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97DE99-85F9-404A-9334-CED9F1709FF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7" i="1"/>
  <c r="B8" i="1"/>
  <c r="L9" i="1"/>
  <c r="M9" i="1"/>
  <c r="O9" i="1"/>
  <c r="B10" i="1"/>
  <c r="C10" i="1"/>
  <c r="D10" i="1"/>
  <c r="L10" i="1"/>
  <c r="M10" i="1"/>
  <c r="O10" i="1"/>
  <c r="B11" i="1"/>
  <c r="C11" i="1"/>
  <c r="D11" i="1"/>
  <c r="L11" i="1"/>
  <c r="M11" i="1"/>
  <c r="O11" i="1"/>
  <c r="B12" i="1"/>
  <c r="C12" i="1"/>
  <c r="D12" i="1"/>
  <c r="L12" i="1"/>
  <c r="M12" i="1"/>
  <c r="O12" i="1"/>
  <c r="B13" i="1"/>
  <c r="C13" i="1"/>
  <c r="D13" i="1"/>
  <c r="L13" i="1"/>
  <c r="M13" i="1"/>
  <c r="O13" i="1"/>
  <c r="B14" i="1"/>
  <c r="C14" i="1"/>
  <c r="D14" i="1"/>
  <c r="L14" i="1"/>
  <c r="M14" i="1"/>
  <c r="O14" i="1"/>
  <c r="B15" i="1"/>
  <c r="C15" i="1"/>
  <c r="D15" i="1"/>
  <c r="B16" i="1"/>
  <c r="C16" i="1"/>
  <c r="D16" i="1"/>
  <c r="F16" i="1"/>
  <c r="G16" i="1"/>
  <c r="L16" i="1"/>
  <c r="M16" i="1"/>
  <c r="N16" i="1"/>
  <c r="B17" i="1"/>
  <c r="C17" i="1"/>
  <c r="D17" i="1"/>
  <c r="B18" i="1"/>
  <c r="C18" i="1"/>
  <c r="D18" i="1"/>
  <c r="O18" i="1"/>
  <c r="B21" i="1"/>
  <c r="F21" i="1"/>
  <c r="K21" i="1"/>
  <c r="B22" i="1"/>
  <c r="K22" i="1"/>
  <c r="K23" i="1"/>
  <c r="C24" i="1"/>
  <c r="K24" i="1"/>
  <c r="B25" i="1"/>
  <c r="C25" i="1"/>
  <c r="O25" i="1"/>
  <c r="B27" i="1"/>
  <c r="O27" i="1"/>
  <c r="D32" i="1"/>
  <c r="E32" i="1"/>
  <c r="F32" i="1"/>
  <c r="G32" i="1"/>
  <c r="H32" i="1"/>
  <c r="I32" i="1"/>
  <c r="J32" i="1"/>
  <c r="K32" i="1"/>
  <c r="L32" i="1"/>
  <c r="M32" i="1"/>
  <c r="N32" i="1"/>
  <c r="O32" i="1"/>
  <c r="D33" i="1"/>
  <c r="F33" i="1"/>
  <c r="H33" i="1"/>
  <c r="J33" i="1"/>
  <c r="L33" i="1"/>
  <c r="N33" i="1"/>
  <c r="D34" i="1"/>
  <c r="E34" i="1"/>
  <c r="F34" i="1"/>
  <c r="G34" i="1"/>
  <c r="H34" i="1"/>
  <c r="I34" i="1"/>
  <c r="J34" i="1"/>
  <c r="K34" i="1"/>
  <c r="L34" i="1"/>
  <c r="M34" i="1"/>
  <c r="N34" i="1"/>
  <c r="O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C37" i="1"/>
  <c r="D37" i="1"/>
  <c r="E37" i="1"/>
  <c r="G37" i="1"/>
  <c r="H37" i="1"/>
  <c r="I37" i="1"/>
  <c r="J37" i="1"/>
  <c r="K37" i="1"/>
  <c r="L37" i="1"/>
  <c r="M37" i="1"/>
  <c r="N37" i="1"/>
  <c r="O37" i="1"/>
  <c r="C38" i="1"/>
  <c r="D38" i="1"/>
  <c r="E38" i="1"/>
  <c r="G38" i="1"/>
  <c r="H38" i="1"/>
  <c r="I38" i="1"/>
  <c r="J38" i="1"/>
  <c r="K38" i="1"/>
  <c r="L38" i="1"/>
  <c r="M38" i="1"/>
  <c r="N38" i="1"/>
  <c r="O38" i="1"/>
  <c r="C39" i="1"/>
  <c r="D39" i="1"/>
  <c r="E39" i="1"/>
  <c r="G39" i="1"/>
  <c r="H39" i="1"/>
  <c r="I39" i="1"/>
  <c r="J39" i="1"/>
  <c r="K39" i="1"/>
  <c r="L39" i="1"/>
  <c r="M39" i="1"/>
  <c r="N39" i="1"/>
  <c r="O39" i="1"/>
  <c r="C40" i="1"/>
  <c r="D40" i="1"/>
  <c r="E40" i="1"/>
  <c r="G40" i="1"/>
  <c r="H40" i="1"/>
  <c r="I40" i="1"/>
  <c r="J40" i="1"/>
  <c r="K40" i="1"/>
  <c r="L40" i="1"/>
  <c r="M40" i="1"/>
  <c r="N40" i="1"/>
  <c r="O40" i="1"/>
  <c r="C41" i="1"/>
  <c r="D41" i="1"/>
  <c r="E41" i="1"/>
  <c r="G41" i="1"/>
  <c r="H41" i="1"/>
  <c r="I41" i="1"/>
  <c r="J41" i="1"/>
  <c r="K41" i="1"/>
  <c r="L41" i="1"/>
  <c r="M41" i="1"/>
  <c r="N41" i="1"/>
  <c r="O41" i="1"/>
  <c r="C42" i="1"/>
  <c r="D42" i="1"/>
  <c r="E42" i="1"/>
  <c r="G42" i="1"/>
  <c r="H42" i="1"/>
  <c r="I42" i="1"/>
  <c r="J42" i="1"/>
  <c r="K42" i="1"/>
  <c r="L42" i="1"/>
  <c r="M42" i="1"/>
  <c r="N42" i="1"/>
  <c r="O42" i="1"/>
  <c r="C43" i="1"/>
  <c r="D43" i="1"/>
  <c r="E43" i="1"/>
  <c r="G43" i="1"/>
  <c r="H43" i="1"/>
  <c r="I43" i="1"/>
  <c r="J43" i="1"/>
  <c r="K43" i="1"/>
  <c r="L43" i="1"/>
  <c r="M43" i="1"/>
  <c r="N43" i="1"/>
  <c r="O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C49" i="1"/>
  <c r="E49" i="1"/>
  <c r="F49" i="1"/>
  <c r="G49" i="1"/>
  <c r="H49" i="1"/>
  <c r="I49" i="1"/>
  <c r="J49" i="1"/>
  <c r="K49" i="1"/>
  <c r="L49" i="1"/>
  <c r="M49" i="1"/>
  <c r="N49" i="1"/>
  <c r="O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B52" i="1"/>
  <c r="D52" i="1"/>
  <c r="F52" i="1"/>
  <c r="H52" i="1"/>
  <c r="J52" i="1"/>
  <c r="L52" i="1"/>
  <c r="N52" i="1"/>
  <c r="B54" i="1"/>
  <c r="D54" i="1"/>
  <c r="F54" i="1"/>
  <c r="H54" i="1"/>
  <c r="J54" i="1"/>
  <c r="L54" i="1"/>
  <c r="N54" i="1"/>
  <c r="D57" i="1"/>
  <c r="F57" i="1"/>
  <c r="G57" i="1"/>
  <c r="H57" i="1"/>
  <c r="I57" i="1"/>
  <c r="J57" i="1"/>
  <c r="K57" i="1"/>
  <c r="L57" i="1"/>
  <c r="M57" i="1"/>
  <c r="N57" i="1"/>
  <c r="O57" i="1"/>
  <c r="G60" i="1"/>
  <c r="B61" i="1"/>
  <c r="D61" i="1"/>
  <c r="G61" i="1"/>
  <c r="B62" i="1"/>
  <c r="C62" i="1"/>
  <c r="D62" i="1"/>
  <c r="G62" i="1"/>
  <c r="B63" i="1"/>
  <c r="C63" i="1"/>
  <c r="D63" i="1"/>
  <c r="G63" i="1"/>
  <c r="B64" i="1"/>
  <c r="C64" i="1"/>
  <c r="D64" i="1"/>
  <c r="B65" i="1"/>
  <c r="C65" i="1"/>
  <c r="D65" i="1"/>
  <c r="B66" i="1"/>
  <c r="C66" i="1"/>
  <c r="D66" i="1"/>
  <c r="G66" i="1"/>
  <c r="B67" i="1"/>
  <c r="C67" i="1"/>
  <c r="D67" i="1"/>
  <c r="B68" i="1"/>
  <c r="C68" i="1"/>
  <c r="D68" i="1"/>
  <c r="B69" i="1"/>
  <c r="C69" i="1"/>
  <c r="D69" i="1"/>
  <c r="G70" i="1"/>
  <c r="B71" i="1"/>
  <c r="B73" i="1"/>
  <c r="G75" i="1"/>
  <c r="B76" i="1"/>
  <c r="C76" i="1"/>
  <c r="D76" i="1"/>
  <c r="G76" i="1"/>
  <c r="B77" i="1"/>
  <c r="C77" i="1"/>
  <c r="D77" i="1"/>
  <c r="G77" i="1"/>
  <c r="B1" i="2"/>
  <c r="J1" i="2"/>
  <c r="B2" i="2"/>
  <c r="J2" i="2"/>
  <c r="B3" i="2"/>
  <c r="J3" i="2"/>
  <c r="D6" i="2"/>
  <c r="E6" i="2"/>
  <c r="F6" i="2"/>
  <c r="G6" i="2"/>
  <c r="L6" i="2"/>
  <c r="M6" i="2"/>
  <c r="N6" i="2"/>
  <c r="O6" i="2"/>
  <c r="C7" i="2"/>
  <c r="D7" i="2"/>
  <c r="E7" i="2"/>
  <c r="F7" i="2"/>
  <c r="G7" i="2"/>
  <c r="I7" i="2"/>
  <c r="K7" i="2"/>
  <c r="L7" i="2"/>
  <c r="M7" i="2"/>
  <c r="N7" i="2"/>
  <c r="O7" i="2"/>
  <c r="C8" i="2"/>
  <c r="D8" i="2"/>
  <c r="E8" i="2"/>
  <c r="F8" i="2"/>
  <c r="G8" i="2"/>
  <c r="K8" i="2"/>
  <c r="L8" i="2"/>
  <c r="M8" i="2"/>
  <c r="N8" i="2"/>
  <c r="O8" i="2"/>
  <c r="C9" i="2"/>
  <c r="D9" i="2"/>
  <c r="E9" i="2"/>
  <c r="F9" i="2"/>
  <c r="G9" i="2"/>
  <c r="K9" i="2"/>
  <c r="L9" i="2"/>
  <c r="M9" i="2"/>
  <c r="N9" i="2"/>
  <c r="O9" i="2"/>
  <c r="C10" i="2"/>
  <c r="D10" i="2"/>
  <c r="E10" i="2"/>
  <c r="F10" i="2"/>
  <c r="G10" i="2"/>
  <c r="K10" i="2"/>
  <c r="L10" i="2"/>
  <c r="M10" i="2"/>
  <c r="N10" i="2"/>
  <c r="O10" i="2"/>
  <c r="C11" i="2"/>
  <c r="D11" i="2"/>
  <c r="E11" i="2"/>
  <c r="F11" i="2"/>
  <c r="G11" i="2"/>
  <c r="K11" i="2"/>
  <c r="L11" i="2"/>
  <c r="M11" i="2"/>
  <c r="N11" i="2"/>
  <c r="O11" i="2"/>
  <c r="C12" i="2"/>
  <c r="D12" i="2"/>
  <c r="E12" i="2"/>
  <c r="F12" i="2"/>
  <c r="G12" i="2"/>
  <c r="K12" i="2"/>
  <c r="L12" i="2"/>
  <c r="M12" i="2"/>
  <c r="N12" i="2"/>
  <c r="O12" i="2"/>
  <c r="C13" i="2"/>
  <c r="D13" i="2"/>
  <c r="E13" i="2"/>
  <c r="F13" i="2"/>
  <c r="G13" i="2"/>
  <c r="K13" i="2"/>
  <c r="L13" i="2"/>
  <c r="M13" i="2"/>
  <c r="N13" i="2"/>
  <c r="O13" i="2"/>
  <c r="C14" i="2"/>
  <c r="D14" i="2"/>
  <c r="E14" i="2"/>
  <c r="F14" i="2"/>
  <c r="G14" i="2"/>
  <c r="K14" i="2"/>
  <c r="L14" i="2"/>
  <c r="M14" i="2"/>
  <c r="N14" i="2"/>
  <c r="O14" i="2"/>
  <c r="C15" i="2"/>
  <c r="D15" i="2"/>
  <c r="E15" i="2"/>
  <c r="F15" i="2"/>
  <c r="G15" i="2"/>
  <c r="K15" i="2"/>
  <c r="L15" i="2"/>
  <c r="M15" i="2"/>
  <c r="N15" i="2"/>
  <c r="O15" i="2"/>
  <c r="C16" i="2"/>
  <c r="D16" i="2"/>
  <c r="E16" i="2"/>
  <c r="F16" i="2"/>
  <c r="G16" i="2"/>
  <c r="K16" i="2"/>
  <c r="L16" i="2"/>
  <c r="M16" i="2"/>
  <c r="N16" i="2"/>
  <c r="O16" i="2"/>
  <c r="A17" i="2"/>
  <c r="B17" i="2"/>
  <c r="C17" i="2"/>
  <c r="D17" i="2"/>
  <c r="E17" i="2"/>
  <c r="F17" i="2"/>
  <c r="G17" i="2"/>
  <c r="J17" i="2"/>
  <c r="K17" i="2"/>
  <c r="L17" i="2"/>
  <c r="M17" i="2"/>
  <c r="N17" i="2"/>
  <c r="O17" i="2"/>
  <c r="C18" i="2"/>
  <c r="D18" i="2"/>
  <c r="E18" i="2"/>
  <c r="F18" i="2"/>
  <c r="G18" i="2"/>
  <c r="K18" i="2"/>
  <c r="L18" i="2"/>
  <c r="M18" i="2"/>
  <c r="N18" i="2"/>
  <c r="O18" i="2"/>
  <c r="C19" i="2"/>
  <c r="D19" i="2"/>
  <c r="E19" i="2"/>
  <c r="F19" i="2"/>
  <c r="G19" i="2"/>
  <c r="K19" i="2"/>
  <c r="L19" i="2"/>
  <c r="M19" i="2"/>
  <c r="N19" i="2"/>
  <c r="O19" i="2"/>
  <c r="C20" i="2"/>
  <c r="D20" i="2"/>
  <c r="E20" i="2"/>
  <c r="F20" i="2"/>
  <c r="G20" i="2"/>
  <c r="K20" i="2"/>
  <c r="L20" i="2"/>
  <c r="M20" i="2"/>
  <c r="N20" i="2"/>
  <c r="O20" i="2"/>
  <c r="C21" i="2"/>
  <c r="D21" i="2"/>
  <c r="E21" i="2"/>
  <c r="F21" i="2"/>
  <c r="G21" i="2"/>
  <c r="K21" i="2"/>
  <c r="L21" i="2"/>
  <c r="M21" i="2"/>
  <c r="N21" i="2"/>
  <c r="O21" i="2"/>
  <c r="C22" i="2"/>
  <c r="D22" i="2"/>
  <c r="E22" i="2"/>
  <c r="F22" i="2"/>
  <c r="G22" i="2"/>
  <c r="K22" i="2"/>
  <c r="L22" i="2"/>
  <c r="M22" i="2"/>
  <c r="N22" i="2"/>
  <c r="O22" i="2"/>
  <c r="B23" i="2"/>
  <c r="C23" i="2"/>
  <c r="D23" i="2"/>
  <c r="E23" i="2"/>
  <c r="F23" i="2"/>
  <c r="G23" i="2"/>
  <c r="J23" i="2"/>
  <c r="K23" i="2"/>
  <c r="L23" i="2"/>
  <c r="M23" i="2"/>
  <c r="N23" i="2"/>
  <c r="O23" i="2"/>
  <c r="C24" i="2"/>
  <c r="D24" i="2"/>
  <c r="E24" i="2"/>
  <c r="F24" i="2"/>
  <c r="G24" i="2"/>
  <c r="K24" i="2"/>
  <c r="L24" i="2"/>
  <c r="M24" i="2"/>
  <c r="N24" i="2"/>
  <c r="O24" i="2"/>
  <c r="C25" i="2"/>
  <c r="D25" i="2"/>
  <c r="E25" i="2"/>
  <c r="F25" i="2"/>
  <c r="G25" i="2"/>
  <c r="K25" i="2"/>
  <c r="L25" i="2"/>
  <c r="M25" i="2"/>
  <c r="N25" i="2"/>
  <c r="O25" i="2"/>
  <c r="C26" i="2"/>
  <c r="D26" i="2"/>
  <c r="E26" i="2"/>
  <c r="F26" i="2"/>
  <c r="G26" i="2"/>
  <c r="K26" i="2"/>
  <c r="L26" i="2"/>
  <c r="M26" i="2"/>
  <c r="N26" i="2"/>
  <c r="O26" i="2"/>
  <c r="C27" i="2"/>
  <c r="D27" i="2"/>
  <c r="E27" i="2"/>
  <c r="F27" i="2"/>
  <c r="G27" i="2"/>
  <c r="K27" i="2"/>
  <c r="L27" i="2"/>
  <c r="M27" i="2"/>
  <c r="N27" i="2"/>
  <c r="O27" i="2"/>
  <c r="C28" i="2"/>
  <c r="D28" i="2"/>
  <c r="E28" i="2"/>
  <c r="F28" i="2"/>
  <c r="G28" i="2"/>
  <c r="K28" i="2"/>
  <c r="L28" i="2"/>
  <c r="M28" i="2"/>
  <c r="N28" i="2"/>
  <c r="O28" i="2"/>
  <c r="B29" i="2"/>
  <c r="C29" i="2"/>
  <c r="D29" i="2"/>
  <c r="E29" i="2"/>
  <c r="F29" i="2"/>
  <c r="G29" i="2"/>
  <c r="J29" i="2"/>
  <c r="K29" i="2"/>
  <c r="L29" i="2"/>
  <c r="M29" i="2"/>
  <c r="N29" i="2"/>
  <c r="O29" i="2"/>
  <c r="C30" i="2"/>
  <c r="D30" i="2"/>
  <c r="E30" i="2"/>
  <c r="F30" i="2"/>
  <c r="G30" i="2"/>
  <c r="K30" i="2"/>
  <c r="L30" i="2"/>
  <c r="M30" i="2"/>
  <c r="N30" i="2"/>
  <c r="O30" i="2"/>
  <c r="C31" i="2"/>
  <c r="D31" i="2"/>
  <c r="E31" i="2"/>
  <c r="F31" i="2"/>
  <c r="G31" i="2"/>
  <c r="K31" i="2"/>
  <c r="L31" i="2"/>
  <c r="M31" i="2"/>
  <c r="N31" i="2"/>
  <c r="O31" i="2"/>
  <c r="C32" i="2"/>
  <c r="D32" i="2"/>
  <c r="E32" i="2"/>
  <c r="F32" i="2"/>
  <c r="G32" i="2"/>
  <c r="K32" i="2"/>
  <c r="L32" i="2"/>
  <c r="M32" i="2"/>
  <c r="N32" i="2"/>
  <c r="O32" i="2"/>
  <c r="C33" i="2"/>
  <c r="D33" i="2"/>
  <c r="E33" i="2"/>
  <c r="F33" i="2"/>
  <c r="G33" i="2"/>
  <c r="K33" i="2"/>
  <c r="L33" i="2"/>
  <c r="M33" i="2"/>
  <c r="N33" i="2"/>
  <c r="O33" i="2"/>
  <c r="C34" i="2"/>
  <c r="D34" i="2"/>
  <c r="E34" i="2"/>
  <c r="F34" i="2"/>
  <c r="G34" i="2"/>
  <c r="K34" i="2"/>
  <c r="L34" i="2"/>
  <c r="M34" i="2"/>
  <c r="N34" i="2"/>
  <c r="O34" i="2"/>
  <c r="C35" i="2"/>
  <c r="D35" i="2"/>
  <c r="E35" i="2"/>
  <c r="F35" i="2"/>
  <c r="G35" i="2"/>
  <c r="K35" i="2"/>
  <c r="L35" i="2"/>
  <c r="M35" i="2"/>
  <c r="N35" i="2"/>
  <c r="O35" i="2"/>
  <c r="C36" i="2"/>
  <c r="D36" i="2"/>
  <c r="E36" i="2"/>
  <c r="F36" i="2"/>
  <c r="G36" i="2"/>
  <c r="K36" i="2"/>
  <c r="L36" i="2"/>
  <c r="M36" i="2"/>
  <c r="N36" i="2"/>
  <c r="O36" i="2"/>
  <c r="C37" i="2"/>
  <c r="D37" i="2"/>
  <c r="E37" i="2"/>
  <c r="F37" i="2"/>
  <c r="G37" i="2"/>
  <c r="K37" i="2"/>
  <c r="L37" i="2"/>
  <c r="M37" i="2"/>
  <c r="N37" i="2"/>
  <c r="O37" i="2"/>
  <c r="C38" i="2"/>
  <c r="D38" i="2"/>
  <c r="E38" i="2"/>
  <c r="F38" i="2"/>
  <c r="G38" i="2"/>
  <c r="K38" i="2"/>
  <c r="L38" i="2"/>
  <c r="M38" i="2"/>
  <c r="N38" i="2"/>
  <c r="O38" i="2"/>
  <c r="C39" i="2"/>
  <c r="D39" i="2"/>
  <c r="E39" i="2"/>
  <c r="F39" i="2"/>
  <c r="G39" i="2"/>
  <c r="K39" i="2"/>
  <c r="L39" i="2"/>
  <c r="M39" i="2"/>
  <c r="N39" i="2"/>
  <c r="O39" i="2"/>
  <c r="C40" i="2"/>
  <c r="D40" i="2"/>
  <c r="E40" i="2"/>
  <c r="F40" i="2"/>
  <c r="G40" i="2"/>
  <c r="K40" i="2"/>
  <c r="L40" i="2"/>
  <c r="M40" i="2"/>
  <c r="N40" i="2"/>
  <c r="O40" i="2"/>
  <c r="B41" i="2"/>
  <c r="C41" i="2"/>
  <c r="D41" i="2"/>
  <c r="E41" i="2"/>
  <c r="F41" i="2"/>
  <c r="G41" i="2"/>
  <c r="J41" i="2"/>
  <c r="K41" i="2"/>
  <c r="L41" i="2"/>
  <c r="M41" i="2"/>
  <c r="N41" i="2"/>
  <c r="O41" i="2"/>
  <c r="C42" i="2"/>
  <c r="D42" i="2"/>
  <c r="E42" i="2"/>
  <c r="F42" i="2"/>
  <c r="G42" i="2"/>
  <c r="K42" i="2"/>
  <c r="L42" i="2"/>
  <c r="M42" i="2"/>
  <c r="N42" i="2"/>
  <c r="O42" i="2"/>
  <c r="C43" i="2"/>
  <c r="D43" i="2"/>
  <c r="E43" i="2"/>
  <c r="F43" i="2"/>
  <c r="G43" i="2"/>
  <c r="K43" i="2"/>
  <c r="L43" i="2"/>
  <c r="M43" i="2"/>
  <c r="N43" i="2"/>
  <c r="O43" i="2"/>
  <c r="C44" i="2"/>
  <c r="D44" i="2"/>
  <c r="E44" i="2"/>
  <c r="F44" i="2"/>
  <c r="G44" i="2"/>
  <c r="K44" i="2"/>
  <c r="L44" i="2"/>
  <c r="M44" i="2"/>
  <c r="N44" i="2"/>
  <c r="O44" i="2"/>
  <c r="C45" i="2"/>
  <c r="D45" i="2"/>
  <c r="E45" i="2"/>
  <c r="F45" i="2"/>
  <c r="G45" i="2"/>
  <c r="K45" i="2"/>
  <c r="L45" i="2"/>
  <c r="M45" i="2"/>
  <c r="N45" i="2"/>
  <c r="O45" i="2"/>
  <c r="C46" i="2"/>
  <c r="D46" i="2"/>
  <c r="E46" i="2"/>
  <c r="F46" i="2"/>
  <c r="G46" i="2"/>
  <c r="K46" i="2"/>
  <c r="L46" i="2"/>
  <c r="M46" i="2"/>
  <c r="N46" i="2"/>
  <c r="O46" i="2"/>
  <c r="C47" i="2"/>
  <c r="D47" i="2"/>
  <c r="E47" i="2"/>
  <c r="F47" i="2"/>
  <c r="G47" i="2"/>
  <c r="K47" i="2"/>
  <c r="L47" i="2"/>
  <c r="M47" i="2"/>
  <c r="N47" i="2"/>
  <c r="O47" i="2"/>
  <c r="C48" i="2"/>
  <c r="D48" i="2"/>
  <c r="E48" i="2"/>
  <c r="F48" i="2"/>
  <c r="G48" i="2"/>
  <c r="K48" i="2"/>
  <c r="L48" i="2"/>
  <c r="M48" i="2"/>
  <c r="N48" i="2"/>
  <c r="O48" i="2"/>
  <c r="C49" i="2"/>
  <c r="D49" i="2"/>
  <c r="E49" i="2"/>
  <c r="F49" i="2"/>
  <c r="G49" i="2"/>
  <c r="K49" i="2"/>
  <c r="L49" i="2"/>
  <c r="M49" i="2"/>
  <c r="N49" i="2"/>
  <c r="O49" i="2"/>
  <c r="C50" i="2"/>
  <c r="D50" i="2"/>
  <c r="E50" i="2"/>
  <c r="F50" i="2"/>
  <c r="G50" i="2"/>
  <c r="K50" i="2"/>
  <c r="L50" i="2"/>
  <c r="M50" i="2"/>
  <c r="N50" i="2"/>
  <c r="O50" i="2"/>
  <c r="C51" i="2"/>
  <c r="D51" i="2"/>
  <c r="E51" i="2"/>
  <c r="F51" i="2"/>
  <c r="G51" i="2"/>
  <c r="K51" i="2"/>
  <c r="L51" i="2"/>
  <c r="M51" i="2"/>
  <c r="N51" i="2"/>
  <c r="O51" i="2"/>
  <c r="C52" i="2"/>
  <c r="D52" i="2"/>
  <c r="E52" i="2"/>
  <c r="F52" i="2"/>
  <c r="G52" i="2"/>
  <c r="K52" i="2"/>
  <c r="L52" i="2"/>
  <c r="M52" i="2"/>
  <c r="N52" i="2"/>
  <c r="O52" i="2"/>
  <c r="B53" i="2"/>
  <c r="C53" i="2"/>
  <c r="D53" i="2"/>
  <c r="E53" i="2"/>
  <c r="F53" i="2"/>
  <c r="G53" i="2"/>
  <c r="J53" i="2"/>
  <c r="K53" i="2"/>
  <c r="L53" i="2"/>
  <c r="M53" i="2"/>
  <c r="N53" i="2"/>
  <c r="O53" i="2"/>
  <c r="C54" i="2"/>
  <c r="D54" i="2"/>
  <c r="E54" i="2"/>
  <c r="F54" i="2"/>
  <c r="G54" i="2"/>
  <c r="K54" i="2"/>
  <c r="L54" i="2"/>
  <c r="M54" i="2"/>
  <c r="N54" i="2"/>
  <c r="O54" i="2"/>
  <c r="C55" i="2"/>
  <c r="D55" i="2"/>
  <c r="E55" i="2"/>
  <c r="F55" i="2"/>
  <c r="G55" i="2"/>
  <c r="K55" i="2"/>
  <c r="L55" i="2"/>
  <c r="M55" i="2"/>
  <c r="N55" i="2"/>
  <c r="O55" i="2"/>
  <c r="C56" i="2"/>
  <c r="D56" i="2"/>
  <c r="E56" i="2"/>
  <c r="F56" i="2"/>
  <c r="G56" i="2"/>
  <c r="K56" i="2"/>
  <c r="L56" i="2"/>
  <c r="M56" i="2"/>
  <c r="N56" i="2"/>
  <c r="O56" i="2"/>
  <c r="C57" i="2"/>
  <c r="D57" i="2"/>
  <c r="E57" i="2"/>
  <c r="F57" i="2"/>
  <c r="G57" i="2"/>
  <c r="K57" i="2"/>
  <c r="L57" i="2"/>
  <c r="M57" i="2"/>
  <c r="N57" i="2"/>
  <c r="O57" i="2"/>
  <c r="C58" i="2"/>
  <c r="D58" i="2"/>
  <c r="E58" i="2"/>
  <c r="F58" i="2"/>
  <c r="G58" i="2"/>
  <c r="K58" i="2"/>
  <c r="L58" i="2"/>
  <c r="M58" i="2"/>
  <c r="N58" i="2"/>
  <c r="O58" i="2"/>
  <c r="C59" i="2"/>
  <c r="D59" i="2"/>
  <c r="E59" i="2"/>
  <c r="F59" i="2"/>
  <c r="G59" i="2"/>
  <c r="K59" i="2"/>
  <c r="L59" i="2"/>
  <c r="M59" i="2"/>
  <c r="N59" i="2"/>
  <c r="O59" i="2"/>
  <c r="C60" i="2"/>
  <c r="D60" i="2"/>
  <c r="E60" i="2"/>
  <c r="F60" i="2"/>
  <c r="G60" i="2"/>
  <c r="K60" i="2"/>
  <c r="L60" i="2"/>
  <c r="M60" i="2"/>
  <c r="N60" i="2"/>
  <c r="O60" i="2"/>
  <c r="C61" i="2"/>
  <c r="D61" i="2"/>
  <c r="E61" i="2"/>
  <c r="F61" i="2"/>
  <c r="G61" i="2"/>
  <c r="K61" i="2"/>
  <c r="L61" i="2"/>
  <c r="M61" i="2"/>
  <c r="N61" i="2"/>
  <c r="O61" i="2"/>
  <c r="C62" i="2"/>
  <c r="D62" i="2"/>
  <c r="E62" i="2"/>
  <c r="F62" i="2"/>
  <c r="G62" i="2"/>
  <c r="K62" i="2"/>
  <c r="L62" i="2"/>
  <c r="M62" i="2"/>
  <c r="N62" i="2"/>
  <c r="O62" i="2"/>
  <c r="C63" i="2"/>
  <c r="D63" i="2"/>
  <c r="E63" i="2"/>
  <c r="F63" i="2"/>
  <c r="G63" i="2"/>
  <c r="K63" i="2"/>
  <c r="L63" i="2"/>
  <c r="M63" i="2"/>
  <c r="N63" i="2"/>
  <c r="O63" i="2"/>
  <c r="C64" i="2"/>
  <c r="D64" i="2"/>
  <c r="E64" i="2"/>
  <c r="F64" i="2"/>
  <c r="G64" i="2"/>
  <c r="K64" i="2"/>
  <c r="L64" i="2"/>
  <c r="M64" i="2"/>
  <c r="N64" i="2"/>
  <c r="O64" i="2"/>
  <c r="A65" i="2"/>
  <c r="B65" i="2"/>
  <c r="C65" i="2"/>
  <c r="D65" i="2"/>
  <c r="E65" i="2"/>
  <c r="F65" i="2"/>
  <c r="G65" i="2"/>
  <c r="I65" i="2"/>
  <c r="J65" i="2"/>
  <c r="K65" i="2"/>
  <c r="L65" i="2"/>
  <c r="M65" i="2"/>
  <c r="N65" i="2"/>
  <c r="O65" i="2"/>
  <c r="C66" i="2"/>
  <c r="D66" i="2"/>
  <c r="E66" i="2"/>
  <c r="F66" i="2"/>
  <c r="G66" i="2"/>
  <c r="K66" i="2"/>
  <c r="L66" i="2"/>
  <c r="M66" i="2"/>
  <c r="N66" i="2"/>
  <c r="O66" i="2"/>
  <c r="C67" i="2"/>
  <c r="D67" i="2"/>
  <c r="E67" i="2"/>
  <c r="F67" i="2"/>
  <c r="G67" i="2"/>
  <c r="K67" i="2"/>
  <c r="L67" i="2"/>
  <c r="M67" i="2"/>
  <c r="N67" i="2"/>
  <c r="O67" i="2"/>
  <c r="C68" i="2"/>
  <c r="D68" i="2"/>
  <c r="E68" i="2"/>
  <c r="F68" i="2"/>
  <c r="G68" i="2"/>
  <c r="K68" i="2"/>
  <c r="L68" i="2"/>
  <c r="M68" i="2"/>
  <c r="N68" i="2"/>
  <c r="O68" i="2"/>
  <c r="C69" i="2"/>
  <c r="D69" i="2"/>
  <c r="E69" i="2"/>
  <c r="F69" i="2"/>
  <c r="G69" i="2"/>
  <c r="K69" i="2"/>
  <c r="L69" i="2"/>
  <c r="M69" i="2"/>
  <c r="N69" i="2"/>
  <c r="O69" i="2"/>
  <c r="C70" i="2"/>
  <c r="D70" i="2"/>
  <c r="E70" i="2"/>
  <c r="F70" i="2"/>
  <c r="G70" i="2"/>
  <c r="K70" i="2"/>
  <c r="L70" i="2"/>
  <c r="M70" i="2"/>
  <c r="N70" i="2"/>
  <c r="O70" i="2"/>
  <c r="C71" i="2"/>
  <c r="D71" i="2"/>
  <c r="E71" i="2"/>
  <c r="F71" i="2"/>
  <c r="G71" i="2"/>
  <c r="K71" i="2"/>
  <c r="L71" i="2"/>
  <c r="M71" i="2"/>
  <c r="N71" i="2"/>
  <c r="O71" i="2"/>
  <c r="C72" i="2"/>
  <c r="D72" i="2"/>
  <c r="E72" i="2"/>
  <c r="F72" i="2"/>
  <c r="G72" i="2"/>
  <c r="K72" i="2"/>
  <c r="L72" i="2"/>
  <c r="M72" i="2"/>
  <c r="N72" i="2"/>
  <c r="O72" i="2"/>
  <c r="C73" i="2"/>
  <c r="D73" i="2"/>
  <c r="E73" i="2"/>
  <c r="F73" i="2"/>
  <c r="G73" i="2"/>
  <c r="K73" i="2"/>
  <c r="L73" i="2"/>
  <c r="M73" i="2"/>
  <c r="N73" i="2"/>
  <c r="O73" i="2"/>
  <c r="C74" i="2"/>
  <c r="D74" i="2"/>
  <c r="E74" i="2"/>
  <c r="F74" i="2"/>
  <c r="G74" i="2"/>
  <c r="K74" i="2"/>
  <c r="L74" i="2"/>
  <c r="M74" i="2"/>
  <c r="N74" i="2"/>
  <c r="O74" i="2"/>
  <c r="C75" i="2"/>
  <c r="D75" i="2"/>
  <c r="E75" i="2"/>
  <c r="F75" i="2"/>
  <c r="G75" i="2"/>
  <c r="K75" i="2"/>
  <c r="L75" i="2"/>
  <c r="M75" i="2"/>
  <c r="N75" i="2"/>
  <c r="O75" i="2"/>
  <c r="C76" i="2"/>
  <c r="D76" i="2"/>
  <c r="E76" i="2"/>
  <c r="F76" i="2"/>
  <c r="G76" i="2"/>
  <c r="K76" i="2"/>
  <c r="L76" i="2"/>
  <c r="M76" i="2"/>
  <c r="N76" i="2"/>
  <c r="O76" i="2"/>
  <c r="B77" i="2"/>
  <c r="C77" i="2"/>
  <c r="D77" i="2"/>
  <c r="E77" i="2"/>
  <c r="F77" i="2"/>
  <c r="G77" i="2"/>
  <c r="J77" i="2"/>
  <c r="K77" i="2"/>
  <c r="L77" i="2"/>
  <c r="M77" i="2"/>
  <c r="N77" i="2"/>
  <c r="O77" i="2"/>
  <c r="C78" i="2"/>
  <c r="D78" i="2"/>
  <c r="E78" i="2"/>
  <c r="F78" i="2"/>
  <c r="G78" i="2"/>
  <c r="K78" i="2"/>
  <c r="L78" i="2"/>
  <c r="M78" i="2"/>
  <c r="N78" i="2"/>
  <c r="O78" i="2"/>
  <c r="C79" i="2"/>
  <c r="D79" i="2"/>
  <c r="E79" i="2"/>
  <c r="F79" i="2"/>
  <c r="G79" i="2"/>
  <c r="K79" i="2"/>
  <c r="L79" i="2"/>
  <c r="M79" i="2"/>
  <c r="N79" i="2"/>
  <c r="O79" i="2"/>
  <c r="C80" i="2"/>
  <c r="D80" i="2"/>
  <c r="E80" i="2"/>
  <c r="F80" i="2"/>
  <c r="G80" i="2"/>
  <c r="K80" i="2"/>
  <c r="L80" i="2"/>
  <c r="M80" i="2"/>
  <c r="N80" i="2"/>
  <c r="O80" i="2"/>
  <c r="C81" i="2"/>
  <c r="D81" i="2"/>
  <c r="E81" i="2"/>
  <c r="F81" i="2"/>
  <c r="G81" i="2"/>
  <c r="K81" i="2"/>
  <c r="L81" i="2"/>
  <c r="M81" i="2"/>
  <c r="N81" i="2"/>
  <c r="O81" i="2"/>
  <c r="C82" i="2"/>
  <c r="D82" i="2"/>
  <c r="E82" i="2"/>
  <c r="F82" i="2"/>
  <c r="G82" i="2"/>
  <c r="K82" i="2"/>
  <c r="L82" i="2"/>
  <c r="M82" i="2"/>
  <c r="N82" i="2"/>
  <c r="O82" i="2"/>
  <c r="C83" i="2"/>
  <c r="D83" i="2"/>
  <c r="E83" i="2"/>
  <c r="F83" i="2"/>
  <c r="G83" i="2"/>
  <c r="K83" i="2"/>
  <c r="L83" i="2"/>
  <c r="M83" i="2"/>
  <c r="N83" i="2"/>
  <c r="O83" i="2"/>
  <c r="C84" i="2"/>
  <c r="D84" i="2"/>
  <c r="E84" i="2"/>
  <c r="F84" i="2"/>
  <c r="G84" i="2"/>
  <c r="K84" i="2"/>
  <c r="L84" i="2"/>
  <c r="M84" i="2"/>
  <c r="N84" i="2"/>
  <c r="O84" i="2"/>
  <c r="C85" i="2"/>
  <c r="D85" i="2"/>
  <c r="E85" i="2"/>
  <c r="F85" i="2"/>
  <c r="G85" i="2"/>
  <c r="K85" i="2"/>
  <c r="L85" i="2"/>
  <c r="M85" i="2"/>
  <c r="N85" i="2"/>
  <c r="O85" i="2"/>
  <c r="C86" i="2"/>
  <c r="D86" i="2"/>
  <c r="E86" i="2"/>
  <c r="F86" i="2"/>
  <c r="G86" i="2"/>
  <c r="K86" i="2"/>
  <c r="L86" i="2"/>
  <c r="M86" i="2"/>
  <c r="N86" i="2"/>
  <c r="O86" i="2"/>
  <c r="C87" i="2"/>
  <c r="D87" i="2"/>
  <c r="E87" i="2"/>
  <c r="F87" i="2"/>
  <c r="G87" i="2"/>
  <c r="K87" i="2"/>
  <c r="L87" i="2"/>
  <c r="M87" i="2"/>
  <c r="N87" i="2"/>
  <c r="O87" i="2"/>
  <c r="C88" i="2"/>
  <c r="D88" i="2"/>
  <c r="E88" i="2"/>
  <c r="F88" i="2"/>
  <c r="G88" i="2"/>
  <c r="K88" i="2"/>
  <c r="L88" i="2"/>
  <c r="M88" i="2"/>
  <c r="N88" i="2"/>
  <c r="O88" i="2"/>
  <c r="B89" i="2"/>
  <c r="C89" i="2"/>
  <c r="D89" i="2"/>
  <c r="E89" i="2"/>
  <c r="F89" i="2"/>
  <c r="G89" i="2"/>
  <c r="J89" i="2"/>
  <c r="K89" i="2"/>
  <c r="L89" i="2"/>
  <c r="M89" i="2"/>
  <c r="N89" i="2"/>
  <c r="O89" i="2"/>
  <c r="C90" i="2"/>
  <c r="D90" i="2"/>
  <c r="E90" i="2"/>
  <c r="F90" i="2"/>
  <c r="G90" i="2"/>
  <c r="K90" i="2"/>
  <c r="L90" i="2"/>
  <c r="M90" i="2"/>
  <c r="N90" i="2"/>
  <c r="O90" i="2"/>
  <c r="C91" i="2"/>
  <c r="D91" i="2"/>
  <c r="E91" i="2"/>
  <c r="F91" i="2"/>
  <c r="G91" i="2"/>
  <c r="K91" i="2"/>
  <c r="L91" i="2"/>
  <c r="M91" i="2"/>
  <c r="N91" i="2"/>
  <c r="O91" i="2"/>
  <c r="C92" i="2"/>
  <c r="D92" i="2"/>
  <c r="E92" i="2"/>
  <c r="F92" i="2"/>
  <c r="G92" i="2"/>
  <c r="K92" i="2"/>
  <c r="L92" i="2"/>
  <c r="M92" i="2"/>
  <c r="N92" i="2"/>
  <c r="O92" i="2"/>
  <c r="C93" i="2"/>
  <c r="D93" i="2"/>
  <c r="E93" i="2"/>
  <c r="F93" i="2"/>
  <c r="G93" i="2"/>
  <c r="K93" i="2"/>
  <c r="L93" i="2"/>
  <c r="M93" i="2"/>
  <c r="N93" i="2"/>
  <c r="O93" i="2"/>
  <c r="C94" i="2"/>
  <c r="D94" i="2"/>
  <c r="E94" i="2"/>
  <c r="F94" i="2"/>
  <c r="G94" i="2"/>
  <c r="K94" i="2"/>
  <c r="L94" i="2"/>
  <c r="M94" i="2"/>
  <c r="N94" i="2"/>
  <c r="O94" i="2"/>
  <c r="C95" i="2"/>
  <c r="D95" i="2"/>
  <c r="E95" i="2"/>
  <c r="F95" i="2"/>
  <c r="G95" i="2"/>
  <c r="K95" i="2"/>
  <c r="L95" i="2"/>
  <c r="M95" i="2"/>
  <c r="N95" i="2"/>
  <c r="O95" i="2"/>
  <c r="C96" i="2"/>
  <c r="D96" i="2"/>
  <c r="E96" i="2"/>
  <c r="F96" i="2"/>
  <c r="G96" i="2"/>
  <c r="K96" i="2"/>
  <c r="L96" i="2"/>
  <c r="M96" i="2"/>
  <c r="N96" i="2"/>
  <c r="O96" i="2"/>
  <c r="C97" i="2"/>
  <c r="D97" i="2"/>
  <c r="E97" i="2"/>
  <c r="F97" i="2"/>
  <c r="G97" i="2"/>
  <c r="K97" i="2"/>
  <c r="L97" i="2"/>
  <c r="M97" i="2"/>
  <c r="N97" i="2"/>
  <c r="O97" i="2"/>
  <c r="C98" i="2"/>
  <c r="D98" i="2"/>
  <c r="E98" i="2"/>
  <c r="F98" i="2"/>
  <c r="G98" i="2"/>
  <c r="K98" i="2"/>
  <c r="L98" i="2"/>
  <c r="M98" i="2"/>
  <c r="N98" i="2"/>
  <c r="O98" i="2"/>
  <c r="C99" i="2"/>
  <c r="D99" i="2"/>
  <c r="E99" i="2"/>
  <c r="F99" i="2"/>
  <c r="G99" i="2"/>
  <c r="K99" i="2"/>
  <c r="L99" i="2"/>
  <c r="M99" i="2"/>
  <c r="N99" i="2"/>
  <c r="O99" i="2"/>
  <c r="C100" i="2"/>
  <c r="D100" i="2"/>
  <c r="E100" i="2"/>
  <c r="F100" i="2"/>
  <c r="G100" i="2"/>
  <c r="K100" i="2"/>
  <c r="L100" i="2"/>
  <c r="M100" i="2"/>
  <c r="N100" i="2"/>
  <c r="O100" i="2"/>
  <c r="B101" i="2"/>
  <c r="C101" i="2"/>
  <c r="D101" i="2"/>
  <c r="E101" i="2"/>
  <c r="F101" i="2"/>
  <c r="G101" i="2"/>
  <c r="J101" i="2"/>
  <c r="K101" i="2"/>
  <c r="L101" i="2"/>
  <c r="M101" i="2"/>
  <c r="N101" i="2"/>
  <c r="O101" i="2"/>
  <c r="C102" i="2"/>
  <c r="D102" i="2"/>
  <c r="E102" i="2"/>
  <c r="F102" i="2"/>
  <c r="G102" i="2"/>
  <c r="K102" i="2"/>
  <c r="L102" i="2"/>
  <c r="M102" i="2"/>
  <c r="N102" i="2"/>
  <c r="O102" i="2"/>
  <c r="C103" i="2"/>
  <c r="D103" i="2"/>
  <c r="E103" i="2"/>
  <c r="F103" i="2"/>
  <c r="G103" i="2"/>
  <c r="K103" i="2"/>
  <c r="L103" i="2"/>
  <c r="M103" i="2"/>
  <c r="N103" i="2"/>
  <c r="O103" i="2"/>
  <c r="C104" i="2"/>
  <c r="D104" i="2"/>
  <c r="E104" i="2"/>
  <c r="F104" i="2"/>
  <c r="G104" i="2"/>
  <c r="K104" i="2"/>
  <c r="L104" i="2"/>
  <c r="M104" i="2"/>
  <c r="N104" i="2"/>
  <c r="O104" i="2"/>
  <c r="C105" i="2"/>
  <c r="D105" i="2"/>
  <c r="E105" i="2"/>
  <c r="F105" i="2"/>
  <c r="G105" i="2"/>
  <c r="K105" i="2"/>
  <c r="L105" i="2"/>
  <c r="M105" i="2"/>
  <c r="N105" i="2"/>
  <c r="O105" i="2"/>
  <c r="C106" i="2"/>
  <c r="D106" i="2"/>
  <c r="E106" i="2"/>
  <c r="F106" i="2"/>
  <c r="G106" i="2"/>
  <c r="K106" i="2"/>
  <c r="L106" i="2"/>
  <c r="M106" i="2"/>
  <c r="N106" i="2"/>
  <c r="O106" i="2"/>
  <c r="C107" i="2"/>
  <c r="D107" i="2"/>
  <c r="E107" i="2"/>
  <c r="F107" i="2"/>
  <c r="G107" i="2"/>
  <c r="K107" i="2"/>
  <c r="L107" i="2"/>
  <c r="M107" i="2"/>
  <c r="N107" i="2"/>
  <c r="O107" i="2"/>
  <c r="C108" i="2"/>
  <c r="D108" i="2"/>
  <c r="E108" i="2"/>
  <c r="F108" i="2"/>
  <c r="G108" i="2"/>
  <c r="K108" i="2"/>
  <c r="L108" i="2"/>
  <c r="M108" i="2"/>
  <c r="N108" i="2"/>
  <c r="O108" i="2"/>
  <c r="C109" i="2"/>
  <c r="D109" i="2"/>
  <c r="E109" i="2"/>
  <c r="F109" i="2"/>
  <c r="G109" i="2"/>
  <c r="K109" i="2"/>
  <c r="L109" i="2"/>
  <c r="M109" i="2"/>
  <c r="N109" i="2"/>
  <c r="O109" i="2"/>
  <c r="C110" i="2"/>
  <c r="D110" i="2"/>
  <c r="E110" i="2"/>
  <c r="F110" i="2"/>
  <c r="G110" i="2"/>
  <c r="K110" i="2"/>
  <c r="L110" i="2"/>
  <c r="M110" i="2"/>
  <c r="N110" i="2"/>
  <c r="O110" i="2"/>
  <c r="C111" i="2"/>
  <c r="D111" i="2"/>
  <c r="E111" i="2"/>
  <c r="F111" i="2"/>
  <c r="G111" i="2"/>
  <c r="K111" i="2"/>
  <c r="L111" i="2"/>
  <c r="M111" i="2"/>
  <c r="N111" i="2"/>
  <c r="O111" i="2"/>
  <c r="C112" i="2"/>
  <c r="D112" i="2"/>
  <c r="E112" i="2"/>
  <c r="F112" i="2"/>
  <c r="G112" i="2"/>
  <c r="K112" i="2"/>
  <c r="L112" i="2"/>
  <c r="M112" i="2"/>
  <c r="N112" i="2"/>
  <c r="O112" i="2"/>
  <c r="B113" i="2"/>
  <c r="C113" i="2"/>
  <c r="D113" i="2"/>
  <c r="E113" i="2"/>
  <c r="F113" i="2"/>
  <c r="G113" i="2"/>
  <c r="J113" i="2"/>
  <c r="K113" i="2"/>
  <c r="L113" i="2"/>
  <c r="M113" i="2"/>
  <c r="N113" i="2"/>
  <c r="O113" i="2"/>
  <c r="C114" i="2"/>
  <c r="D114" i="2"/>
  <c r="E114" i="2"/>
  <c r="F114" i="2"/>
  <c r="G114" i="2"/>
  <c r="K114" i="2"/>
  <c r="L114" i="2"/>
  <c r="M114" i="2"/>
  <c r="N114" i="2"/>
  <c r="O114" i="2"/>
  <c r="C115" i="2"/>
  <c r="D115" i="2"/>
  <c r="E115" i="2"/>
  <c r="F115" i="2"/>
  <c r="G115" i="2"/>
  <c r="K115" i="2"/>
  <c r="L115" i="2"/>
  <c r="M115" i="2"/>
  <c r="N115" i="2"/>
  <c r="O115" i="2"/>
  <c r="C116" i="2"/>
  <c r="D116" i="2"/>
  <c r="E116" i="2"/>
  <c r="F116" i="2"/>
  <c r="G116" i="2"/>
  <c r="K116" i="2"/>
  <c r="L116" i="2"/>
  <c r="M116" i="2"/>
  <c r="N116" i="2"/>
  <c r="O116" i="2"/>
  <c r="C117" i="2"/>
  <c r="D117" i="2"/>
  <c r="E117" i="2"/>
  <c r="F117" i="2"/>
  <c r="G117" i="2"/>
  <c r="K117" i="2"/>
  <c r="L117" i="2"/>
  <c r="M117" i="2"/>
  <c r="N117" i="2"/>
  <c r="O117" i="2"/>
  <c r="C118" i="2"/>
  <c r="D118" i="2"/>
  <c r="E118" i="2"/>
  <c r="F118" i="2"/>
  <c r="G118" i="2"/>
  <c r="K118" i="2"/>
  <c r="L118" i="2"/>
  <c r="M118" i="2"/>
  <c r="N118" i="2"/>
  <c r="O118" i="2"/>
  <c r="C119" i="2"/>
  <c r="D119" i="2"/>
  <c r="E119" i="2"/>
  <c r="F119" i="2"/>
  <c r="G119" i="2"/>
  <c r="K119" i="2"/>
  <c r="L119" i="2"/>
  <c r="M119" i="2"/>
  <c r="N119" i="2"/>
  <c r="O119" i="2"/>
  <c r="C120" i="2"/>
  <c r="D120" i="2"/>
  <c r="E120" i="2"/>
  <c r="F120" i="2"/>
  <c r="G120" i="2"/>
  <c r="K120" i="2"/>
  <c r="L120" i="2"/>
  <c r="M120" i="2"/>
  <c r="N120" i="2"/>
  <c r="O120" i="2"/>
  <c r="C121" i="2"/>
  <c r="D121" i="2"/>
  <c r="E121" i="2"/>
  <c r="F121" i="2"/>
  <c r="G121" i="2"/>
  <c r="K121" i="2"/>
  <c r="L121" i="2"/>
  <c r="M121" i="2"/>
  <c r="N121" i="2"/>
  <c r="O121" i="2"/>
  <c r="C122" i="2"/>
  <c r="D122" i="2"/>
  <c r="E122" i="2"/>
  <c r="F122" i="2"/>
  <c r="G122" i="2"/>
  <c r="K122" i="2"/>
  <c r="L122" i="2"/>
  <c r="M122" i="2"/>
  <c r="N122" i="2"/>
  <c r="O122" i="2"/>
  <c r="C123" i="2"/>
  <c r="D123" i="2"/>
  <c r="E123" i="2"/>
  <c r="F123" i="2"/>
  <c r="G123" i="2"/>
  <c r="K123" i="2"/>
  <c r="L123" i="2"/>
  <c r="M123" i="2"/>
  <c r="N123" i="2"/>
  <c r="O123" i="2"/>
  <c r="C124" i="2"/>
  <c r="D124" i="2"/>
  <c r="E124" i="2"/>
  <c r="F124" i="2"/>
  <c r="G124" i="2"/>
  <c r="K124" i="2"/>
  <c r="L124" i="2"/>
  <c r="M124" i="2"/>
  <c r="N124" i="2"/>
  <c r="O124" i="2"/>
  <c r="B125" i="2"/>
  <c r="C125" i="2"/>
  <c r="D125" i="2"/>
  <c r="E125" i="2"/>
  <c r="F125" i="2"/>
  <c r="G125" i="2"/>
  <c r="J125" i="2"/>
  <c r="K125" i="2"/>
  <c r="L125" i="2"/>
  <c r="M125" i="2"/>
  <c r="N125" i="2"/>
  <c r="O125" i="2"/>
  <c r="C126" i="2"/>
  <c r="D126" i="2"/>
  <c r="E126" i="2"/>
  <c r="F126" i="2"/>
  <c r="G126" i="2"/>
  <c r="K126" i="2"/>
  <c r="L126" i="2"/>
  <c r="M126" i="2"/>
  <c r="N126" i="2"/>
  <c r="O126" i="2"/>
  <c r="C127" i="2"/>
  <c r="D127" i="2"/>
  <c r="E127" i="2"/>
  <c r="F127" i="2"/>
  <c r="G127" i="2"/>
  <c r="K127" i="2"/>
  <c r="L127" i="2"/>
  <c r="M127" i="2"/>
  <c r="N127" i="2"/>
  <c r="O127" i="2"/>
  <c r="C128" i="2"/>
  <c r="D128" i="2"/>
  <c r="E128" i="2"/>
  <c r="F128" i="2"/>
  <c r="G128" i="2"/>
  <c r="K128" i="2"/>
  <c r="L128" i="2"/>
  <c r="M128" i="2"/>
  <c r="N128" i="2"/>
  <c r="O128" i="2"/>
  <c r="C129" i="2"/>
  <c r="D129" i="2"/>
  <c r="E129" i="2"/>
  <c r="F129" i="2"/>
  <c r="G129" i="2"/>
  <c r="K129" i="2"/>
  <c r="L129" i="2"/>
  <c r="M129" i="2"/>
  <c r="N129" i="2"/>
  <c r="O129" i="2"/>
  <c r="C130" i="2"/>
  <c r="D130" i="2"/>
  <c r="E130" i="2"/>
  <c r="F130" i="2"/>
  <c r="G130" i="2"/>
  <c r="K130" i="2"/>
  <c r="L130" i="2"/>
  <c r="M130" i="2"/>
  <c r="N130" i="2"/>
  <c r="O130" i="2"/>
  <c r="C131" i="2"/>
  <c r="D131" i="2"/>
  <c r="E131" i="2"/>
  <c r="F131" i="2"/>
  <c r="G131" i="2"/>
  <c r="K131" i="2"/>
  <c r="L131" i="2"/>
  <c r="M131" i="2"/>
  <c r="N131" i="2"/>
  <c r="O131" i="2"/>
  <c r="C132" i="2"/>
  <c r="D132" i="2"/>
  <c r="E132" i="2"/>
  <c r="F132" i="2"/>
  <c r="G132" i="2"/>
  <c r="K132" i="2"/>
  <c r="L132" i="2"/>
  <c r="M132" i="2"/>
  <c r="N132" i="2"/>
  <c r="O132" i="2"/>
  <c r="C133" i="2"/>
  <c r="D133" i="2"/>
  <c r="E133" i="2"/>
  <c r="F133" i="2"/>
  <c r="G133" i="2"/>
  <c r="K133" i="2"/>
  <c r="L133" i="2"/>
  <c r="M133" i="2"/>
  <c r="N133" i="2"/>
  <c r="O133" i="2"/>
  <c r="C134" i="2"/>
  <c r="D134" i="2"/>
  <c r="E134" i="2"/>
  <c r="F134" i="2"/>
  <c r="G134" i="2"/>
  <c r="K134" i="2"/>
  <c r="L134" i="2"/>
  <c r="M134" i="2"/>
  <c r="N134" i="2"/>
  <c r="O134" i="2"/>
  <c r="C135" i="2"/>
  <c r="D135" i="2"/>
  <c r="E135" i="2"/>
  <c r="F135" i="2"/>
  <c r="G135" i="2"/>
  <c r="K135" i="2"/>
  <c r="L135" i="2"/>
  <c r="M135" i="2"/>
  <c r="N135" i="2"/>
  <c r="O135" i="2"/>
  <c r="C136" i="2"/>
  <c r="D136" i="2"/>
  <c r="E136" i="2"/>
  <c r="F136" i="2"/>
  <c r="G136" i="2"/>
  <c r="K136" i="2"/>
  <c r="L136" i="2"/>
  <c r="M136" i="2"/>
  <c r="N136" i="2"/>
  <c r="O136" i="2"/>
  <c r="B137" i="2"/>
  <c r="C137" i="2"/>
  <c r="D137" i="2"/>
  <c r="E137" i="2"/>
  <c r="F137" i="2"/>
  <c r="G137" i="2"/>
  <c r="J137" i="2"/>
  <c r="K137" i="2"/>
  <c r="L137" i="2"/>
  <c r="M137" i="2"/>
  <c r="N137" i="2"/>
  <c r="O137" i="2"/>
  <c r="C138" i="2"/>
  <c r="D138" i="2"/>
  <c r="E138" i="2"/>
  <c r="F138" i="2"/>
  <c r="G138" i="2"/>
  <c r="K138" i="2"/>
  <c r="L138" i="2"/>
  <c r="M138" i="2"/>
  <c r="N138" i="2"/>
  <c r="O138" i="2"/>
  <c r="C139" i="2"/>
  <c r="D139" i="2"/>
  <c r="E139" i="2"/>
  <c r="F139" i="2"/>
  <c r="G139" i="2"/>
  <c r="K139" i="2"/>
  <c r="L139" i="2"/>
  <c r="M139" i="2"/>
  <c r="N139" i="2"/>
  <c r="O139" i="2"/>
  <c r="C140" i="2"/>
  <c r="D140" i="2"/>
  <c r="E140" i="2"/>
  <c r="F140" i="2"/>
  <c r="G140" i="2"/>
  <c r="K140" i="2"/>
  <c r="L140" i="2"/>
  <c r="M140" i="2"/>
  <c r="N140" i="2"/>
  <c r="O140" i="2"/>
  <c r="C141" i="2"/>
  <c r="D141" i="2"/>
  <c r="E141" i="2"/>
  <c r="F141" i="2"/>
  <c r="G141" i="2"/>
  <c r="K141" i="2"/>
  <c r="L141" i="2"/>
  <c r="M141" i="2"/>
  <c r="N141" i="2"/>
  <c r="O141" i="2"/>
  <c r="C142" i="2"/>
  <c r="D142" i="2"/>
  <c r="E142" i="2"/>
  <c r="F142" i="2"/>
  <c r="G142" i="2"/>
  <c r="K142" i="2"/>
  <c r="L142" i="2"/>
  <c r="M142" i="2"/>
  <c r="N142" i="2"/>
  <c r="O142" i="2"/>
  <c r="C143" i="2"/>
  <c r="D143" i="2"/>
  <c r="E143" i="2"/>
  <c r="F143" i="2"/>
  <c r="G143" i="2"/>
  <c r="K143" i="2"/>
  <c r="L143" i="2"/>
  <c r="M143" i="2"/>
  <c r="N143" i="2"/>
  <c r="O143" i="2"/>
  <c r="C144" i="2"/>
  <c r="D144" i="2"/>
  <c r="E144" i="2"/>
  <c r="F144" i="2"/>
  <c r="G144" i="2"/>
  <c r="K144" i="2"/>
  <c r="L144" i="2"/>
  <c r="M144" i="2"/>
  <c r="N144" i="2"/>
  <c r="O144" i="2"/>
  <c r="C145" i="2"/>
  <c r="D145" i="2"/>
  <c r="E145" i="2"/>
  <c r="F145" i="2"/>
  <c r="G145" i="2"/>
  <c r="K145" i="2"/>
  <c r="L145" i="2"/>
  <c r="M145" i="2"/>
  <c r="N145" i="2"/>
  <c r="O145" i="2"/>
  <c r="C146" i="2"/>
  <c r="D146" i="2"/>
  <c r="E146" i="2"/>
  <c r="F146" i="2"/>
  <c r="G146" i="2"/>
  <c r="K146" i="2"/>
  <c r="L146" i="2"/>
  <c r="M146" i="2"/>
  <c r="N146" i="2"/>
  <c r="O146" i="2"/>
  <c r="C147" i="2"/>
  <c r="D147" i="2"/>
  <c r="E147" i="2"/>
  <c r="F147" i="2"/>
  <c r="G147" i="2"/>
  <c r="K147" i="2"/>
  <c r="L147" i="2"/>
  <c r="M147" i="2"/>
  <c r="N147" i="2"/>
  <c r="O147" i="2"/>
  <c r="C148" i="2"/>
  <c r="D148" i="2"/>
  <c r="E148" i="2"/>
  <c r="F148" i="2"/>
  <c r="G148" i="2"/>
  <c r="K148" i="2"/>
  <c r="L148" i="2"/>
  <c r="M148" i="2"/>
  <c r="N148" i="2"/>
  <c r="O148" i="2"/>
  <c r="B149" i="2"/>
  <c r="C149" i="2"/>
  <c r="D149" i="2"/>
  <c r="E149" i="2"/>
  <c r="F149" i="2"/>
  <c r="G149" i="2"/>
  <c r="J149" i="2"/>
  <c r="K149" i="2"/>
  <c r="L149" i="2"/>
  <c r="M149" i="2"/>
  <c r="N149" i="2"/>
  <c r="O149" i="2"/>
  <c r="C150" i="2"/>
  <c r="D150" i="2"/>
  <c r="E150" i="2"/>
  <c r="F150" i="2"/>
  <c r="G150" i="2"/>
  <c r="K150" i="2"/>
  <c r="L150" i="2"/>
  <c r="M150" i="2"/>
  <c r="N150" i="2"/>
  <c r="O150" i="2"/>
  <c r="C151" i="2"/>
  <c r="D151" i="2"/>
  <c r="E151" i="2"/>
  <c r="F151" i="2"/>
  <c r="G151" i="2"/>
  <c r="K151" i="2"/>
  <c r="L151" i="2"/>
  <c r="M151" i="2"/>
  <c r="N151" i="2"/>
  <c r="O151" i="2"/>
  <c r="C152" i="2"/>
  <c r="D152" i="2"/>
  <c r="E152" i="2"/>
  <c r="F152" i="2"/>
  <c r="G152" i="2"/>
  <c r="K152" i="2"/>
  <c r="L152" i="2"/>
  <c r="M152" i="2"/>
  <c r="N152" i="2"/>
  <c r="O152" i="2"/>
  <c r="C153" i="2"/>
  <c r="D153" i="2"/>
  <c r="E153" i="2"/>
  <c r="F153" i="2"/>
  <c r="G153" i="2"/>
  <c r="K153" i="2"/>
  <c r="L153" i="2"/>
  <c r="M153" i="2"/>
  <c r="N153" i="2"/>
  <c r="O153" i="2"/>
  <c r="C154" i="2"/>
  <c r="D154" i="2"/>
  <c r="E154" i="2"/>
  <c r="F154" i="2"/>
  <c r="G154" i="2"/>
  <c r="K154" i="2"/>
  <c r="L154" i="2"/>
  <c r="M154" i="2"/>
  <c r="N154" i="2"/>
  <c r="O154" i="2"/>
  <c r="C155" i="2"/>
  <c r="D155" i="2"/>
  <c r="E155" i="2"/>
  <c r="F155" i="2"/>
  <c r="G155" i="2"/>
  <c r="K155" i="2"/>
  <c r="L155" i="2"/>
  <c r="M155" i="2"/>
  <c r="N155" i="2"/>
  <c r="O155" i="2"/>
  <c r="C156" i="2"/>
  <c r="D156" i="2"/>
  <c r="E156" i="2"/>
  <c r="F156" i="2"/>
  <c r="G156" i="2"/>
  <c r="K156" i="2"/>
  <c r="L156" i="2"/>
  <c r="M156" i="2"/>
  <c r="N156" i="2"/>
  <c r="O156" i="2"/>
  <c r="C157" i="2"/>
  <c r="D157" i="2"/>
  <c r="E157" i="2"/>
  <c r="F157" i="2"/>
  <c r="G157" i="2"/>
  <c r="K157" i="2"/>
  <c r="L157" i="2"/>
  <c r="M157" i="2"/>
  <c r="N157" i="2"/>
  <c r="O157" i="2"/>
  <c r="C158" i="2"/>
  <c r="D158" i="2"/>
  <c r="E158" i="2"/>
  <c r="F158" i="2"/>
  <c r="G158" i="2"/>
  <c r="K158" i="2"/>
  <c r="L158" i="2"/>
  <c r="M158" i="2"/>
  <c r="N158" i="2"/>
  <c r="O158" i="2"/>
  <c r="C159" i="2"/>
  <c r="D159" i="2"/>
  <c r="E159" i="2"/>
  <c r="F159" i="2"/>
  <c r="G159" i="2"/>
  <c r="K159" i="2"/>
  <c r="L159" i="2"/>
  <c r="M159" i="2"/>
  <c r="N159" i="2"/>
  <c r="O159" i="2"/>
  <c r="C160" i="2"/>
  <c r="D160" i="2"/>
  <c r="E160" i="2"/>
  <c r="F160" i="2"/>
  <c r="G160" i="2"/>
  <c r="K160" i="2"/>
  <c r="L160" i="2"/>
  <c r="M160" i="2"/>
  <c r="N160" i="2"/>
  <c r="O160" i="2"/>
  <c r="B161" i="2"/>
  <c r="C161" i="2"/>
  <c r="D161" i="2"/>
  <c r="E161" i="2"/>
  <c r="F161" i="2"/>
  <c r="G161" i="2"/>
  <c r="J161" i="2"/>
  <c r="K161" i="2"/>
  <c r="L161" i="2"/>
  <c r="M161" i="2"/>
  <c r="N161" i="2"/>
  <c r="O161" i="2"/>
  <c r="C162" i="2"/>
  <c r="D162" i="2"/>
  <c r="E162" i="2"/>
  <c r="F162" i="2"/>
  <c r="G162" i="2"/>
  <c r="K162" i="2"/>
  <c r="L162" i="2"/>
  <c r="M162" i="2"/>
  <c r="N162" i="2"/>
  <c r="O162" i="2"/>
  <c r="C163" i="2"/>
  <c r="D163" i="2"/>
  <c r="E163" i="2"/>
  <c r="F163" i="2"/>
  <c r="G163" i="2"/>
  <c r="K163" i="2"/>
  <c r="L163" i="2"/>
  <c r="M163" i="2"/>
  <c r="N163" i="2"/>
  <c r="O163" i="2"/>
  <c r="C164" i="2"/>
  <c r="D164" i="2"/>
  <c r="E164" i="2"/>
  <c r="F164" i="2"/>
  <c r="G164" i="2"/>
  <c r="K164" i="2"/>
  <c r="L164" i="2"/>
  <c r="M164" i="2"/>
  <c r="N164" i="2"/>
  <c r="O164" i="2"/>
  <c r="C165" i="2"/>
  <c r="D165" i="2"/>
  <c r="E165" i="2"/>
  <c r="F165" i="2"/>
  <c r="G165" i="2"/>
  <c r="K165" i="2"/>
  <c r="L165" i="2"/>
  <c r="M165" i="2"/>
  <c r="N165" i="2"/>
  <c r="O165" i="2"/>
  <c r="C166" i="2"/>
  <c r="D166" i="2"/>
  <c r="E166" i="2"/>
  <c r="F166" i="2"/>
  <c r="G166" i="2"/>
  <c r="K166" i="2"/>
  <c r="L166" i="2"/>
  <c r="M166" i="2"/>
  <c r="N166" i="2"/>
  <c r="O166" i="2"/>
  <c r="C167" i="2"/>
  <c r="D167" i="2"/>
  <c r="E167" i="2"/>
  <c r="F167" i="2"/>
  <c r="G167" i="2"/>
  <c r="K167" i="2"/>
  <c r="L167" i="2"/>
  <c r="M167" i="2"/>
  <c r="N167" i="2"/>
  <c r="O167" i="2"/>
  <c r="C168" i="2"/>
  <c r="D168" i="2"/>
  <c r="E168" i="2"/>
  <c r="F168" i="2"/>
  <c r="G168" i="2"/>
  <c r="K168" i="2"/>
  <c r="L168" i="2"/>
  <c r="M168" i="2"/>
  <c r="N168" i="2"/>
  <c r="O168" i="2"/>
  <c r="C169" i="2"/>
  <c r="D169" i="2"/>
  <c r="E169" i="2"/>
  <c r="F169" i="2"/>
  <c r="G169" i="2"/>
  <c r="K169" i="2"/>
  <c r="L169" i="2"/>
  <c r="M169" i="2"/>
  <c r="N169" i="2"/>
  <c r="O169" i="2"/>
  <c r="C170" i="2"/>
  <c r="D170" i="2"/>
  <c r="E170" i="2"/>
  <c r="F170" i="2"/>
  <c r="G170" i="2"/>
  <c r="K170" i="2"/>
  <c r="L170" i="2"/>
  <c r="M170" i="2"/>
  <c r="N170" i="2"/>
  <c r="O170" i="2"/>
  <c r="C171" i="2"/>
  <c r="D171" i="2"/>
  <c r="E171" i="2"/>
  <c r="F171" i="2"/>
  <c r="G171" i="2"/>
  <c r="K171" i="2"/>
  <c r="L171" i="2"/>
  <c r="M171" i="2"/>
  <c r="N171" i="2"/>
  <c r="O171" i="2"/>
  <c r="C172" i="2"/>
  <c r="D172" i="2"/>
  <c r="E172" i="2"/>
  <c r="F172" i="2"/>
  <c r="G172" i="2"/>
  <c r="K172" i="2"/>
  <c r="L172" i="2"/>
  <c r="M172" i="2"/>
  <c r="N172" i="2"/>
  <c r="O172" i="2"/>
  <c r="B173" i="2"/>
  <c r="C173" i="2"/>
  <c r="D173" i="2"/>
  <c r="E173" i="2"/>
  <c r="F173" i="2"/>
  <c r="G173" i="2"/>
  <c r="J173" i="2"/>
  <c r="K173" i="2"/>
  <c r="L173" i="2"/>
  <c r="M173" i="2"/>
  <c r="N173" i="2"/>
  <c r="O173" i="2"/>
  <c r="C174" i="2"/>
  <c r="D174" i="2"/>
  <c r="E174" i="2"/>
  <c r="F174" i="2"/>
  <c r="G174" i="2"/>
  <c r="K174" i="2"/>
  <c r="L174" i="2"/>
  <c r="M174" i="2"/>
  <c r="N174" i="2"/>
  <c r="O174" i="2"/>
  <c r="C175" i="2"/>
  <c r="D175" i="2"/>
  <c r="E175" i="2"/>
  <c r="F175" i="2"/>
  <c r="G175" i="2"/>
  <c r="K175" i="2"/>
  <c r="L175" i="2"/>
  <c r="M175" i="2"/>
  <c r="N175" i="2"/>
  <c r="O175" i="2"/>
  <c r="C176" i="2"/>
  <c r="D176" i="2"/>
  <c r="E176" i="2"/>
  <c r="F176" i="2"/>
  <c r="G176" i="2"/>
  <c r="K176" i="2"/>
  <c r="L176" i="2"/>
  <c r="M176" i="2"/>
  <c r="N176" i="2"/>
  <c r="O176" i="2"/>
  <c r="C177" i="2"/>
  <c r="D177" i="2"/>
  <c r="E177" i="2"/>
  <c r="F177" i="2"/>
  <c r="G177" i="2"/>
  <c r="K177" i="2"/>
  <c r="L177" i="2"/>
  <c r="M177" i="2"/>
  <c r="N177" i="2"/>
  <c r="O177" i="2"/>
  <c r="C178" i="2"/>
  <c r="D178" i="2"/>
  <c r="E178" i="2"/>
  <c r="F178" i="2"/>
  <c r="G178" i="2"/>
  <c r="K178" i="2"/>
  <c r="L178" i="2"/>
  <c r="M178" i="2"/>
  <c r="N178" i="2"/>
  <c r="O178" i="2"/>
  <c r="C179" i="2"/>
  <c r="D179" i="2"/>
  <c r="E179" i="2"/>
  <c r="F179" i="2"/>
  <c r="G179" i="2"/>
  <c r="K179" i="2"/>
  <c r="L179" i="2"/>
  <c r="M179" i="2"/>
  <c r="N179" i="2"/>
  <c r="O179" i="2"/>
  <c r="C180" i="2"/>
  <c r="D180" i="2"/>
  <c r="E180" i="2"/>
  <c r="F180" i="2"/>
  <c r="G180" i="2"/>
  <c r="K180" i="2"/>
  <c r="L180" i="2"/>
  <c r="M180" i="2"/>
  <c r="N180" i="2"/>
  <c r="O180" i="2"/>
  <c r="C181" i="2"/>
  <c r="D181" i="2"/>
  <c r="E181" i="2"/>
  <c r="F181" i="2"/>
  <c r="G181" i="2"/>
  <c r="K181" i="2"/>
  <c r="L181" i="2"/>
  <c r="M181" i="2"/>
  <c r="N181" i="2"/>
  <c r="O181" i="2"/>
  <c r="C182" i="2"/>
  <c r="D182" i="2"/>
  <c r="E182" i="2"/>
  <c r="F182" i="2"/>
  <c r="G182" i="2"/>
  <c r="K182" i="2"/>
  <c r="L182" i="2"/>
  <c r="M182" i="2"/>
  <c r="N182" i="2"/>
  <c r="O182" i="2"/>
  <c r="C183" i="2"/>
  <c r="D183" i="2"/>
  <c r="E183" i="2"/>
  <c r="F183" i="2"/>
  <c r="G183" i="2"/>
  <c r="K183" i="2"/>
  <c r="L183" i="2"/>
  <c r="M183" i="2"/>
  <c r="N183" i="2"/>
  <c r="O183" i="2"/>
  <c r="C184" i="2"/>
  <c r="D184" i="2"/>
  <c r="E184" i="2"/>
  <c r="F184" i="2"/>
  <c r="G184" i="2"/>
  <c r="K184" i="2"/>
  <c r="L184" i="2"/>
  <c r="M184" i="2"/>
  <c r="N184" i="2"/>
  <c r="O184" i="2"/>
  <c r="B185" i="2"/>
  <c r="C185" i="2"/>
  <c r="D185" i="2"/>
  <c r="E185" i="2"/>
  <c r="F185" i="2"/>
  <c r="G185" i="2"/>
  <c r="J185" i="2"/>
  <c r="K185" i="2"/>
  <c r="L185" i="2"/>
  <c r="M185" i="2"/>
  <c r="N185" i="2"/>
  <c r="O185" i="2"/>
  <c r="C186" i="2"/>
  <c r="D186" i="2"/>
  <c r="E186" i="2"/>
  <c r="F186" i="2"/>
  <c r="G186" i="2"/>
  <c r="K186" i="2"/>
  <c r="L186" i="2"/>
  <c r="M186" i="2"/>
  <c r="N186" i="2"/>
  <c r="O186" i="2"/>
  <c r="C187" i="2"/>
  <c r="D187" i="2"/>
  <c r="E187" i="2"/>
  <c r="F187" i="2"/>
  <c r="G187" i="2"/>
  <c r="K187" i="2"/>
  <c r="L187" i="2"/>
  <c r="M187" i="2"/>
  <c r="N187" i="2"/>
  <c r="O187" i="2"/>
  <c r="C188" i="2"/>
  <c r="D188" i="2"/>
  <c r="E188" i="2"/>
  <c r="F188" i="2"/>
  <c r="G188" i="2"/>
  <c r="K188" i="2"/>
  <c r="L188" i="2"/>
  <c r="M188" i="2"/>
  <c r="N188" i="2"/>
  <c r="O188" i="2"/>
  <c r="C189" i="2"/>
  <c r="D189" i="2"/>
  <c r="E189" i="2"/>
  <c r="F189" i="2"/>
  <c r="G189" i="2"/>
  <c r="K189" i="2"/>
  <c r="L189" i="2"/>
  <c r="M189" i="2"/>
  <c r="N189" i="2"/>
  <c r="O189" i="2"/>
  <c r="C190" i="2"/>
  <c r="D190" i="2"/>
  <c r="E190" i="2"/>
  <c r="F190" i="2"/>
  <c r="G190" i="2"/>
  <c r="K190" i="2"/>
  <c r="L190" i="2"/>
  <c r="M190" i="2"/>
  <c r="N190" i="2"/>
  <c r="O190" i="2"/>
  <c r="C191" i="2"/>
  <c r="D191" i="2"/>
  <c r="E191" i="2"/>
  <c r="F191" i="2"/>
  <c r="G191" i="2"/>
  <c r="K191" i="2"/>
  <c r="L191" i="2"/>
  <c r="M191" i="2"/>
  <c r="N191" i="2"/>
  <c r="O191" i="2"/>
  <c r="C192" i="2"/>
  <c r="D192" i="2"/>
  <c r="E192" i="2"/>
  <c r="F192" i="2"/>
  <c r="G192" i="2"/>
  <c r="K192" i="2"/>
  <c r="L192" i="2"/>
  <c r="M192" i="2"/>
  <c r="N192" i="2"/>
  <c r="O192" i="2"/>
  <c r="C193" i="2"/>
  <c r="D193" i="2"/>
  <c r="E193" i="2"/>
  <c r="F193" i="2"/>
  <c r="G193" i="2"/>
  <c r="K193" i="2"/>
  <c r="L193" i="2"/>
  <c r="M193" i="2"/>
  <c r="N193" i="2"/>
  <c r="O193" i="2"/>
  <c r="C194" i="2"/>
  <c r="D194" i="2"/>
  <c r="E194" i="2"/>
  <c r="F194" i="2"/>
  <c r="G194" i="2"/>
  <c r="K194" i="2"/>
  <c r="L194" i="2"/>
  <c r="M194" i="2"/>
  <c r="N194" i="2"/>
  <c r="O194" i="2"/>
  <c r="C195" i="2"/>
  <c r="D195" i="2"/>
  <c r="E195" i="2"/>
  <c r="F195" i="2"/>
  <c r="G195" i="2"/>
  <c r="K195" i="2"/>
  <c r="L195" i="2"/>
  <c r="M195" i="2"/>
  <c r="N195" i="2"/>
  <c r="O195" i="2"/>
  <c r="C196" i="2"/>
  <c r="D196" i="2"/>
  <c r="E196" i="2"/>
  <c r="F196" i="2"/>
  <c r="G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J197" i="2"/>
  <c r="K197" i="2"/>
  <c r="L197" i="2"/>
  <c r="M197" i="2"/>
  <c r="N197" i="2"/>
  <c r="O197" i="2"/>
  <c r="A198" i="2"/>
  <c r="C198" i="2"/>
  <c r="D198" i="2"/>
  <c r="E198" i="2"/>
  <c r="F198" i="2"/>
  <c r="G198" i="2"/>
  <c r="K198" i="2"/>
  <c r="L198" i="2"/>
  <c r="M198" i="2"/>
  <c r="N198" i="2"/>
  <c r="O198" i="2"/>
  <c r="C199" i="2"/>
  <c r="D199" i="2"/>
  <c r="E199" i="2"/>
  <c r="F199" i="2"/>
  <c r="G199" i="2"/>
  <c r="K199" i="2"/>
  <c r="L199" i="2"/>
  <c r="M199" i="2"/>
  <c r="N199" i="2"/>
  <c r="O199" i="2"/>
  <c r="C200" i="2"/>
  <c r="D200" i="2"/>
  <c r="E200" i="2"/>
  <c r="F200" i="2"/>
  <c r="G200" i="2"/>
  <c r="K200" i="2"/>
  <c r="L200" i="2"/>
  <c r="M200" i="2"/>
  <c r="N200" i="2"/>
  <c r="O200" i="2"/>
  <c r="C201" i="2"/>
  <c r="D201" i="2"/>
  <c r="E201" i="2"/>
  <c r="F201" i="2"/>
  <c r="G201" i="2"/>
  <c r="K201" i="2"/>
  <c r="L201" i="2"/>
  <c r="M201" i="2"/>
  <c r="N201" i="2"/>
  <c r="O201" i="2"/>
  <c r="C202" i="2"/>
  <c r="D202" i="2"/>
  <c r="E202" i="2"/>
  <c r="F202" i="2"/>
  <c r="G202" i="2"/>
  <c r="K202" i="2"/>
  <c r="L202" i="2"/>
  <c r="M202" i="2"/>
  <c r="N202" i="2"/>
  <c r="O202" i="2"/>
  <c r="C203" i="2"/>
  <c r="D203" i="2"/>
  <c r="E203" i="2"/>
  <c r="F203" i="2"/>
  <c r="G203" i="2"/>
  <c r="K203" i="2"/>
  <c r="L203" i="2"/>
  <c r="M203" i="2"/>
  <c r="N203" i="2"/>
  <c r="O203" i="2"/>
  <c r="C204" i="2"/>
  <c r="D204" i="2"/>
  <c r="E204" i="2"/>
  <c r="F204" i="2"/>
  <c r="G204" i="2"/>
  <c r="K204" i="2"/>
  <c r="L204" i="2"/>
  <c r="M204" i="2"/>
  <c r="N204" i="2"/>
  <c r="O204" i="2"/>
  <c r="C205" i="2"/>
  <c r="D205" i="2"/>
  <c r="E205" i="2"/>
  <c r="F205" i="2"/>
  <c r="G205" i="2"/>
  <c r="K205" i="2"/>
  <c r="L205" i="2"/>
  <c r="M205" i="2"/>
  <c r="N205" i="2"/>
  <c r="O205" i="2"/>
  <c r="C206" i="2"/>
  <c r="D206" i="2"/>
  <c r="E206" i="2"/>
  <c r="F206" i="2"/>
  <c r="G206" i="2"/>
  <c r="K206" i="2"/>
  <c r="L206" i="2"/>
  <c r="M206" i="2"/>
  <c r="N206" i="2"/>
  <c r="O206" i="2"/>
  <c r="C207" i="2"/>
  <c r="D207" i="2"/>
  <c r="E207" i="2"/>
  <c r="F207" i="2"/>
  <c r="G207" i="2"/>
  <c r="K207" i="2"/>
  <c r="L207" i="2"/>
  <c r="M207" i="2"/>
  <c r="N207" i="2"/>
  <c r="O207" i="2"/>
  <c r="C208" i="2"/>
  <c r="D208" i="2"/>
  <c r="E208" i="2"/>
  <c r="F208" i="2"/>
  <c r="G208" i="2"/>
  <c r="K208" i="2"/>
  <c r="L208" i="2"/>
  <c r="M208" i="2"/>
  <c r="N208" i="2"/>
  <c r="O208" i="2"/>
  <c r="B209" i="2"/>
  <c r="C209" i="2"/>
  <c r="D209" i="2"/>
  <c r="E209" i="2"/>
  <c r="F209" i="2"/>
  <c r="G209" i="2"/>
  <c r="J209" i="2"/>
  <c r="K209" i="2"/>
  <c r="L209" i="2"/>
  <c r="M209" i="2"/>
  <c r="N209" i="2"/>
  <c r="O209" i="2"/>
  <c r="C210" i="2"/>
  <c r="D210" i="2"/>
  <c r="E210" i="2"/>
  <c r="F210" i="2"/>
  <c r="G210" i="2"/>
  <c r="K210" i="2"/>
  <c r="L210" i="2"/>
  <c r="M210" i="2"/>
  <c r="N210" i="2"/>
  <c r="O210" i="2"/>
  <c r="C211" i="2"/>
  <c r="D211" i="2"/>
  <c r="E211" i="2"/>
  <c r="F211" i="2"/>
  <c r="G211" i="2"/>
  <c r="K211" i="2"/>
  <c r="L211" i="2"/>
  <c r="M211" i="2"/>
  <c r="N211" i="2"/>
  <c r="O211" i="2"/>
  <c r="C212" i="2"/>
  <c r="D212" i="2"/>
  <c r="E212" i="2"/>
  <c r="F212" i="2"/>
  <c r="G212" i="2"/>
  <c r="K212" i="2"/>
  <c r="L212" i="2"/>
  <c r="M212" i="2"/>
  <c r="N212" i="2"/>
  <c r="O212" i="2"/>
  <c r="C213" i="2"/>
  <c r="D213" i="2"/>
  <c r="E213" i="2"/>
  <c r="F213" i="2"/>
  <c r="G213" i="2"/>
  <c r="K213" i="2"/>
  <c r="L213" i="2"/>
  <c r="M213" i="2"/>
  <c r="N213" i="2"/>
  <c r="O213" i="2"/>
  <c r="C214" i="2"/>
  <c r="D214" i="2"/>
  <c r="E214" i="2"/>
  <c r="F214" i="2"/>
  <c r="G214" i="2"/>
  <c r="K214" i="2"/>
  <c r="L214" i="2"/>
  <c r="M214" i="2"/>
  <c r="N214" i="2"/>
  <c r="O214" i="2"/>
  <c r="C215" i="2"/>
  <c r="D215" i="2"/>
  <c r="E215" i="2"/>
  <c r="F215" i="2"/>
  <c r="G215" i="2"/>
  <c r="K215" i="2"/>
  <c r="L215" i="2"/>
  <c r="M215" i="2"/>
  <c r="N215" i="2"/>
  <c r="O215" i="2"/>
  <c r="C216" i="2"/>
  <c r="D216" i="2"/>
  <c r="E216" i="2"/>
  <c r="F216" i="2"/>
  <c r="G216" i="2"/>
  <c r="K216" i="2"/>
  <c r="L216" i="2"/>
  <c r="M216" i="2"/>
  <c r="N216" i="2"/>
  <c r="O216" i="2"/>
  <c r="C217" i="2"/>
  <c r="D217" i="2"/>
  <c r="E217" i="2"/>
  <c r="F217" i="2"/>
  <c r="G217" i="2"/>
  <c r="K217" i="2"/>
  <c r="L217" i="2"/>
  <c r="M217" i="2"/>
  <c r="N217" i="2"/>
  <c r="O217" i="2"/>
  <c r="C218" i="2"/>
  <c r="D218" i="2"/>
  <c r="E218" i="2"/>
  <c r="F218" i="2"/>
  <c r="G218" i="2"/>
  <c r="K218" i="2"/>
  <c r="L218" i="2"/>
  <c r="M218" i="2"/>
  <c r="N218" i="2"/>
  <c r="O218" i="2"/>
  <c r="C219" i="2"/>
  <c r="D219" i="2"/>
  <c r="E219" i="2"/>
  <c r="F219" i="2"/>
  <c r="G219" i="2"/>
  <c r="K219" i="2"/>
  <c r="L219" i="2"/>
  <c r="M219" i="2"/>
  <c r="N219" i="2"/>
  <c r="O219" i="2"/>
  <c r="C220" i="2"/>
  <c r="D220" i="2"/>
  <c r="E220" i="2"/>
  <c r="F220" i="2"/>
  <c r="G220" i="2"/>
  <c r="K220" i="2"/>
  <c r="L220" i="2"/>
  <c r="M220" i="2"/>
  <c r="N220" i="2"/>
  <c r="O220" i="2"/>
  <c r="B221" i="2"/>
  <c r="C221" i="2"/>
  <c r="D221" i="2"/>
  <c r="E221" i="2"/>
  <c r="F221" i="2"/>
  <c r="G221" i="2"/>
  <c r="J221" i="2"/>
  <c r="K221" i="2"/>
  <c r="L221" i="2"/>
  <c r="M221" i="2"/>
  <c r="N221" i="2"/>
  <c r="O221" i="2"/>
  <c r="C222" i="2"/>
  <c r="D222" i="2"/>
  <c r="E222" i="2"/>
  <c r="F222" i="2"/>
  <c r="G222" i="2"/>
  <c r="K222" i="2"/>
  <c r="L222" i="2"/>
  <c r="M222" i="2"/>
  <c r="N222" i="2"/>
  <c r="O222" i="2"/>
  <c r="C223" i="2"/>
  <c r="D223" i="2"/>
  <c r="E223" i="2"/>
  <c r="F223" i="2"/>
  <c r="G223" i="2"/>
  <c r="K223" i="2"/>
  <c r="L223" i="2"/>
  <c r="M223" i="2"/>
  <c r="N223" i="2"/>
  <c r="O223" i="2"/>
  <c r="C224" i="2"/>
  <c r="D224" i="2"/>
  <c r="E224" i="2"/>
  <c r="F224" i="2"/>
  <c r="G224" i="2"/>
  <c r="K224" i="2"/>
  <c r="L224" i="2"/>
  <c r="M224" i="2"/>
  <c r="N224" i="2"/>
  <c r="O224" i="2"/>
  <c r="C225" i="2"/>
  <c r="D225" i="2"/>
  <c r="E225" i="2"/>
  <c r="F225" i="2"/>
  <c r="G225" i="2"/>
  <c r="K225" i="2"/>
  <c r="L225" i="2"/>
  <c r="M225" i="2"/>
  <c r="N225" i="2"/>
  <c r="O225" i="2"/>
  <c r="C226" i="2"/>
  <c r="D226" i="2"/>
  <c r="E226" i="2"/>
  <c r="F226" i="2"/>
  <c r="G226" i="2"/>
  <c r="K226" i="2"/>
  <c r="L226" i="2"/>
  <c r="M226" i="2"/>
  <c r="N226" i="2"/>
  <c r="O226" i="2"/>
  <c r="C227" i="2"/>
  <c r="D227" i="2"/>
  <c r="E227" i="2"/>
  <c r="F227" i="2"/>
  <c r="G227" i="2"/>
  <c r="K227" i="2"/>
  <c r="L227" i="2"/>
  <c r="M227" i="2"/>
  <c r="N227" i="2"/>
  <c r="O227" i="2"/>
  <c r="C228" i="2"/>
  <c r="D228" i="2"/>
  <c r="E228" i="2"/>
  <c r="F228" i="2"/>
  <c r="G228" i="2"/>
  <c r="K228" i="2"/>
  <c r="L228" i="2"/>
  <c r="M228" i="2"/>
  <c r="N228" i="2"/>
  <c r="O228" i="2"/>
  <c r="C229" i="2"/>
  <c r="D229" i="2"/>
  <c r="E229" i="2"/>
  <c r="F229" i="2"/>
  <c r="G229" i="2"/>
  <c r="K229" i="2"/>
  <c r="L229" i="2"/>
  <c r="M229" i="2"/>
  <c r="N229" i="2"/>
  <c r="O229" i="2"/>
  <c r="C230" i="2"/>
  <c r="D230" i="2"/>
  <c r="E230" i="2"/>
  <c r="F230" i="2"/>
  <c r="G230" i="2"/>
  <c r="K230" i="2"/>
  <c r="L230" i="2"/>
  <c r="M230" i="2"/>
  <c r="N230" i="2"/>
  <c r="O230" i="2"/>
  <c r="C231" i="2"/>
  <c r="D231" i="2"/>
  <c r="E231" i="2"/>
  <c r="F231" i="2"/>
  <c r="G231" i="2"/>
  <c r="K231" i="2"/>
  <c r="L231" i="2"/>
  <c r="M231" i="2"/>
  <c r="N231" i="2"/>
  <c r="O231" i="2"/>
  <c r="C232" i="2"/>
  <c r="D232" i="2"/>
  <c r="E232" i="2"/>
  <c r="F232" i="2"/>
  <c r="G232" i="2"/>
  <c r="K232" i="2"/>
  <c r="L232" i="2"/>
  <c r="M232" i="2"/>
  <c r="N232" i="2"/>
  <c r="O232" i="2"/>
  <c r="B233" i="2"/>
  <c r="C233" i="2"/>
  <c r="D233" i="2"/>
  <c r="E233" i="2"/>
  <c r="F233" i="2"/>
  <c r="G233" i="2"/>
  <c r="J233" i="2"/>
  <c r="K233" i="2"/>
  <c r="L233" i="2"/>
  <c r="M233" i="2"/>
  <c r="N233" i="2"/>
  <c r="O233" i="2"/>
  <c r="C234" i="2"/>
  <c r="D234" i="2"/>
  <c r="E234" i="2"/>
  <c r="F234" i="2"/>
  <c r="G234" i="2"/>
  <c r="K234" i="2"/>
  <c r="L234" i="2"/>
  <c r="M234" i="2"/>
  <c r="N234" i="2"/>
  <c r="O234" i="2"/>
  <c r="C235" i="2"/>
  <c r="D235" i="2"/>
  <c r="E235" i="2"/>
  <c r="F235" i="2"/>
  <c r="G235" i="2"/>
  <c r="K235" i="2"/>
  <c r="L235" i="2"/>
  <c r="M235" i="2"/>
  <c r="N235" i="2"/>
  <c r="O235" i="2"/>
  <c r="C236" i="2"/>
  <c r="D236" i="2"/>
  <c r="E236" i="2"/>
  <c r="F236" i="2"/>
  <c r="G236" i="2"/>
  <c r="K236" i="2"/>
  <c r="L236" i="2"/>
  <c r="M236" i="2"/>
  <c r="N236" i="2"/>
  <c r="O236" i="2"/>
  <c r="C237" i="2"/>
  <c r="D237" i="2"/>
  <c r="E237" i="2"/>
  <c r="F237" i="2"/>
  <c r="G237" i="2"/>
  <c r="K237" i="2"/>
  <c r="L237" i="2"/>
  <c r="M237" i="2"/>
  <c r="N237" i="2"/>
  <c r="O237" i="2"/>
  <c r="C238" i="2"/>
  <c r="D238" i="2"/>
  <c r="E238" i="2"/>
  <c r="F238" i="2"/>
  <c r="G238" i="2"/>
  <c r="K238" i="2"/>
  <c r="L238" i="2"/>
  <c r="M238" i="2"/>
  <c r="N238" i="2"/>
  <c r="O238" i="2"/>
  <c r="C239" i="2"/>
  <c r="D239" i="2"/>
  <c r="E239" i="2"/>
  <c r="F239" i="2"/>
  <c r="G239" i="2"/>
  <c r="K239" i="2"/>
  <c r="L239" i="2"/>
  <c r="M239" i="2"/>
  <c r="N239" i="2"/>
  <c r="O239" i="2"/>
  <c r="C240" i="2"/>
  <c r="D240" i="2"/>
  <c r="E240" i="2"/>
  <c r="F240" i="2"/>
  <c r="G240" i="2"/>
  <c r="K240" i="2"/>
  <c r="L240" i="2"/>
  <c r="M240" i="2"/>
  <c r="N240" i="2"/>
  <c r="O240" i="2"/>
  <c r="C241" i="2"/>
  <c r="D241" i="2"/>
  <c r="E241" i="2"/>
  <c r="F241" i="2"/>
  <c r="G241" i="2"/>
  <c r="K241" i="2"/>
  <c r="L241" i="2"/>
  <c r="M241" i="2"/>
  <c r="N241" i="2"/>
  <c r="O241" i="2"/>
  <c r="C242" i="2"/>
  <c r="D242" i="2"/>
  <c r="E242" i="2"/>
  <c r="F242" i="2"/>
  <c r="G242" i="2"/>
  <c r="K242" i="2"/>
  <c r="L242" i="2"/>
  <c r="M242" i="2"/>
  <c r="N242" i="2"/>
  <c r="O242" i="2"/>
  <c r="C243" i="2"/>
  <c r="D243" i="2"/>
  <c r="E243" i="2"/>
  <c r="F243" i="2"/>
  <c r="G243" i="2"/>
  <c r="K243" i="2"/>
  <c r="L243" i="2"/>
  <c r="M243" i="2"/>
  <c r="N243" i="2"/>
  <c r="O243" i="2"/>
  <c r="C244" i="2"/>
  <c r="D244" i="2"/>
  <c r="E244" i="2"/>
  <c r="F244" i="2"/>
  <c r="G244" i="2"/>
  <c r="K244" i="2"/>
  <c r="L244" i="2"/>
  <c r="M244" i="2"/>
  <c r="N244" i="2"/>
  <c r="O244" i="2"/>
  <c r="B245" i="2"/>
  <c r="C245" i="2"/>
  <c r="D245" i="2"/>
  <c r="E245" i="2"/>
  <c r="F245" i="2"/>
  <c r="G245" i="2"/>
  <c r="J245" i="2"/>
  <c r="K245" i="2"/>
  <c r="L245" i="2"/>
  <c r="M245" i="2"/>
  <c r="N245" i="2"/>
  <c r="O245" i="2"/>
  <c r="C246" i="2"/>
  <c r="D246" i="2"/>
  <c r="E246" i="2"/>
  <c r="F246" i="2"/>
  <c r="G246" i="2"/>
  <c r="K246" i="2"/>
  <c r="L246" i="2"/>
  <c r="M246" i="2"/>
  <c r="N246" i="2"/>
  <c r="O246" i="2"/>
  <c r="C247" i="2"/>
  <c r="D247" i="2"/>
  <c r="E247" i="2"/>
  <c r="F247" i="2"/>
  <c r="G247" i="2"/>
  <c r="K247" i="2"/>
  <c r="L247" i="2"/>
  <c r="M247" i="2"/>
  <c r="N247" i="2"/>
  <c r="O247" i="2"/>
  <c r="C248" i="2"/>
  <c r="D248" i="2"/>
  <c r="E248" i="2"/>
  <c r="F248" i="2"/>
  <c r="G248" i="2"/>
  <c r="K248" i="2"/>
  <c r="L248" i="2"/>
  <c r="M248" i="2"/>
  <c r="N248" i="2"/>
  <c r="O248" i="2"/>
  <c r="C249" i="2"/>
  <c r="D249" i="2"/>
  <c r="E249" i="2"/>
  <c r="F249" i="2"/>
  <c r="G249" i="2"/>
  <c r="K249" i="2"/>
  <c r="L249" i="2"/>
  <c r="M249" i="2"/>
  <c r="N249" i="2"/>
  <c r="O249" i="2"/>
  <c r="C250" i="2"/>
  <c r="D250" i="2"/>
  <c r="E250" i="2"/>
  <c r="F250" i="2"/>
  <c r="G250" i="2"/>
  <c r="K250" i="2"/>
  <c r="L250" i="2"/>
  <c r="M250" i="2"/>
  <c r="N250" i="2"/>
  <c r="O250" i="2"/>
  <c r="C251" i="2"/>
  <c r="D251" i="2"/>
  <c r="E251" i="2"/>
  <c r="F251" i="2"/>
  <c r="G251" i="2"/>
  <c r="K251" i="2"/>
  <c r="L251" i="2"/>
  <c r="M251" i="2"/>
  <c r="N251" i="2"/>
  <c r="O251" i="2"/>
  <c r="C252" i="2"/>
  <c r="D252" i="2"/>
  <c r="E252" i="2"/>
  <c r="F252" i="2"/>
  <c r="G252" i="2"/>
  <c r="K252" i="2"/>
  <c r="L252" i="2"/>
  <c r="M252" i="2"/>
  <c r="N252" i="2"/>
  <c r="O252" i="2"/>
  <c r="C253" i="2"/>
  <c r="D253" i="2"/>
  <c r="E253" i="2"/>
  <c r="F253" i="2"/>
  <c r="G253" i="2"/>
  <c r="K253" i="2"/>
  <c r="L253" i="2"/>
  <c r="M253" i="2"/>
  <c r="N253" i="2"/>
  <c r="O253" i="2"/>
  <c r="C254" i="2"/>
  <c r="D254" i="2"/>
  <c r="E254" i="2"/>
  <c r="F254" i="2"/>
  <c r="G254" i="2"/>
  <c r="K254" i="2"/>
  <c r="L254" i="2"/>
  <c r="M254" i="2"/>
  <c r="N254" i="2"/>
  <c r="O254" i="2"/>
  <c r="C255" i="2"/>
  <c r="D255" i="2"/>
  <c r="E255" i="2"/>
  <c r="F255" i="2"/>
  <c r="G255" i="2"/>
  <c r="K255" i="2"/>
  <c r="L255" i="2"/>
  <c r="M255" i="2"/>
  <c r="N255" i="2"/>
  <c r="O255" i="2"/>
  <c r="C256" i="2"/>
  <c r="D256" i="2"/>
  <c r="E256" i="2"/>
  <c r="F256" i="2"/>
  <c r="G256" i="2"/>
  <c r="K256" i="2"/>
  <c r="L256" i="2"/>
  <c r="M256" i="2"/>
  <c r="N256" i="2"/>
  <c r="O256" i="2"/>
  <c r="B257" i="2"/>
  <c r="C257" i="2"/>
  <c r="D257" i="2"/>
  <c r="E257" i="2"/>
  <c r="F257" i="2"/>
  <c r="G257" i="2"/>
  <c r="J257" i="2"/>
  <c r="K257" i="2"/>
  <c r="L257" i="2"/>
  <c r="M257" i="2"/>
  <c r="N257" i="2"/>
  <c r="O257" i="2"/>
  <c r="C258" i="2"/>
  <c r="D258" i="2"/>
  <c r="E258" i="2"/>
  <c r="F258" i="2"/>
  <c r="G258" i="2"/>
  <c r="K258" i="2"/>
  <c r="L258" i="2"/>
  <c r="M258" i="2"/>
  <c r="N258" i="2"/>
  <c r="O258" i="2"/>
  <c r="C259" i="2"/>
  <c r="D259" i="2"/>
  <c r="E259" i="2"/>
  <c r="F259" i="2"/>
  <c r="G259" i="2"/>
  <c r="K259" i="2"/>
  <c r="L259" i="2"/>
  <c r="M259" i="2"/>
  <c r="N259" i="2"/>
  <c r="O259" i="2"/>
  <c r="C260" i="2"/>
  <c r="D260" i="2"/>
  <c r="E260" i="2"/>
  <c r="F260" i="2"/>
  <c r="G260" i="2"/>
  <c r="K260" i="2"/>
  <c r="L260" i="2"/>
  <c r="M260" i="2"/>
  <c r="N260" i="2"/>
  <c r="O260" i="2"/>
  <c r="C261" i="2"/>
  <c r="D261" i="2"/>
  <c r="E261" i="2"/>
  <c r="F261" i="2"/>
  <c r="G261" i="2"/>
  <c r="K261" i="2"/>
  <c r="L261" i="2"/>
  <c r="M261" i="2"/>
  <c r="N261" i="2"/>
  <c r="O261" i="2"/>
  <c r="C262" i="2"/>
  <c r="D262" i="2"/>
  <c r="E262" i="2"/>
  <c r="F262" i="2"/>
  <c r="G262" i="2"/>
  <c r="K262" i="2"/>
  <c r="L262" i="2"/>
  <c r="M262" i="2"/>
  <c r="N262" i="2"/>
  <c r="O262" i="2"/>
  <c r="C263" i="2"/>
  <c r="D263" i="2"/>
  <c r="E263" i="2"/>
  <c r="F263" i="2"/>
  <c r="G263" i="2"/>
  <c r="K263" i="2"/>
  <c r="L263" i="2"/>
  <c r="M263" i="2"/>
  <c r="N263" i="2"/>
  <c r="O263" i="2"/>
  <c r="C264" i="2"/>
  <c r="D264" i="2"/>
  <c r="E264" i="2"/>
  <c r="F264" i="2"/>
  <c r="G264" i="2"/>
  <c r="K264" i="2"/>
  <c r="L264" i="2"/>
  <c r="M264" i="2"/>
  <c r="N264" i="2"/>
  <c r="O264" i="2"/>
  <c r="C265" i="2"/>
  <c r="D265" i="2"/>
  <c r="E265" i="2"/>
  <c r="F265" i="2"/>
  <c r="G265" i="2"/>
  <c r="K265" i="2"/>
  <c r="L265" i="2"/>
  <c r="M265" i="2"/>
  <c r="N265" i="2"/>
  <c r="O265" i="2"/>
  <c r="C266" i="2"/>
  <c r="D266" i="2"/>
  <c r="E266" i="2"/>
  <c r="F266" i="2"/>
  <c r="G266" i="2"/>
  <c r="K266" i="2"/>
  <c r="L266" i="2"/>
  <c r="M266" i="2"/>
  <c r="N266" i="2"/>
  <c r="O266" i="2"/>
  <c r="C267" i="2"/>
  <c r="D267" i="2"/>
  <c r="E267" i="2"/>
  <c r="F267" i="2"/>
  <c r="G267" i="2"/>
  <c r="K267" i="2"/>
  <c r="L267" i="2"/>
  <c r="M267" i="2"/>
  <c r="N267" i="2"/>
  <c r="O267" i="2"/>
  <c r="C268" i="2"/>
  <c r="D268" i="2"/>
  <c r="E268" i="2"/>
  <c r="F268" i="2"/>
  <c r="G268" i="2"/>
  <c r="K268" i="2"/>
  <c r="L268" i="2"/>
  <c r="M268" i="2"/>
  <c r="N268" i="2"/>
  <c r="O268" i="2"/>
  <c r="B269" i="2"/>
  <c r="C269" i="2"/>
  <c r="D269" i="2"/>
  <c r="E269" i="2"/>
  <c r="F269" i="2"/>
  <c r="G269" i="2"/>
  <c r="J269" i="2"/>
  <c r="K269" i="2"/>
  <c r="L269" i="2"/>
  <c r="M269" i="2"/>
  <c r="N269" i="2"/>
  <c r="O269" i="2"/>
  <c r="C270" i="2"/>
  <c r="D270" i="2"/>
  <c r="E270" i="2"/>
  <c r="F270" i="2"/>
  <c r="G270" i="2"/>
  <c r="K270" i="2"/>
  <c r="L270" i="2"/>
  <c r="M270" i="2"/>
  <c r="N270" i="2"/>
  <c r="O270" i="2"/>
  <c r="C271" i="2"/>
  <c r="D271" i="2"/>
  <c r="E271" i="2"/>
  <c r="F271" i="2"/>
  <c r="G271" i="2"/>
  <c r="K271" i="2"/>
  <c r="L271" i="2"/>
  <c r="M271" i="2"/>
  <c r="N271" i="2"/>
  <c r="O271" i="2"/>
  <c r="C272" i="2"/>
  <c r="D272" i="2"/>
  <c r="E272" i="2"/>
  <c r="F272" i="2"/>
  <c r="G272" i="2"/>
  <c r="K272" i="2"/>
  <c r="L272" i="2"/>
  <c r="M272" i="2"/>
  <c r="N272" i="2"/>
  <c r="O272" i="2"/>
  <c r="C273" i="2"/>
  <c r="D273" i="2"/>
  <c r="E273" i="2"/>
  <c r="F273" i="2"/>
  <c r="G273" i="2"/>
  <c r="K273" i="2"/>
  <c r="L273" i="2"/>
  <c r="M273" i="2"/>
  <c r="N273" i="2"/>
  <c r="O273" i="2"/>
  <c r="C274" i="2"/>
  <c r="D274" i="2"/>
  <c r="E274" i="2"/>
  <c r="F274" i="2"/>
  <c r="G274" i="2"/>
  <c r="K274" i="2"/>
  <c r="L274" i="2"/>
  <c r="M274" i="2"/>
  <c r="N274" i="2"/>
  <c r="O274" i="2"/>
  <c r="C275" i="2"/>
  <c r="D275" i="2"/>
  <c r="E275" i="2"/>
  <c r="F275" i="2"/>
  <c r="G275" i="2"/>
  <c r="K275" i="2"/>
  <c r="L275" i="2"/>
  <c r="M275" i="2"/>
  <c r="N275" i="2"/>
  <c r="O275" i="2"/>
  <c r="C276" i="2"/>
  <c r="D276" i="2"/>
  <c r="E276" i="2"/>
  <c r="F276" i="2"/>
  <c r="G276" i="2"/>
  <c r="K276" i="2"/>
  <c r="L276" i="2"/>
  <c r="M276" i="2"/>
  <c r="N276" i="2"/>
  <c r="O276" i="2"/>
  <c r="C277" i="2"/>
  <c r="D277" i="2"/>
  <c r="E277" i="2"/>
  <c r="F277" i="2"/>
  <c r="G277" i="2"/>
  <c r="K277" i="2"/>
  <c r="L277" i="2"/>
  <c r="M277" i="2"/>
  <c r="N277" i="2"/>
  <c r="O277" i="2"/>
  <c r="C278" i="2"/>
  <c r="D278" i="2"/>
  <c r="E278" i="2"/>
  <c r="F278" i="2"/>
  <c r="G278" i="2"/>
  <c r="K278" i="2"/>
  <c r="L278" i="2"/>
  <c r="M278" i="2"/>
  <c r="N278" i="2"/>
  <c r="O278" i="2"/>
  <c r="C279" i="2"/>
  <c r="D279" i="2"/>
  <c r="E279" i="2"/>
  <c r="F279" i="2"/>
  <c r="G279" i="2"/>
  <c r="K279" i="2"/>
  <c r="L279" i="2"/>
  <c r="M279" i="2"/>
  <c r="N279" i="2"/>
  <c r="O279" i="2"/>
  <c r="C280" i="2"/>
  <c r="D280" i="2"/>
  <c r="E280" i="2"/>
  <c r="F280" i="2"/>
  <c r="G280" i="2"/>
  <c r="K280" i="2"/>
  <c r="L280" i="2"/>
  <c r="M280" i="2"/>
  <c r="N280" i="2"/>
  <c r="O280" i="2"/>
  <c r="B281" i="2"/>
  <c r="C281" i="2"/>
  <c r="D281" i="2"/>
  <c r="E281" i="2"/>
  <c r="F281" i="2"/>
  <c r="G281" i="2"/>
  <c r="J281" i="2"/>
  <c r="K281" i="2"/>
  <c r="L281" i="2"/>
  <c r="M281" i="2"/>
  <c r="N281" i="2"/>
  <c r="O281" i="2"/>
  <c r="C282" i="2"/>
  <c r="D282" i="2"/>
  <c r="E282" i="2"/>
  <c r="F282" i="2"/>
  <c r="G282" i="2"/>
  <c r="K282" i="2"/>
  <c r="L282" i="2"/>
  <c r="M282" i="2"/>
  <c r="N282" i="2"/>
  <c r="O282" i="2"/>
  <c r="C283" i="2"/>
  <c r="D283" i="2"/>
  <c r="E283" i="2"/>
  <c r="F283" i="2"/>
  <c r="G283" i="2"/>
  <c r="K283" i="2"/>
  <c r="L283" i="2"/>
  <c r="M283" i="2"/>
  <c r="N283" i="2"/>
  <c r="O283" i="2"/>
  <c r="C284" i="2"/>
  <c r="D284" i="2"/>
  <c r="E284" i="2"/>
  <c r="F284" i="2"/>
  <c r="G284" i="2"/>
  <c r="K284" i="2"/>
  <c r="L284" i="2"/>
  <c r="M284" i="2"/>
  <c r="N284" i="2"/>
  <c r="O284" i="2"/>
  <c r="C285" i="2"/>
  <c r="D285" i="2"/>
  <c r="E285" i="2"/>
  <c r="F285" i="2"/>
  <c r="G285" i="2"/>
  <c r="K285" i="2"/>
  <c r="L285" i="2"/>
  <c r="M285" i="2"/>
  <c r="N285" i="2"/>
  <c r="O285" i="2"/>
  <c r="C286" i="2"/>
  <c r="D286" i="2"/>
  <c r="E286" i="2"/>
  <c r="F286" i="2"/>
  <c r="G286" i="2"/>
  <c r="K286" i="2"/>
  <c r="L286" i="2"/>
  <c r="M286" i="2"/>
  <c r="N286" i="2"/>
  <c r="O286" i="2"/>
  <c r="C287" i="2"/>
  <c r="D287" i="2"/>
  <c r="E287" i="2"/>
  <c r="F287" i="2"/>
  <c r="G287" i="2"/>
  <c r="K287" i="2"/>
  <c r="L287" i="2"/>
  <c r="M287" i="2"/>
  <c r="N287" i="2"/>
  <c r="O287" i="2"/>
  <c r="C288" i="2"/>
  <c r="D288" i="2"/>
  <c r="E288" i="2"/>
  <c r="F288" i="2"/>
  <c r="G288" i="2"/>
  <c r="K288" i="2"/>
  <c r="L288" i="2"/>
  <c r="M288" i="2"/>
  <c r="N288" i="2"/>
  <c r="O288" i="2"/>
  <c r="C289" i="2"/>
  <c r="D289" i="2"/>
  <c r="E289" i="2"/>
  <c r="F289" i="2"/>
  <c r="G289" i="2"/>
  <c r="K289" i="2"/>
  <c r="L289" i="2"/>
  <c r="M289" i="2"/>
  <c r="N289" i="2"/>
  <c r="O289" i="2"/>
  <c r="C290" i="2"/>
  <c r="D290" i="2"/>
  <c r="E290" i="2"/>
  <c r="F290" i="2"/>
  <c r="G290" i="2"/>
  <c r="K290" i="2"/>
  <c r="L290" i="2"/>
  <c r="M290" i="2"/>
  <c r="N290" i="2"/>
  <c r="O290" i="2"/>
  <c r="C291" i="2"/>
  <c r="D291" i="2"/>
  <c r="E291" i="2"/>
  <c r="F291" i="2"/>
  <c r="G291" i="2"/>
  <c r="K291" i="2"/>
  <c r="L291" i="2"/>
  <c r="M291" i="2"/>
  <c r="N291" i="2"/>
  <c r="O291" i="2"/>
  <c r="C292" i="2"/>
  <c r="D292" i="2"/>
  <c r="E292" i="2"/>
  <c r="F292" i="2"/>
  <c r="G292" i="2"/>
  <c r="K292" i="2"/>
  <c r="L292" i="2"/>
  <c r="M292" i="2"/>
  <c r="N292" i="2"/>
  <c r="O292" i="2"/>
  <c r="B293" i="2"/>
  <c r="C293" i="2"/>
  <c r="D293" i="2"/>
  <c r="E293" i="2"/>
  <c r="F293" i="2"/>
  <c r="G293" i="2"/>
  <c r="J293" i="2"/>
  <c r="K293" i="2"/>
  <c r="L293" i="2"/>
  <c r="M293" i="2"/>
  <c r="N293" i="2"/>
  <c r="O293" i="2"/>
  <c r="C294" i="2"/>
  <c r="D294" i="2"/>
  <c r="E294" i="2"/>
  <c r="F294" i="2"/>
  <c r="G294" i="2"/>
  <c r="K294" i="2"/>
  <c r="L294" i="2"/>
  <c r="M294" i="2"/>
  <c r="N294" i="2"/>
  <c r="O294" i="2"/>
  <c r="C295" i="2"/>
  <c r="D295" i="2"/>
  <c r="E295" i="2"/>
  <c r="F295" i="2"/>
  <c r="G295" i="2"/>
  <c r="K295" i="2"/>
  <c r="L295" i="2"/>
  <c r="M295" i="2"/>
  <c r="N295" i="2"/>
  <c r="O295" i="2"/>
  <c r="C296" i="2"/>
  <c r="D296" i="2"/>
  <c r="E296" i="2"/>
  <c r="F296" i="2"/>
  <c r="G296" i="2"/>
  <c r="K296" i="2"/>
  <c r="L296" i="2"/>
  <c r="M296" i="2"/>
  <c r="N296" i="2"/>
  <c r="O296" i="2"/>
  <c r="C297" i="2"/>
  <c r="D297" i="2"/>
  <c r="E297" i="2"/>
  <c r="F297" i="2"/>
  <c r="G297" i="2"/>
  <c r="K297" i="2"/>
  <c r="L297" i="2"/>
  <c r="M297" i="2"/>
  <c r="N297" i="2"/>
  <c r="O297" i="2"/>
  <c r="C298" i="2"/>
  <c r="D298" i="2"/>
  <c r="E298" i="2"/>
  <c r="F298" i="2"/>
  <c r="G298" i="2"/>
  <c r="K298" i="2"/>
  <c r="L298" i="2"/>
  <c r="M298" i="2"/>
  <c r="N298" i="2"/>
  <c r="O298" i="2"/>
  <c r="C299" i="2"/>
  <c r="D299" i="2"/>
  <c r="E299" i="2"/>
  <c r="F299" i="2"/>
  <c r="G299" i="2"/>
  <c r="K299" i="2"/>
  <c r="L299" i="2"/>
  <c r="M299" i="2"/>
  <c r="N299" i="2"/>
  <c r="O299" i="2"/>
  <c r="C300" i="2"/>
  <c r="D300" i="2"/>
  <c r="E300" i="2"/>
  <c r="F300" i="2"/>
  <c r="G300" i="2"/>
  <c r="K300" i="2"/>
  <c r="L300" i="2"/>
  <c r="M300" i="2"/>
  <c r="N300" i="2"/>
  <c r="O300" i="2"/>
  <c r="C301" i="2"/>
  <c r="D301" i="2"/>
  <c r="E301" i="2"/>
  <c r="F301" i="2"/>
  <c r="G301" i="2"/>
  <c r="K301" i="2"/>
  <c r="L301" i="2"/>
  <c r="M301" i="2"/>
  <c r="N301" i="2"/>
  <c r="O301" i="2"/>
  <c r="C302" i="2"/>
  <c r="D302" i="2"/>
  <c r="E302" i="2"/>
  <c r="F302" i="2"/>
  <c r="G302" i="2"/>
  <c r="K302" i="2"/>
  <c r="L302" i="2"/>
  <c r="M302" i="2"/>
  <c r="N302" i="2"/>
  <c r="O302" i="2"/>
  <c r="C303" i="2"/>
  <c r="D303" i="2"/>
  <c r="E303" i="2"/>
  <c r="F303" i="2"/>
  <c r="G303" i="2"/>
  <c r="K303" i="2"/>
  <c r="L303" i="2"/>
  <c r="M303" i="2"/>
  <c r="N303" i="2"/>
  <c r="O303" i="2"/>
  <c r="C304" i="2"/>
  <c r="D304" i="2"/>
  <c r="E304" i="2"/>
  <c r="F304" i="2"/>
  <c r="G304" i="2"/>
  <c r="K304" i="2"/>
  <c r="L304" i="2"/>
  <c r="M304" i="2"/>
  <c r="N304" i="2"/>
  <c r="O304" i="2"/>
  <c r="B305" i="2"/>
  <c r="C305" i="2"/>
  <c r="D305" i="2"/>
  <c r="E305" i="2"/>
  <c r="F305" i="2"/>
  <c r="G305" i="2"/>
  <c r="J305" i="2"/>
  <c r="K305" i="2"/>
  <c r="L305" i="2"/>
  <c r="M305" i="2"/>
  <c r="N305" i="2"/>
  <c r="O305" i="2"/>
  <c r="C306" i="2"/>
  <c r="D306" i="2"/>
  <c r="E306" i="2"/>
  <c r="F306" i="2"/>
  <c r="G306" i="2"/>
  <c r="K306" i="2"/>
  <c r="L306" i="2"/>
  <c r="M306" i="2"/>
  <c r="N306" i="2"/>
  <c r="O306" i="2"/>
  <c r="C307" i="2"/>
  <c r="D307" i="2"/>
  <c r="E307" i="2"/>
  <c r="F307" i="2"/>
  <c r="G307" i="2"/>
  <c r="K307" i="2"/>
  <c r="L307" i="2"/>
  <c r="M307" i="2"/>
  <c r="N307" i="2"/>
  <c r="O307" i="2"/>
  <c r="C308" i="2"/>
  <c r="D308" i="2"/>
  <c r="E308" i="2"/>
  <c r="F308" i="2"/>
  <c r="G308" i="2"/>
  <c r="K308" i="2"/>
  <c r="L308" i="2"/>
  <c r="M308" i="2"/>
  <c r="N308" i="2"/>
  <c r="O308" i="2"/>
  <c r="C309" i="2"/>
  <c r="D309" i="2"/>
  <c r="E309" i="2"/>
  <c r="F309" i="2"/>
  <c r="G309" i="2"/>
  <c r="K309" i="2"/>
  <c r="L309" i="2"/>
  <c r="M309" i="2"/>
  <c r="N309" i="2"/>
  <c r="O309" i="2"/>
  <c r="C310" i="2"/>
  <c r="D310" i="2"/>
  <c r="E310" i="2"/>
  <c r="F310" i="2"/>
  <c r="G310" i="2"/>
  <c r="K310" i="2"/>
  <c r="L310" i="2"/>
  <c r="M310" i="2"/>
  <c r="N310" i="2"/>
  <c r="O310" i="2"/>
  <c r="C311" i="2"/>
  <c r="D311" i="2"/>
  <c r="E311" i="2"/>
  <c r="F311" i="2"/>
  <c r="G311" i="2"/>
  <c r="K311" i="2"/>
  <c r="L311" i="2"/>
  <c r="M311" i="2"/>
  <c r="N311" i="2"/>
  <c r="O311" i="2"/>
  <c r="C312" i="2"/>
  <c r="D312" i="2"/>
  <c r="E312" i="2"/>
  <c r="F312" i="2"/>
  <c r="G312" i="2"/>
  <c r="K312" i="2"/>
  <c r="L312" i="2"/>
  <c r="M312" i="2"/>
  <c r="N312" i="2"/>
  <c r="O312" i="2"/>
  <c r="C313" i="2"/>
  <c r="D313" i="2"/>
  <c r="E313" i="2"/>
  <c r="F313" i="2"/>
  <c r="G313" i="2"/>
  <c r="K313" i="2"/>
  <c r="L313" i="2"/>
  <c r="M313" i="2"/>
  <c r="N313" i="2"/>
  <c r="O313" i="2"/>
  <c r="C314" i="2"/>
  <c r="D314" i="2"/>
  <c r="E314" i="2"/>
  <c r="F314" i="2"/>
  <c r="G314" i="2"/>
  <c r="K314" i="2"/>
  <c r="L314" i="2"/>
  <c r="M314" i="2"/>
  <c r="N314" i="2"/>
  <c r="O314" i="2"/>
  <c r="C315" i="2"/>
  <c r="D315" i="2"/>
  <c r="E315" i="2"/>
  <c r="F315" i="2"/>
  <c r="G315" i="2"/>
  <c r="K315" i="2"/>
  <c r="L315" i="2"/>
  <c r="M315" i="2"/>
  <c r="N315" i="2"/>
  <c r="O315" i="2"/>
  <c r="C316" i="2"/>
  <c r="D316" i="2"/>
  <c r="E316" i="2"/>
  <c r="F316" i="2"/>
  <c r="G316" i="2"/>
  <c r="K316" i="2"/>
  <c r="L316" i="2"/>
  <c r="M316" i="2"/>
  <c r="N316" i="2"/>
  <c r="O316" i="2"/>
  <c r="B317" i="2"/>
  <c r="C317" i="2"/>
  <c r="D317" i="2"/>
  <c r="E317" i="2"/>
  <c r="F317" i="2"/>
  <c r="G317" i="2"/>
  <c r="J317" i="2"/>
  <c r="K317" i="2"/>
  <c r="L317" i="2"/>
  <c r="M317" i="2"/>
  <c r="N317" i="2"/>
  <c r="O317" i="2"/>
  <c r="C318" i="2"/>
  <c r="D318" i="2"/>
  <c r="E318" i="2"/>
  <c r="F318" i="2"/>
  <c r="G318" i="2"/>
  <c r="K318" i="2"/>
  <c r="L318" i="2"/>
  <c r="M318" i="2"/>
  <c r="N318" i="2"/>
  <c r="O318" i="2"/>
  <c r="C319" i="2"/>
  <c r="D319" i="2"/>
  <c r="E319" i="2"/>
  <c r="F319" i="2"/>
  <c r="G319" i="2"/>
  <c r="K319" i="2"/>
  <c r="L319" i="2"/>
  <c r="M319" i="2"/>
  <c r="N319" i="2"/>
  <c r="O319" i="2"/>
  <c r="C320" i="2"/>
  <c r="D320" i="2"/>
  <c r="E320" i="2"/>
  <c r="F320" i="2"/>
  <c r="G320" i="2"/>
  <c r="K320" i="2"/>
  <c r="L320" i="2"/>
  <c r="M320" i="2"/>
  <c r="N320" i="2"/>
  <c r="O320" i="2"/>
  <c r="C321" i="2"/>
  <c r="D321" i="2"/>
  <c r="E321" i="2"/>
  <c r="F321" i="2"/>
  <c r="G321" i="2"/>
  <c r="K321" i="2"/>
  <c r="L321" i="2"/>
  <c r="M321" i="2"/>
  <c r="N321" i="2"/>
  <c r="O321" i="2"/>
  <c r="C322" i="2"/>
  <c r="D322" i="2"/>
  <c r="E322" i="2"/>
  <c r="F322" i="2"/>
  <c r="G322" i="2"/>
  <c r="K322" i="2"/>
  <c r="L322" i="2"/>
  <c r="M322" i="2"/>
  <c r="N322" i="2"/>
  <c r="O322" i="2"/>
  <c r="C323" i="2"/>
  <c r="D323" i="2"/>
  <c r="E323" i="2"/>
  <c r="F323" i="2"/>
  <c r="G323" i="2"/>
  <c r="K323" i="2"/>
  <c r="L323" i="2"/>
  <c r="M323" i="2"/>
  <c r="N323" i="2"/>
  <c r="O323" i="2"/>
  <c r="C324" i="2"/>
  <c r="D324" i="2"/>
  <c r="E324" i="2"/>
  <c r="F324" i="2"/>
  <c r="G324" i="2"/>
  <c r="K324" i="2"/>
  <c r="L324" i="2"/>
  <c r="M324" i="2"/>
  <c r="N324" i="2"/>
  <c r="O324" i="2"/>
  <c r="C325" i="2"/>
  <c r="D325" i="2"/>
  <c r="E325" i="2"/>
  <c r="F325" i="2"/>
  <c r="G325" i="2"/>
  <c r="K325" i="2"/>
  <c r="L325" i="2"/>
  <c r="M325" i="2"/>
  <c r="N325" i="2"/>
  <c r="O325" i="2"/>
  <c r="C326" i="2"/>
  <c r="D326" i="2"/>
  <c r="E326" i="2"/>
  <c r="F326" i="2"/>
  <c r="G326" i="2"/>
  <c r="K326" i="2"/>
  <c r="L326" i="2"/>
  <c r="M326" i="2"/>
  <c r="N326" i="2"/>
  <c r="O326" i="2"/>
  <c r="C327" i="2"/>
  <c r="D327" i="2"/>
  <c r="E327" i="2"/>
  <c r="F327" i="2"/>
  <c r="G327" i="2"/>
  <c r="K327" i="2"/>
  <c r="L327" i="2"/>
  <c r="M327" i="2"/>
  <c r="N327" i="2"/>
  <c r="O327" i="2"/>
  <c r="C328" i="2"/>
  <c r="D328" i="2"/>
  <c r="E328" i="2"/>
  <c r="F328" i="2"/>
  <c r="G328" i="2"/>
  <c r="K328" i="2"/>
  <c r="L328" i="2"/>
  <c r="M328" i="2"/>
  <c r="N328" i="2"/>
  <c r="O328" i="2"/>
  <c r="B329" i="2"/>
  <c r="C329" i="2"/>
  <c r="D329" i="2"/>
  <c r="E329" i="2"/>
  <c r="F329" i="2"/>
  <c r="G329" i="2"/>
  <c r="J329" i="2"/>
  <c r="K329" i="2"/>
  <c r="L329" i="2"/>
  <c r="M329" i="2"/>
  <c r="N329" i="2"/>
  <c r="O329" i="2"/>
  <c r="C330" i="2"/>
  <c r="D330" i="2"/>
  <c r="E330" i="2"/>
  <c r="F330" i="2"/>
  <c r="G330" i="2"/>
  <c r="K330" i="2"/>
  <c r="L330" i="2"/>
  <c r="M330" i="2"/>
  <c r="N330" i="2"/>
  <c r="O330" i="2"/>
  <c r="C331" i="2"/>
  <c r="D331" i="2"/>
  <c r="E331" i="2"/>
  <c r="F331" i="2"/>
  <c r="G331" i="2"/>
  <c r="K331" i="2"/>
  <c r="L331" i="2"/>
  <c r="M331" i="2"/>
  <c r="N331" i="2"/>
  <c r="O331" i="2"/>
  <c r="C332" i="2"/>
  <c r="D332" i="2"/>
  <c r="E332" i="2"/>
  <c r="F332" i="2"/>
  <c r="G332" i="2"/>
  <c r="K332" i="2"/>
  <c r="L332" i="2"/>
  <c r="M332" i="2"/>
  <c r="N332" i="2"/>
  <c r="O332" i="2"/>
  <c r="C333" i="2"/>
  <c r="D333" i="2"/>
  <c r="E333" i="2"/>
  <c r="F333" i="2"/>
  <c r="G333" i="2"/>
  <c r="K333" i="2"/>
  <c r="L333" i="2"/>
  <c r="M333" i="2"/>
  <c r="N333" i="2"/>
  <c r="O333" i="2"/>
  <c r="C334" i="2"/>
  <c r="D334" i="2"/>
  <c r="E334" i="2"/>
  <c r="F334" i="2"/>
  <c r="G334" i="2"/>
  <c r="K334" i="2"/>
  <c r="L334" i="2"/>
  <c r="M334" i="2"/>
  <c r="N334" i="2"/>
  <c r="O334" i="2"/>
  <c r="C335" i="2"/>
  <c r="D335" i="2"/>
  <c r="E335" i="2"/>
  <c r="F335" i="2"/>
  <c r="G335" i="2"/>
  <c r="K335" i="2"/>
  <c r="L335" i="2"/>
  <c r="M335" i="2"/>
  <c r="N335" i="2"/>
  <c r="O335" i="2"/>
  <c r="C336" i="2"/>
  <c r="D336" i="2"/>
  <c r="E336" i="2"/>
  <c r="F336" i="2"/>
  <c r="G336" i="2"/>
  <c r="K336" i="2"/>
  <c r="L336" i="2"/>
  <c r="M336" i="2"/>
  <c r="N336" i="2"/>
  <c r="O336" i="2"/>
  <c r="C337" i="2"/>
  <c r="D337" i="2"/>
  <c r="E337" i="2"/>
  <c r="F337" i="2"/>
  <c r="G337" i="2"/>
  <c r="K337" i="2"/>
  <c r="L337" i="2"/>
  <c r="M337" i="2"/>
  <c r="N337" i="2"/>
  <c r="O337" i="2"/>
  <c r="C338" i="2"/>
  <c r="D338" i="2"/>
  <c r="E338" i="2"/>
  <c r="F338" i="2"/>
  <c r="G338" i="2"/>
  <c r="K338" i="2"/>
  <c r="L338" i="2"/>
  <c r="M338" i="2"/>
  <c r="N338" i="2"/>
  <c r="O338" i="2"/>
  <c r="C339" i="2"/>
  <c r="D339" i="2"/>
  <c r="E339" i="2"/>
  <c r="F339" i="2"/>
  <c r="G339" i="2"/>
  <c r="K339" i="2"/>
  <c r="L339" i="2"/>
  <c r="M339" i="2"/>
  <c r="N339" i="2"/>
  <c r="O339" i="2"/>
  <c r="C340" i="2"/>
  <c r="D340" i="2"/>
  <c r="E340" i="2"/>
  <c r="F340" i="2"/>
  <c r="G340" i="2"/>
  <c r="K340" i="2"/>
  <c r="L340" i="2"/>
  <c r="M340" i="2"/>
  <c r="N340" i="2"/>
  <c r="O340" i="2"/>
  <c r="B341" i="2"/>
  <c r="C341" i="2"/>
  <c r="D341" i="2"/>
  <c r="E341" i="2"/>
  <c r="F341" i="2"/>
  <c r="G341" i="2"/>
  <c r="J341" i="2"/>
  <c r="K341" i="2"/>
  <c r="L341" i="2"/>
  <c r="M341" i="2"/>
  <c r="N341" i="2"/>
  <c r="O341" i="2"/>
</calcChain>
</file>

<file path=xl/sharedStrings.xml><?xml version="1.0" encoding="utf-8"?>
<sst xmlns="http://schemas.openxmlformats.org/spreadsheetml/2006/main" count="161" uniqueCount="128">
  <si>
    <t>The Waters At Bluff Springs</t>
  </si>
  <si>
    <t>Units</t>
  </si>
  <si>
    <t>Project</t>
  </si>
  <si>
    <t>Rentable Sq. Ft.</t>
  </si>
  <si>
    <t>Debt</t>
  </si>
  <si>
    <t>Equity</t>
  </si>
  <si>
    <t>Living Area</t>
  </si>
  <si>
    <t>% Of</t>
  </si>
  <si>
    <t>% Type</t>
  </si>
  <si>
    <t>Rent ($)</t>
  </si>
  <si>
    <t>Total Rentable</t>
  </si>
  <si>
    <t>Unit Rent</t>
  </si>
  <si>
    <t>Total Monthly</t>
  </si>
  <si>
    <t>Unit Type</t>
  </si>
  <si>
    <t>Living Units</t>
  </si>
  <si>
    <t>(Sq. Ft.)</t>
  </si>
  <si>
    <t>Unit Mix</t>
  </si>
  <si>
    <t>By Bed</t>
  </si>
  <si>
    <t>Composition of Units</t>
  </si>
  <si>
    <t>Sq. Ft.</t>
  </si>
  <si>
    <t>Unit Rent ($)</t>
  </si>
  <si>
    <t>A.1</t>
  </si>
  <si>
    <t>1 Bedroom 1 Bathroom</t>
  </si>
  <si>
    <t>A.2</t>
  </si>
  <si>
    <t>A.3</t>
  </si>
  <si>
    <t>B.1</t>
  </si>
  <si>
    <t>2 Bedroom 2 Bathroom</t>
  </si>
  <si>
    <t>B.2</t>
  </si>
  <si>
    <t>C.1</t>
  </si>
  <si>
    <t>3 Bedroom 2 Bathroom</t>
  </si>
  <si>
    <t>@ $</t>
  </si>
  <si>
    <t>Detached Garage Rent</t>
  </si>
  <si>
    <t>Carport</t>
  </si>
  <si>
    <t>Carport Charge</t>
  </si>
  <si>
    <t>Other</t>
  </si>
  <si>
    <t>Cable TV/Phone/Laundry</t>
  </si>
  <si>
    <t>Other Income (Not Included in Rent)</t>
  </si>
  <si>
    <t>Monthly Rentals for All Living Units</t>
  </si>
  <si>
    <t>Total Ancillary Income</t>
  </si>
  <si>
    <t>Per Sq. Ft.</t>
  </si>
  <si>
    <t>No. Of</t>
  </si>
  <si>
    <t>Estimate of Income</t>
  </si>
  <si>
    <t>Per Mo. ($)</t>
  </si>
  <si>
    <t>Tot. Cost Per Gross Unit</t>
  </si>
  <si>
    <t>Gross Rental Income</t>
  </si>
  <si>
    <t>Vacancy/Lease Loss</t>
  </si>
  <si>
    <t>Other Income</t>
  </si>
  <si>
    <t>Total Income</t>
  </si>
  <si>
    <t>Personnel</t>
  </si>
  <si>
    <t>Marketing</t>
  </si>
  <si>
    <t>Maint./Repair</t>
  </si>
  <si>
    <t>Utilities</t>
  </si>
  <si>
    <t>Administrative</t>
  </si>
  <si>
    <t>Total Expense</t>
  </si>
  <si>
    <t>Open Park</t>
  </si>
  <si>
    <t>Garages</t>
  </si>
  <si>
    <t>Insurance</t>
  </si>
  <si>
    <t>Tax</t>
  </si>
  <si>
    <t>Net Operating Income</t>
  </si>
  <si>
    <t>Replacement Reserve</t>
  </si>
  <si>
    <t>Debt Service</t>
  </si>
  <si>
    <t>Cash Flow</t>
  </si>
  <si>
    <t>per month =</t>
  </si>
  <si>
    <t>Amort. Term.</t>
  </si>
  <si>
    <t>year</t>
  </si>
  <si>
    <t>Sales Value Cap. NOI</t>
  </si>
  <si>
    <t>Total Monthly Gross Income</t>
  </si>
  <si>
    <t>Project Cash On Cash</t>
  </si>
  <si>
    <t>Per Unit</t>
  </si>
  <si>
    <t>Capital Requirements</t>
  </si>
  <si>
    <t>Construction</t>
  </si>
  <si>
    <t>Full Stable Yr. 1</t>
  </si>
  <si>
    <t>Investment Yr. 0</t>
  </si>
  <si>
    <t>Year 1</t>
  </si>
  <si>
    <t>Year 2</t>
  </si>
  <si>
    <t>Year 3</t>
  </si>
  <si>
    <t>Year 4</t>
  </si>
  <si>
    <t>Year 5</t>
  </si>
  <si>
    <t>Internal Rate Of Return</t>
  </si>
  <si>
    <t>Year 6</t>
  </si>
  <si>
    <t>Year 7</t>
  </si>
  <si>
    <t>Annual Cash</t>
  </si>
  <si>
    <t>Interest Rate With MIP/Constant</t>
  </si>
  <si>
    <t xml:space="preserve">Lease Up </t>
  </si>
  <si>
    <t>Project Capitalization Rate</t>
  </si>
  <si>
    <t>ROI %</t>
  </si>
  <si>
    <t>Cum ROI %</t>
  </si>
  <si>
    <t>IRR</t>
  </si>
  <si>
    <t>NPV</t>
  </si>
  <si>
    <t>GRM</t>
  </si>
  <si>
    <t>Refinance</t>
  </si>
  <si>
    <t>Value</t>
  </si>
  <si>
    <t>Percent</t>
  </si>
  <si>
    <t>Rate Constant</t>
  </si>
  <si>
    <t>Sale Proceeds After Debt &amp; Comm.</t>
  </si>
  <si>
    <t>Amort. Term</t>
  </si>
  <si>
    <t>New Debt</t>
  </si>
  <si>
    <t>Total Net Cash Receipts</t>
  </si>
  <si>
    <t>Sale Value</t>
  </si>
  <si>
    <t>Purchase</t>
  </si>
  <si>
    <t>App. Per Yr.</t>
  </si>
  <si>
    <t>Economic Life</t>
  </si>
  <si>
    <t>Age</t>
  </si>
  <si>
    <t>Value Per Unit</t>
  </si>
  <si>
    <t>Todays = Value</t>
  </si>
  <si>
    <t>Value Per Foot</t>
  </si>
  <si>
    <t>Sale Year Value</t>
  </si>
  <si>
    <t>Asking Price</t>
  </si>
  <si>
    <t>Year Built</t>
  </si>
  <si>
    <t>Annual</t>
  </si>
  <si>
    <t>Per Foot</t>
  </si>
  <si>
    <t>Gross Income</t>
  </si>
  <si>
    <t>Net Collected Income</t>
  </si>
  <si>
    <t>Expenses</t>
  </si>
  <si>
    <t>Debt Service Estimate</t>
  </si>
  <si>
    <t>Tot. Cost Per Rentable Sq. Ft.</t>
  </si>
  <si>
    <t>Assume Debt</t>
  </si>
  <si>
    <t>Vacancy and Lease Loss (7%)</t>
  </si>
  <si>
    <t xml:space="preserve">Loan Amount </t>
  </si>
  <si>
    <t>Period</t>
  </si>
  <si>
    <t>Interest</t>
  </si>
  <si>
    <t>Annual Payments</t>
  </si>
  <si>
    <t>Payment</t>
  </si>
  <si>
    <t>Principle</t>
  </si>
  <si>
    <t>Balance</t>
  </si>
  <si>
    <t>Revenue Growth</t>
  </si>
  <si>
    <t>Expense Growth</t>
  </si>
  <si>
    <t>Cap. Rate Yr.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</si>
</sst>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dd\-mmm\-yy"/>
    <numFmt numFmtId="170" formatCode="0.0%"/>
    <numFmt numFmtId="171" formatCode="0.000%"/>
    <numFmt numFmtId="173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5">
    <xf numFmtId="0" fontId="0" fillId="0" borderId="0" xfId="0"/>
    <xf numFmtId="16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1" applyNumberFormat="1" applyFont="1" applyBorder="1"/>
    <xf numFmtId="9" fontId="0" fillId="0" borderId="0" xfId="3" applyFont="1" applyBorder="1"/>
    <xf numFmtId="0" fontId="0" fillId="2" borderId="0" xfId="0" applyFill="1" applyBorder="1"/>
    <xf numFmtId="167" fontId="0" fillId="0" borderId="0" xfId="2" applyNumberFormat="1" applyFont="1" applyBorder="1"/>
    <xf numFmtId="44" fontId="0" fillId="0" borderId="0" xfId="2" applyFont="1" applyBorder="1"/>
    <xf numFmtId="168" fontId="0" fillId="0" borderId="5" xfId="2" applyNumberFormat="1" applyFont="1" applyBorder="1"/>
    <xf numFmtId="9" fontId="0" fillId="2" borderId="0" xfId="3" applyFont="1" applyFill="1" applyBorder="1"/>
    <xf numFmtId="168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3" applyFont="1" applyBorder="1"/>
    <xf numFmtId="167" fontId="0" fillId="0" borderId="9" xfId="2" applyNumberFormat="1" applyFont="1" applyBorder="1"/>
    <xf numFmtId="165" fontId="0" fillId="0" borderId="9" xfId="1" applyNumberFormat="1" applyFont="1" applyBorder="1"/>
    <xf numFmtId="44" fontId="0" fillId="0" borderId="9" xfId="2" applyFont="1" applyBorder="1"/>
    <xf numFmtId="168" fontId="0" fillId="0" borderId="10" xfId="2" applyNumberFormat="1" applyFont="1" applyBorder="1"/>
    <xf numFmtId="168" fontId="0" fillId="0" borderId="3" xfId="2" applyNumberFormat="1" applyFont="1" applyBorder="1"/>
    <xf numFmtId="44" fontId="0" fillId="0" borderId="7" xfId="2" applyFont="1" applyBorder="1"/>
    <xf numFmtId="168" fontId="0" fillId="0" borderId="7" xfId="2" applyNumberFormat="1" applyFont="1" applyBorder="1"/>
    <xf numFmtId="168" fontId="0" fillId="0" borderId="11" xfId="2" applyNumberFormat="1" applyFont="1" applyBorder="1"/>
    <xf numFmtId="168" fontId="0" fillId="0" borderId="1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11" xfId="0" applyBorder="1"/>
    <xf numFmtId="168" fontId="0" fillId="0" borderId="2" xfId="2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168" fontId="0" fillId="0" borderId="9" xfId="0" applyNumberFormat="1" applyBorder="1"/>
    <xf numFmtId="44" fontId="0" fillId="0" borderId="10" xfId="2" applyFont="1" applyBorder="1"/>
    <xf numFmtId="10" fontId="0" fillId="0" borderId="9" xfId="3" applyNumberFormat="1" applyFont="1" applyBorder="1"/>
    <xf numFmtId="168" fontId="0" fillId="0" borderId="9" xfId="2" applyNumberFormat="1" applyFont="1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5" xfId="2" applyFont="1" applyBorder="1"/>
    <xf numFmtId="9" fontId="0" fillId="0" borderId="5" xfId="3" applyFont="1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" xfId="0" applyNumberFormat="1" applyBorder="1"/>
    <xf numFmtId="168" fontId="0" fillId="0" borderId="4" xfId="2" applyNumberFormat="1" applyFont="1" applyBorder="1"/>
    <xf numFmtId="168" fontId="0" fillId="0" borderId="8" xfId="0" applyNumberFormat="1" applyBorder="1"/>
    <xf numFmtId="10" fontId="0" fillId="0" borderId="8" xfId="3" applyNumberFormat="1" applyFont="1" applyBorder="1"/>
    <xf numFmtId="168" fontId="0" fillId="0" borderId="8" xfId="2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3" fillId="0" borderId="0" xfId="0" applyFont="1"/>
    <xf numFmtId="10" fontId="0" fillId="0" borderId="0" xfId="0" applyNumberFormat="1" applyBorder="1"/>
    <xf numFmtId="171" fontId="0" fillId="0" borderId="0" xfId="3" applyNumberFormat="1" applyFont="1"/>
    <xf numFmtId="0" fontId="0" fillId="0" borderId="9" xfId="0" applyBorder="1" applyAlignment="1">
      <alignment horizontal="left"/>
    </xf>
    <xf numFmtId="10" fontId="0" fillId="0" borderId="0" xfId="0" applyNumberFormat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3" xfId="3" applyNumberFormat="1" applyFont="1" applyBorder="1" applyAlignment="1">
      <alignment horizontal="right"/>
    </xf>
    <xf numFmtId="168" fontId="0" fillId="0" borderId="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6" fontId="0" fillId="0" borderId="5" xfId="0" applyNumberFormat="1" applyBorder="1" applyAlignment="1">
      <alignment horizontal="right"/>
    </xf>
    <xf numFmtId="10" fontId="0" fillId="0" borderId="14" xfId="0" applyNumberFormat="1" applyBorder="1"/>
    <xf numFmtId="2" fontId="0" fillId="0" borderId="5" xfId="0" applyNumberForma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0" fillId="0" borderId="0" xfId="0" applyAlignment="1">
      <alignment horizontal="right"/>
    </xf>
    <xf numFmtId="10" fontId="0" fillId="0" borderId="14" xfId="3" applyNumberFormat="1" applyFont="1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left"/>
    </xf>
    <xf numFmtId="168" fontId="0" fillId="0" borderId="5" xfId="0" applyNumberFormat="1" applyBorder="1" applyAlignment="1">
      <alignment horizontal="right"/>
    </xf>
    <xf numFmtId="9" fontId="0" fillId="0" borderId="5" xfId="3" applyFont="1" applyBorder="1" applyAlignment="1">
      <alignment horizontal="right"/>
    </xf>
    <xf numFmtId="10" fontId="0" fillId="0" borderId="5" xfId="3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4" xfId="0" applyBorder="1"/>
    <xf numFmtId="168" fontId="0" fillId="0" borderId="11" xfId="2" applyNumberFormat="1" applyFont="1" applyBorder="1" applyAlignment="1">
      <alignment horizontal="right"/>
    </xf>
    <xf numFmtId="0" fontId="0" fillId="0" borderId="12" xfId="0" applyBorder="1"/>
    <xf numFmtId="10" fontId="0" fillId="0" borderId="12" xfId="3" applyNumberFormat="1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/>
    <xf numFmtId="170" fontId="0" fillId="0" borderId="5" xfId="3" applyNumberFormat="1" applyFont="1" applyBorder="1"/>
    <xf numFmtId="170" fontId="0" fillId="0" borderId="0" xfId="3" applyNumberFormat="1" applyFont="1"/>
    <xf numFmtId="168" fontId="0" fillId="0" borderId="5" xfId="2" applyNumberFormat="1" applyFont="1" applyBorder="1" applyAlignment="1">
      <alignment horizontal="right"/>
    </xf>
    <xf numFmtId="44" fontId="0" fillId="0" borderId="7" xfId="0" applyNumberFormat="1" applyBorder="1"/>
    <xf numFmtId="170" fontId="0" fillId="0" borderId="11" xfId="3" applyNumberFormat="1" applyFont="1" applyBorder="1"/>
    <xf numFmtId="173" fontId="0" fillId="0" borderId="5" xfId="0" applyNumberFormat="1" applyBorder="1"/>
    <xf numFmtId="1" fontId="0" fillId="0" borderId="0" xfId="1" applyNumberFormat="1" applyFont="1" applyBorder="1"/>
    <xf numFmtId="1" fontId="0" fillId="0" borderId="0" xfId="2" applyNumberFormat="1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4" xfId="0" applyFill="1" applyBorder="1"/>
    <xf numFmtId="0" fontId="0" fillId="0" borderId="8" xfId="0" applyFill="1" applyBorder="1"/>
    <xf numFmtId="168" fontId="0" fillId="0" borderId="0" xfId="2" applyNumberFormat="1" applyFont="1" applyBorder="1" applyAlignment="1">
      <alignment horizontal="left"/>
    </xf>
    <xf numFmtId="9" fontId="0" fillId="0" borderId="2" xfId="3" applyNumberFormat="1" applyFont="1" applyBorder="1"/>
    <xf numFmtId="9" fontId="0" fillId="0" borderId="0" xfId="3" applyNumberFormat="1" applyFont="1" applyBorder="1"/>
    <xf numFmtId="0" fontId="6" fillId="0" borderId="0" xfId="0" applyFont="1"/>
    <xf numFmtId="44" fontId="6" fillId="0" borderId="0" xfId="2" applyFont="1"/>
    <xf numFmtId="0" fontId="6" fillId="0" borderId="0" xfId="0" applyFont="1" applyAlignment="1">
      <alignment horizontal="center"/>
    </xf>
    <xf numFmtId="44" fontId="6" fillId="3" borderId="0" xfId="2" applyFont="1" applyFill="1"/>
    <xf numFmtId="0" fontId="0" fillId="0" borderId="0" xfId="0" applyNumberFormat="1"/>
    <xf numFmtId="165" fontId="6" fillId="0" borderId="0" xfId="1" applyNumberFormat="1" applyFont="1"/>
    <xf numFmtId="165" fontId="6" fillId="0" borderId="0" xfId="0" applyNumberFormat="1" applyFont="1"/>
    <xf numFmtId="171" fontId="6" fillId="0" borderId="0" xfId="3" applyNumberFormat="1" applyFont="1"/>
    <xf numFmtId="171" fontId="6" fillId="0" borderId="0" xfId="0" applyNumberFormat="1" applyFont="1"/>
    <xf numFmtId="8" fontId="6" fillId="0" borderId="0" xfId="0" applyNumberFormat="1" applyFont="1"/>
    <xf numFmtId="44" fontId="6" fillId="0" borderId="0" xfId="0" applyNumberFormat="1" applyFont="1"/>
    <xf numFmtId="44" fontId="0" fillId="0" borderId="10" xfId="0" applyNumberFormat="1" applyBorder="1"/>
    <xf numFmtId="44" fontId="0" fillId="0" borderId="9" xfId="0" applyNumberFormat="1" applyBorder="1"/>
    <xf numFmtId="170" fontId="0" fillId="0" borderId="0" xfId="3" applyNumberFormat="1" applyFont="1" applyFill="1" applyBorder="1"/>
    <xf numFmtId="170" fontId="0" fillId="0" borderId="7" xfId="3" applyNumberFormat="1" applyFont="1" applyBorder="1"/>
    <xf numFmtId="5" fontId="0" fillId="0" borderId="0" xfId="2" applyNumberFormat="1" applyFont="1" applyBorder="1"/>
    <xf numFmtId="5" fontId="0" fillId="0" borderId="0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roforma.Sutters%20Mi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73">
          <cell r="G73">
            <v>8.09E-2</v>
          </cell>
        </row>
        <row r="74">
          <cell r="G74">
            <v>35</v>
          </cell>
        </row>
        <row r="75">
          <cell r="G75">
            <v>3200000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workbookViewId="0">
      <selection activeCell="M24" sqref="M24"/>
    </sheetView>
  </sheetViews>
  <sheetFormatPr defaultRowHeight="12.75" x14ac:dyDescent="0.2"/>
  <cols>
    <col min="1" max="1" width="32" customWidth="1"/>
    <col min="2" max="2" width="13.85546875" customWidth="1"/>
    <col min="3" max="3" width="12.28515625" bestFit="1" customWidth="1"/>
    <col min="4" max="4" width="12.7109375" customWidth="1"/>
    <col min="5" max="5" width="11.28515625" customWidth="1"/>
    <col min="6" max="6" width="14" customWidth="1"/>
    <col min="7" max="7" width="12.42578125" bestFit="1" customWidth="1"/>
    <col min="8" max="8" width="12.85546875" customWidth="1"/>
    <col min="9" max="9" width="8.5703125" customWidth="1"/>
    <col min="10" max="10" width="12.42578125" customWidth="1"/>
    <col min="11" max="11" width="10.42578125" customWidth="1"/>
    <col min="12" max="12" width="13.140625" customWidth="1"/>
    <col min="13" max="13" width="10.140625" customWidth="1"/>
    <col min="14" max="14" width="12.7109375" customWidth="1"/>
    <col min="15" max="15" width="9.85546875" customWidth="1"/>
    <col min="16" max="16" width="9.5703125" customWidth="1"/>
    <col min="17" max="17" width="11.7109375" style="6" bestFit="1" customWidth="1"/>
    <col min="18" max="18" width="10.7109375" style="6" bestFit="1" customWidth="1"/>
    <col min="19" max="19" width="8.85546875" style="6" customWidth="1"/>
  </cols>
  <sheetData>
    <row r="1" spans="1:18" ht="23.25" x14ac:dyDescent="0.35">
      <c r="A1" s="60" t="s">
        <v>2</v>
      </c>
      <c r="B1" s="60" t="s">
        <v>0</v>
      </c>
      <c r="C1" s="60"/>
      <c r="D1" s="60"/>
      <c r="E1" s="1"/>
    </row>
    <row r="2" spans="1:18" ht="13.5" thickBot="1" x14ac:dyDescent="0.25"/>
    <row r="3" spans="1:18" x14ac:dyDescent="0.2">
      <c r="A3" s="2" t="s">
        <v>107</v>
      </c>
      <c r="B3" s="33">
        <v>19250000</v>
      </c>
      <c r="C3" s="3"/>
      <c r="D3" s="4"/>
      <c r="E3" s="2" t="s">
        <v>41</v>
      </c>
      <c r="F3" s="3"/>
      <c r="G3" s="3"/>
      <c r="H3" s="3"/>
      <c r="I3" s="3"/>
      <c r="J3" s="3"/>
      <c r="K3" s="3"/>
      <c r="L3" s="3"/>
      <c r="M3" s="3"/>
      <c r="N3" s="3"/>
      <c r="O3" s="4"/>
      <c r="R3" s="123"/>
    </row>
    <row r="4" spans="1:18" ht="13.5" thickBot="1" x14ac:dyDescent="0.25">
      <c r="A4" s="5" t="s">
        <v>116</v>
      </c>
      <c r="B4" s="15">
        <f>B24</f>
        <v>16813000</v>
      </c>
      <c r="C4" s="6"/>
      <c r="D4" s="98"/>
      <c r="E4" s="16"/>
      <c r="F4" s="17"/>
      <c r="G4" s="17"/>
      <c r="H4" s="17"/>
      <c r="I4" s="17"/>
      <c r="J4" s="17"/>
      <c r="K4" s="17"/>
      <c r="L4" s="17"/>
      <c r="M4" s="17"/>
      <c r="N4" s="17"/>
      <c r="O4" s="32"/>
      <c r="R4" s="123"/>
    </row>
    <row r="5" spans="1:18" ht="13.5" thickBot="1" x14ac:dyDescent="0.25">
      <c r="A5" s="5" t="s">
        <v>108</v>
      </c>
      <c r="B5" s="99">
        <v>2001</v>
      </c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R5" s="123"/>
    </row>
    <row r="6" spans="1:18" x14ac:dyDescent="0.2">
      <c r="A6" s="5" t="s">
        <v>102</v>
      </c>
      <c r="B6" s="100">
        <v>1</v>
      </c>
      <c r="C6" s="6"/>
      <c r="D6" s="7"/>
      <c r="E6" s="53"/>
      <c r="F6" s="54" t="s">
        <v>40</v>
      </c>
      <c r="G6" s="54" t="s">
        <v>6</v>
      </c>
      <c r="H6" s="54" t="s">
        <v>7</v>
      </c>
      <c r="I6" s="54" t="s">
        <v>8</v>
      </c>
      <c r="J6" s="54"/>
      <c r="K6" s="54"/>
      <c r="L6" s="54" t="s">
        <v>9</v>
      </c>
      <c r="M6" s="54" t="s">
        <v>10</v>
      </c>
      <c r="N6" s="54" t="s">
        <v>11</v>
      </c>
      <c r="O6" s="55" t="s">
        <v>12</v>
      </c>
      <c r="R6" s="123"/>
    </row>
    <row r="7" spans="1:18" ht="13.5" thickBot="1" x14ac:dyDescent="0.25">
      <c r="A7" s="5" t="s">
        <v>1</v>
      </c>
      <c r="B7" s="8">
        <f>F16</f>
        <v>300</v>
      </c>
      <c r="C7" s="6"/>
      <c r="D7" s="7"/>
      <c r="E7" s="56" t="s">
        <v>13</v>
      </c>
      <c r="F7" s="57" t="s">
        <v>14</v>
      </c>
      <c r="G7" s="57" t="s">
        <v>15</v>
      </c>
      <c r="H7" s="57" t="s">
        <v>16</v>
      </c>
      <c r="I7" s="57" t="s">
        <v>17</v>
      </c>
      <c r="J7" s="58" t="s">
        <v>18</v>
      </c>
      <c r="K7" s="57"/>
      <c r="L7" s="57" t="s">
        <v>39</v>
      </c>
      <c r="M7" s="57" t="s">
        <v>19</v>
      </c>
      <c r="N7" s="57" t="s">
        <v>42</v>
      </c>
      <c r="O7" s="59" t="s">
        <v>20</v>
      </c>
      <c r="R7" s="123"/>
    </row>
    <row r="8" spans="1:18" ht="13.5" thickBot="1" x14ac:dyDescent="0.25">
      <c r="A8" s="16" t="s">
        <v>3</v>
      </c>
      <c r="B8" s="30">
        <f>M16</f>
        <v>238764</v>
      </c>
      <c r="C8" s="6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4"/>
    </row>
    <row r="9" spans="1:18" ht="13.5" thickBot="1" x14ac:dyDescent="0.25">
      <c r="A9" s="18"/>
      <c r="B9" s="101" t="s">
        <v>109</v>
      </c>
      <c r="C9" s="101" t="s">
        <v>68</v>
      </c>
      <c r="D9" s="102" t="s">
        <v>110</v>
      </c>
      <c r="E9" s="6" t="s">
        <v>21</v>
      </c>
      <c r="F9" s="6">
        <v>36</v>
      </c>
      <c r="G9" s="8">
        <v>560</v>
      </c>
      <c r="H9" s="9">
        <v>0.12</v>
      </c>
      <c r="I9" s="10"/>
      <c r="J9" s="6" t="s">
        <v>22</v>
      </c>
      <c r="K9" s="6"/>
      <c r="L9" s="11">
        <f t="shared" ref="L9:L14" si="0">SUM(O9/M9)</f>
        <v>1.0625</v>
      </c>
      <c r="M9" s="8">
        <f t="shared" ref="M9:M14" si="1">SUM(F9*G9)</f>
        <v>20160</v>
      </c>
      <c r="N9" s="12">
        <v>595</v>
      </c>
      <c r="O9" s="13">
        <f t="shared" ref="O9:O14" si="2">SUM(F9*N9)</f>
        <v>21420</v>
      </c>
      <c r="R9" s="124"/>
    </row>
    <row r="10" spans="1:18" x14ac:dyDescent="0.2">
      <c r="A10" s="103" t="s">
        <v>111</v>
      </c>
      <c r="B10" s="15">
        <f>O18*12</f>
        <v>2867760</v>
      </c>
      <c r="C10" s="15">
        <f>B10/$B$7</f>
        <v>9559.2000000000007</v>
      </c>
      <c r="D10" s="42">
        <f>B10/$B$8</f>
        <v>12.010855907925817</v>
      </c>
      <c r="E10" s="6" t="s">
        <v>23</v>
      </c>
      <c r="F10" s="6">
        <v>36</v>
      </c>
      <c r="G10" s="8">
        <v>614</v>
      </c>
      <c r="H10" s="9">
        <v>0.12</v>
      </c>
      <c r="I10" s="10"/>
      <c r="J10" s="6" t="s">
        <v>22</v>
      </c>
      <c r="K10" s="6"/>
      <c r="L10" s="11">
        <f t="shared" si="0"/>
        <v>1.0179153094462541</v>
      </c>
      <c r="M10" s="8">
        <f t="shared" si="1"/>
        <v>22104</v>
      </c>
      <c r="N10" s="12">
        <v>625</v>
      </c>
      <c r="O10" s="13">
        <f t="shared" si="2"/>
        <v>22500</v>
      </c>
    </row>
    <row r="11" spans="1:18" x14ac:dyDescent="0.2">
      <c r="A11" s="103" t="s">
        <v>117</v>
      </c>
      <c r="B11" s="15">
        <f>F33</f>
        <v>-206765.49600000004</v>
      </c>
      <c r="C11" s="15">
        <f t="shared" ref="C11:C18" si="3">B11/$B$7</f>
        <v>-689.21832000000018</v>
      </c>
      <c r="D11" s="42">
        <f t="shared" ref="D11:D18" si="4">B11/$B$8</f>
        <v>-0.86598271096145163</v>
      </c>
      <c r="E11" s="6" t="s">
        <v>24</v>
      </c>
      <c r="F11" s="6">
        <v>72</v>
      </c>
      <c r="G11" s="8">
        <v>720</v>
      </c>
      <c r="H11" s="9">
        <v>0.24</v>
      </c>
      <c r="I11" s="9">
        <v>0.48</v>
      </c>
      <c r="J11" s="6" t="s">
        <v>22</v>
      </c>
      <c r="K11" s="6"/>
      <c r="L11" s="11">
        <f t="shared" si="0"/>
        <v>1.0069444444444444</v>
      </c>
      <c r="M11" s="8">
        <f t="shared" si="1"/>
        <v>51840</v>
      </c>
      <c r="N11" s="12">
        <v>725</v>
      </c>
      <c r="O11" s="13">
        <f t="shared" si="2"/>
        <v>52200</v>
      </c>
      <c r="R11" s="31"/>
    </row>
    <row r="12" spans="1:18" x14ac:dyDescent="0.2">
      <c r="A12" s="103" t="s">
        <v>112</v>
      </c>
      <c r="B12" s="31">
        <f>B10+B11</f>
        <v>2660994.5039999997</v>
      </c>
      <c r="C12" s="15">
        <f t="shared" si="3"/>
        <v>8869.981679999999</v>
      </c>
      <c r="D12" s="42">
        <f t="shared" si="4"/>
        <v>11.144873196964365</v>
      </c>
      <c r="E12" s="6" t="s">
        <v>25</v>
      </c>
      <c r="F12" s="6">
        <v>72</v>
      </c>
      <c r="G12" s="8">
        <v>842</v>
      </c>
      <c r="H12" s="9">
        <v>0.24</v>
      </c>
      <c r="I12" s="14"/>
      <c r="J12" s="6" t="s">
        <v>26</v>
      </c>
      <c r="K12" s="6"/>
      <c r="L12" s="11">
        <f t="shared" si="0"/>
        <v>0.99168646080760092</v>
      </c>
      <c r="M12" s="8">
        <f t="shared" si="1"/>
        <v>60624</v>
      </c>
      <c r="N12" s="12">
        <v>835</v>
      </c>
      <c r="O12" s="13">
        <f t="shared" si="2"/>
        <v>60120</v>
      </c>
    </row>
    <row r="13" spans="1:18" ht="13.5" thickBot="1" x14ac:dyDescent="0.25">
      <c r="A13" s="103" t="s">
        <v>46</v>
      </c>
      <c r="B13" s="15">
        <f>O25*12</f>
        <v>222420</v>
      </c>
      <c r="C13" s="15">
        <f t="shared" si="3"/>
        <v>741.4</v>
      </c>
      <c r="D13" s="42">
        <f t="shared" si="4"/>
        <v>0.9315474694677589</v>
      </c>
      <c r="E13" s="6" t="s">
        <v>27</v>
      </c>
      <c r="F13" s="6">
        <v>72</v>
      </c>
      <c r="G13" s="8">
        <v>963</v>
      </c>
      <c r="H13" s="9">
        <v>0.24</v>
      </c>
      <c r="I13" s="9">
        <v>0.48</v>
      </c>
      <c r="J13" s="6" t="s">
        <v>26</v>
      </c>
      <c r="K13" s="6"/>
      <c r="L13" s="11">
        <f t="shared" si="0"/>
        <v>0.98650051921079962</v>
      </c>
      <c r="M13" s="8">
        <f t="shared" si="1"/>
        <v>69336</v>
      </c>
      <c r="N13" s="12">
        <v>950</v>
      </c>
      <c r="O13" s="13">
        <f t="shared" si="2"/>
        <v>68400</v>
      </c>
    </row>
    <row r="14" spans="1:18" ht="13.5" thickBot="1" x14ac:dyDescent="0.25">
      <c r="A14" s="104" t="s">
        <v>47</v>
      </c>
      <c r="B14" s="39">
        <f>B12+B13</f>
        <v>2883414.5039999997</v>
      </c>
      <c r="C14" s="39">
        <f t="shared" si="3"/>
        <v>9611.3816799999986</v>
      </c>
      <c r="D14" s="37">
        <f>B14/$B$8</f>
        <v>12.076420666432124</v>
      </c>
      <c r="E14" s="6" t="s">
        <v>28</v>
      </c>
      <c r="F14" s="6">
        <v>12</v>
      </c>
      <c r="G14" s="8">
        <v>1225</v>
      </c>
      <c r="H14" s="9">
        <v>0.04</v>
      </c>
      <c r="I14" s="9">
        <v>0.04</v>
      </c>
      <c r="J14" s="6" t="s">
        <v>29</v>
      </c>
      <c r="K14" s="6"/>
      <c r="L14" s="11">
        <f t="shared" si="0"/>
        <v>0.97551020408163269</v>
      </c>
      <c r="M14" s="8">
        <f t="shared" si="1"/>
        <v>14700</v>
      </c>
      <c r="N14" s="12">
        <v>1195</v>
      </c>
      <c r="O14" s="13">
        <f t="shared" si="2"/>
        <v>14340</v>
      </c>
    </row>
    <row r="15" spans="1:18" ht="13.5" thickBot="1" x14ac:dyDescent="0.25">
      <c r="A15" s="103" t="s">
        <v>113</v>
      </c>
      <c r="B15" s="105">
        <f>F45</f>
        <v>1152604</v>
      </c>
      <c r="C15" s="15">
        <f t="shared" si="3"/>
        <v>3842.0133333333333</v>
      </c>
      <c r="D15" s="42">
        <f t="shared" si="4"/>
        <v>4.8273776616240305</v>
      </c>
      <c r="E15" s="6"/>
      <c r="F15" s="6"/>
      <c r="G15" s="8"/>
      <c r="H15" s="9"/>
      <c r="I15" s="9"/>
      <c r="J15" s="6"/>
      <c r="K15" s="6"/>
      <c r="L15" s="11"/>
      <c r="M15" s="8"/>
      <c r="N15" s="12"/>
      <c r="O15" s="13"/>
    </row>
    <row r="16" spans="1:18" ht="13.5" thickBot="1" x14ac:dyDescent="0.25">
      <c r="A16" s="104" t="s">
        <v>58</v>
      </c>
      <c r="B16" s="36">
        <f>B14-B15</f>
        <v>1730810.5039999997</v>
      </c>
      <c r="C16" s="39">
        <f t="shared" si="3"/>
        <v>5769.3683466666662</v>
      </c>
      <c r="D16" s="37">
        <f t="shared" si="4"/>
        <v>7.2490430048080938</v>
      </c>
      <c r="E16" s="19"/>
      <c r="F16" s="19">
        <f>SUM(F9:F15)</f>
        <v>300</v>
      </c>
      <c r="G16" s="22">
        <f>SUM(M16/F16)</f>
        <v>795.88</v>
      </c>
      <c r="H16" s="19"/>
      <c r="I16" s="20">
        <v>1</v>
      </c>
      <c r="J16" s="19"/>
      <c r="K16" s="19"/>
      <c r="L16" s="21">
        <f>SUM(O18/M16)</f>
        <v>1.0009046589938182</v>
      </c>
      <c r="M16" s="22">
        <f>SUM(M9:M14)</f>
        <v>238764</v>
      </c>
      <c r="N16" s="23">
        <f>SUM(O18/F16)</f>
        <v>796.6</v>
      </c>
      <c r="O16" s="24"/>
    </row>
    <row r="17" spans="1:15" ht="13.5" thickBot="1" x14ac:dyDescent="0.25">
      <c r="A17" s="103" t="s">
        <v>114</v>
      </c>
      <c r="B17" s="31">
        <f>F49</f>
        <v>-1479061.2684166534</v>
      </c>
      <c r="C17" s="15">
        <f t="shared" si="3"/>
        <v>-4930.2042280555115</v>
      </c>
      <c r="D17" s="42">
        <f t="shared" si="4"/>
        <v>-6.1946577725982701</v>
      </c>
      <c r="E17" s="6"/>
      <c r="F17" s="6"/>
      <c r="G17" s="8"/>
      <c r="H17" s="6"/>
      <c r="I17" s="9"/>
      <c r="J17" s="6"/>
      <c r="K17" s="6"/>
      <c r="L17" s="11"/>
      <c r="M17" s="15"/>
      <c r="N17" s="12"/>
      <c r="O17" s="13"/>
    </row>
    <row r="18" spans="1:15" ht="13.5" thickBot="1" x14ac:dyDescent="0.25">
      <c r="A18" s="104" t="s">
        <v>61</v>
      </c>
      <c r="B18" s="36">
        <f>B16+B17</f>
        <v>251749.23558334634</v>
      </c>
      <c r="C18" s="39">
        <f t="shared" si="3"/>
        <v>839.16411861115444</v>
      </c>
      <c r="D18" s="37">
        <f t="shared" si="4"/>
        <v>1.0543852322098237</v>
      </c>
      <c r="E18" s="6"/>
      <c r="F18" s="6"/>
      <c r="G18" s="6"/>
      <c r="H18" s="6"/>
      <c r="I18" s="6"/>
      <c r="J18" s="6"/>
      <c r="K18" s="18" t="s">
        <v>37</v>
      </c>
      <c r="L18" s="19"/>
      <c r="M18" s="19"/>
      <c r="N18" s="19"/>
      <c r="O18" s="24">
        <f>SUM(O9:O14)</f>
        <v>238980</v>
      </c>
    </row>
    <row r="19" spans="1:15" ht="13.5" thickBot="1" x14ac:dyDescent="0.25">
      <c r="A19" s="16"/>
      <c r="B19" s="17"/>
      <c r="C19" s="17"/>
      <c r="D19" s="32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28"/>
    </row>
    <row r="20" spans="1:15" x14ac:dyDescent="0.2">
      <c r="A20" s="5"/>
      <c r="B20" s="6"/>
      <c r="C20" s="6"/>
      <c r="D20" s="7"/>
      <c r="E20" s="3" t="s">
        <v>36</v>
      </c>
      <c r="F20" s="3"/>
      <c r="G20" s="3"/>
      <c r="H20" s="3"/>
      <c r="I20" s="3"/>
      <c r="J20" s="3"/>
      <c r="K20" s="3"/>
      <c r="L20" s="3"/>
      <c r="M20" s="3"/>
      <c r="N20" s="3"/>
      <c r="O20" s="25"/>
    </row>
    <row r="21" spans="1:15" x14ac:dyDescent="0.2">
      <c r="A21" s="5" t="s">
        <v>43</v>
      </c>
      <c r="B21" s="12">
        <f>B3/B7</f>
        <v>64166.666666666664</v>
      </c>
      <c r="C21" s="6"/>
      <c r="D21" s="7"/>
      <c r="E21" s="6" t="s">
        <v>54</v>
      </c>
      <c r="F21" s="6">
        <f>SUM(F16*1.5)</f>
        <v>450</v>
      </c>
      <c r="G21" s="6" t="s">
        <v>30</v>
      </c>
      <c r="H21" s="12">
        <v>0</v>
      </c>
      <c r="I21" s="6"/>
      <c r="J21" s="6" t="s">
        <v>62</v>
      </c>
      <c r="K21" s="15">
        <f>SUM(F21*H21)</f>
        <v>0</v>
      </c>
      <c r="L21" s="6"/>
      <c r="M21" s="6"/>
      <c r="N21" s="6"/>
      <c r="O21" s="13"/>
    </row>
    <row r="22" spans="1:15" x14ac:dyDescent="0.2">
      <c r="A22" s="5" t="s">
        <v>115</v>
      </c>
      <c r="B22" s="12">
        <f>B3/B8</f>
        <v>80.623544587961334</v>
      </c>
      <c r="C22" s="6"/>
      <c r="D22" s="7"/>
      <c r="E22" s="6" t="s">
        <v>55</v>
      </c>
      <c r="F22" s="6">
        <v>131</v>
      </c>
      <c r="G22" s="6" t="s">
        <v>30</v>
      </c>
      <c r="H22" s="12">
        <v>85</v>
      </c>
      <c r="I22" s="6"/>
      <c r="J22" s="6" t="s">
        <v>62</v>
      </c>
      <c r="K22" s="15">
        <f>SUM(F22*H22)</f>
        <v>11135</v>
      </c>
      <c r="L22" s="6" t="s">
        <v>31</v>
      </c>
      <c r="M22" s="6"/>
      <c r="N22" s="6"/>
      <c r="O22" s="13"/>
    </row>
    <row r="23" spans="1:15" ht="13.5" thickBot="1" x14ac:dyDescent="0.25">
      <c r="A23" s="5"/>
      <c r="B23" s="6"/>
      <c r="C23" s="6"/>
      <c r="D23" s="7"/>
      <c r="E23" s="6" t="s">
        <v>32</v>
      </c>
      <c r="F23" s="6">
        <v>158</v>
      </c>
      <c r="G23" s="6" t="s">
        <v>30</v>
      </c>
      <c r="H23" s="12">
        <v>25</v>
      </c>
      <c r="I23" s="6"/>
      <c r="J23" s="6" t="s">
        <v>62</v>
      </c>
      <c r="K23" s="15">
        <f>SUM(F23*H23)</f>
        <v>3950</v>
      </c>
      <c r="L23" s="6" t="s">
        <v>33</v>
      </c>
      <c r="M23" s="6"/>
      <c r="N23" s="6"/>
      <c r="O23" s="13"/>
    </row>
    <row r="24" spans="1:15" ht="13.5" thickBot="1" x14ac:dyDescent="0.25">
      <c r="A24" s="2" t="s">
        <v>4</v>
      </c>
      <c r="B24" s="33">
        <v>16813000</v>
      </c>
      <c r="C24" s="106">
        <f>B24/B3</f>
        <v>0.8734025974025974</v>
      </c>
      <c r="D24" s="4"/>
      <c r="E24" s="17" t="s">
        <v>34</v>
      </c>
      <c r="F24" s="17">
        <v>300</v>
      </c>
      <c r="G24" s="17" t="s">
        <v>30</v>
      </c>
      <c r="H24" s="26">
        <v>11.5</v>
      </c>
      <c r="I24" s="17"/>
      <c r="J24" s="17" t="s">
        <v>62</v>
      </c>
      <c r="K24" s="27">
        <f>SUM(F24*H24)</f>
        <v>3450</v>
      </c>
      <c r="L24" s="17" t="s">
        <v>35</v>
      </c>
      <c r="M24" s="17"/>
      <c r="N24" s="17"/>
      <c r="O24" s="28"/>
    </row>
    <row r="25" spans="1:15" ht="13.5" thickBot="1" x14ac:dyDescent="0.25">
      <c r="A25" s="5" t="s">
        <v>5</v>
      </c>
      <c r="B25" s="15">
        <f>B3-B4</f>
        <v>2437000</v>
      </c>
      <c r="C25" s="107">
        <f>B25/B3</f>
        <v>0.1265974025974026</v>
      </c>
      <c r="D25" s="7"/>
      <c r="E25" s="6"/>
      <c r="F25" s="6"/>
      <c r="G25" s="6"/>
      <c r="H25" s="6"/>
      <c r="I25" s="6"/>
      <c r="J25" s="6"/>
      <c r="K25" s="18" t="s">
        <v>38</v>
      </c>
      <c r="L25" s="19"/>
      <c r="M25" s="19"/>
      <c r="N25" s="19"/>
      <c r="O25" s="24">
        <f>SUM(K21:K24)</f>
        <v>18535</v>
      </c>
    </row>
    <row r="26" spans="1:15" ht="13.5" thickBot="1" x14ac:dyDescent="0.25">
      <c r="A26" s="5" t="s">
        <v>82</v>
      </c>
      <c r="B26" s="61">
        <v>8.5000000000000006E-2</v>
      </c>
      <c r="C26" s="6"/>
      <c r="D26" s="7"/>
      <c r="E26" s="6"/>
      <c r="F26" s="6" t="s">
        <v>125</v>
      </c>
      <c r="G26" s="6"/>
      <c r="H26" s="121">
        <v>0.03</v>
      </c>
      <c r="I26" s="6"/>
      <c r="J26" s="6"/>
      <c r="K26" s="2"/>
      <c r="L26" s="3"/>
      <c r="M26" s="3"/>
      <c r="N26" s="3"/>
      <c r="O26" s="4"/>
    </row>
    <row r="27" spans="1:15" ht="13.5" thickBot="1" x14ac:dyDescent="0.25">
      <c r="A27" s="16" t="s">
        <v>63</v>
      </c>
      <c r="B27" s="17">
        <f>SUM(C27*12)</f>
        <v>480</v>
      </c>
      <c r="C27" s="17">
        <v>40</v>
      </c>
      <c r="D27" s="32" t="s">
        <v>64</v>
      </c>
      <c r="E27" s="17"/>
      <c r="F27" s="17" t="s">
        <v>126</v>
      </c>
      <c r="G27" s="17"/>
      <c r="H27" s="122">
        <v>0.02</v>
      </c>
      <c r="I27" s="17"/>
      <c r="J27" s="17"/>
      <c r="K27" s="18" t="s">
        <v>66</v>
      </c>
      <c r="L27" s="19"/>
      <c r="M27" s="19"/>
      <c r="N27" s="19"/>
      <c r="O27" s="29">
        <f>SUM(+O18+O25)</f>
        <v>257515</v>
      </c>
    </row>
    <row r="28" spans="1:15" ht="13.5" thickBot="1" x14ac:dyDescent="0.25"/>
    <row r="29" spans="1:15" ht="13.5" thickBot="1" x14ac:dyDescent="0.25">
      <c r="A29" s="65"/>
      <c r="B29" s="66" t="s">
        <v>73</v>
      </c>
      <c r="C29" s="66"/>
      <c r="D29" s="66" t="s">
        <v>74</v>
      </c>
      <c r="E29" s="66"/>
      <c r="F29" s="66" t="s">
        <v>75</v>
      </c>
      <c r="G29" s="66"/>
      <c r="H29" s="66" t="s">
        <v>76</v>
      </c>
      <c r="I29" s="66"/>
      <c r="J29" s="66" t="s">
        <v>77</v>
      </c>
      <c r="K29" s="66"/>
      <c r="L29" s="66" t="s">
        <v>79</v>
      </c>
      <c r="M29" s="66"/>
      <c r="N29" s="66" t="s">
        <v>80</v>
      </c>
      <c r="O29" s="67"/>
    </row>
    <row r="30" spans="1:15" ht="13.5" thickBot="1" x14ac:dyDescent="0.25">
      <c r="A30" s="18"/>
      <c r="B30" s="46" t="s">
        <v>70</v>
      </c>
      <c r="C30" s="47"/>
      <c r="D30" s="46" t="s">
        <v>83</v>
      </c>
      <c r="E30" s="47"/>
      <c r="F30" s="63" t="s">
        <v>71</v>
      </c>
      <c r="G30" s="34"/>
      <c r="H30" s="46"/>
      <c r="I30" s="47"/>
      <c r="J30" s="34"/>
      <c r="K30" s="34"/>
      <c r="L30" s="46"/>
      <c r="M30" s="47"/>
      <c r="N30" s="34"/>
      <c r="O30" s="47"/>
    </row>
    <row r="31" spans="1:15" x14ac:dyDescent="0.2">
      <c r="A31" s="5"/>
      <c r="B31" s="5"/>
      <c r="C31" s="7"/>
      <c r="D31" s="5"/>
      <c r="E31" s="7"/>
      <c r="F31" s="6"/>
      <c r="G31" s="6"/>
      <c r="H31" s="2"/>
      <c r="I31" s="7"/>
      <c r="J31" s="6"/>
      <c r="K31" s="6"/>
      <c r="L31" s="5"/>
      <c r="M31" s="7"/>
      <c r="N31" s="6"/>
      <c r="O31" s="7"/>
    </row>
    <row r="32" spans="1:15" x14ac:dyDescent="0.2">
      <c r="A32" s="5" t="s">
        <v>44</v>
      </c>
      <c r="B32" s="48">
        <v>0</v>
      </c>
      <c r="C32" s="42">
        <v>0</v>
      </c>
      <c r="D32" s="48">
        <f>O18*12</f>
        <v>2867760</v>
      </c>
      <c r="E32" s="44">
        <f>SUM(D32/$M$16)</f>
        <v>12.010855907925817</v>
      </c>
      <c r="F32" s="49">
        <f>SUM(D32)*(1+$H$26)</f>
        <v>2953792.8000000003</v>
      </c>
      <c r="G32" s="44">
        <f>SUM(F32/$M$16)</f>
        <v>12.371181585163594</v>
      </c>
      <c r="H32" s="49">
        <f>SUM(F32)*(1+$H$26)</f>
        <v>3042406.5840000003</v>
      </c>
      <c r="I32" s="44">
        <f>SUM(H32/$M$16)</f>
        <v>12.742317032718502</v>
      </c>
      <c r="J32" s="49">
        <f>SUM(H32)*(1+$H$26)</f>
        <v>3133678.7815200002</v>
      </c>
      <c r="K32" s="45">
        <f>SUM(J32/$M$16)</f>
        <v>13.124586543700056</v>
      </c>
      <c r="L32" s="49">
        <f>SUM(J32)*(1+$H$26)</f>
        <v>3227689.1449656002</v>
      </c>
      <c r="M32" s="45">
        <f>SUM(L32/$M$16)</f>
        <v>13.518324140011059</v>
      </c>
      <c r="N32" s="49">
        <f>SUM(L32)*(1+$H$26)</f>
        <v>3324519.8193145683</v>
      </c>
      <c r="O32" s="45">
        <f>SUM(N32/$M$16)</f>
        <v>13.923873864211389</v>
      </c>
    </row>
    <row r="33" spans="1:15" x14ac:dyDescent="0.2">
      <c r="A33" s="5" t="s">
        <v>45</v>
      </c>
      <c r="B33" s="49">
        <v>0</v>
      </c>
      <c r="C33" s="43">
        <v>0</v>
      </c>
      <c r="D33" s="49">
        <f>SUM(-D32*E33)</f>
        <v>-2150820</v>
      </c>
      <c r="E33" s="9">
        <v>0.75</v>
      </c>
      <c r="F33" s="49">
        <f>SUM(F32*G33)</f>
        <v>-206765.49600000004</v>
      </c>
      <c r="G33" s="9">
        <v>-7.0000000000000007E-2</v>
      </c>
      <c r="H33" s="49">
        <f>SUM(H32*I33)</f>
        <v>-212968.46088000003</v>
      </c>
      <c r="I33" s="43">
        <v>-7.0000000000000007E-2</v>
      </c>
      <c r="J33" s="15">
        <f>SUM(J32*K33)</f>
        <v>-219357.51470640005</v>
      </c>
      <c r="K33" s="9">
        <v>-7.0000000000000007E-2</v>
      </c>
      <c r="L33" s="49">
        <f>SUM(L32*M33)</f>
        <v>-225938.24014759203</v>
      </c>
      <c r="M33" s="43">
        <v>-7.0000000000000007E-2</v>
      </c>
      <c r="N33" s="15">
        <f>SUM(N32*O33)</f>
        <v>-232716.38735201981</v>
      </c>
      <c r="O33" s="43">
        <v>-7.0000000000000007E-2</v>
      </c>
    </row>
    <row r="34" spans="1:15" ht="13.5" thickBot="1" x14ac:dyDescent="0.25">
      <c r="A34" s="5" t="s">
        <v>46</v>
      </c>
      <c r="B34" s="48">
        <v>0</v>
      </c>
      <c r="C34" s="42">
        <v>0</v>
      </c>
      <c r="D34" s="48">
        <f>O25*12</f>
        <v>222420</v>
      </c>
      <c r="E34" s="44">
        <f>SUM(D34/$M$16)</f>
        <v>0.9315474694677589</v>
      </c>
      <c r="F34" s="49">
        <f>O25*12</f>
        <v>222420</v>
      </c>
      <c r="G34" s="44">
        <f>SUM(F34/$M$16)</f>
        <v>0.9315474694677589</v>
      </c>
      <c r="H34" s="49">
        <f>SUM(F34*1.04)</f>
        <v>231316.80000000002</v>
      </c>
      <c r="I34" s="44">
        <f>SUM(H34/$M$16)</f>
        <v>0.96880936824646935</v>
      </c>
      <c r="J34" s="49">
        <f>SUM(H34)*(1+$H$26)</f>
        <v>238256.30400000003</v>
      </c>
      <c r="K34" s="12">
        <f>SUM(J34/$B$7)</f>
        <v>794.18768000000011</v>
      </c>
      <c r="L34" s="49">
        <f>SUM(J34)*(1+$H$26)</f>
        <v>245403.99312000003</v>
      </c>
      <c r="M34" s="42">
        <f>SUM(L34/$B$7)</f>
        <v>818.01331040000014</v>
      </c>
      <c r="N34" s="49">
        <f>SUM(L34)*(1+$H$26)</f>
        <v>252766.11291360002</v>
      </c>
      <c r="O34" s="42">
        <f>SUM(N34/$B$7)</f>
        <v>842.55370971200011</v>
      </c>
    </row>
    <row r="35" spans="1:15" ht="13.5" thickBot="1" x14ac:dyDescent="0.25">
      <c r="A35" s="18" t="s">
        <v>47</v>
      </c>
      <c r="B35" s="50">
        <f>SUM(B32:B34)</f>
        <v>0</v>
      </c>
      <c r="C35" s="37">
        <f>SUM(B35/$B$7)</f>
        <v>0</v>
      </c>
      <c r="D35" s="50">
        <f>SUM(D32:D34)</f>
        <v>939360</v>
      </c>
      <c r="E35" s="119">
        <f>SUM(D35/$M$16)</f>
        <v>3.9342614464492134</v>
      </c>
      <c r="F35" s="50">
        <f>SUM(F32:F34)</f>
        <v>2969447.3040000005</v>
      </c>
      <c r="G35" s="119">
        <f>SUM(F35/$M$16)</f>
        <v>12.436746343669903</v>
      </c>
      <c r="H35" s="50">
        <f>SUM(H32:H34)</f>
        <v>3060754.9231199999</v>
      </c>
      <c r="I35" s="119">
        <f>SUM(H35/$M$16)</f>
        <v>12.819164208674675</v>
      </c>
      <c r="J35" s="36">
        <f>SUM(J32:J34)</f>
        <v>3152577.5708136</v>
      </c>
      <c r="K35" s="120">
        <f>SUM(J35/$M$16)</f>
        <v>13.203739134934915</v>
      </c>
      <c r="L35" s="50">
        <f>SUM(L32:L34)</f>
        <v>3247154.8979380084</v>
      </c>
      <c r="M35" s="120">
        <f>SUM(L35/$M$16)</f>
        <v>13.599851308982965</v>
      </c>
      <c r="N35" s="50">
        <f>SUM(N32:N34)</f>
        <v>3344569.5448761485</v>
      </c>
      <c r="O35" s="119">
        <f>SUM(N35/$M$16)</f>
        <v>14.007846848252452</v>
      </c>
    </row>
    <row r="36" spans="1:15" x14ac:dyDescent="0.2">
      <c r="A36" s="5"/>
      <c r="B36" s="5"/>
      <c r="C36" s="7"/>
      <c r="D36" s="5"/>
      <c r="E36" s="6"/>
      <c r="F36" s="5"/>
      <c r="G36" s="6"/>
      <c r="H36" s="5"/>
      <c r="I36" s="6"/>
      <c r="J36" s="5"/>
      <c r="K36" s="6"/>
      <c r="L36" s="5"/>
      <c r="M36" s="7"/>
      <c r="N36" s="5"/>
      <c r="O36" s="7"/>
    </row>
    <row r="37" spans="1:15" x14ac:dyDescent="0.2">
      <c r="A37" s="5" t="s">
        <v>48</v>
      </c>
      <c r="B37" s="49">
        <v>0</v>
      </c>
      <c r="C37" s="42">
        <f t="shared" ref="C37:C44" si="5">SUM(B37/$M$16)</f>
        <v>0</v>
      </c>
      <c r="D37" s="49">
        <f>F37/2</f>
        <v>110000</v>
      </c>
      <c r="E37" s="44">
        <f>SUM(D37/$M$16)</f>
        <v>0.46070596907406475</v>
      </c>
      <c r="F37" s="49">
        <v>220000</v>
      </c>
      <c r="G37" s="44">
        <f>SUM(F37/$M$16)</f>
        <v>0.92141193814812949</v>
      </c>
      <c r="H37" s="49">
        <f>(F37)*(1+$H$26)</f>
        <v>226600</v>
      </c>
      <c r="I37" s="44">
        <f t="shared" ref="I37:I43" si="6">SUM(H37/$M$16)</f>
        <v>0.94905429629257343</v>
      </c>
      <c r="J37" s="49">
        <f>(H37)*(1+$H$26)</f>
        <v>233398</v>
      </c>
      <c r="K37" s="44">
        <f t="shared" ref="K37:K43" si="7">SUM(I37*1.03)</f>
        <v>0.97752592518135062</v>
      </c>
      <c r="L37" s="49">
        <f>(J37)*(1+$H$26)</f>
        <v>240399.94</v>
      </c>
      <c r="M37" s="45">
        <f>SUM(K37*1.03)</f>
        <v>1.0068517029367912</v>
      </c>
      <c r="N37" s="49">
        <f>(L37)*(1+$H$26)</f>
        <v>247611.9382</v>
      </c>
      <c r="O37" s="45">
        <f>SUM(M37*1.03)</f>
        <v>1.037057254024895</v>
      </c>
    </row>
    <row r="38" spans="1:15" x14ac:dyDescent="0.2">
      <c r="A38" s="5" t="s">
        <v>49</v>
      </c>
      <c r="B38" s="49">
        <v>0</v>
      </c>
      <c r="C38" s="42">
        <f t="shared" si="5"/>
        <v>0</v>
      </c>
      <c r="D38" s="49">
        <f t="shared" ref="D38:D44" si="8">F38/2</f>
        <v>42500</v>
      </c>
      <c r="E38" s="44">
        <f t="shared" ref="E38:G44" si="9">SUM(D38/$M$16)</f>
        <v>0.17800003350588867</v>
      </c>
      <c r="F38" s="49">
        <v>85000</v>
      </c>
      <c r="G38" s="44">
        <f t="shared" si="9"/>
        <v>0.35600006701177733</v>
      </c>
      <c r="H38" s="49">
        <f t="shared" ref="H38:N44" si="10">(F38)*(1+$H$26)</f>
        <v>87550</v>
      </c>
      <c r="I38" s="44">
        <f t="shared" si="6"/>
        <v>0.36668006902213063</v>
      </c>
      <c r="J38" s="49">
        <f t="shared" si="10"/>
        <v>90176.5</v>
      </c>
      <c r="K38" s="44">
        <f t="shared" si="7"/>
        <v>0.37768047109279457</v>
      </c>
      <c r="L38" s="49">
        <f t="shared" si="10"/>
        <v>92881.794999999998</v>
      </c>
      <c r="M38" s="45">
        <f t="shared" ref="M38:M43" si="11">SUM(K38*1.03)</f>
        <v>0.38901088522557842</v>
      </c>
      <c r="N38" s="49">
        <f t="shared" si="10"/>
        <v>95668.248850000004</v>
      </c>
      <c r="O38" s="45">
        <f t="shared" ref="O38:O43" si="12">SUM(M38*1.03)</f>
        <v>0.40068121178234578</v>
      </c>
    </row>
    <row r="39" spans="1:15" x14ac:dyDescent="0.2">
      <c r="A39" s="5" t="s">
        <v>50</v>
      </c>
      <c r="B39" s="49">
        <v>0</v>
      </c>
      <c r="C39" s="42">
        <f t="shared" si="5"/>
        <v>0</v>
      </c>
      <c r="D39" s="49">
        <f t="shared" si="8"/>
        <v>38406.5</v>
      </c>
      <c r="E39" s="44">
        <f t="shared" si="9"/>
        <v>0.1608554891022097</v>
      </c>
      <c r="F39" s="49">
        <v>76813</v>
      </c>
      <c r="G39" s="44">
        <f t="shared" si="9"/>
        <v>0.32171097820441941</v>
      </c>
      <c r="H39" s="49">
        <f t="shared" si="10"/>
        <v>79117.39</v>
      </c>
      <c r="I39" s="44">
        <f t="shared" si="6"/>
        <v>0.33136230755055202</v>
      </c>
      <c r="J39" s="49">
        <f t="shared" si="10"/>
        <v>81490.911699999997</v>
      </c>
      <c r="K39" s="44">
        <f t="shared" si="7"/>
        <v>0.34130317677706856</v>
      </c>
      <c r="L39" s="49">
        <f t="shared" si="10"/>
        <v>83935.639051000006</v>
      </c>
      <c r="M39" s="45">
        <f t="shared" si="11"/>
        <v>0.35154227208038064</v>
      </c>
      <c r="N39" s="49">
        <f t="shared" si="10"/>
        <v>86453.708222530011</v>
      </c>
      <c r="O39" s="45">
        <f t="shared" si="12"/>
        <v>0.36208854024279208</v>
      </c>
    </row>
    <row r="40" spans="1:15" x14ac:dyDescent="0.2">
      <c r="A40" s="5" t="s">
        <v>51</v>
      </c>
      <c r="B40" s="49">
        <v>0</v>
      </c>
      <c r="C40" s="42">
        <f t="shared" si="5"/>
        <v>0</v>
      </c>
      <c r="D40" s="49">
        <f t="shared" si="8"/>
        <v>49000</v>
      </c>
      <c r="E40" s="44">
        <f t="shared" si="9"/>
        <v>0.20522356804208339</v>
      </c>
      <c r="F40" s="49">
        <v>98000</v>
      </c>
      <c r="G40" s="44">
        <f t="shared" si="9"/>
        <v>0.41044713608416677</v>
      </c>
      <c r="H40" s="49">
        <f t="shared" si="10"/>
        <v>100940</v>
      </c>
      <c r="I40" s="44">
        <f t="shared" si="6"/>
        <v>0.42276055016669178</v>
      </c>
      <c r="J40" s="49">
        <f t="shared" si="10"/>
        <v>103968.2</v>
      </c>
      <c r="K40" s="44">
        <f t="shared" si="7"/>
        <v>0.43544336667169253</v>
      </c>
      <c r="L40" s="49">
        <f t="shared" si="10"/>
        <v>107087.246</v>
      </c>
      <c r="M40" s="45">
        <f t="shared" si="11"/>
        <v>0.44850666767184333</v>
      </c>
      <c r="N40" s="49">
        <f t="shared" si="10"/>
        <v>110299.86338</v>
      </c>
      <c r="O40" s="45">
        <f t="shared" si="12"/>
        <v>0.46196186770199865</v>
      </c>
    </row>
    <row r="41" spans="1:15" x14ac:dyDescent="0.2">
      <c r="A41" s="5" t="s">
        <v>52</v>
      </c>
      <c r="B41" s="49">
        <v>0</v>
      </c>
      <c r="C41" s="42">
        <f t="shared" si="5"/>
        <v>0</v>
      </c>
      <c r="D41" s="49">
        <f t="shared" si="8"/>
        <v>51395.5</v>
      </c>
      <c r="E41" s="44">
        <f t="shared" si="9"/>
        <v>0.21525648757769178</v>
      </c>
      <c r="F41" s="49">
        <v>102791</v>
      </c>
      <c r="G41" s="44">
        <f t="shared" si="9"/>
        <v>0.43051297515538356</v>
      </c>
      <c r="H41" s="49">
        <f t="shared" si="10"/>
        <v>105874.73</v>
      </c>
      <c r="I41" s="44">
        <f t="shared" si="6"/>
        <v>0.44342836441004507</v>
      </c>
      <c r="J41" s="49">
        <f t="shared" si="10"/>
        <v>109050.9719</v>
      </c>
      <c r="K41" s="44">
        <f t="shared" si="7"/>
        <v>0.45673121534234645</v>
      </c>
      <c r="L41" s="49">
        <f t="shared" si="10"/>
        <v>112322.501057</v>
      </c>
      <c r="M41" s="45">
        <f t="shared" si="11"/>
        <v>0.47043315180261686</v>
      </c>
      <c r="N41" s="49">
        <f t="shared" si="10"/>
        <v>115692.17608871001</v>
      </c>
      <c r="O41" s="45">
        <f t="shared" si="12"/>
        <v>0.48454614635669535</v>
      </c>
    </row>
    <row r="42" spans="1:15" x14ac:dyDescent="0.2">
      <c r="A42" s="5" t="s">
        <v>56</v>
      </c>
      <c r="B42" s="49">
        <v>0</v>
      </c>
      <c r="C42" s="42">
        <f t="shared" si="5"/>
        <v>0</v>
      </c>
      <c r="D42" s="49">
        <f t="shared" si="8"/>
        <v>17500</v>
      </c>
      <c r="E42" s="44">
        <f t="shared" si="9"/>
        <v>7.329413144360121E-2</v>
      </c>
      <c r="F42" s="49">
        <v>35000</v>
      </c>
      <c r="G42" s="44">
        <f t="shared" si="9"/>
        <v>0.14658826288720242</v>
      </c>
      <c r="H42" s="49">
        <f t="shared" si="10"/>
        <v>36050</v>
      </c>
      <c r="I42" s="44">
        <f t="shared" si="6"/>
        <v>0.15098591077381851</v>
      </c>
      <c r="J42" s="49">
        <f t="shared" si="10"/>
        <v>37131.5</v>
      </c>
      <c r="K42" s="44">
        <f t="shared" si="7"/>
        <v>0.15551548809703308</v>
      </c>
      <c r="L42" s="49">
        <f t="shared" si="10"/>
        <v>38245.445</v>
      </c>
      <c r="M42" s="45">
        <f t="shared" si="11"/>
        <v>0.16018095273994409</v>
      </c>
      <c r="N42" s="49">
        <f t="shared" si="10"/>
        <v>39392.808349999999</v>
      </c>
      <c r="O42" s="45">
        <f t="shared" si="12"/>
        <v>0.16498638132214241</v>
      </c>
    </row>
    <row r="43" spans="1:15" x14ac:dyDescent="0.2">
      <c r="A43" s="5" t="s">
        <v>57</v>
      </c>
      <c r="B43" s="49">
        <v>0</v>
      </c>
      <c r="C43" s="42">
        <f t="shared" si="5"/>
        <v>0</v>
      </c>
      <c r="D43" s="49">
        <f t="shared" si="8"/>
        <v>245000</v>
      </c>
      <c r="E43" s="44">
        <f t="shared" si="9"/>
        <v>1.026117840210417</v>
      </c>
      <c r="F43" s="49">
        <v>490000</v>
      </c>
      <c r="G43" s="44">
        <f t="shared" si="9"/>
        <v>2.0522356804208339</v>
      </c>
      <c r="H43" s="49">
        <f t="shared" si="10"/>
        <v>504700</v>
      </c>
      <c r="I43" s="44">
        <f t="shared" si="6"/>
        <v>2.1138027508334591</v>
      </c>
      <c r="J43" s="49">
        <f t="shared" si="10"/>
        <v>519841</v>
      </c>
      <c r="K43" s="44">
        <f t="shared" si="7"/>
        <v>2.1772168333584632</v>
      </c>
      <c r="L43" s="49">
        <f t="shared" si="10"/>
        <v>535436.23</v>
      </c>
      <c r="M43" s="45">
        <f t="shared" si="11"/>
        <v>2.242533338359217</v>
      </c>
      <c r="N43" s="49">
        <f t="shared" si="10"/>
        <v>551499.31689999998</v>
      </c>
      <c r="O43" s="45">
        <f t="shared" si="12"/>
        <v>2.3098093385099934</v>
      </c>
    </row>
    <row r="44" spans="1:15" ht="13.5" thickBot="1" x14ac:dyDescent="0.25">
      <c r="A44" s="5" t="s">
        <v>59</v>
      </c>
      <c r="B44" s="49">
        <v>0</v>
      </c>
      <c r="C44" s="42">
        <f t="shared" si="5"/>
        <v>0</v>
      </c>
      <c r="D44" s="49">
        <f t="shared" si="8"/>
        <v>22500</v>
      </c>
      <c r="E44" s="44">
        <f t="shared" si="9"/>
        <v>9.4235311856058698E-2</v>
      </c>
      <c r="F44" s="49">
        <f>F16*150</f>
        <v>45000</v>
      </c>
      <c r="G44" s="44">
        <f t="shared" si="9"/>
        <v>0.1884706237121174</v>
      </c>
      <c r="H44" s="49">
        <f t="shared" si="10"/>
        <v>46350</v>
      </c>
      <c r="I44" s="44">
        <f t="shared" ref="I44:O44" si="13">SUM(H44/$M$16)</f>
        <v>0.19412474242348093</v>
      </c>
      <c r="J44" s="49">
        <f t="shared" si="10"/>
        <v>47740.5</v>
      </c>
      <c r="K44" s="44">
        <f t="shared" si="13"/>
        <v>0.19994848469618534</v>
      </c>
      <c r="L44" s="49">
        <f t="shared" si="10"/>
        <v>49172.715000000004</v>
      </c>
      <c r="M44" s="44">
        <f t="shared" si="13"/>
        <v>0.20594693923707094</v>
      </c>
      <c r="N44" s="49">
        <f t="shared" si="10"/>
        <v>50647.896450000007</v>
      </c>
      <c r="O44" s="45">
        <f t="shared" si="13"/>
        <v>0.21212534741418307</v>
      </c>
    </row>
    <row r="45" spans="1:15" ht="13.5" thickBot="1" x14ac:dyDescent="0.25">
      <c r="A45" s="18" t="s">
        <v>53</v>
      </c>
      <c r="B45" s="50">
        <f t="shared" ref="B45:O45" si="14">SUM(B37:B44)</f>
        <v>0</v>
      </c>
      <c r="C45" s="37">
        <f t="shared" si="14"/>
        <v>0</v>
      </c>
      <c r="D45" s="50">
        <f t="shared" si="14"/>
        <v>576302</v>
      </c>
      <c r="E45" s="23">
        <f t="shared" si="14"/>
        <v>2.4136888308120152</v>
      </c>
      <c r="F45" s="50">
        <f t="shared" si="14"/>
        <v>1152604</v>
      </c>
      <c r="G45" s="23">
        <f t="shared" si="14"/>
        <v>4.8273776616240305</v>
      </c>
      <c r="H45" s="50">
        <f t="shared" si="14"/>
        <v>1187182.1200000001</v>
      </c>
      <c r="I45" s="23">
        <f t="shared" si="14"/>
        <v>4.9721989914727516</v>
      </c>
      <c r="J45" s="50">
        <f t="shared" si="14"/>
        <v>1222797.5836</v>
      </c>
      <c r="K45" s="37">
        <f t="shared" si="14"/>
        <v>5.1213649612169343</v>
      </c>
      <c r="L45" s="50">
        <f t="shared" si="14"/>
        <v>1259481.5111080001</v>
      </c>
      <c r="M45" s="37">
        <f t="shared" si="14"/>
        <v>5.2750059100534425</v>
      </c>
      <c r="N45" s="50">
        <f t="shared" si="14"/>
        <v>1297265.9564412402</v>
      </c>
      <c r="O45" s="37">
        <f t="shared" si="14"/>
        <v>5.4332560873550459</v>
      </c>
    </row>
    <row r="46" spans="1:15" ht="13.5" thickBot="1" x14ac:dyDescent="0.25">
      <c r="A46" s="5"/>
      <c r="B46" s="5"/>
      <c r="C46" s="7"/>
      <c r="D46" s="5"/>
      <c r="E46" s="6"/>
      <c r="F46" s="5"/>
      <c r="G46" s="6"/>
      <c r="H46" s="5"/>
      <c r="I46" s="6"/>
      <c r="J46" s="6"/>
      <c r="K46" s="6"/>
      <c r="L46" s="5"/>
      <c r="M46" s="7"/>
      <c r="N46" s="6"/>
      <c r="O46" s="7"/>
    </row>
    <row r="47" spans="1:15" ht="13.5" thickBot="1" x14ac:dyDescent="0.25">
      <c r="A47" s="18" t="s">
        <v>58</v>
      </c>
      <c r="B47" s="50">
        <f>SUM(B35-B45)</f>
        <v>0</v>
      </c>
      <c r="C47" s="37">
        <f>SUM(B47/$B$7)</f>
        <v>0</v>
      </c>
      <c r="D47" s="50">
        <f>SUM(D35-D45)</f>
        <v>363058</v>
      </c>
      <c r="E47" s="120">
        <f>SUM(D47/$M$16)</f>
        <v>1.5205726156371981</v>
      </c>
      <c r="F47" s="50">
        <f>SUM(F35-F45)</f>
        <v>1816843.3040000005</v>
      </c>
      <c r="G47" s="119">
        <f>SUM(F47/$M$16)</f>
        <v>7.6093686820458712</v>
      </c>
      <c r="H47" s="50">
        <f>SUM(H35-H45)</f>
        <v>1873572.8031199998</v>
      </c>
      <c r="I47" s="119">
        <f>SUM(H47/$M$16)</f>
        <v>7.8469652172019222</v>
      </c>
      <c r="J47" s="36">
        <f>SUM(J35-J45)</f>
        <v>1929779.9872136</v>
      </c>
      <c r="K47" s="119">
        <f>SUM(J47/$M$16)</f>
        <v>8.0823741737179802</v>
      </c>
      <c r="L47" s="50">
        <f>SUM(L35-L45)</f>
        <v>1987673.3868300084</v>
      </c>
      <c r="M47" s="119">
        <f>SUM(L47/$M$16)</f>
        <v>8.3248453989295221</v>
      </c>
      <c r="N47" s="36">
        <f>SUM(N35-N45)</f>
        <v>2047303.5884349083</v>
      </c>
      <c r="O47" s="119">
        <f>SUM(N47/$M$16)</f>
        <v>8.5745907608974061</v>
      </c>
    </row>
    <row r="48" spans="1:15" x14ac:dyDescent="0.2">
      <c r="A48" s="5" t="s">
        <v>69</v>
      </c>
      <c r="B48" s="48">
        <v>0</v>
      </c>
      <c r="C48" s="42"/>
      <c r="D48" s="48">
        <v>0</v>
      </c>
      <c r="E48" s="12">
        <v>0</v>
      </c>
      <c r="F48" s="48">
        <v>0</v>
      </c>
      <c r="G48" s="12">
        <v>0</v>
      </c>
      <c r="H48" s="48">
        <v>0</v>
      </c>
      <c r="I48" s="12">
        <v>0</v>
      </c>
      <c r="J48" s="31">
        <v>0</v>
      </c>
      <c r="K48" s="12">
        <v>0</v>
      </c>
      <c r="L48" s="48">
        <v>0</v>
      </c>
      <c r="M48" s="42">
        <v>0</v>
      </c>
      <c r="N48" s="31">
        <v>0</v>
      </c>
      <c r="O48" s="42">
        <v>0</v>
      </c>
    </row>
    <row r="49" spans="1:20" ht="13.5" thickBot="1" x14ac:dyDescent="0.25">
      <c r="A49" s="5" t="s">
        <v>60</v>
      </c>
      <c r="B49" s="49">
        <v>0</v>
      </c>
      <c r="C49" s="42">
        <f>SUM(B49/$B$7)</f>
        <v>0</v>
      </c>
      <c r="D49" s="49">
        <v>0</v>
      </c>
      <c r="E49" s="44">
        <f>SUM(D49/$M$16)</f>
        <v>0</v>
      </c>
      <c r="F49" s="49">
        <f>Sheet2!B17</f>
        <v>-1479061.2684166534</v>
      </c>
      <c r="G49" s="44">
        <f>SUM(F49/$M$16)</f>
        <v>-6.1946577725982701</v>
      </c>
      <c r="H49" s="49">
        <f>F49</f>
        <v>-1479061.2684166534</v>
      </c>
      <c r="I49" s="44">
        <f>SUM(H49/$M$16)</f>
        <v>-6.1946577725982701</v>
      </c>
      <c r="J49" s="49">
        <f>H49</f>
        <v>-1479061.2684166534</v>
      </c>
      <c r="K49" s="44">
        <f>SUM(J49/$M$16)</f>
        <v>-6.1946577725982701</v>
      </c>
      <c r="L49" s="49">
        <f>J49</f>
        <v>-1479061.2684166534</v>
      </c>
      <c r="M49" s="44">
        <f>SUM(L49/$M$16)</f>
        <v>-6.1946577725982701</v>
      </c>
      <c r="N49" s="49">
        <f>L49</f>
        <v>-1479061.2684166534</v>
      </c>
      <c r="O49" s="45">
        <f>SUM(N49/$M$16)</f>
        <v>-6.1946577725982701</v>
      </c>
    </row>
    <row r="50" spans="1:20" ht="13.5" thickBot="1" x14ac:dyDescent="0.25">
      <c r="A50" s="18" t="s">
        <v>61</v>
      </c>
      <c r="B50" s="50">
        <f>SUM(B47-B48-B49)</f>
        <v>0</v>
      </c>
      <c r="C50" s="37">
        <f>SUM(B50/$B$7)</f>
        <v>0</v>
      </c>
      <c r="D50" s="50">
        <f>SUM(D47-D48-D49)</f>
        <v>363058</v>
      </c>
      <c r="E50" s="120">
        <f>SUM(D50/$M$16)</f>
        <v>1.5205726156371981</v>
      </c>
      <c r="F50" s="50">
        <f>SUM(F47+F49)</f>
        <v>337782.03558334708</v>
      </c>
      <c r="G50" s="119">
        <f>SUM(F50/$M$16)</f>
        <v>1.4147109094476014</v>
      </c>
      <c r="H50" s="50">
        <f>SUM(H47+H49)</f>
        <v>394511.53470334643</v>
      </c>
      <c r="I50" s="119">
        <f>SUM(H50/$M$16)</f>
        <v>1.6523074446036523</v>
      </c>
      <c r="J50" s="50">
        <f>SUM(J47+J49)</f>
        <v>450718.71879694657</v>
      </c>
      <c r="K50" s="119">
        <f>SUM(J50/$M$16)</f>
        <v>1.8877164011197105</v>
      </c>
      <c r="L50" s="50">
        <f>SUM(L47+L49)</f>
        <v>508612.11841335497</v>
      </c>
      <c r="M50" s="119">
        <f>SUM(L50/$M$16)</f>
        <v>2.1301876263312516</v>
      </c>
      <c r="N50" s="50">
        <f>SUM(N47+N49)</f>
        <v>568242.32001825492</v>
      </c>
      <c r="O50" s="119">
        <f>SUM(N50/$M$16)</f>
        <v>2.379932988299136</v>
      </c>
    </row>
    <row r="51" spans="1:20" ht="13.5" thickBot="1" x14ac:dyDescent="0.25">
      <c r="A51" s="5"/>
      <c r="B51" s="5"/>
      <c r="C51" s="7"/>
      <c r="D51" s="5"/>
      <c r="E51" s="6"/>
      <c r="F51" s="5"/>
      <c r="G51" s="6"/>
      <c r="H51" s="5"/>
      <c r="I51" s="7"/>
      <c r="J51" s="6"/>
      <c r="K51" s="6"/>
      <c r="L51" s="5"/>
      <c r="M51" s="7"/>
      <c r="N51" s="6"/>
      <c r="O51" s="7"/>
    </row>
    <row r="52" spans="1:20" ht="13.5" thickBot="1" x14ac:dyDescent="0.25">
      <c r="A52" s="18" t="s">
        <v>84</v>
      </c>
      <c r="B52" s="51">
        <f>B48/$B$3</f>
        <v>0</v>
      </c>
      <c r="C52" s="35"/>
      <c r="D52" s="51">
        <f>D47/$B$3</f>
        <v>1.8860155844155842E-2</v>
      </c>
      <c r="E52" s="19"/>
      <c r="F52" s="51">
        <f>F47/$B$3</f>
        <v>9.4381470337662365E-2</v>
      </c>
      <c r="G52" s="19"/>
      <c r="H52" s="51">
        <f>H47/$B$3</f>
        <v>9.7328457304935057E-2</v>
      </c>
      <c r="I52" s="35"/>
      <c r="J52" s="51">
        <f>J47/$B$3</f>
        <v>0.10024831102408312</v>
      </c>
      <c r="K52" s="19"/>
      <c r="L52" s="51">
        <f>L47/$B$3</f>
        <v>0.10325576035480563</v>
      </c>
      <c r="M52" s="35"/>
      <c r="N52" s="51">
        <f>N47/$B$3</f>
        <v>0.10635343316544978</v>
      </c>
      <c r="O52" s="35"/>
      <c r="P52" s="6"/>
      <c r="T52" s="6"/>
    </row>
    <row r="53" spans="1:20" ht="13.5" thickBot="1" x14ac:dyDescent="0.25">
      <c r="A53" s="5"/>
      <c r="B53" s="5"/>
      <c r="C53" s="7"/>
      <c r="D53" s="5"/>
      <c r="E53" s="6"/>
      <c r="F53" s="5"/>
      <c r="G53" s="6"/>
      <c r="H53" s="5"/>
      <c r="I53" s="7"/>
      <c r="J53" s="6"/>
      <c r="K53" s="6"/>
      <c r="L53" s="5"/>
      <c r="M53" s="7"/>
      <c r="N53" s="6"/>
      <c r="O53" s="7"/>
    </row>
    <row r="54" spans="1:20" ht="13.5" thickBot="1" x14ac:dyDescent="0.25">
      <c r="A54" s="18" t="s">
        <v>67</v>
      </c>
      <c r="B54" s="51">
        <f>SUM(B50/$B$22)</f>
        <v>0</v>
      </c>
      <c r="C54" s="35"/>
      <c r="D54" s="51">
        <f>D50/$B$25</f>
        <v>0.1489774312679524</v>
      </c>
      <c r="E54" s="19"/>
      <c r="F54" s="51">
        <f>F50/$B$25</f>
        <v>0.13860567730133241</v>
      </c>
      <c r="G54" s="19"/>
      <c r="H54" s="51">
        <f>H50/$B$25</f>
        <v>0.16188409302558326</v>
      </c>
      <c r="I54" s="35"/>
      <c r="J54" s="51">
        <f>J50/$B$25</f>
        <v>0.18494818169755706</v>
      </c>
      <c r="K54" s="19"/>
      <c r="L54" s="51">
        <f>L50/$B$25</f>
        <v>0.20870419302969018</v>
      </c>
      <c r="M54" s="35"/>
      <c r="N54" s="51">
        <f>N50/$B$25</f>
        <v>0.23317288470178699</v>
      </c>
      <c r="O54" s="35"/>
    </row>
    <row r="55" spans="1:20" ht="13.5" thickBot="1" x14ac:dyDescent="0.25">
      <c r="A55" s="18"/>
      <c r="B55" s="51"/>
      <c r="C55" s="35"/>
      <c r="D55" s="51"/>
      <c r="E55" s="19"/>
      <c r="F55" s="51"/>
      <c r="G55" s="19"/>
      <c r="H55" s="51"/>
      <c r="I55" s="35"/>
      <c r="J55" s="38"/>
      <c r="K55" s="19"/>
      <c r="L55" s="51"/>
      <c r="M55" s="35"/>
      <c r="N55" s="38"/>
      <c r="O55" s="35"/>
    </row>
    <row r="56" spans="1:20" ht="13.5" thickBot="1" x14ac:dyDescent="0.25">
      <c r="A56" s="18"/>
      <c r="B56" s="51"/>
      <c r="C56" s="35"/>
      <c r="D56" s="51"/>
      <c r="E56" s="19"/>
      <c r="F56" s="51"/>
      <c r="G56" s="19"/>
      <c r="H56" s="51"/>
      <c r="I56" s="35"/>
      <c r="J56" s="38"/>
      <c r="K56" s="19"/>
      <c r="L56" s="51"/>
      <c r="M56" s="35"/>
      <c r="N56" s="38"/>
      <c r="O56" s="35"/>
    </row>
    <row r="57" spans="1:20" ht="13.5" thickBot="1" x14ac:dyDescent="0.25">
      <c r="A57" s="18" t="s">
        <v>65</v>
      </c>
      <c r="B57" s="52">
        <v>0</v>
      </c>
      <c r="C57" s="41">
        <v>0</v>
      </c>
      <c r="D57" s="52">
        <f>SUM(D47/E57)</f>
        <v>4538225</v>
      </c>
      <c r="E57" s="40">
        <v>0.08</v>
      </c>
      <c r="F57" s="52">
        <f>SUM(F47/G57)</f>
        <v>22710541.300000004</v>
      </c>
      <c r="G57" s="40">
        <f>E57</f>
        <v>0.08</v>
      </c>
      <c r="H57" s="52">
        <f>SUM(H47/I57)</f>
        <v>23419660.038999997</v>
      </c>
      <c r="I57" s="41">
        <f>G57</f>
        <v>0.08</v>
      </c>
      <c r="J57" s="39">
        <f>SUM(J47/K57)</f>
        <v>24122249.84017</v>
      </c>
      <c r="K57" s="40">
        <f>I57</f>
        <v>0.08</v>
      </c>
      <c r="L57" s="52">
        <f>SUM(L47/M57)</f>
        <v>24845917.335375104</v>
      </c>
      <c r="M57" s="40">
        <f>K57</f>
        <v>0.08</v>
      </c>
      <c r="N57" s="52">
        <f>SUM(N47/O57)</f>
        <v>25591294.855436355</v>
      </c>
      <c r="O57" s="41">
        <f>M57</f>
        <v>0.08</v>
      </c>
    </row>
    <row r="59" spans="1:20" ht="13.5" thickBot="1" x14ac:dyDescent="0.25"/>
    <row r="60" spans="1:20" ht="13.5" thickBot="1" x14ac:dyDescent="0.25">
      <c r="A60" s="18"/>
      <c r="B60" s="34" t="s">
        <v>81</v>
      </c>
      <c r="C60" s="68" t="s">
        <v>85</v>
      </c>
      <c r="D60" s="68" t="s">
        <v>86</v>
      </c>
      <c r="F60" s="2" t="s">
        <v>87</v>
      </c>
      <c r="G60" s="69">
        <f>IRR(B61:B69)</f>
        <v>0.23916864037177313</v>
      </c>
    </row>
    <row r="61" spans="1:20" x14ac:dyDescent="0.2">
      <c r="A61" s="2" t="s">
        <v>72</v>
      </c>
      <c r="B61" s="70">
        <f>-B25</f>
        <v>-2437000</v>
      </c>
      <c r="C61" s="71">
        <v>0</v>
      </c>
      <c r="D61" s="72">
        <f>C61</f>
        <v>0</v>
      </c>
      <c r="F61" s="5" t="s">
        <v>88</v>
      </c>
      <c r="G61" s="73">
        <f>NPV(0.07,B61,B62:B69)</f>
        <v>3843068.7995659169</v>
      </c>
    </row>
    <row r="62" spans="1:20" x14ac:dyDescent="0.2">
      <c r="A62" s="5" t="s">
        <v>73</v>
      </c>
      <c r="B62" s="48">
        <f>B50</f>
        <v>0</v>
      </c>
      <c r="C62" s="74">
        <f>B54</f>
        <v>0</v>
      </c>
      <c r="D62" s="74">
        <f>C62+C61</f>
        <v>0</v>
      </c>
      <c r="F62" s="5" t="s">
        <v>89</v>
      </c>
      <c r="G62" s="75">
        <f>B3/B14</f>
        <v>6.6761126342728563</v>
      </c>
    </row>
    <row r="63" spans="1:20" ht="13.5" thickBot="1" x14ac:dyDescent="0.25">
      <c r="A63" s="5" t="s">
        <v>74</v>
      </c>
      <c r="B63" s="48">
        <f>D50</f>
        <v>363058</v>
      </c>
      <c r="C63" s="74">
        <f>D54</f>
        <v>0.1489774312679524</v>
      </c>
      <c r="D63" s="74">
        <f>C63+C62</f>
        <v>0.1489774312679524</v>
      </c>
      <c r="F63" s="16" t="s">
        <v>127</v>
      </c>
      <c r="G63" s="76">
        <f>F52</f>
        <v>9.4381470337662365E-2</v>
      </c>
    </row>
    <row r="64" spans="1:20" ht="13.5" thickBot="1" x14ac:dyDescent="0.25">
      <c r="A64" s="5" t="s">
        <v>75</v>
      </c>
      <c r="B64" s="48">
        <f>F50</f>
        <v>337782.03558334708</v>
      </c>
      <c r="C64" s="74">
        <f>F54</f>
        <v>0.13860567730133241</v>
      </c>
      <c r="D64" s="74">
        <f t="shared" ref="D64:D69" si="15">D63+C64</f>
        <v>0.28758310856928482</v>
      </c>
      <c r="G64" s="77"/>
    </row>
    <row r="65" spans="1:7" ht="13.5" thickBot="1" x14ac:dyDescent="0.25">
      <c r="A65" s="5" t="s">
        <v>76</v>
      </c>
      <c r="B65" s="48">
        <f>H50</f>
        <v>394511.53470334643</v>
      </c>
      <c r="C65" s="78">
        <f>H54</f>
        <v>0.16188409302558326</v>
      </c>
      <c r="D65" s="74">
        <f t="shared" si="15"/>
        <v>0.44946720159486808</v>
      </c>
      <c r="F65" s="79" t="s">
        <v>90</v>
      </c>
      <c r="G65" s="80" t="s">
        <v>73</v>
      </c>
    </row>
    <row r="66" spans="1:7" x14ac:dyDescent="0.2">
      <c r="A66" s="5" t="s">
        <v>77</v>
      </c>
      <c r="B66" s="48">
        <f>J50</f>
        <v>450718.71879694657</v>
      </c>
      <c r="C66" s="78">
        <f>J54</f>
        <v>0.18494818169755706</v>
      </c>
      <c r="D66" s="74">
        <f t="shared" si="15"/>
        <v>0.63441538329242508</v>
      </c>
      <c r="F66" s="5" t="s">
        <v>91</v>
      </c>
      <c r="G66" s="81">
        <f>B2</f>
        <v>0</v>
      </c>
    </row>
    <row r="67" spans="1:7" x14ac:dyDescent="0.2">
      <c r="A67" s="5" t="s">
        <v>79</v>
      </c>
      <c r="B67" s="48">
        <f>L50</f>
        <v>508612.11841335497</v>
      </c>
      <c r="C67" s="78">
        <f>L54</f>
        <v>0.20870419302969018</v>
      </c>
      <c r="D67" s="74">
        <f t="shared" si="15"/>
        <v>0.84311957632211532</v>
      </c>
      <c r="F67" s="5" t="s">
        <v>92</v>
      </c>
      <c r="G67" s="82">
        <v>0.8</v>
      </c>
    </row>
    <row r="68" spans="1:7" x14ac:dyDescent="0.2">
      <c r="A68" s="5" t="s">
        <v>80</v>
      </c>
      <c r="B68" s="48">
        <f>N50</f>
        <v>568242.32001825492</v>
      </c>
      <c r="C68" s="78">
        <f>N54</f>
        <v>0.23317288470178699</v>
      </c>
      <c r="D68" s="74">
        <f t="shared" si="15"/>
        <v>1.0762924610239022</v>
      </c>
      <c r="F68" s="5" t="s">
        <v>93</v>
      </c>
      <c r="G68" s="83">
        <v>8.09E-2</v>
      </c>
    </row>
    <row r="69" spans="1:7" x14ac:dyDescent="0.2">
      <c r="A69" s="5" t="s">
        <v>94</v>
      </c>
      <c r="B69" s="48">
        <f>(N57*0.95)-Sheet2!G89</f>
        <v>7974332.766278157</v>
      </c>
      <c r="C69" s="78">
        <f>-B61/B69</f>
        <v>0.30560550599362757</v>
      </c>
      <c r="D69" s="74">
        <f t="shared" si="15"/>
        <v>1.3818979670175298</v>
      </c>
      <c r="F69" s="5" t="s">
        <v>95</v>
      </c>
      <c r="G69" s="84">
        <v>35</v>
      </c>
    </row>
    <row r="70" spans="1:7" ht="13.5" thickBot="1" x14ac:dyDescent="0.25">
      <c r="A70" s="5"/>
      <c r="B70" s="49"/>
      <c r="C70" s="85"/>
      <c r="D70" s="78"/>
      <c r="F70" s="16" t="s">
        <v>96</v>
      </c>
      <c r="G70" s="86">
        <f>G66*G67</f>
        <v>0</v>
      </c>
    </row>
    <row r="71" spans="1:7" ht="13.5" thickBot="1" x14ac:dyDescent="0.25">
      <c r="A71" s="18" t="s">
        <v>97</v>
      </c>
      <c r="B71" s="50">
        <f>SUM(B61:B70)</f>
        <v>8160257.4937934075</v>
      </c>
      <c r="C71" s="87"/>
      <c r="D71" s="88"/>
    </row>
    <row r="72" spans="1:7" ht="13.5" thickBot="1" x14ac:dyDescent="0.25"/>
    <row r="73" spans="1:7" ht="13.5" hidden="1" thickBot="1" x14ac:dyDescent="0.25">
      <c r="A73" t="s">
        <v>78</v>
      </c>
      <c r="B73" s="64">
        <f>IRR(B61:B69)</f>
        <v>0.23916864037177313</v>
      </c>
    </row>
    <row r="74" spans="1:7" ht="13.5" thickBot="1" x14ac:dyDescent="0.25">
      <c r="A74" s="18"/>
      <c r="B74" s="34" t="s">
        <v>98</v>
      </c>
      <c r="C74" s="34" t="s">
        <v>99</v>
      </c>
      <c r="D74" s="47" t="s">
        <v>100</v>
      </c>
      <c r="E74" s="89"/>
      <c r="F74" s="2" t="s">
        <v>101</v>
      </c>
      <c r="G74" s="4">
        <v>60</v>
      </c>
    </row>
    <row r="75" spans="1:7" x14ac:dyDescent="0.2">
      <c r="A75" s="5"/>
      <c r="B75" s="90"/>
      <c r="C75" s="90"/>
      <c r="D75" s="91"/>
      <c r="F75" s="5" t="s">
        <v>102</v>
      </c>
      <c r="G75" s="92">
        <f>B6</f>
        <v>1</v>
      </c>
    </row>
    <row r="76" spans="1:7" x14ac:dyDescent="0.2">
      <c r="A76" s="5" t="s">
        <v>103</v>
      </c>
      <c r="B76" s="15">
        <f>N57/B7</f>
        <v>85304.316184787851</v>
      </c>
      <c r="C76" s="31">
        <f>B21</f>
        <v>64166.666666666664</v>
      </c>
      <c r="D76" s="93">
        <f>((B76-C76)/C76)/7</f>
        <v>4.7059702081160344E-2</v>
      </c>
      <c r="E76" s="94"/>
      <c r="F76" s="5" t="s">
        <v>104</v>
      </c>
      <c r="G76" s="95">
        <f>(B3/(G74-G75)*(G74-G75)+B3)/B7</f>
        <v>128333.33333333333</v>
      </c>
    </row>
    <row r="77" spans="1:7" ht="13.5" thickBot="1" x14ac:dyDescent="0.25">
      <c r="A77" s="16" t="s">
        <v>105</v>
      </c>
      <c r="B77" s="26">
        <f>N57/B8</f>
        <v>107.18238451121758</v>
      </c>
      <c r="C77" s="96">
        <f>B22</f>
        <v>80.623544587961334</v>
      </c>
      <c r="D77" s="97">
        <f>((B77-C77)/C77)/7</f>
        <v>4.7059702081160323E-2</v>
      </c>
      <c r="E77" s="94"/>
      <c r="F77" s="16" t="s">
        <v>106</v>
      </c>
      <c r="G77" s="28">
        <f>(B3-(B3/(G74-G75)*7))/B7</f>
        <v>56553.672316384182</v>
      </c>
    </row>
    <row r="101" spans="2:2" x14ac:dyDescent="0.2">
      <c r="B101" s="62"/>
    </row>
  </sheetData>
  <phoneticPr fontId="0" type="noConversion"/>
  <pageMargins left="0.73" right="0.35" top="0.44" bottom="0.55000000000000004" header="0.17" footer="0.2"/>
  <pageSetup scale="65" orientation="landscape" r:id="rId1"/>
  <headerFooter alignWithMargins="0">
    <oddHeader>Prepared by Greg Thorse &amp;D&amp;RPage &amp;P</oddHeader>
    <oddFooter>&amp;C&amp;T</oddFooter>
  </headerFooter>
  <rowBreaks count="1" manualBreakCount="1">
    <brk id="5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topLeftCell="A76" workbookViewId="0">
      <selection activeCell="B4" sqref="B4"/>
    </sheetView>
  </sheetViews>
  <sheetFormatPr defaultRowHeight="12.75" x14ac:dyDescent="0.2"/>
  <cols>
    <col min="1" max="1" width="14.140625" bestFit="1" customWidth="1"/>
    <col min="2" max="2" width="16.5703125" bestFit="1" customWidth="1"/>
    <col min="4" max="4" width="14.140625" bestFit="1" customWidth="1"/>
    <col min="5" max="5" width="11.42578125" bestFit="1" customWidth="1"/>
    <col min="6" max="6" width="12.42578125" bestFit="1" customWidth="1"/>
    <col min="7" max="7" width="15.140625" bestFit="1" customWidth="1"/>
    <col min="9" max="9" width="12.28515625" bestFit="1" customWidth="1"/>
    <col min="10" max="10" width="16.5703125" bestFit="1" customWidth="1"/>
    <col min="12" max="14" width="11.42578125" bestFit="1" customWidth="1"/>
    <col min="15" max="15" width="14.7109375" bestFit="1" customWidth="1"/>
  </cols>
  <sheetData>
    <row r="1" spans="1:15" x14ac:dyDescent="0.2">
      <c r="A1" s="108" t="s">
        <v>118</v>
      </c>
      <c r="B1" s="109">
        <f>Sheet1!B24</f>
        <v>16813000</v>
      </c>
      <c r="C1" s="110"/>
      <c r="D1" s="111"/>
      <c r="E1" s="108"/>
      <c r="F1" s="108"/>
      <c r="G1" s="108"/>
      <c r="H1" s="112"/>
      <c r="I1" s="108" t="s">
        <v>118</v>
      </c>
      <c r="J1" s="109">
        <f>[1]Sheet1!G75</f>
        <v>3200000</v>
      </c>
      <c r="K1" s="110"/>
      <c r="L1" s="111"/>
      <c r="M1" s="108"/>
      <c r="N1" s="108"/>
      <c r="O1" s="108"/>
    </row>
    <row r="2" spans="1:15" x14ac:dyDescent="0.2">
      <c r="A2" s="108" t="s">
        <v>119</v>
      </c>
      <c r="B2" s="113">
        <f>Sheet1!B27</f>
        <v>480</v>
      </c>
      <c r="C2" s="108"/>
      <c r="D2" s="114"/>
      <c r="E2" s="108"/>
      <c r="F2" s="108"/>
      <c r="G2" s="108"/>
      <c r="H2" s="112"/>
      <c r="I2" s="108" t="s">
        <v>119</v>
      </c>
      <c r="J2" s="113">
        <f>[1]Sheet1!G74*12</f>
        <v>420</v>
      </c>
      <c r="K2" s="108"/>
      <c r="L2" s="114"/>
      <c r="M2" s="108"/>
      <c r="N2" s="108"/>
      <c r="O2" s="108"/>
    </row>
    <row r="3" spans="1:15" x14ac:dyDescent="0.2">
      <c r="A3" s="108" t="s">
        <v>120</v>
      </c>
      <c r="B3" s="115">
        <f>Sheet1!B26</f>
        <v>8.5000000000000006E-2</v>
      </c>
      <c r="C3" s="108"/>
      <c r="D3" s="116"/>
      <c r="E3" s="117"/>
      <c r="F3" s="108"/>
      <c r="G3" s="108"/>
      <c r="H3" s="112"/>
      <c r="I3" s="108" t="s">
        <v>120</v>
      </c>
      <c r="J3" s="115">
        <f>[1]Sheet1!G73</f>
        <v>8.09E-2</v>
      </c>
      <c r="K3" s="108"/>
      <c r="L3" s="116"/>
      <c r="M3" s="117"/>
      <c r="N3" s="108"/>
      <c r="O3" s="108"/>
    </row>
    <row r="4" spans="1:15" x14ac:dyDescent="0.2">
      <c r="A4" s="108"/>
      <c r="B4" s="113"/>
      <c r="C4" s="108"/>
      <c r="D4" s="108"/>
      <c r="E4" s="108"/>
      <c r="F4" s="108"/>
      <c r="G4" s="108"/>
      <c r="H4" s="112"/>
      <c r="I4" s="108"/>
      <c r="J4" s="113"/>
      <c r="K4" s="108"/>
      <c r="L4" s="108"/>
      <c r="M4" s="108"/>
      <c r="N4" s="108"/>
      <c r="O4" s="108"/>
    </row>
    <row r="5" spans="1:15" x14ac:dyDescent="0.2">
      <c r="A5" s="108"/>
      <c r="B5" s="113" t="s">
        <v>121</v>
      </c>
      <c r="C5" s="110" t="s">
        <v>119</v>
      </c>
      <c r="D5" s="110" t="s">
        <v>122</v>
      </c>
      <c r="E5" s="110" t="s">
        <v>123</v>
      </c>
      <c r="F5" s="110" t="s">
        <v>120</v>
      </c>
      <c r="G5" s="110" t="s">
        <v>124</v>
      </c>
      <c r="H5" s="112"/>
      <c r="I5" s="108"/>
      <c r="J5" s="113" t="s">
        <v>121</v>
      </c>
      <c r="K5" s="110" t="s">
        <v>119</v>
      </c>
      <c r="L5" s="110" t="s">
        <v>122</v>
      </c>
      <c r="M5" s="110" t="s">
        <v>123</v>
      </c>
      <c r="N5" s="110" t="s">
        <v>120</v>
      </c>
      <c r="O5" s="110" t="s">
        <v>124</v>
      </c>
    </row>
    <row r="6" spans="1:15" x14ac:dyDescent="0.2">
      <c r="A6" s="108"/>
      <c r="B6" s="113"/>
      <c r="C6" s="108">
        <v>1</v>
      </c>
      <c r="D6" s="117">
        <f>PMT($B$3/12,$B$2,$B$1)</f>
        <v>-123255.10570138774</v>
      </c>
      <c r="E6" s="117">
        <f>PPMT($B$3/12,C6,$B$2,$B$1)</f>
        <v>-4163.0223680544004</v>
      </c>
      <c r="F6" s="117">
        <f>SUM(D6-E6)</f>
        <v>-119092.08333333334</v>
      </c>
      <c r="G6" s="118">
        <f>SUM($B$1+E6)</f>
        <v>16808836.977631945</v>
      </c>
      <c r="H6" s="112"/>
      <c r="I6" s="108"/>
      <c r="J6" s="113"/>
      <c r="K6" s="108">
        <v>1</v>
      </c>
      <c r="L6" s="117">
        <f>PMT($J$3/12,$J$2,$J$1)</f>
        <v>-22937.835407716459</v>
      </c>
      <c r="M6" s="117">
        <f>PPMT($J$3/12,K6,$J$2,$J$1)</f>
        <v>-1364.5020743831265</v>
      </c>
      <c r="N6" s="117">
        <f>SUM(L6-M6)</f>
        <v>-21573.333333333332</v>
      </c>
      <c r="O6" s="118">
        <f>SUM($B$1+M6)</f>
        <v>16811635.497925617</v>
      </c>
    </row>
    <row r="7" spans="1:15" x14ac:dyDescent="0.2">
      <c r="A7" s="108"/>
      <c r="B7" s="113"/>
      <c r="C7" s="108">
        <f>SUM(C6+1)</f>
        <v>2</v>
      </c>
      <c r="D7" s="117">
        <f>PMT($B$3/12,$B$2,$B$1)</f>
        <v>-123255.10570138774</v>
      </c>
      <c r="E7" s="117">
        <f>PPMT($B$3/12,C7,$B$2,$B$1)</f>
        <v>-4192.51044316146</v>
      </c>
      <c r="F7" s="117">
        <f t="shared" ref="F7:F40" si="0">SUM(D7-E7)</f>
        <v>-119062.59525822628</v>
      </c>
      <c r="G7" s="118">
        <f>SUM(G6+E7)</f>
        <v>16804644.467188783</v>
      </c>
      <c r="H7" s="112"/>
      <c r="I7" s="117">
        <f>D7-L7</f>
        <v>-100317.27029367129</v>
      </c>
      <c r="J7" s="113"/>
      <c r="K7" s="108">
        <f>SUM(K6+1)</f>
        <v>2</v>
      </c>
      <c r="L7" s="117">
        <f>PMT($J$3/12,$J$2,$J$1)</f>
        <v>-22937.835407716459</v>
      </c>
      <c r="M7" s="117">
        <f>PPMT($J$3/12,K7,$J$2,$J$1)</f>
        <v>-1373.7010925345894</v>
      </c>
      <c r="N7" s="117">
        <f>SUM(L7-M7)</f>
        <v>-21564.134315181869</v>
      </c>
      <c r="O7" s="118">
        <f>SUM(O6+M7)</f>
        <v>16810261.796833083</v>
      </c>
    </row>
    <row r="8" spans="1:15" x14ac:dyDescent="0.2">
      <c r="A8" s="108"/>
      <c r="B8" s="113"/>
      <c r="C8" s="108">
        <f t="shared" ref="C8:C71" si="1">SUM(C7+1)</f>
        <v>3</v>
      </c>
      <c r="D8" s="117">
        <f t="shared" ref="D8:D71" si="2">PMT($B$3/12,$B$2,$B$1)</f>
        <v>-123255.10570138774</v>
      </c>
      <c r="E8" s="117">
        <f>PPMT($B$3/12,C8,$B$2,$B$1)</f>
        <v>-4222.2073921338306</v>
      </c>
      <c r="F8" s="117">
        <f t="shared" si="0"/>
        <v>-119032.89830925391</v>
      </c>
      <c r="G8" s="118">
        <f t="shared" ref="G8:G40" si="3">SUM(G7+E8)</f>
        <v>16800422.259796649</v>
      </c>
      <c r="H8" s="112"/>
      <c r="I8" s="108"/>
      <c r="J8" s="113"/>
      <c r="K8" s="108">
        <f t="shared" ref="K8:K71" si="4">SUM(K7+1)</f>
        <v>3</v>
      </c>
      <c r="L8" s="117">
        <f t="shared" ref="L8:L71" si="5">PMT($J$3/12,$J$2,$J$1)</f>
        <v>-22937.835407716459</v>
      </c>
      <c r="M8" s="117">
        <f t="shared" ref="M8:M71" si="6">PPMT($J$3/12,K8,$J$2,$J$1)</f>
        <v>-1382.9621274000929</v>
      </c>
      <c r="N8" s="117">
        <f t="shared" ref="N8:N71" si="7">SUM(L8-M8)</f>
        <v>-21554.873280316366</v>
      </c>
      <c r="O8" s="118">
        <f t="shared" ref="O8:O40" si="8">SUM(O7+M8)</f>
        <v>16808878.834705684</v>
      </c>
    </row>
    <row r="9" spans="1:15" x14ac:dyDescent="0.2">
      <c r="A9" s="108"/>
      <c r="B9" s="113"/>
      <c r="C9" s="108">
        <f t="shared" si="1"/>
        <v>4</v>
      </c>
      <c r="D9" s="117">
        <f t="shared" si="2"/>
        <v>-123255.10570138774</v>
      </c>
      <c r="E9" s="117">
        <f t="shared" ref="E9:E40" si="9">PPMT($B$3/12,C9,$B$2,$B$1)</f>
        <v>-4252.1146944947832</v>
      </c>
      <c r="F9" s="117">
        <f t="shared" si="0"/>
        <v>-119002.99100689296</v>
      </c>
      <c r="G9" s="118">
        <f t="shared" si="3"/>
        <v>16796170.145102154</v>
      </c>
      <c r="H9" s="112"/>
      <c r="I9" s="108"/>
      <c r="J9" s="113"/>
      <c r="K9" s="108">
        <f t="shared" si="4"/>
        <v>4</v>
      </c>
      <c r="L9" s="117">
        <f t="shared" si="5"/>
        <v>-22937.835407716459</v>
      </c>
      <c r="M9" s="117">
        <f t="shared" si="6"/>
        <v>-1392.2855970756536</v>
      </c>
      <c r="N9" s="117">
        <f t="shared" si="7"/>
        <v>-21545.549810640805</v>
      </c>
      <c r="O9" s="118">
        <f t="shared" si="8"/>
        <v>16807486.54910861</v>
      </c>
    </row>
    <row r="10" spans="1:15" x14ac:dyDescent="0.2">
      <c r="A10" s="108"/>
      <c r="B10" s="113"/>
      <c r="C10" s="108">
        <f t="shared" si="1"/>
        <v>5</v>
      </c>
      <c r="D10" s="117">
        <f t="shared" si="2"/>
        <v>-123255.10570138774</v>
      </c>
      <c r="E10" s="117">
        <f t="shared" si="9"/>
        <v>-4282.2338402474415</v>
      </c>
      <c r="F10" s="117">
        <f t="shared" si="0"/>
        <v>-118972.8718611403</v>
      </c>
      <c r="G10" s="118">
        <f t="shared" si="3"/>
        <v>16791887.911261909</v>
      </c>
      <c r="H10" s="112"/>
      <c r="I10" s="108"/>
      <c r="J10" s="113"/>
      <c r="K10" s="108">
        <f t="shared" si="4"/>
        <v>5</v>
      </c>
      <c r="L10" s="117">
        <f t="shared" si="5"/>
        <v>-22937.835407716459</v>
      </c>
      <c r="M10" s="117">
        <f t="shared" si="6"/>
        <v>-1401.6719224759363</v>
      </c>
      <c r="N10" s="117">
        <f t="shared" si="7"/>
        <v>-21536.163485240522</v>
      </c>
      <c r="O10" s="118">
        <f t="shared" si="8"/>
        <v>16806084.877186134</v>
      </c>
    </row>
    <row r="11" spans="1:15" x14ac:dyDescent="0.2">
      <c r="A11" s="108"/>
      <c r="B11" s="113"/>
      <c r="C11" s="108">
        <f t="shared" si="1"/>
        <v>6</v>
      </c>
      <c r="D11" s="117">
        <f t="shared" si="2"/>
        <v>-123255.10570138774</v>
      </c>
      <c r="E11" s="117">
        <f t="shared" si="9"/>
        <v>-4312.5663299492153</v>
      </c>
      <c r="F11" s="117">
        <f t="shared" si="0"/>
        <v>-118942.53937143853</v>
      </c>
      <c r="G11" s="118">
        <f t="shared" si="3"/>
        <v>16787575.34493196</v>
      </c>
      <c r="H11" s="112"/>
      <c r="I11" s="108"/>
      <c r="J11" s="113"/>
      <c r="K11" s="108">
        <f t="shared" si="4"/>
        <v>6</v>
      </c>
      <c r="L11" s="117">
        <f t="shared" si="5"/>
        <v>-22937.835407716459</v>
      </c>
      <c r="M11" s="117">
        <f t="shared" si="6"/>
        <v>-1411.1215273532944</v>
      </c>
      <c r="N11" s="117">
        <f t="shared" si="7"/>
        <v>-21526.713880363164</v>
      </c>
      <c r="O11" s="118">
        <f t="shared" si="8"/>
        <v>16804673.755658783</v>
      </c>
    </row>
    <row r="12" spans="1:15" x14ac:dyDescent="0.2">
      <c r="A12" s="108"/>
      <c r="B12" s="113"/>
      <c r="C12" s="108">
        <f t="shared" si="1"/>
        <v>7</v>
      </c>
      <c r="D12" s="117">
        <f t="shared" si="2"/>
        <v>-123255.10570138774</v>
      </c>
      <c r="E12" s="117">
        <f t="shared" si="9"/>
        <v>-4343.1136747863493</v>
      </c>
      <c r="F12" s="117">
        <f t="shared" si="0"/>
        <v>-118911.99202660139</v>
      </c>
      <c r="G12" s="118">
        <f t="shared" si="3"/>
        <v>16783232.231257174</v>
      </c>
      <c r="H12" s="112"/>
      <c r="I12" s="108"/>
      <c r="J12" s="113"/>
      <c r="K12" s="108">
        <f t="shared" si="4"/>
        <v>7</v>
      </c>
      <c r="L12" s="117">
        <f t="shared" si="5"/>
        <v>-22937.835407716459</v>
      </c>
      <c r="M12" s="117">
        <f t="shared" si="6"/>
        <v>-1420.6348383168697</v>
      </c>
      <c r="N12" s="117">
        <f t="shared" si="7"/>
        <v>-21517.200569399589</v>
      </c>
      <c r="O12" s="118">
        <f t="shared" si="8"/>
        <v>16803253.120820466</v>
      </c>
    </row>
    <row r="13" spans="1:15" x14ac:dyDescent="0.2">
      <c r="A13" s="108"/>
      <c r="B13" s="113"/>
      <c r="C13" s="108">
        <f t="shared" si="1"/>
        <v>8</v>
      </c>
      <c r="D13" s="117">
        <f t="shared" si="2"/>
        <v>-123255.10570138774</v>
      </c>
      <c r="E13" s="117">
        <f t="shared" si="9"/>
        <v>-4373.8773966494191</v>
      </c>
      <c r="F13" s="117">
        <f t="shared" si="0"/>
        <v>-118881.22830473832</v>
      </c>
      <c r="G13" s="118">
        <f t="shared" si="3"/>
        <v>16778858.353860524</v>
      </c>
      <c r="H13" s="112"/>
      <c r="I13" s="108"/>
      <c r="J13" s="113"/>
      <c r="K13" s="108">
        <f t="shared" si="4"/>
        <v>8</v>
      </c>
      <c r="L13" s="117">
        <f t="shared" si="5"/>
        <v>-22937.835407716459</v>
      </c>
      <c r="M13" s="117">
        <f t="shared" si="6"/>
        <v>-1430.2122848518557</v>
      </c>
      <c r="N13" s="117">
        <f t="shared" si="7"/>
        <v>-21507.623122864603</v>
      </c>
      <c r="O13" s="118">
        <f t="shared" si="8"/>
        <v>16801822.908535615</v>
      </c>
    </row>
    <row r="14" spans="1:15" x14ac:dyDescent="0.2">
      <c r="A14" s="108"/>
      <c r="B14" s="113"/>
      <c r="C14" s="108">
        <f t="shared" si="1"/>
        <v>9</v>
      </c>
      <c r="D14" s="117">
        <f t="shared" si="2"/>
        <v>-123255.10570138774</v>
      </c>
      <c r="E14" s="117">
        <f t="shared" si="9"/>
        <v>-4404.8590282090299</v>
      </c>
      <c r="F14" s="117">
        <f t="shared" si="0"/>
        <v>-118850.24667317871</v>
      </c>
      <c r="G14" s="118">
        <f t="shared" si="3"/>
        <v>16774453.494832315</v>
      </c>
      <c r="H14" s="112"/>
      <c r="I14" s="108"/>
      <c r="J14" s="113"/>
      <c r="K14" s="108">
        <f t="shared" si="4"/>
        <v>9</v>
      </c>
      <c r="L14" s="117">
        <f t="shared" si="5"/>
        <v>-22937.835407716459</v>
      </c>
      <c r="M14" s="117">
        <f t="shared" si="6"/>
        <v>-1439.8542993388983</v>
      </c>
      <c r="N14" s="117">
        <f t="shared" si="7"/>
        <v>-21497.98110837756</v>
      </c>
      <c r="O14" s="118">
        <f t="shared" si="8"/>
        <v>16800383.054236274</v>
      </c>
    </row>
    <row r="15" spans="1:15" x14ac:dyDescent="0.2">
      <c r="A15" s="108"/>
      <c r="B15" s="113"/>
      <c r="C15" s="108">
        <f t="shared" si="1"/>
        <v>10</v>
      </c>
      <c r="D15" s="117">
        <f t="shared" si="2"/>
        <v>-123255.10570138774</v>
      </c>
      <c r="E15" s="117">
        <f t="shared" si="9"/>
        <v>-4436.0601129921706</v>
      </c>
      <c r="F15" s="117">
        <f t="shared" si="0"/>
        <v>-118819.04558839557</v>
      </c>
      <c r="G15" s="118">
        <f t="shared" si="3"/>
        <v>16770017.434719322</v>
      </c>
      <c r="H15" s="112"/>
      <c r="I15" s="108"/>
      <c r="J15" s="113"/>
      <c r="K15" s="108">
        <f t="shared" si="4"/>
        <v>10</v>
      </c>
      <c r="L15" s="117">
        <f t="shared" si="5"/>
        <v>-22937.835407716459</v>
      </c>
      <c r="M15" s="117">
        <f t="shared" si="6"/>
        <v>-1449.5613170736069</v>
      </c>
      <c r="N15" s="117">
        <f t="shared" si="7"/>
        <v>-21488.274090642852</v>
      </c>
      <c r="O15" s="118">
        <f t="shared" si="8"/>
        <v>16798933.492919199</v>
      </c>
    </row>
    <row r="16" spans="1:15" x14ac:dyDescent="0.2">
      <c r="A16" s="108"/>
      <c r="B16" s="113"/>
      <c r="C16" s="108">
        <f t="shared" si="1"/>
        <v>11</v>
      </c>
      <c r="D16" s="117">
        <f t="shared" si="2"/>
        <v>-123255.10570138774</v>
      </c>
      <c r="E16" s="117">
        <f t="shared" si="9"/>
        <v>-4467.4822054592223</v>
      </c>
      <c r="F16" s="117">
        <f t="shared" si="0"/>
        <v>-118787.62349592852</v>
      </c>
      <c r="G16" s="118">
        <f t="shared" si="3"/>
        <v>16765549.952513862</v>
      </c>
      <c r="H16" s="112"/>
      <c r="I16" s="108"/>
      <c r="J16" s="113"/>
      <c r="K16" s="108">
        <f t="shared" si="4"/>
        <v>11</v>
      </c>
      <c r="L16" s="117">
        <f t="shared" si="5"/>
        <v>-22937.835407716459</v>
      </c>
      <c r="M16" s="117">
        <f t="shared" si="6"/>
        <v>-1459.3337762862138</v>
      </c>
      <c r="N16" s="117">
        <f t="shared" si="7"/>
        <v>-21478.501631430245</v>
      </c>
      <c r="O16" s="118">
        <f t="shared" si="8"/>
        <v>16797474.159142911</v>
      </c>
    </row>
    <row r="17" spans="1:15" x14ac:dyDescent="0.2">
      <c r="A17" s="117">
        <f>SUM(F6:F17)</f>
        <v>-1427112.0940594345</v>
      </c>
      <c r="B17" s="113">
        <f>SUM(D6:D17)</f>
        <v>-1479061.2684166534</v>
      </c>
      <c r="C17" s="108">
        <f t="shared" si="1"/>
        <v>12</v>
      </c>
      <c r="D17" s="117">
        <f t="shared" si="2"/>
        <v>-123255.10570138774</v>
      </c>
      <c r="E17" s="117">
        <f t="shared" si="9"/>
        <v>-4499.1268710812292</v>
      </c>
      <c r="F17" s="117">
        <f t="shared" si="0"/>
        <v>-118755.97883030651</v>
      </c>
      <c r="G17" s="118">
        <f t="shared" si="3"/>
        <v>16761050.825642781</v>
      </c>
      <c r="H17" s="112"/>
      <c r="I17" s="108"/>
      <c r="J17" s="113">
        <f>SUM(L6:L17)</f>
        <v>-275254.02489259752</v>
      </c>
      <c r="K17" s="108">
        <f t="shared" si="4"/>
        <v>12</v>
      </c>
      <c r="L17" s="117">
        <f t="shared" si="5"/>
        <v>-22937.835407716459</v>
      </c>
      <c r="M17" s="117">
        <f t="shared" si="6"/>
        <v>-1469.1721181613393</v>
      </c>
      <c r="N17" s="117">
        <f t="shared" si="7"/>
        <v>-21468.663289555119</v>
      </c>
      <c r="O17" s="118">
        <f t="shared" si="8"/>
        <v>16796004.987024751</v>
      </c>
    </row>
    <row r="18" spans="1:15" x14ac:dyDescent="0.2">
      <c r="A18" s="108"/>
      <c r="B18" s="113"/>
      <c r="C18" s="108">
        <f t="shared" si="1"/>
        <v>13</v>
      </c>
      <c r="D18" s="117">
        <f t="shared" si="2"/>
        <v>-123255.10570138774</v>
      </c>
      <c r="E18" s="117">
        <f t="shared" si="9"/>
        <v>-4530.9956864180276</v>
      </c>
      <c r="F18" s="117">
        <f t="shared" si="0"/>
        <v>-118724.11001496972</v>
      </c>
      <c r="G18" s="118">
        <f t="shared" si="3"/>
        <v>16756519.829956364</v>
      </c>
      <c r="H18" s="112"/>
      <c r="I18" s="108"/>
      <c r="J18" s="113"/>
      <c r="K18" s="108">
        <f t="shared" si="4"/>
        <v>13</v>
      </c>
      <c r="L18" s="117">
        <f t="shared" si="5"/>
        <v>-22937.835407716459</v>
      </c>
      <c r="M18" s="117">
        <f t="shared" si="6"/>
        <v>-1479.076786857946</v>
      </c>
      <c r="N18" s="117">
        <f t="shared" si="7"/>
        <v>-21458.758620858513</v>
      </c>
      <c r="O18" s="118">
        <f t="shared" si="8"/>
        <v>16794525.910237893</v>
      </c>
    </row>
    <row r="19" spans="1:15" x14ac:dyDescent="0.2">
      <c r="A19" s="108"/>
      <c r="B19" s="113"/>
      <c r="C19" s="108">
        <f t="shared" si="1"/>
        <v>14</v>
      </c>
      <c r="D19" s="117">
        <f t="shared" si="2"/>
        <v>-123255.10570138774</v>
      </c>
      <c r="E19" s="117">
        <f t="shared" si="9"/>
        <v>-4563.0902391968266</v>
      </c>
      <c r="F19" s="117">
        <f t="shared" si="0"/>
        <v>-118692.01546219092</v>
      </c>
      <c r="G19" s="118">
        <f t="shared" si="3"/>
        <v>16751956.739717167</v>
      </c>
      <c r="H19" s="112"/>
      <c r="I19" s="108"/>
      <c r="J19" s="113"/>
      <c r="K19" s="108">
        <f t="shared" si="4"/>
        <v>14</v>
      </c>
      <c r="L19" s="117">
        <f t="shared" si="5"/>
        <v>-22937.835407716459</v>
      </c>
      <c r="M19" s="117">
        <f t="shared" si="6"/>
        <v>-1489.0482295293441</v>
      </c>
      <c r="N19" s="117">
        <f t="shared" si="7"/>
        <v>-21448.787178187114</v>
      </c>
      <c r="O19" s="118">
        <f t="shared" si="8"/>
        <v>16793036.862008363</v>
      </c>
    </row>
    <row r="20" spans="1:15" x14ac:dyDescent="0.2">
      <c r="A20" s="108"/>
      <c r="B20" s="113"/>
      <c r="C20" s="108">
        <f t="shared" si="1"/>
        <v>15</v>
      </c>
      <c r="D20" s="117">
        <f t="shared" si="2"/>
        <v>-123255.10570138774</v>
      </c>
      <c r="E20" s="117">
        <f t="shared" si="9"/>
        <v>-4595.4121283911372</v>
      </c>
      <c r="F20" s="117">
        <f t="shared" si="0"/>
        <v>-118659.69357299661</v>
      </c>
      <c r="G20" s="118">
        <f t="shared" si="3"/>
        <v>16747361.327588776</v>
      </c>
      <c r="H20" s="112"/>
      <c r="I20" s="108"/>
      <c r="J20" s="113"/>
      <c r="K20" s="108">
        <f t="shared" si="4"/>
        <v>15</v>
      </c>
      <c r="L20" s="117">
        <f t="shared" si="5"/>
        <v>-22937.835407716459</v>
      </c>
      <c r="M20" s="117">
        <f t="shared" si="6"/>
        <v>-1499.0868963434223</v>
      </c>
      <c r="N20" s="117">
        <f t="shared" si="7"/>
        <v>-21438.748511373036</v>
      </c>
      <c r="O20" s="118">
        <f t="shared" si="8"/>
        <v>16791537.775112018</v>
      </c>
    </row>
    <row r="21" spans="1:15" x14ac:dyDescent="0.2">
      <c r="A21" s="108"/>
      <c r="B21" s="113"/>
      <c r="C21" s="108">
        <f t="shared" si="1"/>
        <v>16</v>
      </c>
      <c r="D21" s="117">
        <f t="shared" si="2"/>
        <v>-123255.10570138774</v>
      </c>
      <c r="E21" s="117">
        <f t="shared" si="9"/>
        <v>-4627.962964300561</v>
      </c>
      <c r="F21" s="117">
        <f t="shared" si="0"/>
        <v>-118627.14273708718</v>
      </c>
      <c r="G21" s="118">
        <f t="shared" si="3"/>
        <v>16742733.364624476</v>
      </c>
      <c r="H21" s="112"/>
      <c r="I21" s="108"/>
      <c r="J21" s="113"/>
      <c r="K21" s="108">
        <f t="shared" si="4"/>
        <v>16</v>
      </c>
      <c r="L21" s="117">
        <f t="shared" si="5"/>
        <v>-22937.835407716459</v>
      </c>
      <c r="M21" s="117">
        <f t="shared" si="6"/>
        <v>-1509.1932405029365</v>
      </c>
      <c r="N21" s="117">
        <f t="shared" si="7"/>
        <v>-21428.642167213522</v>
      </c>
      <c r="O21" s="118">
        <f t="shared" si="8"/>
        <v>16790028.581871513</v>
      </c>
    </row>
    <row r="22" spans="1:15" x14ac:dyDescent="0.2">
      <c r="A22" s="108"/>
      <c r="B22" s="113"/>
      <c r="C22" s="108">
        <f t="shared" si="1"/>
        <v>17</v>
      </c>
      <c r="D22" s="117">
        <f t="shared" si="2"/>
        <v>-123255.10570138774</v>
      </c>
      <c r="E22" s="117">
        <f t="shared" si="9"/>
        <v>-4660.7443686310289</v>
      </c>
      <c r="F22" s="117">
        <f t="shared" si="0"/>
        <v>-118594.36133275671</v>
      </c>
      <c r="G22" s="118">
        <f t="shared" si="3"/>
        <v>16738072.620255845</v>
      </c>
      <c r="H22" s="112"/>
      <c r="I22" s="108"/>
      <c r="J22" s="113"/>
      <c r="K22" s="108">
        <f t="shared" si="4"/>
        <v>17</v>
      </c>
      <c r="L22" s="117">
        <f t="shared" si="5"/>
        <v>-22937.835407716459</v>
      </c>
      <c r="M22" s="117">
        <f t="shared" si="6"/>
        <v>-1519.3677182659958</v>
      </c>
      <c r="N22" s="117">
        <f t="shared" si="7"/>
        <v>-21418.467689450463</v>
      </c>
      <c r="O22" s="118">
        <f t="shared" si="8"/>
        <v>16788509.214153249</v>
      </c>
    </row>
    <row r="23" spans="1:15" x14ac:dyDescent="0.2">
      <c r="A23" s="108"/>
      <c r="B23" s="113">
        <f>SUM(D6:D23)</f>
        <v>-2218591.9026249805</v>
      </c>
      <c r="C23" s="108">
        <f t="shared" si="1"/>
        <v>18</v>
      </c>
      <c r="D23" s="117">
        <f t="shared" si="2"/>
        <v>-123255.10570138774</v>
      </c>
      <c r="E23" s="117">
        <f t="shared" si="9"/>
        <v>-4693.7579745755065</v>
      </c>
      <c r="F23" s="117">
        <f t="shared" si="0"/>
        <v>-118561.34772681224</v>
      </c>
      <c r="G23" s="118">
        <f t="shared" si="3"/>
        <v>16733378.862281268</v>
      </c>
      <c r="H23" s="112"/>
      <c r="I23" s="108"/>
      <c r="J23" s="113">
        <f>SUM(L6:L23)</f>
        <v>-412881.03733889625</v>
      </c>
      <c r="K23" s="108">
        <f t="shared" si="4"/>
        <v>18</v>
      </c>
      <c r="L23" s="117">
        <f t="shared" si="5"/>
        <v>-22937.835407716459</v>
      </c>
      <c r="M23" s="117">
        <f t="shared" si="6"/>
        <v>-1529.6107889666382</v>
      </c>
      <c r="N23" s="117">
        <f t="shared" si="7"/>
        <v>-21408.22461874982</v>
      </c>
      <c r="O23" s="118">
        <f t="shared" si="8"/>
        <v>16786979.603364281</v>
      </c>
    </row>
    <row r="24" spans="1:15" x14ac:dyDescent="0.2">
      <c r="A24" s="108"/>
      <c r="B24" s="113"/>
      <c r="C24" s="108">
        <f t="shared" si="1"/>
        <v>19</v>
      </c>
      <c r="D24" s="117">
        <f t="shared" si="2"/>
        <v>-123255.10570138774</v>
      </c>
      <c r="E24" s="117">
        <f t="shared" si="9"/>
        <v>-4727.0054268954118</v>
      </c>
      <c r="F24" s="117">
        <f t="shared" si="0"/>
        <v>-118528.10027449233</v>
      </c>
      <c r="G24" s="118">
        <f t="shared" si="3"/>
        <v>16728651.856854374</v>
      </c>
      <c r="H24" s="112"/>
      <c r="I24" s="108"/>
      <c r="J24" s="113"/>
      <c r="K24" s="108">
        <f t="shared" si="4"/>
        <v>19</v>
      </c>
      <c r="L24" s="117">
        <f t="shared" si="5"/>
        <v>-22937.835407716459</v>
      </c>
      <c r="M24" s="117">
        <f t="shared" si="6"/>
        <v>-1539.9229150355895</v>
      </c>
      <c r="N24" s="117">
        <f t="shared" si="7"/>
        <v>-21397.912492680869</v>
      </c>
      <c r="O24" s="118">
        <f t="shared" si="8"/>
        <v>16785439.680449247</v>
      </c>
    </row>
    <row r="25" spans="1:15" x14ac:dyDescent="0.2">
      <c r="A25" s="108"/>
      <c r="B25" s="113"/>
      <c r="C25" s="108">
        <f t="shared" si="1"/>
        <v>20</v>
      </c>
      <c r="D25" s="117">
        <f t="shared" si="2"/>
        <v>-123255.10570138774</v>
      </c>
      <c r="E25" s="117">
        <f t="shared" si="9"/>
        <v>-4760.4883820025861</v>
      </c>
      <c r="F25" s="117">
        <f t="shared" si="0"/>
        <v>-118494.61731938516</v>
      </c>
      <c r="G25" s="118">
        <f t="shared" si="3"/>
        <v>16723891.368472371</v>
      </c>
      <c r="H25" s="112"/>
      <c r="I25" s="108"/>
      <c r="J25" s="113"/>
      <c r="K25" s="108">
        <f t="shared" si="4"/>
        <v>20</v>
      </c>
      <c r="L25" s="117">
        <f t="shared" si="5"/>
        <v>-22937.835407716459</v>
      </c>
      <c r="M25" s="117">
        <f t="shared" si="6"/>
        <v>-1550.3045620211196</v>
      </c>
      <c r="N25" s="117">
        <f t="shared" si="7"/>
        <v>-21387.530845695339</v>
      </c>
      <c r="O25" s="118">
        <f t="shared" si="8"/>
        <v>16783889.375887226</v>
      </c>
    </row>
    <row r="26" spans="1:15" x14ac:dyDescent="0.2">
      <c r="A26" s="108"/>
      <c r="B26" s="113"/>
      <c r="C26" s="108">
        <f t="shared" si="1"/>
        <v>21</v>
      </c>
      <c r="D26" s="117">
        <f t="shared" si="2"/>
        <v>-123255.10570138774</v>
      </c>
      <c r="E26" s="117">
        <f t="shared" si="9"/>
        <v>-4794.2085080417892</v>
      </c>
      <c r="F26" s="117">
        <f t="shared" si="0"/>
        <v>-118460.89719334595</v>
      </c>
      <c r="G26" s="118">
        <f t="shared" si="3"/>
        <v>16719097.159964329</v>
      </c>
      <c r="H26" s="112"/>
      <c r="I26" s="108"/>
      <c r="J26" s="113"/>
      <c r="K26" s="108">
        <f t="shared" si="4"/>
        <v>21</v>
      </c>
      <c r="L26" s="117">
        <f t="shared" si="5"/>
        <v>-22937.835407716459</v>
      </c>
      <c r="M26" s="117">
        <f t="shared" si="6"/>
        <v>-1560.7561986100809</v>
      </c>
      <c r="N26" s="117">
        <f t="shared" si="7"/>
        <v>-21377.079209106378</v>
      </c>
      <c r="O26" s="118">
        <f t="shared" si="8"/>
        <v>16782328.619688615</v>
      </c>
    </row>
    <row r="27" spans="1:15" x14ac:dyDescent="0.2">
      <c r="A27" s="108"/>
      <c r="B27" s="113"/>
      <c r="C27" s="108">
        <f t="shared" si="1"/>
        <v>22</v>
      </c>
      <c r="D27" s="117">
        <f t="shared" si="2"/>
        <v>-123255.10570138774</v>
      </c>
      <c r="E27" s="117">
        <f t="shared" si="9"/>
        <v>-4828.1674849737465</v>
      </c>
      <c r="F27" s="117">
        <f t="shared" si="0"/>
        <v>-118426.938216414</v>
      </c>
      <c r="G27" s="118">
        <f t="shared" si="3"/>
        <v>16714268.992479354</v>
      </c>
      <c r="H27" s="112"/>
      <c r="I27" s="108"/>
      <c r="J27" s="113"/>
      <c r="K27" s="108">
        <f t="shared" si="4"/>
        <v>22</v>
      </c>
      <c r="L27" s="117">
        <f t="shared" si="5"/>
        <v>-22937.835407716459</v>
      </c>
      <c r="M27" s="117">
        <f t="shared" si="6"/>
        <v>-1571.2782966490413</v>
      </c>
      <c r="N27" s="117">
        <f t="shared" si="7"/>
        <v>-21366.557111067417</v>
      </c>
      <c r="O27" s="118">
        <f t="shared" si="8"/>
        <v>16780757.341391966</v>
      </c>
    </row>
    <row r="28" spans="1:15" x14ac:dyDescent="0.2">
      <c r="A28" s="108"/>
      <c r="B28" s="113"/>
      <c r="C28" s="108">
        <f t="shared" si="1"/>
        <v>23</v>
      </c>
      <c r="D28" s="117">
        <f t="shared" si="2"/>
        <v>-123255.10570138774</v>
      </c>
      <c r="E28" s="117">
        <f t="shared" si="9"/>
        <v>-4862.3670046589832</v>
      </c>
      <c r="F28" s="117">
        <f t="shared" si="0"/>
        <v>-118392.73869672876</v>
      </c>
      <c r="G28" s="118">
        <f t="shared" si="3"/>
        <v>16709406.625474695</v>
      </c>
      <c r="H28" s="112"/>
      <c r="I28" s="108"/>
      <c r="J28" s="113"/>
      <c r="K28" s="108">
        <f t="shared" si="4"/>
        <v>23</v>
      </c>
      <c r="L28" s="117">
        <f t="shared" si="5"/>
        <v>-22937.835407716459</v>
      </c>
      <c r="M28" s="117">
        <f t="shared" si="6"/>
        <v>-1581.8713311656211</v>
      </c>
      <c r="N28" s="117">
        <f t="shared" si="7"/>
        <v>-21355.964076550837</v>
      </c>
      <c r="O28" s="118">
        <f t="shared" si="8"/>
        <v>16779175.470060799</v>
      </c>
    </row>
    <row r="29" spans="1:15" x14ac:dyDescent="0.2">
      <c r="A29" s="108"/>
      <c r="B29" s="113">
        <f>SUM(D18:D29)</f>
        <v>-1479061.2684166534</v>
      </c>
      <c r="C29" s="108">
        <f t="shared" si="1"/>
        <v>24</v>
      </c>
      <c r="D29" s="117">
        <f t="shared" si="2"/>
        <v>-123255.10570138774</v>
      </c>
      <c r="E29" s="117">
        <f t="shared" si="9"/>
        <v>-4896.8087709419633</v>
      </c>
      <c r="F29" s="117">
        <f t="shared" si="0"/>
        <v>-118358.29693044578</v>
      </c>
      <c r="G29" s="118">
        <f t="shared" si="3"/>
        <v>16704509.816703754</v>
      </c>
      <c r="H29" s="112"/>
      <c r="I29" s="108"/>
      <c r="J29" s="113">
        <f>SUM(L18:L29)</f>
        <v>-275254.02489259752</v>
      </c>
      <c r="K29" s="108">
        <f t="shared" si="4"/>
        <v>24</v>
      </c>
      <c r="L29" s="117">
        <f t="shared" si="5"/>
        <v>-22937.835407716459</v>
      </c>
      <c r="M29" s="117">
        <f t="shared" si="6"/>
        <v>-1592.5357803898914</v>
      </c>
      <c r="N29" s="117">
        <f t="shared" si="7"/>
        <v>-21345.299627326567</v>
      </c>
      <c r="O29" s="118">
        <f t="shared" si="8"/>
        <v>16777582.93428041</v>
      </c>
    </row>
    <row r="30" spans="1:15" x14ac:dyDescent="0.2">
      <c r="A30" s="108"/>
      <c r="B30" s="113"/>
      <c r="C30" s="108">
        <f t="shared" si="1"/>
        <v>25</v>
      </c>
      <c r="D30" s="117">
        <f t="shared" si="2"/>
        <v>-123255.10570138774</v>
      </c>
      <c r="E30" s="117">
        <f t="shared" si="9"/>
        <v>-4931.4944997361308</v>
      </c>
      <c r="F30" s="117">
        <f t="shared" si="0"/>
        <v>-118323.61120165161</v>
      </c>
      <c r="G30" s="118">
        <f t="shared" si="3"/>
        <v>16699578.322204018</v>
      </c>
      <c r="H30" s="112"/>
      <c r="I30" s="108"/>
      <c r="J30" s="113"/>
      <c r="K30" s="108">
        <f t="shared" si="4"/>
        <v>25</v>
      </c>
      <c r="L30" s="117">
        <f t="shared" si="5"/>
        <v>-22937.835407716459</v>
      </c>
      <c r="M30" s="117">
        <f t="shared" si="6"/>
        <v>-1603.2721257760204</v>
      </c>
      <c r="N30" s="117">
        <f t="shared" si="7"/>
        <v>-21334.563281940438</v>
      </c>
      <c r="O30" s="118">
        <f t="shared" si="8"/>
        <v>16775979.662154634</v>
      </c>
    </row>
    <row r="31" spans="1:15" x14ac:dyDescent="0.2">
      <c r="A31" s="108"/>
      <c r="B31" s="113"/>
      <c r="C31" s="108">
        <f t="shared" si="1"/>
        <v>26</v>
      </c>
      <c r="D31" s="117">
        <f t="shared" si="2"/>
        <v>-123255.10570138774</v>
      </c>
      <c r="E31" s="117">
        <f t="shared" si="9"/>
        <v>-4966.4259191092715</v>
      </c>
      <c r="F31" s="117">
        <f t="shared" si="0"/>
        <v>-118288.67978227847</v>
      </c>
      <c r="G31" s="118">
        <f t="shared" si="3"/>
        <v>16694611.896284908</v>
      </c>
      <c r="H31" s="112"/>
      <c r="I31" s="108"/>
      <c r="J31" s="113"/>
      <c r="K31" s="108">
        <f t="shared" si="4"/>
        <v>26</v>
      </c>
      <c r="L31" s="117">
        <f t="shared" si="5"/>
        <v>-22937.835407716459</v>
      </c>
      <c r="M31" s="117">
        <f t="shared" si="6"/>
        <v>-1614.0808520239625</v>
      </c>
      <c r="N31" s="117">
        <f t="shared" si="7"/>
        <v>-21323.754555692496</v>
      </c>
      <c r="O31" s="118">
        <f t="shared" si="8"/>
        <v>16774365.581302609</v>
      </c>
    </row>
    <row r="32" spans="1:15" x14ac:dyDescent="0.2">
      <c r="A32" s="108"/>
      <c r="B32" s="113"/>
      <c r="C32" s="108">
        <f t="shared" si="1"/>
        <v>27</v>
      </c>
      <c r="D32" s="117">
        <f t="shared" si="2"/>
        <v>-123255.10570138774</v>
      </c>
      <c r="E32" s="117">
        <f t="shared" si="9"/>
        <v>-5001.604769369631</v>
      </c>
      <c r="F32" s="117">
        <f t="shared" si="0"/>
        <v>-118253.50093201811</v>
      </c>
      <c r="G32" s="118">
        <f t="shared" si="3"/>
        <v>16689610.291515538</v>
      </c>
      <c r="H32" s="112"/>
      <c r="I32" s="108"/>
      <c r="J32" s="113"/>
      <c r="K32" s="108">
        <f t="shared" si="4"/>
        <v>27</v>
      </c>
      <c r="L32" s="117">
        <f t="shared" si="5"/>
        <v>-22937.835407716459</v>
      </c>
      <c r="M32" s="117">
        <f t="shared" si="6"/>
        <v>-1624.9624471013594</v>
      </c>
      <c r="N32" s="117">
        <f t="shared" si="7"/>
        <v>-21312.872960615099</v>
      </c>
      <c r="O32" s="118">
        <f t="shared" si="8"/>
        <v>16772740.618855508</v>
      </c>
    </row>
    <row r="33" spans="1:15" x14ac:dyDescent="0.2">
      <c r="A33" s="108"/>
      <c r="B33" s="113"/>
      <c r="C33" s="108">
        <f t="shared" si="1"/>
        <v>28</v>
      </c>
      <c r="D33" s="117">
        <f t="shared" si="2"/>
        <v>-123255.10570138774</v>
      </c>
      <c r="E33" s="117">
        <f t="shared" si="9"/>
        <v>-5037.0328031526587</v>
      </c>
      <c r="F33" s="117">
        <f t="shared" si="0"/>
        <v>-118218.07289823508</v>
      </c>
      <c r="G33" s="118">
        <f t="shared" si="3"/>
        <v>16684573.258712387</v>
      </c>
      <c r="H33" s="112"/>
      <c r="I33" s="108"/>
      <c r="J33" s="113"/>
      <c r="K33" s="108">
        <f t="shared" si="4"/>
        <v>28</v>
      </c>
      <c r="L33" s="117">
        <f t="shared" si="5"/>
        <v>-22937.835407716459</v>
      </c>
      <c r="M33" s="117">
        <f t="shared" si="6"/>
        <v>-1635.9174022655643</v>
      </c>
      <c r="N33" s="117">
        <f t="shared" si="7"/>
        <v>-21301.918005450894</v>
      </c>
      <c r="O33" s="118">
        <f t="shared" si="8"/>
        <v>16771104.701453242</v>
      </c>
    </row>
    <row r="34" spans="1:15" x14ac:dyDescent="0.2">
      <c r="A34" s="108"/>
      <c r="B34" s="113"/>
      <c r="C34" s="108">
        <f t="shared" si="1"/>
        <v>29</v>
      </c>
      <c r="D34" s="117">
        <f t="shared" si="2"/>
        <v>-123255.10570138774</v>
      </c>
      <c r="E34" s="117">
        <f t="shared" si="9"/>
        <v>-5072.7117855083488</v>
      </c>
      <c r="F34" s="117">
        <f t="shared" si="0"/>
        <v>-118182.39391587939</v>
      </c>
      <c r="G34" s="118">
        <f t="shared" si="3"/>
        <v>16679500.546926878</v>
      </c>
      <c r="H34" s="112"/>
      <c r="I34" s="108"/>
      <c r="J34" s="113"/>
      <c r="K34" s="108">
        <f t="shared" si="4"/>
        <v>29</v>
      </c>
      <c r="L34" s="117">
        <f t="shared" si="5"/>
        <v>-22937.835407716459</v>
      </c>
      <c r="M34" s="117">
        <f t="shared" si="6"/>
        <v>-1646.946212085837</v>
      </c>
      <c r="N34" s="117">
        <f t="shared" si="7"/>
        <v>-21290.889195630622</v>
      </c>
      <c r="O34" s="118">
        <f t="shared" si="8"/>
        <v>16769457.755241157</v>
      </c>
    </row>
    <row r="35" spans="1:15" x14ac:dyDescent="0.2">
      <c r="A35" s="108"/>
      <c r="B35" s="113"/>
      <c r="C35" s="108">
        <f t="shared" si="1"/>
        <v>30</v>
      </c>
      <c r="D35" s="117">
        <f t="shared" si="2"/>
        <v>-123255.10570138774</v>
      </c>
      <c r="E35" s="117">
        <f t="shared" si="9"/>
        <v>-5108.6434939890314</v>
      </c>
      <c r="F35" s="117">
        <f t="shared" si="0"/>
        <v>-118146.46220739871</v>
      </c>
      <c r="G35" s="118">
        <f t="shared" si="3"/>
        <v>16674391.903432889</v>
      </c>
      <c r="H35" s="112"/>
      <c r="I35" s="108"/>
      <c r="J35" s="113"/>
      <c r="K35" s="108">
        <f t="shared" si="4"/>
        <v>30</v>
      </c>
      <c r="L35" s="117">
        <f t="shared" si="5"/>
        <v>-22937.835407716459</v>
      </c>
      <c r="M35" s="117">
        <f t="shared" si="6"/>
        <v>-1658.0493744656487</v>
      </c>
      <c r="N35" s="117">
        <f t="shared" si="7"/>
        <v>-21279.78603325081</v>
      </c>
      <c r="O35" s="118">
        <f t="shared" si="8"/>
        <v>16767799.705866693</v>
      </c>
    </row>
    <row r="36" spans="1:15" x14ac:dyDescent="0.2">
      <c r="A36" s="108"/>
      <c r="B36" s="113"/>
      <c r="C36" s="108">
        <f t="shared" si="1"/>
        <v>31</v>
      </c>
      <c r="D36" s="117">
        <f t="shared" si="2"/>
        <v>-123255.10570138774</v>
      </c>
      <c r="E36" s="117">
        <f t="shared" si="9"/>
        <v>-5144.8297187381249</v>
      </c>
      <c r="F36" s="117">
        <f t="shared" si="0"/>
        <v>-118110.27598264962</v>
      </c>
      <c r="G36" s="118">
        <f t="shared" si="3"/>
        <v>16669247.07371415</v>
      </c>
      <c r="H36" s="112"/>
      <c r="I36" s="108"/>
      <c r="J36" s="113"/>
      <c r="K36" s="108">
        <f t="shared" si="4"/>
        <v>31</v>
      </c>
      <c r="L36" s="117">
        <f t="shared" si="5"/>
        <v>-22937.835407716459</v>
      </c>
      <c r="M36" s="117">
        <f t="shared" si="6"/>
        <v>-1669.2273906651717</v>
      </c>
      <c r="N36" s="117">
        <f t="shared" si="7"/>
        <v>-21268.608017051287</v>
      </c>
      <c r="O36" s="118">
        <f t="shared" si="8"/>
        <v>16766130.478476027</v>
      </c>
    </row>
    <row r="37" spans="1:15" x14ac:dyDescent="0.2">
      <c r="A37" s="108"/>
      <c r="B37" s="113"/>
      <c r="C37" s="108">
        <f t="shared" si="1"/>
        <v>32</v>
      </c>
      <c r="D37" s="117">
        <f t="shared" si="2"/>
        <v>-123255.10570138774</v>
      </c>
      <c r="E37" s="117">
        <f t="shared" si="9"/>
        <v>-5181.2722625791648</v>
      </c>
      <c r="F37" s="117">
        <f t="shared" si="0"/>
        <v>-118073.83343880858</v>
      </c>
      <c r="G37" s="118">
        <f t="shared" si="3"/>
        <v>16664065.801451571</v>
      </c>
      <c r="H37" s="112"/>
      <c r="I37" s="108"/>
      <c r="J37" s="113"/>
      <c r="K37" s="108">
        <f t="shared" si="4"/>
        <v>32</v>
      </c>
      <c r="L37" s="117">
        <f t="shared" si="5"/>
        <v>-22937.835407716459</v>
      </c>
      <c r="M37" s="117">
        <f t="shared" si="6"/>
        <v>-1680.4807653239077</v>
      </c>
      <c r="N37" s="117">
        <f t="shared" si="7"/>
        <v>-21257.354642392551</v>
      </c>
      <c r="O37" s="118">
        <f t="shared" si="8"/>
        <v>16764449.997710703</v>
      </c>
    </row>
    <row r="38" spans="1:15" x14ac:dyDescent="0.2">
      <c r="A38" s="108"/>
      <c r="B38" s="113"/>
      <c r="C38" s="108">
        <f t="shared" si="1"/>
        <v>33</v>
      </c>
      <c r="D38" s="117">
        <f t="shared" si="2"/>
        <v>-123255.10570138774</v>
      </c>
      <c r="E38" s="117">
        <f t="shared" si="9"/>
        <v>-5217.9729411057779</v>
      </c>
      <c r="F38" s="117">
        <f t="shared" si="0"/>
        <v>-118037.13276028197</v>
      </c>
      <c r="G38" s="118">
        <f t="shared" si="3"/>
        <v>16658847.828510465</v>
      </c>
      <c r="H38" s="112"/>
      <c r="I38" s="108"/>
      <c r="J38" s="113"/>
      <c r="K38" s="108">
        <f t="shared" si="4"/>
        <v>33</v>
      </c>
      <c r="L38" s="117">
        <f t="shared" si="5"/>
        <v>-22937.835407716459</v>
      </c>
      <c r="M38" s="117">
        <f t="shared" si="6"/>
        <v>-1691.8100064834616</v>
      </c>
      <c r="N38" s="117">
        <f t="shared" si="7"/>
        <v>-21246.025401232997</v>
      </c>
      <c r="O38" s="118">
        <f t="shared" si="8"/>
        <v>16762758.187704219</v>
      </c>
    </row>
    <row r="39" spans="1:15" x14ac:dyDescent="0.2">
      <c r="A39" s="108"/>
      <c r="B39" s="113"/>
      <c r="C39" s="108">
        <f t="shared" si="1"/>
        <v>34</v>
      </c>
      <c r="D39" s="117">
        <f t="shared" si="2"/>
        <v>-123255.10570138774</v>
      </c>
      <c r="E39" s="117">
        <f t="shared" si="9"/>
        <v>-5254.9335827719478</v>
      </c>
      <c r="F39" s="117">
        <f t="shared" si="0"/>
        <v>-118000.1721186158</v>
      </c>
      <c r="G39" s="118">
        <f t="shared" si="3"/>
        <v>16653592.894927694</v>
      </c>
      <c r="H39" s="112"/>
      <c r="I39" s="108"/>
      <c r="J39" s="113"/>
      <c r="K39" s="108">
        <f t="shared" si="4"/>
        <v>34</v>
      </c>
      <c r="L39" s="117">
        <f t="shared" si="5"/>
        <v>-22937.835407716459</v>
      </c>
      <c r="M39" s="117">
        <f t="shared" si="6"/>
        <v>-1703.2156256105045</v>
      </c>
      <c r="N39" s="117">
        <f t="shared" si="7"/>
        <v>-21234.619782105954</v>
      </c>
      <c r="O39" s="118">
        <f t="shared" si="8"/>
        <v>16761054.972078608</v>
      </c>
    </row>
    <row r="40" spans="1:15" x14ac:dyDescent="0.2">
      <c r="A40" s="108"/>
      <c r="B40" s="113"/>
      <c r="C40" s="108">
        <f t="shared" si="1"/>
        <v>35</v>
      </c>
      <c r="D40" s="117">
        <f t="shared" si="2"/>
        <v>-123255.10570138774</v>
      </c>
      <c r="E40" s="117">
        <f t="shared" si="9"/>
        <v>-5292.156028983256</v>
      </c>
      <c r="F40" s="117">
        <f t="shared" si="0"/>
        <v>-117962.94967240449</v>
      </c>
      <c r="G40" s="118">
        <f t="shared" si="3"/>
        <v>16648300.738898709</v>
      </c>
      <c r="H40" s="112"/>
      <c r="I40" s="108"/>
      <c r="J40" s="113"/>
      <c r="K40" s="108">
        <f t="shared" si="4"/>
        <v>35</v>
      </c>
      <c r="L40" s="117">
        <f t="shared" si="5"/>
        <v>-22937.835407716459</v>
      </c>
      <c r="M40" s="117">
        <f t="shared" si="6"/>
        <v>-1714.698137619831</v>
      </c>
      <c r="N40" s="117">
        <f t="shared" si="7"/>
        <v>-21223.137270096628</v>
      </c>
      <c r="O40" s="118">
        <f t="shared" si="8"/>
        <v>16759340.273940988</v>
      </c>
    </row>
    <row r="41" spans="1:15" x14ac:dyDescent="0.2">
      <c r="A41" s="108"/>
      <c r="B41" s="113">
        <f>SUM(D30:D41)</f>
        <v>-1479061.2684166534</v>
      </c>
      <c r="C41" s="108">
        <f t="shared" si="1"/>
        <v>36</v>
      </c>
      <c r="D41" s="117">
        <f t="shared" si="2"/>
        <v>-123255.10570138774</v>
      </c>
      <c r="E41" s="117">
        <f>PPMT($B$3/12,C41,$B$2,$B$1)</f>
        <v>-5329.6421341885434</v>
      </c>
      <c r="F41" s="117">
        <f>SUM(D41-E41)</f>
        <v>-117925.4635671992</v>
      </c>
      <c r="G41" s="118">
        <f>SUM(G40+E41)</f>
        <v>16642971.096764522</v>
      </c>
      <c r="H41" s="112"/>
      <c r="I41" s="108"/>
      <c r="J41" s="113">
        <f>SUM(L30:L41)</f>
        <v>-275254.02489259752</v>
      </c>
      <c r="K41" s="108">
        <f t="shared" si="4"/>
        <v>36</v>
      </c>
      <c r="L41" s="117">
        <f t="shared" si="5"/>
        <v>-22937.835407716459</v>
      </c>
      <c r="M41" s="117">
        <f t="shared" si="6"/>
        <v>-1726.2580608976205</v>
      </c>
      <c r="N41" s="117">
        <f t="shared" si="7"/>
        <v>-21211.577346818838</v>
      </c>
      <c r="O41" s="118">
        <f>SUM(O40+M41)</f>
        <v>16757614.015880091</v>
      </c>
    </row>
    <row r="42" spans="1:15" x14ac:dyDescent="0.2">
      <c r="A42" s="108"/>
      <c r="B42" s="113"/>
      <c r="C42" s="108">
        <f t="shared" si="1"/>
        <v>37</v>
      </c>
      <c r="D42" s="117">
        <f t="shared" si="2"/>
        <v>-123255.10570138774</v>
      </c>
      <c r="E42" s="117">
        <f t="shared" ref="E42:E105" si="10">PPMT($B$3/12,C42,$B$2,$B$1)</f>
        <v>-5367.3937659723597</v>
      </c>
      <c r="F42" s="117">
        <f t="shared" ref="F42:F105" si="11">SUM(D42-E42)</f>
        <v>-117887.71193541538</v>
      </c>
      <c r="G42" s="118">
        <f t="shared" ref="G42:G105" si="12">SUM(G41+E42)</f>
        <v>16637603.702998549</v>
      </c>
      <c r="H42" s="112"/>
      <c r="I42" s="108"/>
      <c r="J42" s="113"/>
      <c r="K42" s="108">
        <f t="shared" si="4"/>
        <v>37</v>
      </c>
      <c r="L42" s="117">
        <f t="shared" si="5"/>
        <v>-22937.835407716459</v>
      </c>
      <c r="M42" s="117">
        <f t="shared" si="6"/>
        <v>-1737.8959173248368</v>
      </c>
      <c r="N42" s="117">
        <f t="shared" si="7"/>
        <v>-21199.939490391622</v>
      </c>
      <c r="O42" s="118">
        <f t="shared" ref="O42:O105" si="13">SUM(O41+M42)</f>
        <v>16755876.119962767</v>
      </c>
    </row>
    <row r="43" spans="1:15" x14ac:dyDescent="0.2">
      <c r="A43" s="108"/>
      <c r="B43" s="113"/>
      <c r="C43" s="108">
        <f t="shared" si="1"/>
        <v>38</v>
      </c>
      <c r="D43" s="117">
        <f t="shared" si="2"/>
        <v>-123255.10570138774</v>
      </c>
      <c r="E43" s="117">
        <f t="shared" si="10"/>
        <v>-5405.4128051480075</v>
      </c>
      <c r="F43" s="117">
        <f t="shared" si="11"/>
        <v>-117849.69289623974</v>
      </c>
      <c r="G43" s="118">
        <f t="shared" si="12"/>
        <v>16632198.290193401</v>
      </c>
      <c r="H43" s="112"/>
      <c r="I43" s="108"/>
      <c r="J43" s="113"/>
      <c r="K43" s="108">
        <f t="shared" si="4"/>
        <v>38</v>
      </c>
      <c r="L43" s="117">
        <f t="shared" si="5"/>
        <v>-22937.835407716459</v>
      </c>
      <c r="M43" s="117">
        <f t="shared" si="6"/>
        <v>-1749.6122323007985</v>
      </c>
      <c r="N43" s="117">
        <f t="shared" si="7"/>
        <v>-21188.22317541566</v>
      </c>
      <c r="O43" s="118">
        <f t="shared" si="13"/>
        <v>16754126.507730465</v>
      </c>
    </row>
    <row r="44" spans="1:15" x14ac:dyDescent="0.2">
      <c r="A44" s="108"/>
      <c r="B44" s="113"/>
      <c r="C44" s="108">
        <f t="shared" si="1"/>
        <v>39</v>
      </c>
      <c r="D44" s="117">
        <f t="shared" si="2"/>
        <v>-123255.10570138774</v>
      </c>
      <c r="E44" s="117">
        <f t="shared" si="10"/>
        <v>-5443.7011458511261</v>
      </c>
      <c r="F44" s="117">
        <f t="shared" si="11"/>
        <v>-117811.40455553662</v>
      </c>
      <c r="G44" s="118">
        <f t="shared" si="12"/>
        <v>16626754.589047549</v>
      </c>
      <c r="H44" s="112"/>
      <c r="I44" s="108"/>
      <c r="J44" s="113"/>
      <c r="K44" s="108">
        <f t="shared" si="4"/>
        <v>39</v>
      </c>
      <c r="L44" s="117">
        <f t="shared" si="5"/>
        <v>-22937.835407716459</v>
      </c>
      <c r="M44" s="117">
        <f t="shared" si="6"/>
        <v>-1761.4075347668986</v>
      </c>
      <c r="N44" s="117">
        <f t="shared" si="7"/>
        <v>-21176.42787294956</v>
      </c>
      <c r="O44" s="118">
        <f t="shared" si="13"/>
        <v>16752365.100195698</v>
      </c>
    </row>
    <row r="45" spans="1:15" x14ac:dyDescent="0.2">
      <c r="A45" s="108"/>
      <c r="B45" s="113"/>
      <c r="C45" s="108">
        <f t="shared" si="1"/>
        <v>40</v>
      </c>
      <c r="D45" s="117">
        <f t="shared" si="2"/>
        <v>-123255.10570138774</v>
      </c>
      <c r="E45" s="117">
        <f t="shared" si="10"/>
        <v>-5482.2606956342497</v>
      </c>
      <c r="F45" s="117">
        <f t="shared" si="11"/>
        <v>-117772.84500575349</v>
      </c>
      <c r="G45" s="118">
        <f t="shared" si="12"/>
        <v>16621272.328351915</v>
      </c>
      <c r="H45" s="112"/>
      <c r="I45" s="108"/>
      <c r="J45" s="113"/>
      <c r="K45" s="108">
        <f t="shared" si="4"/>
        <v>40</v>
      </c>
      <c r="L45" s="117">
        <f t="shared" si="5"/>
        <v>-22937.835407716459</v>
      </c>
      <c r="M45" s="117">
        <f t="shared" si="6"/>
        <v>-1773.2823572304478</v>
      </c>
      <c r="N45" s="117">
        <f t="shared" si="7"/>
        <v>-21164.553050486011</v>
      </c>
      <c r="O45" s="118">
        <f t="shared" si="13"/>
        <v>16750591.817838468</v>
      </c>
    </row>
    <row r="46" spans="1:15" x14ac:dyDescent="0.2">
      <c r="A46" s="108"/>
      <c r="B46" s="113"/>
      <c r="C46" s="108">
        <f t="shared" si="1"/>
        <v>41</v>
      </c>
      <c r="D46" s="117">
        <f t="shared" si="2"/>
        <v>-123255.10570138774</v>
      </c>
      <c r="E46" s="117">
        <f t="shared" si="10"/>
        <v>-5521.0933755616425</v>
      </c>
      <c r="F46" s="117">
        <f t="shared" si="11"/>
        <v>-117734.0123258261</v>
      </c>
      <c r="G46" s="118">
        <f t="shared" si="12"/>
        <v>16615751.234976353</v>
      </c>
      <c r="H46" s="112"/>
      <c r="I46" s="108"/>
      <c r="J46" s="113"/>
      <c r="K46" s="108">
        <f t="shared" si="4"/>
        <v>41</v>
      </c>
      <c r="L46" s="117">
        <f t="shared" si="5"/>
        <v>-22937.835407716459</v>
      </c>
      <c r="M46" s="117">
        <f t="shared" si="6"/>
        <v>-1785.2372357887762</v>
      </c>
      <c r="N46" s="117">
        <f t="shared" si="7"/>
        <v>-21152.598171927682</v>
      </c>
      <c r="O46" s="118">
        <f t="shared" si="13"/>
        <v>16748806.580602679</v>
      </c>
    </row>
    <row r="47" spans="1:15" x14ac:dyDescent="0.2">
      <c r="A47" s="108"/>
      <c r="B47" s="113"/>
      <c r="C47" s="108">
        <f t="shared" si="1"/>
        <v>42</v>
      </c>
      <c r="D47" s="117">
        <f t="shared" si="2"/>
        <v>-123255.10570138774</v>
      </c>
      <c r="E47" s="117">
        <f t="shared" si="10"/>
        <v>-5560.2011203052243</v>
      </c>
      <c r="F47" s="117">
        <f t="shared" si="11"/>
        <v>-117694.90458108252</v>
      </c>
      <c r="G47" s="118">
        <f t="shared" si="12"/>
        <v>16610191.033856047</v>
      </c>
      <c r="H47" s="112"/>
      <c r="I47" s="108"/>
      <c r="J47" s="113"/>
      <c r="K47" s="108">
        <f t="shared" si="4"/>
        <v>42</v>
      </c>
      <c r="L47" s="117">
        <f t="shared" si="5"/>
        <v>-22937.835407716459</v>
      </c>
      <c r="M47" s="117">
        <f t="shared" si="6"/>
        <v>-1797.2727101533819</v>
      </c>
      <c r="N47" s="117">
        <f t="shared" si="7"/>
        <v>-21140.562697563077</v>
      </c>
      <c r="O47" s="118">
        <f t="shared" si="13"/>
        <v>16747009.307892526</v>
      </c>
    </row>
    <row r="48" spans="1:15" x14ac:dyDescent="0.2">
      <c r="A48" s="108"/>
      <c r="B48" s="113"/>
      <c r="C48" s="108">
        <f t="shared" si="1"/>
        <v>43</v>
      </c>
      <c r="D48" s="117">
        <f t="shared" si="2"/>
        <v>-123255.10570138774</v>
      </c>
      <c r="E48" s="117">
        <f t="shared" si="10"/>
        <v>-5599.5858782407304</v>
      </c>
      <c r="F48" s="117">
        <f t="shared" si="11"/>
        <v>-117655.51982314701</v>
      </c>
      <c r="G48" s="118">
        <f t="shared" si="12"/>
        <v>16604591.447977807</v>
      </c>
      <c r="H48" s="112"/>
      <c r="I48" s="108"/>
      <c r="J48" s="113"/>
      <c r="K48" s="108">
        <f t="shared" si="4"/>
        <v>43</v>
      </c>
      <c r="L48" s="117">
        <f t="shared" si="5"/>
        <v>-22937.835407716459</v>
      </c>
      <c r="M48" s="117">
        <f t="shared" si="6"/>
        <v>-1809.3893236743352</v>
      </c>
      <c r="N48" s="117">
        <f t="shared" si="7"/>
        <v>-21128.446084042123</v>
      </c>
      <c r="O48" s="118">
        <f t="shared" si="13"/>
        <v>16745199.918568851</v>
      </c>
    </row>
    <row r="49" spans="1:15" x14ac:dyDescent="0.2">
      <c r="A49" s="108"/>
      <c r="B49" s="113"/>
      <c r="C49" s="108">
        <f t="shared" si="1"/>
        <v>44</v>
      </c>
      <c r="D49" s="117">
        <f t="shared" si="2"/>
        <v>-123255.10570138774</v>
      </c>
      <c r="E49" s="117">
        <f t="shared" si="10"/>
        <v>-5639.2496115449321</v>
      </c>
      <c r="F49" s="117">
        <f t="shared" si="11"/>
        <v>-117615.85608984281</v>
      </c>
      <c r="G49" s="118">
        <f t="shared" si="12"/>
        <v>16598952.198366262</v>
      </c>
      <c r="H49" s="112"/>
      <c r="I49" s="108"/>
      <c r="J49" s="113"/>
      <c r="K49" s="108">
        <f t="shared" si="4"/>
        <v>44</v>
      </c>
      <c r="L49" s="117">
        <f t="shared" si="5"/>
        <v>-22937.835407716459</v>
      </c>
      <c r="M49" s="117">
        <f t="shared" si="6"/>
        <v>-1821.5876233647796</v>
      </c>
      <c r="N49" s="117">
        <f t="shared" si="7"/>
        <v>-21116.247784351679</v>
      </c>
      <c r="O49" s="118">
        <f t="shared" si="13"/>
        <v>16743378.330945486</v>
      </c>
    </row>
    <row r="50" spans="1:15" x14ac:dyDescent="0.2">
      <c r="A50" s="108"/>
      <c r="B50" s="113"/>
      <c r="C50" s="108">
        <f t="shared" si="1"/>
        <v>45</v>
      </c>
      <c r="D50" s="117">
        <f t="shared" si="2"/>
        <v>-123255.10570138774</v>
      </c>
      <c r="E50" s="117">
        <f t="shared" si="10"/>
        <v>-5679.1942962933826</v>
      </c>
      <c r="F50" s="117">
        <f t="shared" si="11"/>
        <v>-117575.91140509436</v>
      </c>
      <c r="G50" s="118">
        <f t="shared" si="12"/>
        <v>16593273.004069969</v>
      </c>
      <c r="H50" s="112"/>
      <c r="I50" s="108"/>
      <c r="J50" s="113"/>
      <c r="K50" s="108">
        <f t="shared" si="4"/>
        <v>45</v>
      </c>
      <c r="L50" s="117">
        <f t="shared" si="5"/>
        <v>-22937.835407716459</v>
      </c>
      <c r="M50" s="117">
        <f t="shared" si="6"/>
        <v>-1833.8681599256306</v>
      </c>
      <c r="N50" s="117">
        <f t="shared" si="7"/>
        <v>-21103.967247790828</v>
      </c>
      <c r="O50" s="118">
        <f t="shared" si="13"/>
        <v>16741544.462785561</v>
      </c>
    </row>
    <row r="51" spans="1:15" x14ac:dyDescent="0.2">
      <c r="A51" s="108"/>
      <c r="B51" s="113"/>
      <c r="C51" s="108">
        <f t="shared" si="1"/>
        <v>46</v>
      </c>
      <c r="D51" s="117">
        <f t="shared" si="2"/>
        <v>-123255.10570138774</v>
      </c>
      <c r="E51" s="117">
        <f t="shared" si="10"/>
        <v>-5719.4219225587876</v>
      </c>
      <c r="F51" s="117">
        <f t="shared" si="11"/>
        <v>-117535.68377882896</v>
      </c>
      <c r="G51" s="118">
        <f t="shared" si="12"/>
        <v>16587553.58214741</v>
      </c>
      <c r="H51" s="112"/>
      <c r="I51" s="108"/>
      <c r="J51" s="113"/>
      <c r="K51" s="108">
        <f t="shared" si="4"/>
        <v>46</v>
      </c>
      <c r="L51" s="117">
        <f t="shared" si="5"/>
        <v>-22937.835407716459</v>
      </c>
      <c r="M51" s="117">
        <f t="shared" si="6"/>
        <v>-1846.231487770463</v>
      </c>
      <c r="N51" s="117">
        <f t="shared" si="7"/>
        <v>-21091.603919945996</v>
      </c>
      <c r="O51" s="118">
        <f t="shared" si="13"/>
        <v>16739698.231297791</v>
      </c>
    </row>
    <row r="52" spans="1:15" x14ac:dyDescent="0.2">
      <c r="A52" s="108"/>
      <c r="B52" s="113"/>
      <c r="C52" s="108">
        <f t="shared" si="1"/>
        <v>47</v>
      </c>
      <c r="D52" s="117">
        <f t="shared" si="2"/>
        <v>-123255.10570138774</v>
      </c>
      <c r="E52" s="117">
        <f t="shared" si="10"/>
        <v>-5759.9344945102494</v>
      </c>
      <c r="F52" s="117">
        <f t="shared" si="11"/>
        <v>-117495.17120687749</v>
      </c>
      <c r="G52" s="118">
        <f t="shared" si="12"/>
        <v>16581793.6476529</v>
      </c>
      <c r="H52" s="112"/>
      <c r="I52" s="108"/>
      <c r="J52" s="113"/>
      <c r="K52" s="108">
        <f t="shared" si="4"/>
        <v>47</v>
      </c>
      <c r="L52" s="117">
        <f t="shared" si="5"/>
        <v>-22937.835407716459</v>
      </c>
      <c r="M52" s="117">
        <f t="shared" si="6"/>
        <v>-1858.6781650505145</v>
      </c>
      <c r="N52" s="117">
        <f t="shared" si="7"/>
        <v>-21079.157242665944</v>
      </c>
      <c r="O52" s="118">
        <f t="shared" si="13"/>
        <v>16737839.553132741</v>
      </c>
    </row>
    <row r="53" spans="1:15" x14ac:dyDescent="0.2">
      <c r="A53" s="108"/>
      <c r="B53" s="113">
        <f>SUM(D42:D53)</f>
        <v>-1479061.2684166534</v>
      </c>
      <c r="C53" s="108">
        <f t="shared" si="1"/>
        <v>48</v>
      </c>
      <c r="D53" s="117">
        <f t="shared" si="2"/>
        <v>-123255.10570138774</v>
      </c>
      <c r="E53" s="117">
        <f t="shared" si="10"/>
        <v>-5800.7340305130347</v>
      </c>
      <c r="F53" s="117">
        <f t="shared" si="11"/>
        <v>-117454.37167087471</v>
      </c>
      <c r="G53" s="118">
        <f t="shared" si="12"/>
        <v>16575992.913622387</v>
      </c>
      <c r="H53" s="112"/>
      <c r="I53" s="108"/>
      <c r="J53" s="113">
        <f>SUM(L42:L53)</f>
        <v>-275254.02489259752</v>
      </c>
      <c r="K53" s="108">
        <f t="shared" si="4"/>
        <v>48</v>
      </c>
      <c r="L53" s="117">
        <f t="shared" si="5"/>
        <v>-22937.835407716459</v>
      </c>
      <c r="M53" s="117">
        <f t="shared" si="6"/>
        <v>-1871.2087536798899</v>
      </c>
      <c r="N53" s="117">
        <f t="shared" si="7"/>
        <v>-21066.626654036569</v>
      </c>
      <c r="O53" s="118">
        <f t="shared" si="13"/>
        <v>16735968.34437906</v>
      </c>
    </row>
    <row r="54" spans="1:15" x14ac:dyDescent="0.2">
      <c r="A54" s="108"/>
      <c r="B54" s="113"/>
      <c r="C54" s="108">
        <f t="shared" si="1"/>
        <v>49</v>
      </c>
      <c r="D54" s="117">
        <f t="shared" si="2"/>
        <v>-123255.10570138774</v>
      </c>
      <c r="E54" s="117">
        <f t="shared" si="10"/>
        <v>-5841.8225632291578</v>
      </c>
      <c r="F54" s="117">
        <f t="shared" si="11"/>
        <v>-117413.28313815859</v>
      </c>
      <c r="G54" s="118">
        <f t="shared" si="12"/>
        <v>16570151.091059158</v>
      </c>
      <c r="H54" s="112"/>
      <c r="I54" s="108"/>
      <c r="J54" s="113"/>
      <c r="K54" s="108">
        <f t="shared" si="4"/>
        <v>49</v>
      </c>
      <c r="L54" s="117">
        <f t="shared" si="5"/>
        <v>-22937.835407716459</v>
      </c>
      <c r="M54" s="117">
        <f t="shared" si="6"/>
        <v>-1883.8238193609541</v>
      </c>
      <c r="N54" s="117">
        <f t="shared" si="7"/>
        <v>-21054.011588355505</v>
      </c>
      <c r="O54" s="118">
        <f t="shared" si="13"/>
        <v>16734084.520559698</v>
      </c>
    </row>
    <row r="55" spans="1:15" x14ac:dyDescent="0.2">
      <c r="A55" s="108"/>
      <c r="B55" s="113"/>
      <c r="C55" s="108">
        <f t="shared" si="1"/>
        <v>50</v>
      </c>
      <c r="D55" s="117">
        <f t="shared" si="2"/>
        <v>-123255.10570138774</v>
      </c>
      <c r="E55" s="117">
        <f t="shared" si="10"/>
        <v>-5883.2021397186909</v>
      </c>
      <c r="F55" s="117">
        <f t="shared" si="11"/>
        <v>-117371.90356166905</v>
      </c>
      <c r="G55" s="118">
        <f t="shared" si="12"/>
        <v>16564267.888919439</v>
      </c>
      <c r="H55" s="112"/>
      <c r="I55" s="108"/>
      <c r="J55" s="113"/>
      <c r="K55" s="108">
        <f t="shared" si="4"/>
        <v>50</v>
      </c>
      <c r="L55" s="117">
        <f t="shared" si="5"/>
        <v>-22937.835407716459</v>
      </c>
      <c r="M55" s="117">
        <f t="shared" si="6"/>
        <v>-1896.5239316098123</v>
      </c>
      <c r="N55" s="117">
        <f t="shared" si="7"/>
        <v>-21041.311476106646</v>
      </c>
      <c r="O55" s="118">
        <f t="shared" si="13"/>
        <v>16732187.996628089</v>
      </c>
    </row>
    <row r="56" spans="1:15" x14ac:dyDescent="0.2">
      <c r="A56" s="108"/>
      <c r="B56" s="113"/>
      <c r="C56" s="108">
        <f t="shared" si="1"/>
        <v>51</v>
      </c>
      <c r="D56" s="117">
        <f t="shared" si="2"/>
        <v>-123255.10570138774</v>
      </c>
      <c r="E56" s="117">
        <f t="shared" si="10"/>
        <v>-5924.8748215416999</v>
      </c>
      <c r="F56" s="117">
        <f t="shared" si="11"/>
        <v>-117330.23087984604</v>
      </c>
      <c r="G56" s="118">
        <f t="shared" si="12"/>
        <v>16558343.014097897</v>
      </c>
      <c r="H56" s="112"/>
      <c r="I56" s="108"/>
      <c r="J56" s="113"/>
      <c r="K56" s="108">
        <f t="shared" si="4"/>
        <v>51</v>
      </c>
      <c r="L56" s="117">
        <f t="shared" si="5"/>
        <v>-22937.835407716459</v>
      </c>
      <c r="M56" s="117">
        <f t="shared" si="6"/>
        <v>-1909.3096637820818</v>
      </c>
      <c r="N56" s="117">
        <f t="shared" si="7"/>
        <v>-21028.525743934377</v>
      </c>
      <c r="O56" s="118">
        <f t="shared" si="13"/>
        <v>16730278.686964307</v>
      </c>
    </row>
    <row r="57" spans="1:15" x14ac:dyDescent="0.2">
      <c r="A57" s="108"/>
      <c r="B57" s="113"/>
      <c r="C57" s="108">
        <f t="shared" si="1"/>
        <v>52</v>
      </c>
      <c r="D57" s="117">
        <f t="shared" si="2"/>
        <v>-123255.10570138774</v>
      </c>
      <c r="E57" s="117">
        <f t="shared" si="10"/>
        <v>-5966.8426848609524</v>
      </c>
      <c r="F57" s="117">
        <f t="shared" si="11"/>
        <v>-117288.26301652679</v>
      </c>
      <c r="G57" s="118">
        <f t="shared" si="12"/>
        <v>16552376.171413036</v>
      </c>
      <c r="H57" s="112"/>
      <c r="I57" s="108"/>
      <c r="J57" s="113"/>
      <c r="K57" s="108">
        <f t="shared" si="4"/>
        <v>52</v>
      </c>
      <c r="L57" s="117">
        <f t="shared" si="5"/>
        <v>-22937.835407716459</v>
      </c>
      <c r="M57" s="117">
        <f t="shared" si="6"/>
        <v>-1922.1815930987432</v>
      </c>
      <c r="N57" s="117">
        <f t="shared" si="7"/>
        <v>-21015.653814617715</v>
      </c>
      <c r="O57" s="118">
        <f t="shared" si="13"/>
        <v>16728356.505371207</v>
      </c>
    </row>
    <row r="58" spans="1:15" x14ac:dyDescent="0.2">
      <c r="A58" s="108"/>
      <c r="B58" s="113"/>
      <c r="C58" s="108">
        <f t="shared" si="1"/>
        <v>53</v>
      </c>
      <c r="D58" s="117">
        <f t="shared" si="2"/>
        <v>-123255.10570138774</v>
      </c>
      <c r="E58" s="117">
        <f t="shared" si="10"/>
        <v>-6009.1078205453814</v>
      </c>
      <c r="F58" s="117">
        <f t="shared" si="11"/>
        <v>-117245.99788084236</v>
      </c>
      <c r="G58" s="118">
        <f t="shared" si="12"/>
        <v>16546367.06359249</v>
      </c>
      <c r="H58" s="112"/>
      <c r="I58" s="108"/>
      <c r="J58" s="113"/>
      <c r="K58" s="108">
        <f t="shared" si="4"/>
        <v>53</v>
      </c>
      <c r="L58" s="117">
        <f t="shared" si="5"/>
        <v>-22937.835407716459</v>
      </c>
      <c r="M58" s="117">
        <f t="shared" si="6"/>
        <v>-1935.1403006722212</v>
      </c>
      <c r="N58" s="117">
        <f t="shared" si="7"/>
        <v>-21002.695107044237</v>
      </c>
      <c r="O58" s="118">
        <f t="shared" si="13"/>
        <v>16726421.365070535</v>
      </c>
    </row>
    <row r="59" spans="1:15" x14ac:dyDescent="0.2">
      <c r="A59" s="108"/>
      <c r="B59" s="113"/>
      <c r="C59" s="108">
        <f t="shared" si="1"/>
        <v>54</v>
      </c>
      <c r="D59" s="117">
        <f t="shared" si="2"/>
        <v>-123255.10570138774</v>
      </c>
      <c r="E59" s="117">
        <f t="shared" si="10"/>
        <v>-6051.6723342742625</v>
      </c>
      <c r="F59" s="117">
        <f t="shared" si="11"/>
        <v>-117203.43336711348</v>
      </c>
      <c r="G59" s="118">
        <f t="shared" si="12"/>
        <v>16540315.391258216</v>
      </c>
      <c r="H59" s="112"/>
      <c r="I59" s="108"/>
      <c r="J59" s="113"/>
      <c r="K59" s="108">
        <f t="shared" si="4"/>
        <v>54</v>
      </c>
      <c r="L59" s="117">
        <f t="shared" si="5"/>
        <v>-22937.835407716459</v>
      </c>
      <c r="M59" s="117">
        <f t="shared" si="6"/>
        <v>-1948.1863715325853</v>
      </c>
      <c r="N59" s="117">
        <f t="shared" si="7"/>
        <v>-20989.649036183873</v>
      </c>
      <c r="O59" s="118">
        <f t="shared" si="13"/>
        <v>16724473.178699002</v>
      </c>
    </row>
    <row r="60" spans="1:15" x14ac:dyDescent="0.2">
      <c r="A60" s="108"/>
      <c r="B60" s="113"/>
      <c r="C60" s="108">
        <f t="shared" si="1"/>
        <v>55</v>
      </c>
      <c r="D60" s="117">
        <f t="shared" si="2"/>
        <v>-123255.10570138774</v>
      </c>
      <c r="E60" s="117">
        <f t="shared" si="10"/>
        <v>-6094.5383466420317</v>
      </c>
      <c r="F60" s="117">
        <f t="shared" si="11"/>
        <v>-117160.56735474571</v>
      </c>
      <c r="G60" s="118">
        <f t="shared" si="12"/>
        <v>16534220.852911573</v>
      </c>
      <c r="H60" s="112"/>
      <c r="I60" s="108"/>
      <c r="J60" s="113"/>
      <c r="K60" s="108">
        <f t="shared" si="4"/>
        <v>55</v>
      </c>
      <c r="L60" s="117">
        <f t="shared" si="5"/>
        <v>-22937.835407716459</v>
      </c>
      <c r="M60" s="117">
        <f t="shared" si="6"/>
        <v>-1961.3203946540016</v>
      </c>
      <c r="N60" s="117">
        <f t="shared" si="7"/>
        <v>-20976.515013062457</v>
      </c>
      <c r="O60" s="118">
        <f t="shared" si="13"/>
        <v>16722511.858304348</v>
      </c>
    </row>
    <row r="61" spans="1:15" x14ac:dyDescent="0.2">
      <c r="A61" s="108"/>
      <c r="B61" s="113"/>
      <c r="C61" s="108">
        <f t="shared" si="1"/>
        <v>56</v>
      </c>
      <c r="D61" s="117">
        <f t="shared" si="2"/>
        <v>-123255.10570138774</v>
      </c>
      <c r="E61" s="117">
        <f t="shared" si="10"/>
        <v>-6137.7079932640627</v>
      </c>
      <c r="F61" s="117">
        <f t="shared" si="11"/>
        <v>-117117.39770812368</v>
      </c>
      <c r="G61" s="118">
        <f t="shared" si="12"/>
        <v>16528083.14491831</v>
      </c>
      <c r="H61" s="112"/>
      <c r="I61" s="108"/>
      <c r="J61" s="113"/>
      <c r="K61" s="108">
        <f t="shared" si="4"/>
        <v>56</v>
      </c>
      <c r="L61" s="117">
        <f t="shared" si="5"/>
        <v>-22937.835407716459</v>
      </c>
      <c r="M61" s="117">
        <f t="shared" si="6"/>
        <v>-1974.5429629812934</v>
      </c>
      <c r="N61" s="117">
        <f t="shared" si="7"/>
        <v>-20963.292444735165</v>
      </c>
      <c r="O61" s="118">
        <f t="shared" si="13"/>
        <v>16720537.315341366</v>
      </c>
    </row>
    <row r="62" spans="1:15" x14ac:dyDescent="0.2">
      <c r="A62" s="108"/>
      <c r="B62" s="113"/>
      <c r="C62" s="108">
        <f t="shared" si="1"/>
        <v>57</v>
      </c>
      <c r="D62" s="117">
        <f t="shared" si="2"/>
        <v>-123255.10570138774</v>
      </c>
      <c r="E62" s="117">
        <f t="shared" si="10"/>
        <v>-6181.1834248830419</v>
      </c>
      <c r="F62" s="117">
        <f t="shared" si="11"/>
        <v>-117073.9222765047</v>
      </c>
      <c r="G62" s="118">
        <f t="shared" si="12"/>
        <v>16521901.961493427</v>
      </c>
      <c r="H62" s="112"/>
      <c r="I62" s="108"/>
      <c r="J62" s="113"/>
      <c r="K62" s="108">
        <f t="shared" si="4"/>
        <v>57</v>
      </c>
      <c r="L62" s="117">
        <f t="shared" si="5"/>
        <v>-22937.835407716459</v>
      </c>
      <c r="M62" s="117">
        <f t="shared" si="6"/>
        <v>-1987.8546734567208</v>
      </c>
      <c r="N62" s="117">
        <f t="shared" si="7"/>
        <v>-20949.980734259738</v>
      </c>
      <c r="O62" s="118">
        <f t="shared" si="13"/>
        <v>16718549.46066791</v>
      </c>
    </row>
    <row r="63" spans="1:15" x14ac:dyDescent="0.2">
      <c r="A63" s="108"/>
      <c r="B63" s="113"/>
      <c r="C63" s="108">
        <f t="shared" si="1"/>
        <v>58</v>
      </c>
      <c r="D63" s="117">
        <f t="shared" si="2"/>
        <v>-123255.10570138774</v>
      </c>
      <c r="E63" s="117">
        <f t="shared" si="10"/>
        <v>-6224.9668074759538</v>
      </c>
      <c r="F63" s="117">
        <f t="shared" si="11"/>
        <v>-117030.13889391179</v>
      </c>
      <c r="G63" s="118">
        <f t="shared" si="12"/>
        <v>16515676.994685952</v>
      </c>
      <c r="H63" s="112"/>
      <c r="I63" s="108"/>
      <c r="J63" s="113"/>
      <c r="K63" s="108">
        <f t="shared" si="4"/>
        <v>58</v>
      </c>
      <c r="L63" s="117">
        <f t="shared" si="5"/>
        <v>-22937.835407716459</v>
      </c>
      <c r="M63" s="117">
        <f t="shared" si="6"/>
        <v>-2001.256127046945</v>
      </c>
      <c r="N63" s="117">
        <f t="shared" si="7"/>
        <v>-20936.579280669514</v>
      </c>
      <c r="O63" s="118">
        <f t="shared" si="13"/>
        <v>16716548.204540864</v>
      </c>
    </row>
    <row r="64" spans="1:15" x14ac:dyDescent="0.2">
      <c r="A64" s="108"/>
      <c r="B64" s="113"/>
      <c r="C64" s="108">
        <f t="shared" si="1"/>
        <v>59</v>
      </c>
      <c r="D64" s="117">
        <f t="shared" si="2"/>
        <v>-123255.10570138774</v>
      </c>
      <c r="E64" s="117">
        <f t="shared" si="10"/>
        <v>-6269.0603223622456</v>
      </c>
      <c r="F64" s="117">
        <f t="shared" si="11"/>
        <v>-116986.0453790255</v>
      </c>
      <c r="G64" s="118">
        <f t="shared" si="12"/>
        <v>16509407.934363589</v>
      </c>
      <c r="H64" s="112"/>
      <c r="I64" s="108"/>
      <c r="J64" s="113"/>
      <c r="K64" s="108">
        <f t="shared" si="4"/>
        <v>59</v>
      </c>
      <c r="L64" s="117">
        <f t="shared" si="5"/>
        <v>-22937.835407716459</v>
      </c>
      <c r="M64" s="117">
        <f t="shared" si="6"/>
        <v>-2014.7479287701208</v>
      </c>
      <c r="N64" s="117">
        <f t="shared" si="7"/>
        <v>-20923.087478946338</v>
      </c>
      <c r="O64" s="118">
        <f t="shared" si="13"/>
        <v>16714533.456612093</v>
      </c>
    </row>
    <row r="65" spans="1:15" x14ac:dyDescent="0.2">
      <c r="A65" s="114">
        <f>B65+B53+B41+B29+B17</f>
        <v>-7395306.3420832669</v>
      </c>
      <c r="B65" s="113">
        <f>SUM(D54:D65)</f>
        <v>-1479061.2684166534</v>
      </c>
      <c r="C65" s="108">
        <f t="shared" si="1"/>
        <v>60</v>
      </c>
      <c r="D65" s="117">
        <f t="shared" si="2"/>
        <v>-123255.10570138774</v>
      </c>
      <c r="E65" s="117">
        <f t="shared" si="10"/>
        <v>-6313.466166312297</v>
      </c>
      <c r="F65" s="117">
        <f t="shared" si="11"/>
        <v>-116941.63953507545</v>
      </c>
      <c r="G65" s="118">
        <f t="shared" si="12"/>
        <v>16503094.468197277</v>
      </c>
      <c r="H65" s="112"/>
      <c r="I65" s="114">
        <f>J65+J53+J41+J29+J17</f>
        <v>-1376270.1244629875</v>
      </c>
      <c r="J65" s="113">
        <f>SUM(L54:L65)</f>
        <v>-275254.02489259752</v>
      </c>
      <c r="K65" s="108">
        <f t="shared" si="4"/>
        <v>60</v>
      </c>
      <c r="L65" s="117">
        <f t="shared" si="5"/>
        <v>-22937.835407716459</v>
      </c>
      <c r="M65" s="117">
        <f t="shared" si="6"/>
        <v>-2028.3306877232426</v>
      </c>
      <c r="N65" s="117">
        <f t="shared" si="7"/>
        <v>-20909.504719993216</v>
      </c>
      <c r="O65" s="118">
        <f t="shared" si="13"/>
        <v>16712505.125924369</v>
      </c>
    </row>
    <row r="66" spans="1:15" x14ac:dyDescent="0.2">
      <c r="A66" s="108"/>
      <c r="B66" s="113"/>
      <c r="C66" s="108">
        <f t="shared" si="1"/>
        <v>61</v>
      </c>
      <c r="D66" s="117">
        <f t="shared" si="2"/>
        <v>-123255.10570138774</v>
      </c>
      <c r="E66" s="117">
        <f t="shared" si="10"/>
        <v>-6358.1865516570251</v>
      </c>
      <c r="F66" s="117">
        <f t="shared" si="11"/>
        <v>-116896.91914973072</v>
      </c>
      <c r="G66" s="118">
        <f t="shared" si="12"/>
        <v>16496736.28164562</v>
      </c>
      <c r="H66" s="112"/>
      <c r="I66" s="108"/>
      <c r="J66" s="113"/>
      <c r="K66" s="108">
        <f t="shared" si="4"/>
        <v>61</v>
      </c>
      <c r="L66" s="117">
        <f t="shared" si="5"/>
        <v>-22937.835407716459</v>
      </c>
      <c r="M66" s="117">
        <f t="shared" si="6"/>
        <v>-2042.0050171096409</v>
      </c>
      <c r="N66" s="117">
        <f t="shared" si="7"/>
        <v>-20895.830390606818</v>
      </c>
      <c r="O66" s="118">
        <f t="shared" si="13"/>
        <v>16710463.12090726</v>
      </c>
    </row>
    <row r="67" spans="1:15" x14ac:dyDescent="0.2">
      <c r="A67" s="108"/>
      <c r="B67" s="113"/>
      <c r="C67" s="108">
        <f t="shared" si="1"/>
        <v>62</v>
      </c>
      <c r="D67" s="117">
        <f t="shared" si="2"/>
        <v>-123255.10570138774</v>
      </c>
      <c r="E67" s="117">
        <f t="shared" si="10"/>
        <v>-6403.2237063979264</v>
      </c>
      <c r="F67" s="117">
        <f t="shared" si="11"/>
        <v>-116851.88199498982</v>
      </c>
      <c r="G67" s="118">
        <f t="shared" si="12"/>
        <v>16490333.057939222</v>
      </c>
      <c r="H67" s="112"/>
      <c r="I67" s="108"/>
      <c r="J67" s="113"/>
      <c r="K67" s="108">
        <f t="shared" si="4"/>
        <v>62</v>
      </c>
      <c r="L67" s="117">
        <f t="shared" si="5"/>
        <v>-22937.835407716459</v>
      </c>
      <c r="M67" s="117">
        <f t="shared" si="6"/>
        <v>-2055.7715342666597</v>
      </c>
      <c r="N67" s="117">
        <f t="shared" si="7"/>
        <v>-20882.063873449799</v>
      </c>
      <c r="O67" s="118">
        <f t="shared" si="13"/>
        <v>16708407.349372994</v>
      </c>
    </row>
    <row r="68" spans="1:15" x14ac:dyDescent="0.2">
      <c r="A68" s="108"/>
      <c r="B68" s="113"/>
      <c r="C68" s="108">
        <f t="shared" si="1"/>
        <v>63</v>
      </c>
      <c r="D68" s="117">
        <f t="shared" si="2"/>
        <v>-123255.10570138774</v>
      </c>
      <c r="E68" s="117">
        <f t="shared" si="10"/>
        <v>-6448.5798743182386</v>
      </c>
      <c r="F68" s="117">
        <f t="shared" si="11"/>
        <v>-116806.5258270695</v>
      </c>
      <c r="G68" s="118">
        <f t="shared" si="12"/>
        <v>16483884.478064904</v>
      </c>
      <c r="H68" s="112"/>
      <c r="I68" s="108"/>
      <c r="J68" s="113"/>
      <c r="K68" s="108">
        <f t="shared" si="4"/>
        <v>63</v>
      </c>
      <c r="L68" s="117">
        <f t="shared" si="5"/>
        <v>-22937.835407716459</v>
      </c>
      <c r="M68" s="117">
        <f t="shared" si="6"/>
        <v>-2069.630860693509</v>
      </c>
      <c r="N68" s="117">
        <f t="shared" si="7"/>
        <v>-20868.20454702295</v>
      </c>
      <c r="O68" s="118">
        <f t="shared" si="13"/>
        <v>16706337.7185123</v>
      </c>
    </row>
    <row r="69" spans="1:15" x14ac:dyDescent="0.2">
      <c r="A69" s="108"/>
      <c r="B69" s="113"/>
      <c r="C69" s="108">
        <f t="shared" si="1"/>
        <v>64</v>
      </c>
      <c r="D69" s="117">
        <f t="shared" si="2"/>
        <v>-123255.10570138774</v>
      </c>
      <c r="E69" s="117">
        <f t="shared" si="10"/>
        <v>-6494.25731509467</v>
      </c>
      <c r="F69" s="117">
        <f t="shared" si="11"/>
        <v>-116760.84838629307</v>
      </c>
      <c r="G69" s="118">
        <f t="shared" si="12"/>
        <v>16477390.220749808</v>
      </c>
      <c r="H69" s="112"/>
      <c r="I69" s="108"/>
      <c r="J69" s="113"/>
      <c r="K69" s="108">
        <f t="shared" si="4"/>
        <v>64</v>
      </c>
      <c r="L69" s="117">
        <f t="shared" si="5"/>
        <v>-22937.835407716459</v>
      </c>
      <c r="M69" s="117">
        <f t="shared" si="6"/>
        <v>-2083.5836220793462</v>
      </c>
      <c r="N69" s="117">
        <f t="shared" si="7"/>
        <v>-20854.251785637112</v>
      </c>
      <c r="O69" s="118">
        <f t="shared" si="13"/>
        <v>16704254.134890221</v>
      </c>
    </row>
    <row r="70" spans="1:15" x14ac:dyDescent="0.2">
      <c r="A70" s="108"/>
      <c r="B70" s="113"/>
      <c r="C70" s="108">
        <f t="shared" si="1"/>
        <v>65</v>
      </c>
      <c r="D70" s="117">
        <f t="shared" si="2"/>
        <v>-123255.10570138774</v>
      </c>
      <c r="E70" s="117">
        <f t="shared" si="10"/>
        <v>-6540.2583044099156</v>
      </c>
      <c r="F70" s="117">
        <f t="shared" si="11"/>
        <v>-116714.84739697783</v>
      </c>
      <c r="G70" s="118">
        <f t="shared" si="12"/>
        <v>16470849.962445399</v>
      </c>
      <c r="H70" s="112"/>
      <c r="I70" s="108"/>
      <c r="J70" s="113"/>
      <c r="K70" s="108">
        <f t="shared" si="4"/>
        <v>65</v>
      </c>
      <c r="L70" s="117">
        <f t="shared" si="5"/>
        <v>-22937.835407716459</v>
      </c>
      <c r="M70" s="117">
        <f t="shared" si="6"/>
        <v>-2097.6304483315325</v>
      </c>
      <c r="N70" s="117">
        <f t="shared" si="7"/>
        <v>-20840.204959384926</v>
      </c>
      <c r="O70" s="118">
        <f t="shared" si="13"/>
        <v>16702156.504441889</v>
      </c>
    </row>
    <row r="71" spans="1:15" x14ac:dyDescent="0.2">
      <c r="A71" s="108"/>
      <c r="B71" s="113"/>
      <c r="C71" s="108">
        <f t="shared" si="1"/>
        <v>66</v>
      </c>
      <c r="D71" s="117">
        <f t="shared" si="2"/>
        <v>-123255.10570138774</v>
      </c>
      <c r="E71" s="117">
        <f t="shared" si="10"/>
        <v>-6586.5851340661466</v>
      </c>
      <c r="F71" s="117">
        <f t="shared" si="11"/>
        <v>-116668.5205673216</v>
      </c>
      <c r="G71" s="118">
        <f t="shared" si="12"/>
        <v>16464263.377311332</v>
      </c>
      <c r="H71" s="112"/>
      <c r="I71" s="108"/>
      <c r="J71" s="113"/>
      <c r="K71" s="108">
        <f t="shared" si="4"/>
        <v>66</v>
      </c>
      <c r="L71" s="117">
        <f t="shared" si="5"/>
        <v>-22937.835407716459</v>
      </c>
      <c r="M71" s="117">
        <f t="shared" si="6"/>
        <v>-2111.7719736040381</v>
      </c>
      <c r="N71" s="117">
        <f t="shared" si="7"/>
        <v>-20826.063434112421</v>
      </c>
      <c r="O71" s="118">
        <f t="shared" si="13"/>
        <v>16700044.732468285</v>
      </c>
    </row>
    <row r="72" spans="1:15" x14ac:dyDescent="0.2">
      <c r="A72" s="108"/>
      <c r="B72" s="113"/>
      <c r="C72" s="108">
        <f t="shared" ref="C72:C135" si="14">SUM(C71+1)</f>
        <v>67</v>
      </c>
      <c r="D72" s="117">
        <f t="shared" ref="D72:D135" si="15">PMT($B$3/12,$B$2,$B$1)</f>
        <v>-123255.10570138774</v>
      </c>
      <c r="E72" s="117">
        <f t="shared" si="10"/>
        <v>-6633.2401120991126</v>
      </c>
      <c r="F72" s="117">
        <f t="shared" si="11"/>
        <v>-116621.86558928863</v>
      </c>
      <c r="G72" s="118">
        <f t="shared" si="12"/>
        <v>16457630.137199232</v>
      </c>
      <c r="H72" s="112"/>
      <c r="I72" s="108"/>
      <c r="J72" s="113"/>
      <c r="K72" s="108">
        <f t="shared" ref="K72:K135" si="16">SUM(K71+1)</f>
        <v>67</v>
      </c>
      <c r="L72" s="117">
        <f t="shared" ref="L72:L135" si="17">PMT($J$3/12,$J$2,$J$1)</f>
        <v>-22937.835407716459</v>
      </c>
      <c r="M72" s="117">
        <f t="shared" ref="M72:M135" si="18">PPMT($J$3/12,K72,$J$2,$J$1)</f>
        <v>-2126.0088363260802</v>
      </c>
      <c r="N72" s="117">
        <f t="shared" ref="N72:N135" si="19">SUM(L72-M72)</f>
        <v>-20811.826571390378</v>
      </c>
      <c r="O72" s="118">
        <f t="shared" si="13"/>
        <v>16697918.723631959</v>
      </c>
    </row>
    <row r="73" spans="1:15" x14ac:dyDescent="0.2">
      <c r="A73" s="108"/>
      <c r="B73" s="113"/>
      <c r="C73" s="108">
        <f t="shared" si="14"/>
        <v>68</v>
      </c>
      <c r="D73" s="117">
        <f t="shared" si="15"/>
        <v>-123255.10570138774</v>
      </c>
      <c r="E73" s="117">
        <f t="shared" si="10"/>
        <v>-6680.2255628931453</v>
      </c>
      <c r="F73" s="117">
        <f t="shared" si="11"/>
        <v>-116574.8801384946</v>
      </c>
      <c r="G73" s="118">
        <f t="shared" si="12"/>
        <v>16450949.91163634</v>
      </c>
      <c r="H73" s="112"/>
      <c r="I73" s="108"/>
      <c r="J73" s="113"/>
      <c r="K73" s="108">
        <f t="shared" si="16"/>
        <v>68</v>
      </c>
      <c r="L73" s="117">
        <f t="shared" si="17"/>
        <v>-22937.835407716459</v>
      </c>
      <c r="M73" s="117">
        <f t="shared" si="18"/>
        <v>-2140.3416792309799</v>
      </c>
      <c r="N73" s="117">
        <f t="shared" si="19"/>
        <v>-20797.493728485479</v>
      </c>
      <c r="O73" s="118">
        <f t="shared" si="13"/>
        <v>16695778.381952729</v>
      </c>
    </row>
    <row r="74" spans="1:15" x14ac:dyDescent="0.2">
      <c r="A74" s="108"/>
      <c r="B74" s="113"/>
      <c r="C74" s="108">
        <f t="shared" si="14"/>
        <v>69</v>
      </c>
      <c r="D74" s="117">
        <f t="shared" si="15"/>
        <v>-123255.10570138774</v>
      </c>
      <c r="E74" s="117">
        <f t="shared" si="10"/>
        <v>-6727.5438272969914</v>
      </c>
      <c r="F74" s="117">
        <f t="shared" si="11"/>
        <v>-116527.56187409075</v>
      </c>
      <c r="G74" s="118">
        <f t="shared" si="12"/>
        <v>16444222.367809042</v>
      </c>
      <c r="H74" s="112"/>
      <c r="I74" s="108"/>
      <c r="J74" s="113"/>
      <c r="K74" s="108">
        <f t="shared" si="16"/>
        <v>69</v>
      </c>
      <c r="L74" s="117">
        <f t="shared" si="17"/>
        <v>-22937.835407716459</v>
      </c>
      <c r="M74" s="117">
        <f t="shared" si="18"/>
        <v>-2154.7711493851311</v>
      </c>
      <c r="N74" s="117">
        <f t="shared" si="19"/>
        <v>-20783.064258331327</v>
      </c>
      <c r="O74" s="118">
        <f t="shared" si="13"/>
        <v>16693623.610803343</v>
      </c>
    </row>
    <row r="75" spans="1:15" x14ac:dyDescent="0.2">
      <c r="A75" s="108"/>
      <c r="B75" s="113"/>
      <c r="C75" s="108">
        <f t="shared" si="14"/>
        <v>70</v>
      </c>
      <c r="D75" s="117">
        <f t="shared" si="15"/>
        <v>-123255.10570138774</v>
      </c>
      <c r="E75" s="117">
        <f t="shared" si="10"/>
        <v>-6775.1972627403447</v>
      </c>
      <c r="F75" s="117">
        <f t="shared" si="11"/>
        <v>-116479.9084386474</v>
      </c>
      <c r="G75" s="118">
        <f t="shared" si="12"/>
        <v>16437447.170546303</v>
      </c>
      <c r="H75" s="112"/>
      <c r="I75" s="108"/>
      <c r="J75" s="113"/>
      <c r="K75" s="108">
        <f t="shared" si="16"/>
        <v>70</v>
      </c>
      <c r="L75" s="117">
        <f t="shared" si="17"/>
        <v>-22937.835407716459</v>
      </c>
      <c r="M75" s="117">
        <f t="shared" si="18"/>
        <v>-2169.2978982172317</v>
      </c>
      <c r="N75" s="117">
        <f t="shared" si="19"/>
        <v>-20768.537509499227</v>
      </c>
      <c r="O75" s="118">
        <f t="shared" si="13"/>
        <v>16691454.312905125</v>
      </c>
    </row>
    <row r="76" spans="1:15" x14ac:dyDescent="0.2">
      <c r="A76" s="108"/>
      <c r="B76" s="113"/>
      <c r="C76" s="108">
        <f t="shared" si="14"/>
        <v>71</v>
      </c>
      <c r="D76" s="117">
        <f t="shared" si="15"/>
        <v>-123255.10570138774</v>
      </c>
      <c r="E76" s="117">
        <f t="shared" si="10"/>
        <v>-6823.1882433514111</v>
      </c>
      <c r="F76" s="117">
        <f t="shared" si="11"/>
        <v>-116431.91745803633</v>
      </c>
      <c r="G76" s="118">
        <f t="shared" si="12"/>
        <v>16430623.982302951</v>
      </c>
      <c r="H76" s="112"/>
      <c r="I76" s="108"/>
      <c r="J76" s="113"/>
      <c r="K76" s="108">
        <f t="shared" si="16"/>
        <v>71</v>
      </c>
      <c r="L76" s="117">
        <f t="shared" si="17"/>
        <v>-22937.835407716459</v>
      </c>
      <c r="M76" s="117">
        <f t="shared" si="18"/>
        <v>-2183.9225815477148</v>
      </c>
      <c r="N76" s="117">
        <f t="shared" si="19"/>
        <v>-20753.912826168744</v>
      </c>
      <c r="O76" s="118">
        <f t="shared" si="13"/>
        <v>16689270.390323577</v>
      </c>
    </row>
    <row r="77" spans="1:15" x14ac:dyDescent="0.2">
      <c r="A77" s="108"/>
      <c r="B77" s="113">
        <f>SUM(D66:D77)</f>
        <v>-1479061.2684166534</v>
      </c>
      <c r="C77" s="108">
        <f t="shared" si="14"/>
        <v>72</v>
      </c>
      <c r="D77" s="117">
        <f t="shared" si="15"/>
        <v>-123255.10570138774</v>
      </c>
      <c r="E77" s="117">
        <f t="shared" si="10"/>
        <v>-6871.5191600751568</v>
      </c>
      <c r="F77" s="117">
        <f t="shared" si="11"/>
        <v>-116383.58654131259</v>
      </c>
      <c r="G77" s="118">
        <f t="shared" si="12"/>
        <v>16423752.463142876</v>
      </c>
      <c r="H77" s="112"/>
      <c r="I77" s="108"/>
      <c r="J77" s="113">
        <f>SUM(L66:L77)</f>
        <v>-275254.02489259752</v>
      </c>
      <c r="K77" s="108">
        <f t="shared" si="16"/>
        <v>72</v>
      </c>
      <c r="L77" s="117">
        <f t="shared" si="17"/>
        <v>-22937.835407716459</v>
      </c>
      <c r="M77" s="117">
        <f t="shared" si="18"/>
        <v>-2198.6458596183147</v>
      </c>
      <c r="N77" s="117">
        <f t="shared" si="19"/>
        <v>-20739.189548098144</v>
      </c>
      <c r="O77" s="118">
        <f t="shared" si="13"/>
        <v>16687071.74446396</v>
      </c>
    </row>
    <row r="78" spans="1:15" x14ac:dyDescent="0.2">
      <c r="A78" s="108"/>
      <c r="B78" s="113"/>
      <c r="C78" s="108">
        <f t="shared" si="14"/>
        <v>73</v>
      </c>
      <c r="D78" s="117">
        <f t="shared" si="15"/>
        <v>-123255.10570138774</v>
      </c>
      <c r="E78" s="117">
        <f t="shared" si="10"/>
        <v>-6920.192420792373</v>
      </c>
      <c r="F78" s="117">
        <f t="shared" si="11"/>
        <v>-116334.91328059537</v>
      </c>
      <c r="G78" s="118">
        <f t="shared" si="12"/>
        <v>16416832.270722084</v>
      </c>
      <c r="H78" s="112"/>
      <c r="I78" s="108"/>
      <c r="J78" s="113"/>
      <c r="K78" s="108">
        <f t="shared" si="16"/>
        <v>73</v>
      </c>
      <c r="L78" s="117">
        <f t="shared" si="17"/>
        <v>-22937.835407716459</v>
      </c>
      <c r="M78" s="117">
        <f t="shared" si="18"/>
        <v>-2213.4683971219092</v>
      </c>
      <c r="N78" s="117">
        <f t="shared" si="19"/>
        <v>-20724.367010594549</v>
      </c>
      <c r="O78" s="118">
        <f t="shared" si="13"/>
        <v>16684858.276066838</v>
      </c>
    </row>
    <row r="79" spans="1:15" x14ac:dyDescent="0.2">
      <c r="A79" s="108"/>
      <c r="B79" s="113"/>
      <c r="C79" s="108">
        <f t="shared" si="14"/>
        <v>74</v>
      </c>
      <c r="D79" s="117">
        <f t="shared" si="15"/>
        <v>-123255.10570138774</v>
      </c>
      <c r="E79" s="117">
        <f t="shared" si="10"/>
        <v>-6969.2104504396411</v>
      </c>
      <c r="F79" s="117">
        <f t="shared" si="11"/>
        <v>-116285.8952509481</v>
      </c>
      <c r="G79" s="118">
        <f t="shared" si="12"/>
        <v>16409863.060271645</v>
      </c>
      <c r="H79" s="112"/>
      <c r="I79" s="108"/>
      <c r="J79" s="113"/>
      <c r="K79" s="108">
        <f t="shared" si="16"/>
        <v>74</v>
      </c>
      <c r="L79" s="117">
        <f t="shared" si="17"/>
        <v>-22937.835407716459</v>
      </c>
      <c r="M79" s="117">
        <f t="shared" si="18"/>
        <v>-2228.3908632325038</v>
      </c>
      <c r="N79" s="117">
        <f t="shared" si="19"/>
        <v>-20709.444544483955</v>
      </c>
      <c r="O79" s="118">
        <f t="shared" si="13"/>
        <v>16682629.885203606</v>
      </c>
    </row>
    <row r="80" spans="1:15" x14ac:dyDescent="0.2">
      <c r="A80" s="108"/>
      <c r="B80" s="113"/>
      <c r="C80" s="108">
        <f t="shared" si="14"/>
        <v>75</v>
      </c>
      <c r="D80" s="117">
        <f t="shared" si="15"/>
        <v>-123255.10570138774</v>
      </c>
      <c r="E80" s="117">
        <f t="shared" si="10"/>
        <v>-7018.5756911302306</v>
      </c>
      <c r="F80" s="117">
        <f t="shared" si="11"/>
        <v>-116236.53001025751</v>
      </c>
      <c r="G80" s="118">
        <f t="shared" si="12"/>
        <v>16402844.484580515</v>
      </c>
      <c r="H80" s="112"/>
      <c r="I80" s="108"/>
      <c r="J80" s="113"/>
      <c r="K80" s="108">
        <f t="shared" si="16"/>
        <v>75</v>
      </c>
      <c r="L80" s="117">
        <f t="shared" si="17"/>
        <v>-22937.835407716459</v>
      </c>
      <c r="M80" s="117">
        <f t="shared" si="18"/>
        <v>-2243.4139316354667</v>
      </c>
      <c r="N80" s="117">
        <f t="shared" si="19"/>
        <v>-20694.421476080992</v>
      </c>
      <c r="O80" s="118">
        <f t="shared" si="13"/>
        <v>16680386.471271969</v>
      </c>
    </row>
    <row r="81" spans="1:15" x14ac:dyDescent="0.2">
      <c r="A81" s="108"/>
      <c r="B81" s="113"/>
      <c r="C81" s="108">
        <f t="shared" si="14"/>
        <v>76</v>
      </c>
      <c r="D81" s="117">
        <f t="shared" si="15"/>
        <v>-123255.10570138774</v>
      </c>
      <c r="E81" s="117">
        <f t="shared" si="10"/>
        <v>-7068.2906022757525</v>
      </c>
      <c r="F81" s="117">
        <f t="shared" si="11"/>
        <v>-116186.81509911199</v>
      </c>
      <c r="G81" s="118">
        <f t="shared" si="12"/>
        <v>16395776.193978239</v>
      </c>
      <c r="H81" s="112"/>
      <c r="I81" s="108"/>
      <c r="J81" s="113"/>
      <c r="K81" s="108">
        <f t="shared" si="16"/>
        <v>76</v>
      </c>
      <c r="L81" s="117">
        <f t="shared" si="17"/>
        <v>-22937.835407716459</v>
      </c>
      <c r="M81" s="117">
        <f t="shared" si="18"/>
        <v>-2258.5382805579102</v>
      </c>
      <c r="N81" s="117">
        <f t="shared" si="19"/>
        <v>-20679.297127158548</v>
      </c>
      <c r="O81" s="118">
        <f t="shared" si="13"/>
        <v>16678127.932991412</v>
      </c>
    </row>
    <row r="82" spans="1:15" x14ac:dyDescent="0.2">
      <c r="A82" s="108"/>
      <c r="B82" s="113"/>
      <c r="C82" s="108">
        <f t="shared" si="14"/>
        <v>77</v>
      </c>
      <c r="D82" s="117">
        <f t="shared" si="15"/>
        <v>-123255.10570138774</v>
      </c>
      <c r="E82" s="117">
        <f t="shared" si="10"/>
        <v>-7118.357660708527</v>
      </c>
      <c r="F82" s="117">
        <f t="shared" si="11"/>
        <v>-116136.74804067922</v>
      </c>
      <c r="G82" s="118">
        <f t="shared" si="12"/>
        <v>16388657.83631753</v>
      </c>
      <c r="H82" s="112"/>
      <c r="I82" s="108"/>
      <c r="J82" s="113"/>
      <c r="K82" s="108">
        <f t="shared" si="16"/>
        <v>77</v>
      </c>
      <c r="L82" s="117">
        <f t="shared" si="17"/>
        <v>-22937.835407716459</v>
      </c>
      <c r="M82" s="117">
        <f t="shared" si="18"/>
        <v>-2273.7645927993326</v>
      </c>
      <c r="N82" s="117">
        <f t="shared" si="19"/>
        <v>-20664.070814917126</v>
      </c>
      <c r="O82" s="118">
        <f t="shared" si="13"/>
        <v>16675854.168398613</v>
      </c>
    </row>
    <row r="83" spans="1:15" x14ac:dyDescent="0.2">
      <c r="A83" s="108"/>
      <c r="B83" s="113"/>
      <c r="C83" s="108">
        <f t="shared" si="14"/>
        <v>78</v>
      </c>
      <c r="D83" s="117">
        <f t="shared" si="15"/>
        <v>-123255.10570138774</v>
      </c>
      <c r="E83" s="117">
        <f t="shared" si="10"/>
        <v>-7168.7793608052161</v>
      </c>
      <c r="F83" s="117">
        <f t="shared" si="11"/>
        <v>-116086.32634058253</v>
      </c>
      <c r="G83" s="118">
        <f t="shared" si="12"/>
        <v>16381489.056956725</v>
      </c>
      <c r="H83" s="112"/>
      <c r="I83" s="108"/>
      <c r="J83" s="113"/>
      <c r="K83" s="108">
        <f t="shared" si="16"/>
        <v>78</v>
      </c>
      <c r="L83" s="117">
        <f t="shared" si="17"/>
        <v>-22937.835407716459</v>
      </c>
      <c r="M83" s="117">
        <f t="shared" si="18"/>
        <v>-2289.093555762458</v>
      </c>
      <c r="N83" s="117">
        <f t="shared" si="19"/>
        <v>-20648.741851954001</v>
      </c>
      <c r="O83" s="118">
        <f t="shared" si="13"/>
        <v>16673565.07484285</v>
      </c>
    </row>
    <row r="84" spans="1:15" x14ac:dyDescent="0.2">
      <c r="A84" s="108"/>
      <c r="B84" s="113"/>
      <c r="C84" s="108">
        <f t="shared" si="14"/>
        <v>79</v>
      </c>
      <c r="D84" s="117">
        <f t="shared" si="15"/>
        <v>-123255.10570138774</v>
      </c>
      <c r="E84" s="117">
        <f t="shared" si="10"/>
        <v>-7219.5582146109373</v>
      </c>
      <c r="F84" s="117">
        <f t="shared" si="11"/>
        <v>-116035.54748677681</v>
      </c>
      <c r="G84" s="118">
        <f t="shared" si="12"/>
        <v>16374269.498742115</v>
      </c>
      <c r="H84" s="112"/>
      <c r="I84" s="108"/>
      <c r="J84" s="113"/>
      <c r="K84" s="108">
        <f t="shared" si="16"/>
        <v>79</v>
      </c>
      <c r="L84" s="117">
        <f t="shared" si="17"/>
        <v>-22937.835407716459</v>
      </c>
      <c r="M84" s="117">
        <f t="shared" si="18"/>
        <v>-2304.5258614842242</v>
      </c>
      <c r="N84" s="117">
        <f t="shared" si="19"/>
        <v>-20633.309546232234</v>
      </c>
      <c r="O84" s="118">
        <f t="shared" si="13"/>
        <v>16671260.548981365</v>
      </c>
    </row>
    <row r="85" spans="1:15" x14ac:dyDescent="0.2">
      <c r="A85" s="108"/>
      <c r="B85" s="113"/>
      <c r="C85" s="108">
        <f t="shared" si="14"/>
        <v>80</v>
      </c>
      <c r="D85" s="117">
        <f t="shared" si="15"/>
        <v>-123255.10570138774</v>
      </c>
      <c r="E85" s="117">
        <f t="shared" si="10"/>
        <v>-7270.696751964424</v>
      </c>
      <c r="F85" s="117">
        <f t="shared" si="11"/>
        <v>-115984.40894942332</v>
      </c>
      <c r="G85" s="118">
        <f t="shared" si="12"/>
        <v>16366998.80199015</v>
      </c>
      <c r="H85" s="112"/>
      <c r="I85" s="108"/>
      <c r="J85" s="113"/>
      <c r="K85" s="108">
        <f t="shared" si="16"/>
        <v>80</v>
      </c>
      <c r="L85" s="117">
        <f t="shared" si="17"/>
        <v>-22937.835407716459</v>
      </c>
      <c r="M85" s="117">
        <f t="shared" si="18"/>
        <v>-2320.0622066670585</v>
      </c>
      <c r="N85" s="117">
        <f t="shared" si="19"/>
        <v>-20617.7732010494</v>
      </c>
      <c r="O85" s="118">
        <f t="shared" si="13"/>
        <v>16668940.486774698</v>
      </c>
    </row>
    <row r="86" spans="1:15" x14ac:dyDescent="0.2">
      <c r="A86" s="108"/>
      <c r="B86" s="113"/>
      <c r="C86" s="108">
        <f t="shared" si="14"/>
        <v>81</v>
      </c>
      <c r="D86" s="117">
        <f t="shared" si="15"/>
        <v>-123255.10570138774</v>
      </c>
      <c r="E86" s="117">
        <f t="shared" si="10"/>
        <v>-7322.1975206241768</v>
      </c>
      <c r="F86" s="117">
        <f t="shared" si="11"/>
        <v>-115932.90818076357</v>
      </c>
      <c r="G86" s="118">
        <f t="shared" si="12"/>
        <v>16359676.604469525</v>
      </c>
      <c r="H86" s="112"/>
      <c r="I86" s="108"/>
      <c r="J86" s="113"/>
      <c r="K86" s="108">
        <f t="shared" si="16"/>
        <v>81</v>
      </c>
      <c r="L86" s="117">
        <f t="shared" si="17"/>
        <v>-22937.835407716459</v>
      </c>
      <c r="M86" s="117">
        <f t="shared" si="18"/>
        <v>-2335.7032927103428</v>
      </c>
      <c r="N86" s="117">
        <f t="shared" si="19"/>
        <v>-20602.132115006116</v>
      </c>
      <c r="O86" s="118">
        <f t="shared" si="13"/>
        <v>16666604.783481987</v>
      </c>
    </row>
    <row r="87" spans="1:15" x14ac:dyDescent="0.2">
      <c r="A87" s="108"/>
      <c r="B87" s="113"/>
      <c r="C87" s="108">
        <f t="shared" si="14"/>
        <v>82</v>
      </c>
      <c r="D87" s="117">
        <f t="shared" si="15"/>
        <v>-123255.10570138774</v>
      </c>
      <c r="E87" s="117">
        <f t="shared" si="10"/>
        <v>-7374.0630863952683</v>
      </c>
      <c r="F87" s="117">
        <f t="shared" si="11"/>
        <v>-115881.04261499248</v>
      </c>
      <c r="G87" s="118">
        <f t="shared" si="12"/>
        <v>16352302.541383129</v>
      </c>
      <c r="H87" s="112"/>
      <c r="I87" s="108"/>
      <c r="J87" s="113"/>
      <c r="K87" s="108">
        <f t="shared" si="16"/>
        <v>82</v>
      </c>
      <c r="L87" s="117">
        <f t="shared" si="17"/>
        <v>-22937.835407716459</v>
      </c>
      <c r="M87" s="117">
        <f t="shared" si="18"/>
        <v>-2351.4498257420346</v>
      </c>
      <c r="N87" s="117">
        <f t="shared" si="19"/>
        <v>-20586.385581974424</v>
      </c>
      <c r="O87" s="118">
        <f t="shared" si="13"/>
        <v>16664253.333656246</v>
      </c>
    </row>
    <row r="88" spans="1:15" x14ac:dyDescent="0.2">
      <c r="A88" s="108"/>
      <c r="B88" s="113"/>
      <c r="C88" s="108">
        <f t="shared" si="14"/>
        <v>83</v>
      </c>
      <c r="D88" s="117">
        <f t="shared" si="15"/>
        <v>-123255.10570138774</v>
      </c>
      <c r="E88" s="117">
        <f t="shared" si="10"/>
        <v>-7426.2960332572111</v>
      </c>
      <c r="F88" s="117">
        <f t="shared" si="11"/>
        <v>-115828.80966813053</v>
      </c>
      <c r="G88" s="118">
        <f t="shared" si="12"/>
        <v>16344876.245349871</v>
      </c>
      <c r="H88" s="112"/>
      <c r="I88" s="108"/>
      <c r="J88" s="113"/>
      <c r="K88" s="108">
        <f t="shared" si="16"/>
        <v>83</v>
      </c>
      <c r="L88" s="117">
        <f t="shared" si="17"/>
        <v>-22937.835407716459</v>
      </c>
      <c r="M88" s="117">
        <f t="shared" si="18"/>
        <v>-2367.3025166505759</v>
      </c>
      <c r="N88" s="117">
        <f t="shared" si="19"/>
        <v>-20570.532891065883</v>
      </c>
      <c r="O88" s="118">
        <f t="shared" si="13"/>
        <v>16661886.031139595</v>
      </c>
    </row>
    <row r="89" spans="1:15" x14ac:dyDescent="0.2">
      <c r="A89" s="108"/>
      <c r="B89" s="113">
        <f>SUM(D78:D89)</f>
        <v>-1479061.2684166534</v>
      </c>
      <c r="C89" s="108">
        <f t="shared" si="14"/>
        <v>84</v>
      </c>
      <c r="D89" s="117">
        <f t="shared" si="15"/>
        <v>-123255.10570138774</v>
      </c>
      <c r="E89" s="117">
        <f t="shared" si="10"/>
        <v>-7478.8989634928002</v>
      </c>
      <c r="F89" s="117">
        <f t="shared" si="11"/>
        <v>-115776.20673789494</v>
      </c>
      <c r="G89" s="118">
        <f t="shared" si="12"/>
        <v>16337397.346386379</v>
      </c>
      <c r="H89" s="112"/>
      <c r="I89" s="108"/>
      <c r="J89" s="113">
        <f>SUM(L78:L89)</f>
        <v>-275254.02489259752</v>
      </c>
      <c r="K89" s="108">
        <f t="shared" si="16"/>
        <v>84</v>
      </c>
      <c r="L89" s="117">
        <f t="shared" si="17"/>
        <v>-22937.835407716459</v>
      </c>
      <c r="M89" s="117">
        <f t="shared" si="18"/>
        <v>-2383.2620811169909</v>
      </c>
      <c r="N89" s="117">
        <f t="shared" si="19"/>
        <v>-20554.573326599468</v>
      </c>
      <c r="O89" s="118">
        <f t="shared" si="13"/>
        <v>16659502.769058479</v>
      </c>
    </row>
    <row r="90" spans="1:15" x14ac:dyDescent="0.2">
      <c r="A90" s="108"/>
      <c r="B90" s="113"/>
      <c r="C90" s="108">
        <f t="shared" si="14"/>
        <v>85</v>
      </c>
      <c r="D90" s="117">
        <f t="shared" si="15"/>
        <v>-123255.10570138774</v>
      </c>
      <c r="E90" s="117">
        <f t="shared" si="10"/>
        <v>-7531.8744978175237</v>
      </c>
      <c r="F90" s="117">
        <f t="shared" si="11"/>
        <v>-115723.23120357022</v>
      </c>
      <c r="G90" s="118">
        <f t="shared" si="12"/>
        <v>16329865.471888561</v>
      </c>
      <c r="H90" s="112"/>
      <c r="I90" s="108"/>
      <c r="J90" s="113"/>
      <c r="K90" s="108">
        <f t="shared" si="16"/>
        <v>85</v>
      </c>
      <c r="L90" s="117">
        <f t="shared" si="17"/>
        <v>-22937.835407716459</v>
      </c>
      <c r="M90" s="117">
        <f t="shared" si="18"/>
        <v>-2399.3292396471916</v>
      </c>
      <c r="N90" s="117">
        <f t="shared" si="19"/>
        <v>-20538.506168069267</v>
      </c>
      <c r="O90" s="118">
        <f t="shared" si="13"/>
        <v>16657103.439818831</v>
      </c>
    </row>
    <row r="91" spans="1:15" x14ac:dyDescent="0.2">
      <c r="A91" s="108"/>
      <c r="B91" s="113"/>
      <c r="C91" s="108">
        <f t="shared" si="14"/>
        <v>86</v>
      </c>
      <c r="D91" s="117">
        <f t="shared" si="15"/>
        <v>-123255.10570138774</v>
      </c>
      <c r="E91" s="117">
        <f t="shared" si="10"/>
        <v>-7585.2252755104128</v>
      </c>
      <c r="F91" s="117">
        <f t="shared" si="11"/>
        <v>-115669.88042587733</v>
      </c>
      <c r="G91" s="118">
        <f t="shared" si="12"/>
        <v>16322280.24661305</v>
      </c>
      <c r="H91" s="112"/>
      <c r="I91" s="108"/>
      <c r="J91" s="113"/>
      <c r="K91" s="108">
        <f t="shared" si="16"/>
        <v>86</v>
      </c>
      <c r="L91" s="117">
        <f t="shared" si="17"/>
        <v>-22937.835407716459</v>
      </c>
      <c r="M91" s="117">
        <f t="shared" si="18"/>
        <v>-2415.5047176044754</v>
      </c>
      <c r="N91" s="117">
        <f t="shared" si="19"/>
        <v>-20522.330690111983</v>
      </c>
      <c r="O91" s="118">
        <f t="shared" si="13"/>
        <v>16654687.935101226</v>
      </c>
    </row>
    <row r="92" spans="1:15" x14ac:dyDescent="0.2">
      <c r="A92" s="108"/>
      <c r="B92" s="113"/>
      <c r="C92" s="108">
        <f t="shared" si="14"/>
        <v>87</v>
      </c>
      <c r="D92" s="117">
        <f t="shared" si="15"/>
        <v>-123255.10570138774</v>
      </c>
      <c r="E92" s="117">
        <f t="shared" si="10"/>
        <v>-7638.9539545452863</v>
      </c>
      <c r="F92" s="117">
        <f t="shared" si="11"/>
        <v>-115616.15174684246</v>
      </c>
      <c r="G92" s="118">
        <f t="shared" si="12"/>
        <v>16314641.292658504</v>
      </c>
      <c r="H92" s="112"/>
      <c r="I92" s="108"/>
      <c r="J92" s="113"/>
      <c r="K92" s="108">
        <f t="shared" si="16"/>
        <v>87</v>
      </c>
      <c r="L92" s="117">
        <f t="shared" si="17"/>
        <v>-22937.835407716459</v>
      </c>
      <c r="M92" s="117">
        <f t="shared" si="18"/>
        <v>-2431.789245242333</v>
      </c>
      <c r="N92" s="117">
        <f t="shared" si="19"/>
        <v>-20506.046162474126</v>
      </c>
      <c r="O92" s="118">
        <f t="shared" si="13"/>
        <v>16652256.145855984</v>
      </c>
    </row>
    <row r="93" spans="1:15" x14ac:dyDescent="0.2">
      <c r="A93" s="108"/>
      <c r="B93" s="113"/>
      <c r="C93" s="108">
        <f t="shared" si="14"/>
        <v>88</v>
      </c>
      <c r="D93" s="117">
        <f t="shared" si="15"/>
        <v>-123255.10570138774</v>
      </c>
      <c r="E93" s="117">
        <f t="shared" si="10"/>
        <v>-7693.063211723289</v>
      </c>
      <c r="F93" s="117">
        <f t="shared" si="11"/>
        <v>-115562.04248966445</v>
      </c>
      <c r="G93" s="118">
        <f t="shared" si="12"/>
        <v>16306948.22944678</v>
      </c>
      <c r="H93" s="112"/>
      <c r="I93" s="108"/>
      <c r="J93" s="113"/>
      <c r="K93" s="108">
        <f t="shared" si="16"/>
        <v>88</v>
      </c>
      <c r="L93" s="117">
        <f t="shared" si="17"/>
        <v>-22937.835407716459</v>
      </c>
      <c r="M93" s="117">
        <f t="shared" si="18"/>
        <v>-2448.1835577373386</v>
      </c>
      <c r="N93" s="117">
        <f t="shared" si="19"/>
        <v>-20489.65184997912</v>
      </c>
      <c r="O93" s="118">
        <f t="shared" si="13"/>
        <v>16649807.962298246</v>
      </c>
    </row>
    <row r="94" spans="1:15" x14ac:dyDescent="0.2">
      <c r="A94" s="108"/>
      <c r="B94" s="113"/>
      <c r="C94" s="108">
        <f t="shared" si="14"/>
        <v>89</v>
      </c>
      <c r="D94" s="117">
        <f t="shared" si="15"/>
        <v>-123255.10570138774</v>
      </c>
      <c r="E94" s="117">
        <f t="shared" si="10"/>
        <v>-7747.5557428063621</v>
      </c>
      <c r="F94" s="117">
        <f t="shared" si="11"/>
        <v>-115507.54995858138</v>
      </c>
      <c r="G94" s="118">
        <f t="shared" si="12"/>
        <v>16299200.673703974</v>
      </c>
      <c r="H94" s="112"/>
      <c r="I94" s="108"/>
      <c r="J94" s="113"/>
      <c r="K94" s="108">
        <f t="shared" si="16"/>
        <v>89</v>
      </c>
      <c r="L94" s="117">
        <f t="shared" si="17"/>
        <v>-22937.835407716459</v>
      </c>
      <c r="M94" s="117">
        <f t="shared" si="18"/>
        <v>-2464.6883952224198</v>
      </c>
      <c r="N94" s="117">
        <f t="shared" si="19"/>
        <v>-20473.147012494039</v>
      </c>
      <c r="O94" s="118">
        <f t="shared" si="13"/>
        <v>16647343.273903023</v>
      </c>
    </row>
    <row r="95" spans="1:15" x14ac:dyDescent="0.2">
      <c r="A95" s="108"/>
      <c r="B95" s="113"/>
      <c r="C95" s="108">
        <f t="shared" si="14"/>
        <v>90</v>
      </c>
      <c r="D95" s="117">
        <f t="shared" si="15"/>
        <v>-123255.10570138774</v>
      </c>
      <c r="E95" s="117">
        <f t="shared" si="10"/>
        <v>-7802.4342626512371</v>
      </c>
      <c r="F95" s="117">
        <f t="shared" si="11"/>
        <v>-115452.67143873651</v>
      </c>
      <c r="G95" s="118">
        <f t="shared" si="12"/>
        <v>16291398.239441322</v>
      </c>
      <c r="H95" s="112"/>
      <c r="I95" s="108"/>
      <c r="J95" s="113"/>
      <c r="K95" s="108">
        <f t="shared" si="16"/>
        <v>90</v>
      </c>
      <c r="L95" s="117">
        <f t="shared" si="17"/>
        <v>-22937.835407716459</v>
      </c>
      <c r="M95" s="117">
        <f t="shared" si="18"/>
        <v>-2481.3045028202105</v>
      </c>
      <c r="N95" s="117">
        <f t="shared" si="19"/>
        <v>-20456.530904896248</v>
      </c>
      <c r="O95" s="118">
        <f t="shared" si="13"/>
        <v>16644861.969400203</v>
      </c>
    </row>
    <row r="96" spans="1:15" x14ac:dyDescent="0.2">
      <c r="A96" s="108"/>
      <c r="B96" s="113"/>
      <c r="C96" s="108">
        <f t="shared" si="14"/>
        <v>91</v>
      </c>
      <c r="D96" s="117">
        <f t="shared" si="15"/>
        <v>-123255.10570138774</v>
      </c>
      <c r="E96" s="117">
        <f t="shared" si="10"/>
        <v>-7857.7015053450014</v>
      </c>
      <c r="F96" s="117">
        <f t="shared" si="11"/>
        <v>-115397.40419604274</v>
      </c>
      <c r="G96" s="118">
        <f t="shared" si="12"/>
        <v>16283540.537935978</v>
      </c>
      <c r="H96" s="112"/>
      <c r="I96" s="108"/>
      <c r="J96" s="113"/>
      <c r="K96" s="108">
        <f t="shared" si="16"/>
        <v>91</v>
      </c>
      <c r="L96" s="117">
        <f t="shared" si="17"/>
        <v>-22937.835407716459</v>
      </c>
      <c r="M96" s="117">
        <f t="shared" si="18"/>
        <v>-2498.0326306767238</v>
      </c>
      <c r="N96" s="117">
        <f t="shared" si="19"/>
        <v>-20439.802777039735</v>
      </c>
      <c r="O96" s="118">
        <f t="shared" si="13"/>
        <v>16642363.936769526</v>
      </c>
    </row>
    <row r="97" spans="1:15" x14ac:dyDescent="0.2">
      <c r="A97" s="108"/>
      <c r="B97" s="113"/>
      <c r="C97" s="108">
        <f t="shared" si="14"/>
        <v>92</v>
      </c>
      <c r="D97" s="117">
        <f t="shared" si="15"/>
        <v>-123255.10570138774</v>
      </c>
      <c r="E97" s="117">
        <f t="shared" si="10"/>
        <v>-7913.3602243412024</v>
      </c>
      <c r="F97" s="117">
        <f t="shared" si="11"/>
        <v>-115341.74547704654</v>
      </c>
      <c r="G97" s="118">
        <f t="shared" si="12"/>
        <v>16275627.177711636</v>
      </c>
      <c r="H97" s="112"/>
      <c r="I97" s="108"/>
      <c r="J97" s="113"/>
      <c r="K97" s="108">
        <f t="shared" si="16"/>
        <v>92</v>
      </c>
      <c r="L97" s="117">
        <f t="shared" si="17"/>
        <v>-22937.835407716459</v>
      </c>
      <c r="M97" s="117">
        <f t="shared" si="18"/>
        <v>-2514.8735339952036</v>
      </c>
      <c r="N97" s="117">
        <f t="shared" si="19"/>
        <v>-20422.961873721255</v>
      </c>
      <c r="O97" s="118">
        <f t="shared" si="13"/>
        <v>16639849.063235531</v>
      </c>
    </row>
    <row r="98" spans="1:15" x14ac:dyDescent="0.2">
      <c r="A98" s="108"/>
      <c r="B98" s="113"/>
      <c r="C98" s="108">
        <f t="shared" si="14"/>
        <v>93</v>
      </c>
      <c r="D98" s="117">
        <f t="shared" si="15"/>
        <v>-123255.10570138774</v>
      </c>
      <c r="E98" s="117">
        <f t="shared" si="10"/>
        <v>-7969.4131925969559</v>
      </c>
      <c r="F98" s="117">
        <f t="shared" si="11"/>
        <v>-115285.69250879079</v>
      </c>
      <c r="G98" s="118">
        <f t="shared" si="12"/>
        <v>16267657.76451904</v>
      </c>
      <c r="H98" s="112"/>
      <c r="I98" s="108"/>
      <c r="J98" s="113"/>
      <c r="K98" s="108">
        <f t="shared" si="16"/>
        <v>93</v>
      </c>
      <c r="L98" s="117">
        <f t="shared" si="17"/>
        <v>-22937.835407716459</v>
      </c>
      <c r="M98" s="117">
        <f t="shared" si="18"/>
        <v>-2531.8279730702161</v>
      </c>
      <c r="N98" s="117">
        <f t="shared" si="19"/>
        <v>-20406.007434646242</v>
      </c>
      <c r="O98" s="118">
        <f t="shared" si="13"/>
        <v>16637317.235262461</v>
      </c>
    </row>
    <row r="99" spans="1:15" x14ac:dyDescent="0.2">
      <c r="A99" s="108"/>
      <c r="B99" s="113"/>
      <c r="C99" s="108">
        <f t="shared" si="14"/>
        <v>94</v>
      </c>
      <c r="D99" s="117">
        <f t="shared" si="15"/>
        <v>-123255.10570138774</v>
      </c>
      <c r="E99" s="117">
        <f t="shared" si="10"/>
        <v>-8025.8632027111598</v>
      </c>
      <c r="F99" s="117">
        <f t="shared" si="11"/>
        <v>-115229.24249867658</v>
      </c>
      <c r="G99" s="118">
        <f t="shared" si="12"/>
        <v>16259631.901316328</v>
      </c>
      <c r="H99" s="112"/>
      <c r="I99" s="108"/>
      <c r="J99" s="113"/>
      <c r="K99" s="108">
        <f t="shared" si="16"/>
        <v>94</v>
      </c>
      <c r="L99" s="117">
        <f t="shared" si="17"/>
        <v>-22937.835407716459</v>
      </c>
      <c r="M99" s="117">
        <f t="shared" si="18"/>
        <v>-2548.8967133219921</v>
      </c>
      <c r="N99" s="117">
        <f t="shared" si="19"/>
        <v>-20388.938694394466</v>
      </c>
      <c r="O99" s="118">
        <f t="shared" si="13"/>
        <v>16634768.338549139</v>
      </c>
    </row>
    <row r="100" spans="1:15" x14ac:dyDescent="0.2">
      <c r="A100" s="108"/>
      <c r="B100" s="113"/>
      <c r="C100" s="108">
        <f t="shared" si="14"/>
        <v>95</v>
      </c>
      <c r="D100" s="117">
        <f t="shared" si="15"/>
        <v>-123255.10570138774</v>
      </c>
      <c r="E100" s="117">
        <f t="shared" si="10"/>
        <v>-8082.7130670637271</v>
      </c>
      <c r="F100" s="117">
        <f t="shared" si="11"/>
        <v>-115172.39263432402</v>
      </c>
      <c r="G100" s="118">
        <f t="shared" si="12"/>
        <v>16251549.188249264</v>
      </c>
      <c r="H100" s="112"/>
      <c r="I100" s="108"/>
      <c r="J100" s="113"/>
      <c r="K100" s="108">
        <f t="shared" si="16"/>
        <v>95</v>
      </c>
      <c r="L100" s="117">
        <f t="shared" si="17"/>
        <v>-22937.835407716459</v>
      </c>
      <c r="M100" s="117">
        <f t="shared" si="18"/>
        <v>-2566.0805253309773</v>
      </c>
      <c r="N100" s="117">
        <f t="shared" si="19"/>
        <v>-20371.754882385481</v>
      </c>
      <c r="O100" s="118">
        <f t="shared" si="13"/>
        <v>16632202.258023808</v>
      </c>
    </row>
    <row r="101" spans="1:15" x14ac:dyDescent="0.2">
      <c r="A101" s="108"/>
      <c r="B101" s="113">
        <f>SUM(D90:D101)</f>
        <v>-1479061.2684166534</v>
      </c>
      <c r="C101" s="108">
        <f t="shared" si="14"/>
        <v>96</v>
      </c>
      <c r="D101" s="117">
        <f t="shared" si="15"/>
        <v>-123255.10570138774</v>
      </c>
      <c r="E101" s="117">
        <f t="shared" si="10"/>
        <v>-8139.9656179554295</v>
      </c>
      <c r="F101" s="117">
        <f t="shared" si="11"/>
        <v>-115115.14008343231</v>
      </c>
      <c r="G101" s="118">
        <f t="shared" si="12"/>
        <v>16243409.222631309</v>
      </c>
      <c r="H101" s="112"/>
      <c r="I101" s="108"/>
      <c r="J101" s="113">
        <f>SUM(L90:L101)</f>
        <v>-275254.02489259752</v>
      </c>
      <c r="K101" s="108">
        <f t="shared" si="16"/>
        <v>96</v>
      </c>
      <c r="L101" s="117">
        <f t="shared" si="17"/>
        <v>-22937.835407716459</v>
      </c>
      <c r="M101" s="117">
        <f t="shared" si="18"/>
        <v>-2583.3801848725852</v>
      </c>
      <c r="N101" s="117">
        <f t="shared" si="19"/>
        <v>-20354.455222843873</v>
      </c>
      <c r="O101" s="118">
        <f t="shared" si="13"/>
        <v>16629618.877838936</v>
      </c>
    </row>
    <row r="102" spans="1:15" x14ac:dyDescent="0.2">
      <c r="A102" s="108"/>
      <c r="B102" s="113"/>
      <c r="C102" s="108">
        <f t="shared" si="14"/>
        <v>97</v>
      </c>
      <c r="D102" s="117">
        <f t="shared" si="15"/>
        <v>-123255.10570138774</v>
      </c>
      <c r="E102" s="117">
        <f t="shared" si="10"/>
        <v>-8197.6237077492697</v>
      </c>
      <c r="F102" s="117">
        <f t="shared" si="11"/>
        <v>-115057.48199363847</v>
      </c>
      <c r="G102" s="118">
        <f t="shared" si="12"/>
        <v>16235211.59892356</v>
      </c>
      <c r="H102" s="112"/>
      <c r="I102" s="108"/>
      <c r="J102" s="113"/>
      <c r="K102" s="108">
        <f t="shared" si="16"/>
        <v>97</v>
      </c>
      <c r="L102" s="117">
        <f t="shared" si="17"/>
        <v>-22937.835407716459</v>
      </c>
      <c r="M102" s="117">
        <f t="shared" si="18"/>
        <v>-2600.7964729522682</v>
      </c>
      <c r="N102" s="117">
        <f t="shared" si="19"/>
        <v>-20337.03893476419</v>
      </c>
      <c r="O102" s="118">
        <f t="shared" si="13"/>
        <v>16627018.081365984</v>
      </c>
    </row>
    <row r="103" spans="1:15" x14ac:dyDescent="0.2">
      <c r="A103" s="108"/>
      <c r="B103" s="113"/>
      <c r="C103" s="108">
        <f t="shared" si="14"/>
        <v>98</v>
      </c>
      <c r="D103" s="117">
        <f t="shared" si="15"/>
        <v>-123255.10570138774</v>
      </c>
      <c r="E103" s="117">
        <f t="shared" si="10"/>
        <v>-8255.6902090125222</v>
      </c>
      <c r="F103" s="117">
        <f t="shared" si="11"/>
        <v>-114999.41549237522</v>
      </c>
      <c r="G103" s="118">
        <f t="shared" si="12"/>
        <v>16226955.908714548</v>
      </c>
      <c r="H103" s="112"/>
      <c r="I103" s="108"/>
      <c r="J103" s="113"/>
      <c r="K103" s="108">
        <f t="shared" si="16"/>
        <v>98</v>
      </c>
      <c r="L103" s="117">
        <f t="shared" si="17"/>
        <v>-22937.835407716459</v>
      </c>
      <c r="M103" s="117">
        <f t="shared" si="18"/>
        <v>-2618.3301758407506</v>
      </c>
      <c r="N103" s="117">
        <f t="shared" si="19"/>
        <v>-20319.505231875708</v>
      </c>
      <c r="O103" s="118">
        <f t="shared" si="13"/>
        <v>16624399.751190143</v>
      </c>
    </row>
    <row r="104" spans="1:15" x14ac:dyDescent="0.2">
      <c r="A104" s="108"/>
      <c r="B104" s="113"/>
      <c r="C104" s="108">
        <f t="shared" si="14"/>
        <v>99</v>
      </c>
      <c r="D104" s="117">
        <f t="shared" si="15"/>
        <v>-123255.10570138774</v>
      </c>
      <c r="E104" s="117">
        <f t="shared" si="10"/>
        <v>-8314.1680146596627</v>
      </c>
      <c r="F104" s="117">
        <f t="shared" si="11"/>
        <v>-114940.93768672808</v>
      </c>
      <c r="G104" s="118">
        <f t="shared" si="12"/>
        <v>16218641.740699887</v>
      </c>
      <c r="H104" s="112"/>
      <c r="I104" s="108"/>
      <c r="J104" s="113"/>
      <c r="K104" s="108">
        <f t="shared" si="16"/>
        <v>99</v>
      </c>
      <c r="L104" s="117">
        <f t="shared" si="17"/>
        <v>-22937.835407716459</v>
      </c>
      <c r="M104" s="117">
        <f t="shared" si="18"/>
        <v>-2635.9820851095501</v>
      </c>
      <c r="N104" s="117">
        <f t="shared" si="19"/>
        <v>-20301.853322606908</v>
      </c>
      <c r="O104" s="118">
        <f t="shared" si="13"/>
        <v>16621763.769105034</v>
      </c>
    </row>
    <row r="105" spans="1:15" x14ac:dyDescent="0.2">
      <c r="A105" s="108"/>
      <c r="B105" s="113"/>
      <c r="C105" s="108">
        <f t="shared" si="14"/>
        <v>100</v>
      </c>
      <c r="D105" s="117">
        <f t="shared" si="15"/>
        <v>-123255.10570138774</v>
      </c>
      <c r="E105" s="117">
        <f t="shared" si="10"/>
        <v>-8373.060038096839</v>
      </c>
      <c r="F105" s="117">
        <f t="shared" si="11"/>
        <v>-114882.0456632909</v>
      </c>
      <c r="G105" s="118">
        <f t="shared" si="12"/>
        <v>16210268.68066179</v>
      </c>
      <c r="H105" s="112"/>
      <c r="I105" s="108"/>
      <c r="J105" s="113"/>
      <c r="K105" s="108">
        <f t="shared" si="16"/>
        <v>100</v>
      </c>
      <c r="L105" s="117">
        <f t="shared" si="17"/>
        <v>-22937.835407716459</v>
      </c>
      <c r="M105" s="117">
        <f t="shared" si="18"/>
        <v>-2653.7529976666592</v>
      </c>
      <c r="N105" s="117">
        <f t="shared" si="19"/>
        <v>-20284.082410049799</v>
      </c>
      <c r="O105" s="118">
        <f t="shared" si="13"/>
        <v>16619110.016107367</v>
      </c>
    </row>
    <row r="106" spans="1:15" x14ac:dyDescent="0.2">
      <c r="A106" s="108"/>
      <c r="B106" s="113"/>
      <c r="C106" s="108">
        <f t="shared" si="14"/>
        <v>101</v>
      </c>
      <c r="D106" s="117">
        <f t="shared" si="15"/>
        <v>-123255.10570138774</v>
      </c>
      <c r="E106" s="117">
        <f t="shared" ref="E106:E169" si="20">PPMT($B$3/12,C106,$B$2,$B$1)</f>
        <v>-8432.3692133666918</v>
      </c>
      <c r="F106" s="117">
        <f t="shared" ref="F106:F169" si="21">SUM(D106-E106)</f>
        <v>-114822.73648802105</v>
      </c>
      <c r="G106" s="118">
        <f t="shared" ref="G106:G169" si="22">SUM(G105+E106)</f>
        <v>16201836.311448423</v>
      </c>
      <c r="H106" s="112"/>
      <c r="I106" s="108"/>
      <c r="J106" s="113"/>
      <c r="K106" s="108">
        <f t="shared" si="16"/>
        <v>101</v>
      </c>
      <c r="L106" s="117">
        <f t="shared" si="17"/>
        <v>-22937.835407716459</v>
      </c>
      <c r="M106" s="117">
        <f t="shared" si="18"/>
        <v>-2671.6437157925939</v>
      </c>
      <c r="N106" s="117">
        <f t="shared" si="19"/>
        <v>-20266.191691923865</v>
      </c>
      <c r="O106" s="118">
        <f t="shared" ref="O106:O169" si="23">SUM(O105+M106)</f>
        <v>16616438.372391574</v>
      </c>
    </row>
    <row r="107" spans="1:15" x14ac:dyDescent="0.2">
      <c r="A107" s="108"/>
      <c r="B107" s="113"/>
      <c r="C107" s="108">
        <f t="shared" si="14"/>
        <v>102</v>
      </c>
      <c r="D107" s="117">
        <f t="shared" si="15"/>
        <v>-123255.10570138774</v>
      </c>
      <c r="E107" s="117">
        <f t="shared" si="20"/>
        <v>-8492.0984952947038</v>
      </c>
      <c r="F107" s="117">
        <f t="shared" si="21"/>
        <v>-114763.00720609304</v>
      </c>
      <c r="G107" s="118">
        <f t="shared" si="22"/>
        <v>16193344.212953128</v>
      </c>
      <c r="H107" s="112"/>
      <c r="I107" s="108"/>
      <c r="J107" s="113"/>
      <c r="K107" s="108">
        <f t="shared" si="16"/>
        <v>102</v>
      </c>
      <c r="L107" s="117">
        <f t="shared" si="17"/>
        <v>-22937.835407716459</v>
      </c>
      <c r="M107" s="117">
        <f t="shared" si="18"/>
        <v>-2689.6550471765659</v>
      </c>
      <c r="N107" s="117">
        <f t="shared" si="19"/>
        <v>-20248.180360539893</v>
      </c>
      <c r="O107" s="118">
        <f t="shared" si="23"/>
        <v>16613748.717344398</v>
      </c>
    </row>
    <row r="108" spans="1:15" x14ac:dyDescent="0.2">
      <c r="A108" s="108"/>
      <c r="B108" s="113"/>
      <c r="C108" s="108">
        <f t="shared" si="14"/>
        <v>103</v>
      </c>
      <c r="D108" s="117">
        <f t="shared" si="15"/>
        <v>-123255.10570138774</v>
      </c>
      <c r="E108" s="117">
        <f t="shared" si="20"/>
        <v>-8552.2508596363914</v>
      </c>
      <c r="F108" s="117">
        <f t="shared" si="21"/>
        <v>-114702.85484175135</v>
      </c>
      <c r="G108" s="118">
        <f t="shared" si="22"/>
        <v>16184791.962093491</v>
      </c>
      <c r="H108" s="112"/>
      <c r="I108" s="108"/>
      <c r="J108" s="113"/>
      <c r="K108" s="108">
        <f t="shared" si="16"/>
        <v>103</v>
      </c>
      <c r="L108" s="117">
        <f t="shared" si="17"/>
        <v>-22937.835407716459</v>
      </c>
      <c r="M108" s="117">
        <f t="shared" si="18"/>
        <v>-2707.7878049529463</v>
      </c>
      <c r="N108" s="117">
        <f t="shared" si="19"/>
        <v>-20230.047602763512</v>
      </c>
      <c r="O108" s="118">
        <f t="shared" si="23"/>
        <v>16611040.929539444</v>
      </c>
    </row>
    <row r="109" spans="1:15" x14ac:dyDescent="0.2">
      <c r="A109" s="108"/>
      <c r="B109" s="113"/>
      <c r="C109" s="108">
        <f t="shared" si="14"/>
        <v>104</v>
      </c>
      <c r="D109" s="117">
        <f t="shared" si="15"/>
        <v>-123255.10570138774</v>
      </c>
      <c r="E109" s="117">
        <f t="shared" si="20"/>
        <v>-8612.8293032254587</v>
      </c>
      <c r="F109" s="117">
        <f t="shared" si="21"/>
        <v>-114642.27639816228</v>
      </c>
      <c r="G109" s="118">
        <f t="shared" si="22"/>
        <v>16176179.132790266</v>
      </c>
      <c r="H109" s="112"/>
      <c r="I109" s="108"/>
      <c r="J109" s="113"/>
      <c r="K109" s="108">
        <f t="shared" si="16"/>
        <v>104</v>
      </c>
      <c r="L109" s="117">
        <f t="shared" si="17"/>
        <v>-22937.835407716459</v>
      </c>
      <c r="M109" s="117">
        <f t="shared" si="18"/>
        <v>-2726.0428077379984</v>
      </c>
      <c r="N109" s="117">
        <f t="shared" si="19"/>
        <v>-20211.79259997846</v>
      </c>
      <c r="O109" s="118">
        <f t="shared" si="23"/>
        <v>16608314.886731707</v>
      </c>
    </row>
    <row r="110" spans="1:15" x14ac:dyDescent="0.2">
      <c r="A110" s="108"/>
      <c r="B110" s="113"/>
      <c r="C110" s="108">
        <f t="shared" si="14"/>
        <v>105</v>
      </c>
      <c r="D110" s="117">
        <f t="shared" si="15"/>
        <v>-123255.10570138774</v>
      </c>
      <c r="E110" s="117">
        <f t="shared" si="20"/>
        <v>-8673.836844123347</v>
      </c>
      <c r="F110" s="117">
        <f t="shared" si="21"/>
        <v>-114581.2688572644</v>
      </c>
      <c r="G110" s="118">
        <f t="shared" si="22"/>
        <v>16167505.295946142</v>
      </c>
      <c r="H110" s="112"/>
      <c r="I110" s="108"/>
      <c r="J110" s="113"/>
      <c r="K110" s="108">
        <f t="shared" si="16"/>
        <v>105</v>
      </c>
      <c r="L110" s="117">
        <f t="shared" si="17"/>
        <v>-22937.835407716459</v>
      </c>
      <c r="M110" s="117">
        <f t="shared" si="18"/>
        <v>-2744.4208796668318</v>
      </c>
      <c r="N110" s="117">
        <f t="shared" si="19"/>
        <v>-20193.414528049627</v>
      </c>
      <c r="O110" s="118">
        <f t="shared" si="23"/>
        <v>16605570.465852039</v>
      </c>
    </row>
    <row r="111" spans="1:15" x14ac:dyDescent="0.2">
      <c r="A111" s="108"/>
      <c r="B111" s="113"/>
      <c r="C111" s="108">
        <f t="shared" si="14"/>
        <v>106</v>
      </c>
      <c r="D111" s="117">
        <f t="shared" si="15"/>
        <v>-123255.10570138774</v>
      </c>
      <c r="E111" s="117">
        <f t="shared" si="20"/>
        <v>-8735.2765217691631</v>
      </c>
      <c r="F111" s="117">
        <f t="shared" si="21"/>
        <v>-114519.82917961858</v>
      </c>
      <c r="G111" s="118">
        <f t="shared" si="22"/>
        <v>16158770.019424373</v>
      </c>
      <c r="H111" s="112"/>
      <c r="I111" s="108"/>
      <c r="J111" s="113"/>
      <c r="K111" s="108">
        <f t="shared" si="16"/>
        <v>106</v>
      </c>
      <c r="L111" s="117">
        <f t="shared" si="17"/>
        <v>-22937.835407716459</v>
      </c>
      <c r="M111" s="117">
        <f t="shared" si="18"/>
        <v>-2762.9228504305865</v>
      </c>
      <c r="N111" s="117">
        <f t="shared" si="19"/>
        <v>-20174.912557285872</v>
      </c>
      <c r="O111" s="118">
        <f t="shared" si="23"/>
        <v>16602807.543001609</v>
      </c>
    </row>
    <row r="112" spans="1:15" x14ac:dyDescent="0.2">
      <c r="A112" s="108"/>
      <c r="B112" s="113"/>
      <c r="C112" s="108">
        <f t="shared" si="14"/>
        <v>107</v>
      </c>
      <c r="D112" s="117">
        <f t="shared" si="15"/>
        <v>-123255.10570138774</v>
      </c>
      <c r="E112" s="117">
        <f t="shared" si="20"/>
        <v>-8797.1513971317181</v>
      </c>
      <c r="F112" s="117">
        <f t="shared" si="21"/>
        <v>-114457.95430425603</v>
      </c>
      <c r="G112" s="118">
        <f t="shared" si="22"/>
        <v>16149972.868027242</v>
      </c>
      <c r="H112" s="112"/>
      <c r="I112" s="108"/>
      <c r="J112" s="113"/>
      <c r="K112" s="108">
        <f t="shared" si="16"/>
        <v>107</v>
      </c>
      <c r="L112" s="117">
        <f t="shared" si="17"/>
        <v>-22937.835407716459</v>
      </c>
      <c r="M112" s="117">
        <f t="shared" si="18"/>
        <v>-2781.5495553139117</v>
      </c>
      <c r="N112" s="117">
        <f t="shared" si="19"/>
        <v>-20156.285852402547</v>
      </c>
      <c r="O112" s="118">
        <f t="shared" si="23"/>
        <v>16600025.993446294</v>
      </c>
    </row>
    <row r="113" spans="1:15" x14ac:dyDescent="0.2">
      <c r="A113" s="108"/>
      <c r="B113" s="113">
        <f>SUM(D102:D113)</f>
        <v>-1479061.2684166534</v>
      </c>
      <c r="C113" s="108">
        <f t="shared" si="14"/>
        <v>108</v>
      </c>
      <c r="D113" s="117">
        <f t="shared" si="15"/>
        <v>-123255.10570138774</v>
      </c>
      <c r="E113" s="117">
        <f t="shared" si="20"/>
        <v>-8859.4645528614201</v>
      </c>
      <c r="F113" s="117">
        <f t="shared" si="21"/>
        <v>-114395.64114852632</v>
      </c>
      <c r="G113" s="118">
        <f t="shared" si="22"/>
        <v>16141113.403474381</v>
      </c>
      <c r="H113" s="112"/>
      <c r="I113" s="108"/>
      <c r="J113" s="113">
        <f>SUM(L102:L113)</f>
        <v>-275254.02489259752</v>
      </c>
      <c r="K113" s="108">
        <f t="shared" si="16"/>
        <v>108</v>
      </c>
      <c r="L113" s="117">
        <f t="shared" si="17"/>
        <v>-22937.835407716459</v>
      </c>
      <c r="M113" s="117">
        <f t="shared" si="18"/>
        <v>-2800.3018352326508</v>
      </c>
      <c r="N113" s="117">
        <f t="shared" si="19"/>
        <v>-20137.533572483808</v>
      </c>
      <c r="O113" s="118">
        <f t="shared" si="23"/>
        <v>16597225.691611061</v>
      </c>
    </row>
    <row r="114" spans="1:15" x14ac:dyDescent="0.2">
      <c r="A114" s="108"/>
      <c r="B114" s="113"/>
      <c r="C114" s="108">
        <f t="shared" si="14"/>
        <v>109</v>
      </c>
      <c r="D114" s="117">
        <f t="shared" si="15"/>
        <v>-123255.10570138774</v>
      </c>
      <c r="E114" s="117">
        <f t="shared" si="20"/>
        <v>-8922.2190934441896</v>
      </c>
      <c r="F114" s="117">
        <f t="shared" si="21"/>
        <v>-114332.88660794355</v>
      </c>
      <c r="G114" s="118">
        <f t="shared" si="22"/>
        <v>16132191.184380937</v>
      </c>
      <c r="H114" s="112"/>
      <c r="I114" s="108"/>
      <c r="J114" s="113"/>
      <c r="K114" s="108">
        <f t="shared" si="16"/>
        <v>109</v>
      </c>
      <c r="L114" s="117">
        <f t="shared" si="17"/>
        <v>-22937.835407716459</v>
      </c>
      <c r="M114" s="117">
        <f t="shared" si="18"/>
        <v>-2819.1805367718407</v>
      </c>
      <c r="N114" s="117">
        <f t="shared" si="19"/>
        <v>-20118.654870944618</v>
      </c>
      <c r="O114" s="118">
        <f t="shared" si="23"/>
        <v>16594406.51107429</v>
      </c>
    </row>
    <row r="115" spans="1:15" x14ac:dyDescent="0.2">
      <c r="A115" s="108"/>
      <c r="B115" s="113"/>
      <c r="C115" s="108">
        <f t="shared" si="14"/>
        <v>110</v>
      </c>
      <c r="D115" s="117">
        <f t="shared" si="15"/>
        <v>-123255.10570138774</v>
      </c>
      <c r="E115" s="117">
        <f t="shared" si="20"/>
        <v>-8985.4181453560741</v>
      </c>
      <c r="F115" s="117">
        <f t="shared" si="21"/>
        <v>-114269.68755603167</v>
      </c>
      <c r="G115" s="118">
        <f t="shared" si="22"/>
        <v>16123205.766235581</v>
      </c>
      <c r="H115" s="112"/>
      <c r="I115" s="108"/>
      <c r="J115" s="113"/>
      <c r="K115" s="108">
        <f t="shared" si="16"/>
        <v>110</v>
      </c>
      <c r="L115" s="117">
        <f t="shared" si="17"/>
        <v>-22937.835407716459</v>
      </c>
      <c r="M115" s="117">
        <f t="shared" si="18"/>
        <v>-2838.1865122239105</v>
      </c>
      <c r="N115" s="117">
        <f t="shared" si="19"/>
        <v>-20099.648895492548</v>
      </c>
      <c r="O115" s="118">
        <f t="shared" si="23"/>
        <v>16591568.324562065</v>
      </c>
    </row>
    <row r="116" spans="1:15" x14ac:dyDescent="0.2">
      <c r="A116" s="108"/>
      <c r="B116" s="113"/>
      <c r="C116" s="108">
        <f t="shared" si="14"/>
        <v>111</v>
      </c>
      <c r="D116" s="117">
        <f t="shared" si="15"/>
        <v>-123255.10570138774</v>
      </c>
      <c r="E116" s="117">
        <f t="shared" si="20"/>
        <v>-9049.0648572189966</v>
      </c>
      <c r="F116" s="117">
        <f t="shared" si="21"/>
        <v>-114206.04084416875</v>
      </c>
      <c r="G116" s="118">
        <f t="shared" si="22"/>
        <v>16114156.701378362</v>
      </c>
      <c r="H116" s="112"/>
      <c r="I116" s="108"/>
      <c r="J116" s="113"/>
      <c r="K116" s="108">
        <f t="shared" si="16"/>
        <v>111</v>
      </c>
      <c r="L116" s="117">
        <f t="shared" si="17"/>
        <v>-22937.835407716459</v>
      </c>
      <c r="M116" s="117">
        <f t="shared" si="18"/>
        <v>-2857.3206196271603</v>
      </c>
      <c r="N116" s="117">
        <f t="shared" si="19"/>
        <v>-20080.514788089298</v>
      </c>
      <c r="O116" s="118">
        <f t="shared" si="23"/>
        <v>16588711.003942437</v>
      </c>
    </row>
    <row r="117" spans="1:15" x14ac:dyDescent="0.2">
      <c r="A117" s="108"/>
      <c r="B117" s="113"/>
      <c r="C117" s="108">
        <f t="shared" si="14"/>
        <v>112</v>
      </c>
      <c r="D117" s="117">
        <f t="shared" si="15"/>
        <v>-123255.10570138774</v>
      </c>
      <c r="E117" s="117">
        <f t="shared" si="20"/>
        <v>-9113.1623999576259</v>
      </c>
      <c r="F117" s="117">
        <f t="shared" si="21"/>
        <v>-114141.94330143012</v>
      </c>
      <c r="G117" s="118">
        <f t="shared" si="22"/>
        <v>16105043.538978405</v>
      </c>
      <c r="H117" s="112"/>
      <c r="I117" s="108"/>
      <c r="J117" s="113"/>
      <c r="K117" s="108">
        <f t="shared" si="16"/>
        <v>112</v>
      </c>
      <c r="L117" s="117">
        <f t="shared" si="17"/>
        <v>-22937.835407716459</v>
      </c>
      <c r="M117" s="117">
        <f t="shared" si="18"/>
        <v>-2876.5837228044802</v>
      </c>
      <c r="N117" s="117">
        <f t="shared" si="19"/>
        <v>-20061.251684911978</v>
      </c>
      <c r="O117" s="118">
        <f t="shared" si="23"/>
        <v>16585834.420219634</v>
      </c>
    </row>
    <row r="118" spans="1:15" x14ac:dyDescent="0.2">
      <c r="A118" s="108"/>
      <c r="B118" s="113"/>
      <c r="C118" s="108">
        <f t="shared" si="14"/>
        <v>113</v>
      </c>
      <c r="D118" s="117">
        <f t="shared" si="15"/>
        <v>-123255.10570138774</v>
      </c>
      <c r="E118" s="117">
        <f t="shared" si="20"/>
        <v>-9177.7139669573371</v>
      </c>
      <c r="F118" s="117">
        <f t="shared" si="21"/>
        <v>-114077.39173443041</v>
      </c>
      <c r="G118" s="118">
        <f t="shared" si="22"/>
        <v>16095865.825011447</v>
      </c>
      <c r="H118" s="112"/>
      <c r="I118" s="108"/>
      <c r="J118" s="113"/>
      <c r="K118" s="108">
        <f t="shared" si="16"/>
        <v>113</v>
      </c>
      <c r="L118" s="117">
        <f t="shared" si="17"/>
        <v>-22937.835407716459</v>
      </c>
      <c r="M118" s="117">
        <f t="shared" si="18"/>
        <v>-2895.9766914023894</v>
      </c>
      <c r="N118" s="117">
        <f t="shared" si="19"/>
        <v>-20041.858716314069</v>
      </c>
      <c r="O118" s="118">
        <f t="shared" si="23"/>
        <v>16582938.443528231</v>
      </c>
    </row>
    <row r="119" spans="1:15" x14ac:dyDescent="0.2">
      <c r="A119" s="108"/>
      <c r="B119" s="113"/>
      <c r="C119" s="108">
        <f t="shared" si="14"/>
        <v>114</v>
      </c>
      <c r="D119" s="117">
        <f t="shared" si="15"/>
        <v>-123255.10570138774</v>
      </c>
      <c r="E119" s="117">
        <f t="shared" si="20"/>
        <v>-9242.7227742232644</v>
      </c>
      <c r="F119" s="117">
        <f t="shared" si="21"/>
        <v>-114012.38292716448</v>
      </c>
      <c r="G119" s="118">
        <f t="shared" si="22"/>
        <v>16086623.102237225</v>
      </c>
      <c r="H119" s="112"/>
      <c r="I119" s="108"/>
      <c r="J119" s="113"/>
      <c r="K119" s="108">
        <f t="shared" si="16"/>
        <v>114</v>
      </c>
      <c r="L119" s="117">
        <f t="shared" si="17"/>
        <v>-22937.835407716459</v>
      </c>
      <c r="M119" s="117">
        <f t="shared" si="18"/>
        <v>-2915.5004009302538</v>
      </c>
      <c r="N119" s="117">
        <f t="shared" si="19"/>
        <v>-20022.335006786205</v>
      </c>
      <c r="O119" s="118">
        <f t="shared" si="23"/>
        <v>16580022.943127301</v>
      </c>
    </row>
    <row r="120" spans="1:15" x14ac:dyDescent="0.2">
      <c r="A120" s="108"/>
      <c r="B120" s="113"/>
      <c r="C120" s="108">
        <f t="shared" si="14"/>
        <v>115</v>
      </c>
      <c r="D120" s="117">
        <f t="shared" si="15"/>
        <v>-123255.10570138774</v>
      </c>
      <c r="E120" s="117">
        <f t="shared" si="20"/>
        <v>-9308.1920605407067</v>
      </c>
      <c r="F120" s="117">
        <f t="shared" si="21"/>
        <v>-113946.91364084704</v>
      </c>
      <c r="G120" s="118">
        <f t="shared" si="22"/>
        <v>16077314.910176683</v>
      </c>
      <c r="H120" s="112"/>
      <c r="I120" s="108"/>
      <c r="J120" s="113"/>
      <c r="K120" s="108">
        <f t="shared" si="16"/>
        <v>115</v>
      </c>
      <c r="L120" s="117">
        <f t="shared" si="17"/>
        <v>-22937.835407716459</v>
      </c>
      <c r="M120" s="117">
        <f t="shared" si="18"/>
        <v>-2935.1557327998598</v>
      </c>
      <c r="N120" s="117">
        <f t="shared" si="19"/>
        <v>-20002.679674916599</v>
      </c>
      <c r="O120" s="118">
        <f t="shared" si="23"/>
        <v>16577087.787394501</v>
      </c>
    </row>
    <row r="121" spans="1:15" x14ac:dyDescent="0.2">
      <c r="A121" s="108"/>
      <c r="B121" s="113"/>
      <c r="C121" s="108">
        <f t="shared" si="14"/>
        <v>116</v>
      </c>
      <c r="D121" s="117">
        <f t="shared" si="15"/>
        <v>-123255.10570138774</v>
      </c>
      <c r="E121" s="117">
        <f t="shared" si="20"/>
        <v>-9374.1250876361737</v>
      </c>
      <c r="F121" s="117">
        <f t="shared" si="21"/>
        <v>-113880.98061375157</v>
      </c>
      <c r="G121" s="118">
        <f t="shared" si="22"/>
        <v>16067940.785089048</v>
      </c>
      <c r="H121" s="112"/>
      <c r="I121" s="108"/>
      <c r="J121" s="113"/>
      <c r="K121" s="108">
        <f t="shared" si="16"/>
        <v>116</v>
      </c>
      <c r="L121" s="117">
        <f t="shared" si="17"/>
        <v>-22937.835407716459</v>
      </c>
      <c r="M121" s="117">
        <f t="shared" si="18"/>
        <v>-2954.943574365152</v>
      </c>
      <c r="N121" s="117">
        <f t="shared" si="19"/>
        <v>-19982.891833351307</v>
      </c>
      <c r="O121" s="118">
        <f t="shared" si="23"/>
        <v>16574132.843820136</v>
      </c>
    </row>
    <row r="122" spans="1:15" x14ac:dyDescent="0.2">
      <c r="A122" s="108"/>
      <c r="B122" s="113"/>
      <c r="C122" s="108">
        <f t="shared" si="14"/>
        <v>117</v>
      </c>
      <c r="D122" s="117">
        <f t="shared" si="15"/>
        <v>-123255.10570138774</v>
      </c>
      <c r="E122" s="117">
        <f t="shared" si="20"/>
        <v>-9440.5251403402945</v>
      </c>
      <c r="F122" s="117">
        <f t="shared" si="21"/>
        <v>-113814.58056104745</v>
      </c>
      <c r="G122" s="118">
        <f t="shared" si="22"/>
        <v>16058500.259948708</v>
      </c>
      <c r="H122" s="112"/>
      <c r="I122" s="108"/>
      <c r="J122" s="113"/>
      <c r="K122" s="108">
        <f t="shared" si="16"/>
        <v>117</v>
      </c>
      <c r="L122" s="117">
        <f t="shared" si="17"/>
        <v>-22937.835407716459</v>
      </c>
      <c r="M122" s="117">
        <f t="shared" si="18"/>
        <v>-2974.8648189623273</v>
      </c>
      <c r="N122" s="117">
        <f t="shared" si="19"/>
        <v>-19962.970588754131</v>
      </c>
      <c r="O122" s="118">
        <f t="shared" si="23"/>
        <v>16571157.979001174</v>
      </c>
    </row>
    <row r="123" spans="1:15" x14ac:dyDescent="0.2">
      <c r="A123" s="108"/>
      <c r="B123" s="113"/>
      <c r="C123" s="108">
        <f t="shared" si="14"/>
        <v>118</v>
      </c>
      <c r="D123" s="117">
        <f t="shared" si="15"/>
        <v>-123255.10570138774</v>
      </c>
      <c r="E123" s="117">
        <f t="shared" si="20"/>
        <v>-9507.3955267510464</v>
      </c>
      <c r="F123" s="117">
        <f t="shared" si="21"/>
        <v>-113747.7101746367</v>
      </c>
      <c r="G123" s="118">
        <f t="shared" si="22"/>
        <v>16048992.864421956</v>
      </c>
      <c r="H123" s="112"/>
      <c r="I123" s="108"/>
      <c r="J123" s="113"/>
      <c r="K123" s="108">
        <f t="shared" si="16"/>
        <v>118</v>
      </c>
      <c r="L123" s="117">
        <f t="shared" si="17"/>
        <v>-22937.835407716459</v>
      </c>
      <c r="M123" s="117">
        <f t="shared" si="18"/>
        <v>-2994.9203659501691</v>
      </c>
      <c r="N123" s="117">
        <f t="shared" si="19"/>
        <v>-19942.91504176629</v>
      </c>
      <c r="O123" s="118">
        <f t="shared" si="23"/>
        <v>16568163.058635224</v>
      </c>
    </row>
    <row r="124" spans="1:15" x14ac:dyDescent="0.2">
      <c r="A124" s="108"/>
      <c r="B124" s="113"/>
      <c r="C124" s="108">
        <f t="shared" si="14"/>
        <v>119</v>
      </c>
      <c r="D124" s="117">
        <f t="shared" si="15"/>
        <v>-123255.10570138774</v>
      </c>
      <c r="E124" s="117">
        <f t="shared" si="20"/>
        <v>-9574.7395783988468</v>
      </c>
      <c r="F124" s="117">
        <f t="shared" si="21"/>
        <v>-113680.3661229889</v>
      </c>
      <c r="G124" s="118">
        <f t="shared" si="22"/>
        <v>16039418.124843558</v>
      </c>
      <c r="H124" s="112"/>
      <c r="I124" s="108"/>
      <c r="J124" s="113"/>
      <c r="K124" s="108">
        <f t="shared" si="16"/>
        <v>119</v>
      </c>
      <c r="L124" s="117">
        <f t="shared" si="17"/>
        <v>-22937.835407716459</v>
      </c>
      <c r="M124" s="117">
        <f t="shared" si="18"/>
        <v>-3015.1111207506146</v>
      </c>
      <c r="N124" s="117">
        <f t="shared" si="19"/>
        <v>-19922.724286965844</v>
      </c>
      <c r="O124" s="118">
        <f t="shared" si="23"/>
        <v>16565147.947514473</v>
      </c>
    </row>
    <row r="125" spans="1:15" x14ac:dyDescent="0.2">
      <c r="A125" s="108"/>
      <c r="B125" s="113">
        <f>SUM(D114:D125)</f>
        <v>-1479061.2684166534</v>
      </c>
      <c r="C125" s="108">
        <f t="shared" si="14"/>
        <v>120</v>
      </c>
      <c r="D125" s="117">
        <f t="shared" si="15"/>
        <v>-123255.10570138774</v>
      </c>
      <c r="E125" s="117">
        <f t="shared" si="20"/>
        <v>-9642.5606504125462</v>
      </c>
      <c r="F125" s="117">
        <f t="shared" si="21"/>
        <v>-113612.5450509752</v>
      </c>
      <c r="G125" s="118">
        <f t="shared" si="22"/>
        <v>16029775.564193146</v>
      </c>
      <c r="H125" s="112"/>
      <c r="I125" s="108"/>
      <c r="J125" s="113">
        <f>SUM(L114:L125)</f>
        <v>-275254.02489259752</v>
      </c>
      <c r="K125" s="108">
        <f t="shared" si="16"/>
        <v>120</v>
      </c>
      <c r="L125" s="117">
        <f t="shared" si="17"/>
        <v>-22937.835407716459</v>
      </c>
      <c r="M125" s="117">
        <f t="shared" si="18"/>
        <v>-3035.4379948896749</v>
      </c>
      <c r="N125" s="117">
        <f t="shared" si="19"/>
        <v>-19902.397412826784</v>
      </c>
      <c r="O125" s="118">
        <f t="shared" si="23"/>
        <v>16562112.509519583</v>
      </c>
    </row>
    <row r="126" spans="1:15" x14ac:dyDescent="0.2">
      <c r="A126" s="108"/>
      <c r="B126" s="113"/>
      <c r="C126" s="108">
        <f t="shared" si="14"/>
        <v>121</v>
      </c>
      <c r="D126" s="117">
        <f t="shared" si="15"/>
        <v>-123255.10570138774</v>
      </c>
      <c r="E126" s="117">
        <f t="shared" si="20"/>
        <v>-9710.8621216862666</v>
      </c>
      <c r="F126" s="117">
        <f t="shared" si="21"/>
        <v>-113544.24357970148</v>
      </c>
      <c r="G126" s="118">
        <f t="shared" si="22"/>
        <v>16020064.70207146</v>
      </c>
      <c r="H126" s="112"/>
      <c r="I126" s="108"/>
      <c r="J126" s="113"/>
      <c r="K126" s="108">
        <f t="shared" si="16"/>
        <v>121</v>
      </c>
      <c r="L126" s="117">
        <f t="shared" si="17"/>
        <v>-22937.835407716459</v>
      </c>
      <c r="M126" s="117">
        <f t="shared" si="18"/>
        <v>-3055.9019060385544</v>
      </c>
      <c r="N126" s="117">
        <f t="shared" si="19"/>
        <v>-19881.933501677904</v>
      </c>
      <c r="O126" s="118">
        <f t="shared" si="23"/>
        <v>16559056.607613545</v>
      </c>
    </row>
    <row r="127" spans="1:15" x14ac:dyDescent="0.2">
      <c r="A127" s="108"/>
      <c r="B127" s="113"/>
      <c r="C127" s="108">
        <f t="shared" si="14"/>
        <v>122</v>
      </c>
      <c r="D127" s="117">
        <f t="shared" si="15"/>
        <v>-123255.10570138774</v>
      </c>
      <c r="E127" s="117">
        <f t="shared" si="20"/>
        <v>-9779.6473950481886</v>
      </c>
      <c r="F127" s="117">
        <f t="shared" si="21"/>
        <v>-113475.45830633955</v>
      </c>
      <c r="G127" s="118">
        <f t="shared" si="22"/>
        <v>16010285.054676412</v>
      </c>
      <c r="H127" s="112"/>
      <c r="I127" s="108"/>
      <c r="J127" s="113"/>
      <c r="K127" s="108">
        <f t="shared" si="16"/>
        <v>122</v>
      </c>
      <c r="L127" s="117">
        <f t="shared" si="17"/>
        <v>-22937.835407716459</v>
      </c>
      <c r="M127" s="117">
        <f t="shared" si="18"/>
        <v>-3076.5037780550992</v>
      </c>
      <c r="N127" s="117">
        <f t="shared" si="19"/>
        <v>-19861.331629661359</v>
      </c>
      <c r="O127" s="118">
        <f t="shared" si="23"/>
        <v>16555980.10383549</v>
      </c>
    </row>
    <row r="128" spans="1:15" x14ac:dyDescent="0.2">
      <c r="A128" s="108"/>
      <c r="B128" s="113"/>
      <c r="C128" s="108">
        <f t="shared" si="14"/>
        <v>123</v>
      </c>
      <c r="D128" s="117">
        <f t="shared" si="15"/>
        <v>-123255.10570138774</v>
      </c>
      <c r="E128" s="117">
        <f t="shared" si="20"/>
        <v>-9848.9198974298051</v>
      </c>
      <c r="F128" s="117">
        <f t="shared" si="21"/>
        <v>-113406.18580395794</v>
      </c>
      <c r="G128" s="118">
        <f t="shared" si="22"/>
        <v>16000436.134778982</v>
      </c>
      <c r="H128" s="112"/>
      <c r="I128" s="108"/>
      <c r="J128" s="113"/>
      <c r="K128" s="108">
        <f t="shared" si="16"/>
        <v>123</v>
      </c>
      <c r="L128" s="117">
        <f t="shared" si="17"/>
        <v>-22937.835407716459</v>
      </c>
      <c r="M128" s="117">
        <f t="shared" si="18"/>
        <v>-3097.2445410254841</v>
      </c>
      <c r="N128" s="117">
        <f t="shared" si="19"/>
        <v>-19840.590866690975</v>
      </c>
      <c r="O128" s="118">
        <f t="shared" si="23"/>
        <v>16552882.859294465</v>
      </c>
    </row>
    <row r="129" spans="1:15" x14ac:dyDescent="0.2">
      <c r="A129" s="108"/>
      <c r="B129" s="113"/>
      <c r="C129" s="108">
        <f t="shared" si="14"/>
        <v>124</v>
      </c>
      <c r="D129" s="117">
        <f t="shared" si="15"/>
        <v>-123255.10570138774</v>
      </c>
      <c r="E129" s="117">
        <f t="shared" si="20"/>
        <v>-9918.6830800366297</v>
      </c>
      <c r="F129" s="117">
        <f t="shared" si="21"/>
        <v>-113336.42262135111</v>
      </c>
      <c r="G129" s="118">
        <f t="shared" si="22"/>
        <v>15990517.451698946</v>
      </c>
      <c r="H129" s="112"/>
      <c r="I129" s="108"/>
      <c r="J129" s="113"/>
      <c r="K129" s="108">
        <f t="shared" si="16"/>
        <v>124</v>
      </c>
      <c r="L129" s="117">
        <f t="shared" si="17"/>
        <v>-22937.835407716459</v>
      </c>
      <c r="M129" s="117">
        <f t="shared" si="18"/>
        <v>-3118.1251313062312</v>
      </c>
      <c r="N129" s="117">
        <f t="shared" si="19"/>
        <v>-19819.710276410227</v>
      </c>
      <c r="O129" s="118">
        <f t="shared" si="23"/>
        <v>16549764.73416316</v>
      </c>
    </row>
    <row r="130" spans="1:15" x14ac:dyDescent="0.2">
      <c r="A130" s="108"/>
      <c r="B130" s="113"/>
      <c r="C130" s="108">
        <f t="shared" si="14"/>
        <v>125</v>
      </c>
      <c r="D130" s="117">
        <f t="shared" si="15"/>
        <v>-123255.10570138774</v>
      </c>
      <c r="E130" s="117">
        <f t="shared" si="20"/>
        <v>-9988.9404185201856</v>
      </c>
      <c r="F130" s="117">
        <f t="shared" si="21"/>
        <v>-113266.16528286756</v>
      </c>
      <c r="G130" s="118">
        <f t="shared" si="22"/>
        <v>15980528.511280425</v>
      </c>
      <c r="H130" s="112"/>
      <c r="I130" s="108"/>
      <c r="J130" s="113"/>
      <c r="K130" s="108">
        <f t="shared" si="16"/>
        <v>125</v>
      </c>
      <c r="L130" s="117">
        <f t="shared" si="17"/>
        <v>-22937.835407716459</v>
      </c>
      <c r="M130" s="117">
        <f t="shared" si="18"/>
        <v>-3139.1464915664619</v>
      </c>
      <c r="N130" s="117">
        <f t="shared" si="19"/>
        <v>-19798.688916149997</v>
      </c>
      <c r="O130" s="118">
        <f t="shared" si="23"/>
        <v>16546625.587671593</v>
      </c>
    </row>
    <row r="131" spans="1:15" x14ac:dyDescent="0.2">
      <c r="A131" s="108"/>
      <c r="B131" s="113"/>
      <c r="C131" s="108">
        <f t="shared" si="14"/>
        <v>126</v>
      </c>
      <c r="D131" s="117">
        <f t="shared" si="15"/>
        <v>-123255.10570138774</v>
      </c>
      <c r="E131" s="117">
        <f t="shared" si="20"/>
        <v>-10059.695413151392</v>
      </c>
      <c r="F131" s="117">
        <f t="shared" si="21"/>
        <v>-113195.41028823635</v>
      </c>
      <c r="G131" s="118">
        <f t="shared" si="22"/>
        <v>15970468.815867273</v>
      </c>
      <c r="H131" s="112"/>
      <c r="I131" s="108"/>
      <c r="J131" s="113"/>
      <c r="K131" s="108">
        <f t="shared" si="16"/>
        <v>126</v>
      </c>
      <c r="L131" s="117">
        <f t="shared" si="17"/>
        <v>-22937.835407716459</v>
      </c>
      <c r="M131" s="117">
        <f t="shared" si="18"/>
        <v>-3160.309570830439</v>
      </c>
      <c r="N131" s="117">
        <f t="shared" si="19"/>
        <v>-19777.52583688602</v>
      </c>
      <c r="O131" s="118">
        <f t="shared" si="23"/>
        <v>16543465.278100763</v>
      </c>
    </row>
    <row r="132" spans="1:15" x14ac:dyDescent="0.2">
      <c r="A132" s="108"/>
      <c r="B132" s="113"/>
      <c r="C132" s="108">
        <f t="shared" si="14"/>
        <v>127</v>
      </c>
      <c r="D132" s="117">
        <f t="shared" si="15"/>
        <v>-123255.10570138774</v>
      </c>
      <c r="E132" s="117">
        <f t="shared" si="20"/>
        <v>-10130.951588994561</v>
      </c>
      <c r="F132" s="117">
        <f t="shared" si="21"/>
        <v>-113124.15411239318</v>
      </c>
      <c r="G132" s="118">
        <f t="shared" si="22"/>
        <v>15960337.864278279</v>
      </c>
      <c r="H132" s="112"/>
      <c r="I132" s="108"/>
      <c r="J132" s="113"/>
      <c r="K132" s="108">
        <f t="shared" si="16"/>
        <v>127</v>
      </c>
      <c r="L132" s="117">
        <f t="shared" si="17"/>
        <v>-22937.835407716459</v>
      </c>
      <c r="M132" s="117">
        <f t="shared" si="18"/>
        <v>-3181.615324520455</v>
      </c>
      <c r="N132" s="117">
        <f t="shared" si="19"/>
        <v>-19756.220083196004</v>
      </c>
      <c r="O132" s="118">
        <f t="shared" si="23"/>
        <v>16540283.662776243</v>
      </c>
    </row>
    <row r="133" spans="1:15" x14ac:dyDescent="0.2">
      <c r="A133" s="108"/>
      <c r="B133" s="113"/>
      <c r="C133" s="108">
        <f t="shared" si="14"/>
        <v>128</v>
      </c>
      <c r="D133" s="117">
        <f t="shared" si="15"/>
        <v>-123255.10570138774</v>
      </c>
      <c r="E133" s="117">
        <f t="shared" si="20"/>
        <v>-10202.712496083259</v>
      </c>
      <c r="F133" s="117">
        <f t="shared" si="21"/>
        <v>-113052.39320530448</v>
      </c>
      <c r="G133" s="118">
        <f t="shared" si="22"/>
        <v>15950135.151782196</v>
      </c>
      <c r="H133" s="112"/>
      <c r="I133" s="108"/>
      <c r="J133" s="113"/>
      <c r="K133" s="108">
        <f t="shared" si="16"/>
        <v>128</v>
      </c>
      <c r="L133" s="117">
        <f t="shared" si="17"/>
        <v>-22937.835407716459</v>
      </c>
      <c r="M133" s="117">
        <f t="shared" si="18"/>
        <v>-3203.0647144999275</v>
      </c>
      <c r="N133" s="117">
        <f t="shared" si="19"/>
        <v>-19734.770693216531</v>
      </c>
      <c r="O133" s="118">
        <f t="shared" si="23"/>
        <v>16537080.598061742</v>
      </c>
    </row>
    <row r="134" spans="1:15" x14ac:dyDescent="0.2">
      <c r="A134" s="108"/>
      <c r="B134" s="113"/>
      <c r="C134" s="108">
        <f t="shared" si="14"/>
        <v>129</v>
      </c>
      <c r="D134" s="117">
        <f t="shared" si="15"/>
        <v>-123255.10570138774</v>
      </c>
      <c r="E134" s="117">
        <f t="shared" si="20"/>
        <v>-10274.98170959721</v>
      </c>
      <c r="F134" s="117">
        <f t="shared" si="21"/>
        <v>-112980.12399179053</v>
      </c>
      <c r="G134" s="118">
        <f t="shared" si="22"/>
        <v>15939860.170072598</v>
      </c>
      <c r="H134" s="112"/>
      <c r="I134" s="108"/>
      <c r="J134" s="113"/>
      <c r="K134" s="108">
        <f t="shared" si="16"/>
        <v>129</v>
      </c>
      <c r="L134" s="117">
        <f t="shared" si="17"/>
        <v>-22937.835407716459</v>
      </c>
      <c r="M134" s="117">
        <f t="shared" si="18"/>
        <v>-3224.6587091168403</v>
      </c>
      <c r="N134" s="117">
        <f t="shared" si="19"/>
        <v>-19713.176698599618</v>
      </c>
      <c r="O134" s="118">
        <f t="shared" si="23"/>
        <v>16533855.939352626</v>
      </c>
    </row>
    <row r="135" spans="1:15" x14ac:dyDescent="0.2">
      <c r="A135" s="108"/>
      <c r="B135" s="113"/>
      <c r="C135" s="108">
        <f t="shared" si="14"/>
        <v>130</v>
      </c>
      <c r="D135" s="117">
        <f t="shared" si="15"/>
        <v>-123255.10570138774</v>
      </c>
      <c r="E135" s="117">
        <f t="shared" si="20"/>
        <v>-10347.76283004017</v>
      </c>
      <c r="F135" s="117">
        <f t="shared" si="21"/>
        <v>-112907.34287134757</v>
      </c>
      <c r="G135" s="118">
        <f t="shared" si="22"/>
        <v>15929512.407242559</v>
      </c>
      <c r="H135" s="112"/>
      <c r="I135" s="108"/>
      <c r="J135" s="113"/>
      <c r="K135" s="108">
        <f t="shared" si="16"/>
        <v>130</v>
      </c>
      <c r="L135" s="117">
        <f t="shared" si="17"/>
        <v>-22937.835407716459</v>
      </c>
      <c r="M135" s="117">
        <f t="shared" si="18"/>
        <v>-3246.3982832474721</v>
      </c>
      <c r="N135" s="117">
        <f t="shared" si="19"/>
        <v>-19691.437124468986</v>
      </c>
      <c r="O135" s="118">
        <f t="shared" si="23"/>
        <v>16530609.541069379</v>
      </c>
    </row>
    <row r="136" spans="1:15" x14ac:dyDescent="0.2">
      <c r="A136" s="108"/>
      <c r="B136" s="113"/>
      <c r="C136" s="108">
        <f t="shared" ref="C136:C199" si="24">SUM(C135+1)</f>
        <v>131</v>
      </c>
      <c r="D136" s="117">
        <f t="shared" ref="D136:D199" si="25">PMT($B$3/12,$B$2,$B$1)</f>
        <v>-123255.10570138774</v>
      </c>
      <c r="E136" s="117">
        <f t="shared" si="20"/>
        <v>-10421.059483419609</v>
      </c>
      <c r="F136" s="117">
        <f t="shared" si="21"/>
        <v>-112834.04621796813</v>
      </c>
      <c r="G136" s="118">
        <f t="shared" si="22"/>
        <v>15919091.347759139</v>
      </c>
      <c r="H136" s="112"/>
      <c r="I136" s="108"/>
      <c r="J136" s="113"/>
      <c r="K136" s="108">
        <f t="shared" ref="K136:K199" si="26">SUM(K135+1)</f>
        <v>131</v>
      </c>
      <c r="L136" s="117">
        <f t="shared" ref="L136:L199" si="27">PMT($J$3/12,$J$2,$J$1)</f>
        <v>-22937.835407716459</v>
      </c>
      <c r="M136" s="117">
        <f t="shared" ref="M136:M199" si="28">PPMT($J$3/12,K136,$J$2,$J$1)</f>
        <v>-3268.2844183403649</v>
      </c>
      <c r="N136" s="117">
        <f t="shared" ref="N136:N199" si="29">SUM(L136-M136)</f>
        <v>-19669.550989376094</v>
      </c>
      <c r="O136" s="118">
        <f t="shared" si="23"/>
        <v>16527341.256651038</v>
      </c>
    </row>
    <row r="137" spans="1:15" x14ac:dyDescent="0.2">
      <c r="A137" s="108"/>
      <c r="B137" s="113">
        <f>SUM(D126:D137)</f>
        <v>-1479061.2684166534</v>
      </c>
      <c r="C137" s="108">
        <f t="shared" si="24"/>
        <v>132</v>
      </c>
      <c r="D137" s="117">
        <f t="shared" si="25"/>
        <v>-123255.10570138774</v>
      </c>
      <c r="E137" s="117">
        <f t="shared" si="20"/>
        <v>-10494.875321427171</v>
      </c>
      <c r="F137" s="117">
        <f t="shared" si="21"/>
        <v>-112760.23037996057</v>
      </c>
      <c r="G137" s="118">
        <f t="shared" si="22"/>
        <v>15908596.472437711</v>
      </c>
      <c r="H137" s="112"/>
      <c r="I137" s="108"/>
      <c r="J137" s="113">
        <f>SUM(L126:L137)</f>
        <v>-275254.02489259752</v>
      </c>
      <c r="K137" s="108">
        <f t="shared" si="26"/>
        <v>132</v>
      </c>
      <c r="L137" s="117">
        <f t="shared" si="27"/>
        <v>-22937.835407716459</v>
      </c>
      <c r="M137" s="117">
        <f t="shared" si="28"/>
        <v>-3290.318102460682</v>
      </c>
      <c r="N137" s="117">
        <f t="shared" si="29"/>
        <v>-19647.517305255777</v>
      </c>
      <c r="O137" s="118">
        <f t="shared" si="23"/>
        <v>16524050.938548578</v>
      </c>
    </row>
    <row r="138" spans="1:15" x14ac:dyDescent="0.2">
      <c r="A138" s="108"/>
      <c r="B138" s="113"/>
      <c r="C138" s="108">
        <f t="shared" si="24"/>
        <v>133</v>
      </c>
      <c r="D138" s="117">
        <f t="shared" si="25"/>
        <v>-123255.10570138774</v>
      </c>
      <c r="E138" s="117">
        <f t="shared" si="20"/>
        <v>-10569.214021620632</v>
      </c>
      <c r="F138" s="117">
        <f t="shared" si="21"/>
        <v>-112685.89167976711</v>
      </c>
      <c r="G138" s="118">
        <f t="shared" si="22"/>
        <v>15898027.25841609</v>
      </c>
      <c r="H138" s="112"/>
      <c r="I138" s="108"/>
      <c r="J138" s="113"/>
      <c r="K138" s="108">
        <f t="shared" si="26"/>
        <v>133</v>
      </c>
      <c r="L138" s="117">
        <f t="shared" si="27"/>
        <v>-22937.835407716459</v>
      </c>
      <c r="M138" s="117">
        <f t="shared" si="28"/>
        <v>-3312.5003303347694</v>
      </c>
      <c r="N138" s="117">
        <f t="shared" si="29"/>
        <v>-19625.335077381689</v>
      </c>
      <c r="O138" s="118">
        <f t="shared" si="23"/>
        <v>16520738.438218243</v>
      </c>
    </row>
    <row r="139" spans="1:15" x14ac:dyDescent="0.2">
      <c r="A139" s="108"/>
      <c r="B139" s="113"/>
      <c r="C139" s="108">
        <f t="shared" si="24"/>
        <v>134</v>
      </c>
      <c r="D139" s="117">
        <f t="shared" si="25"/>
        <v>-123255.10570138774</v>
      </c>
      <c r="E139" s="117">
        <f t="shared" si="20"/>
        <v>-10644.079287607077</v>
      </c>
      <c r="F139" s="117">
        <f t="shared" si="21"/>
        <v>-112611.02641378067</v>
      </c>
      <c r="G139" s="118">
        <f t="shared" si="22"/>
        <v>15887383.179128483</v>
      </c>
      <c r="H139" s="112"/>
      <c r="I139" s="108"/>
      <c r="J139" s="113"/>
      <c r="K139" s="108">
        <f t="shared" si="26"/>
        <v>134</v>
      </c>
      <c r="L139" s="117">
        <f t="shared" si="27"/>
        <v>-22937.835407716459</v>
      </c>
      <c r="M139" s="117">
        <f t="shared" si="28"/>
        <v>-3334.8321033951106</v>
      </c>
      <c r="N139" s="117">
        <f t="shared" si="29"/>
        <v>-19603.003304321348</v>
      </c>
      <c r="O139" s="118">
        <f t="shared" si="23"/>
        <v>16517403.606114848</v>
      </c>
    </row>
    <row r="140" spans="1:15" x14ac:dyDescent="0.2">
      <c r="A140" s="108"/>
      <c r="B140" s="113"/>
      <c r="C140" s="108">
        <f t="shared" si="24"/>
        <v>135</v>
      </c>
      <c r="D140" s="117">
        <f t="shared" si="25"/>
        <v>-123255.10570138774</v>
      </c>
      <c r="E140" s="117">
        <f t="shared" si="20"/>
        <v>-10719.474849227627</v>
      </c>
      <c r="F140" s="117">
        <f t="shared" si="21"/>
        <v>-112535.63085216012</v>
      </c>
      <c r="G140" s="118">
        <f t="shared" si="22"/>
        <v>15876663.704279255</v>
      </c>
      <c r="H140" s="112"/>
      <c r="I140" s="108"/>
      <c r="J140" s="113"/>
      <c r="K140" s="108">
        <f t="shared" si="26"/>
        <v>135</v>
      </c>
      <c r="L140" s="117">
        <f t="shared" si="27"/>
        <v>-22937.835407716459</v>
      </c>
      <c r="M140" s="117">
        <f t="shared" si="28"/>
        <v>-3357.3144298255029</v>
      </c>
      <c r="N140" s="117">
        <f t="shared" si="29"/>
        <v>-19580.520977890956</v>
      </c>
      <c r="O140" s="118">
        <f t="shared" si="23"/>
        <v>16514046.291685022</v>
      </c>
    </row>
    <row r="141" spans="1:15" x14ac:dyDescent="0.2">
      <c r="A141" s="108"/>
      <c r="B141" s="113"/>
      <c r="C141" s="108">
        <f t="shared" si="24"/>
        <v>136</v>
      </c>
      <c r="D141" s="117">
        <f t="shared" si="25"/>
        <v>-123255.10570138774</v>
      </c>
      <c r="E141" s="117">
        <f t="shared" si="20"/>
        <v>-10795.404462742983</v>
      </c>
      <c r="F141" s="117">
        <f t="shared" si="21"/>
        <v>-112459.70123864476</v>
      </c>
      <c r="G141" s="118">
        <f t="shared" si="22"/>
        <v>15865868.299816512</v>
      </c>
      <c r="H141" s="112"/>
      <c r="I141" s="108"/>
      <c r="J141" s="113"/>
      <c r="K141" s="108">
        <f t="shared" si="26"/>
        <v>136</v>
      </c>
      <c r="L141" s="117">
        <f t="shared" si="27"/>
        <v>-22937.835407716459</v>
      </c>
      <c r="M141" s="117">
        <f t="shared" si="28"/>
        <v>-3379.9483246065756</v>
      </c>
      <c r="N141" s="117">
        <f t="shared" si="29"/>
        <v>-19557.887083109883</v>
      </c>
      <c r="O141" s="118">
        <f t="shared" si="23"/>
        <v>16510666.343360417</v>
      </c>
    </row>
    <row r="142" spans="1:15" x14ac:dyDescent="0.2">
      <c r="A142" s="108"/>
      <c r="B142" s="113"/>
      <c r="C142" s="108">
        <f t="shared" si="24"/>
        <v>137</v>
      </c>
      <c r="D142" s="117">
        <f t="shared" si="25"/>
        <v>-123255.10570138774</v>
      </c>
      <c r="E142" s="117">
        <f t="shared" si="20"/>
        <v>-10871.871911020731</v>
      </c>
      <c r="F142" s="117">
        <f t="shared" si="21"/>
        <v>-112383.23379036701</v>
      </c>
      <c r="G142" s="118">
        <f t="shared" si="22"/>
        <v>15854996.427905491</v>
      </c>
      <c r="H142" s="112"/>
      <c r="I142" s="108"/>
      <c r="J142" s="113"/>
      <c r="K142" s="108">
        <f t="shared" si="26"/>
        <v>137</v>
      </c>
      <c r="L142" s="117">
        <f t="shared" si="27"/>
        <v>-22937.835407716459</v>
      </c>
      <c r="M142" s="117">
        <f t="shared" si="28"/>
        <v>-3402.7348095616253</v>
      </c>
      <c r="N142" s="117">
        <f t="shared" si="29"/>
        <v>-19535.100598154833</v>
      </c>
      <c r="O142" s="118">
        <f t="shared" si="23"/>
        <v>16507263.608550856</v>
      </c>
    </row>
    <row r="143" spans="1:15" x14ac:dyDescent="0.2">
      <c r="A143" s="108"/>
      <c r="B143" s="113"/>
      <c r="C143" s="108">
        <f t="shared" si="24"/>
        <v>138</v>
      </c>
      <c r="D143" s="117">
        <f t="shared" si="25"/>
        <v>-123255.10570138774</v>
      </c>
      <c r="E143" s="117">
        <f t="shared" si="20"/>
        <v>-10948.881003723771</v>
      </c>
      <c r="F143" s="117">
        <f t="shared" si="21"/>
        <v>-112306.22469766397</v>
      </c>
      <c r="G143" s="118">
        <f t="shared" si="22"/>
        <v>15844047.546901766</v>
      </c>
      <c r="H143" s="112"/>
      <c r="I143" s="108"/>
      <c r="J143" s="113"/>
      <c r="K143" s="108">
        <f t="shared" si="26"/>
        <v>138</v>
      </c>
      <c r="L143" s="117">
        <f t="shared" si="27"/>
        <v>-22937.835407716459</v>
      </c>
      <c r="M143" s="117">
        <f t="shared" si="28"/>
        <v>-3425.6749134027596</v>
      </c>
      <c r="N143" s="117">
        <f t="shared" si="29"/>
        <v>-19512.160494313699</v>
      </c>
      <c r="O143" s="118">
        <f t="shared" si="23"/>
        <v>16503837.933637453</v>
      </c>
    </row>
    <row r="144" spans="1:15" x14ac:dyDescent="0.2">
      <c r="A144" s="108"/>
      <c r="B144" s="113"/>
      <c r="C144" s="108">
        <f t="shared" si="24"/>
        <v>139</v>
      </c>
      <c r="D144" s="117">
        <f t="shared" si="25"/>
        <v>-123255.10570138774</v>
      </c>
      <c r="E144" s="117">
        <f t="shared" si="20"/>
        <v>-11026.435577500175</v>
      </c>
      <c r="F144" s="117">
        <f t="shared" si="21"/>
        <v>-112228.67012388757</v>
      </c>
      <c r="G144" s="118">
        <f t="shared" si="22"/>
        <v>15833021.111324266</v>
      </c>
      <c r="H144" s="112"/>
      <c r="I144" s="108"/>
      <c r="J144" s="113"/>
      <c r="K144" s="108">
        <f t="shared" si="26"/>
        <v>139</v>
      </c>
      <c r="L144" s="117">
        <f t="shared" si="27"/>
        <v>-22937.835407716459</v>
      </c>
      <c r="M144" s="117">
        <f t="shared" si="28"/>
        <v>-3448.7696717772742</v>
      </c>
      <c r="N144" s="117">
        <f t="shared" si="29"/>
        <v>-19489.065735939184</v>
      </c>
      <c r="O144" s="118">
        <f t="shared" si="23"/>
        <v>16500389.163965676</v>
      </c>
    </row>
    <row r="145" spans="1:15" x14ac:dyDescent="0.2">
      <c r="A145" s="108"/>
      <c r="B145" s="113"/>
      <c r="C145" s="108">
        <f t="shared" si="24"/>
        <v>140</v>
      </c>
      <c r="D145" s="117">
        <f t="shared" si="25"/>
        <v>-123255.10570138774</v>
      </c>
      <c r="E145" s="117">
        <f t="shared" si="20"/>
        <v>-11104.539496174155</v>
      </c>
      <c r="F145" s="117">
        <f t="shared" si="21"/>
        <v>-112150.56620521359</v>
      </c>
      <c r="G145" s="118">
        <f t="shared" si="22"/>
        <v>15821916.571828092</v>
      </c>
      <c r="H145" s="112"/>
      <c r="I145" s="108"/>
      <c r="J145" s="113"/>
      <c r="K145" s="108">
        <f t="shared" si="26"/>
        <v>140</v>
      </c>
      <c r="L145" s="117">
        <f t="shared" si="27"/>
        <v>-22937.835407716459</v>
      </c>
      <c r="M145" s="117">
        <f t="shared" si="28"/>
        <v>-3472.0201273145067</v>
      </c>
      <c r="N145" s="117">
        <f t="shared" si="29"/>
        <v>-19465.815280401952</v>
      </c>
      <c r="O145" s="118">
        <f t="shared" si="23"/>
        <v>16496917.143838361</v>
      </c>
    </row>
    <row r="146" spans="1:15" x14ac:dyDescent="0.2">
      <c r="A146" s="108"/>
      <c r="B146" s="113"/>
      <c r="C146" s="108">
        <f t="shared" si="24"/>
        <v>141</v>
      </c>
      <c r="D146" s="117">
        <f t="shared" si="25"/>
        <v>-123255.10570138774</v>
      </c>
      <c r="E146" s="117">
        <f t="shared" si="20"/>
        <v>-11183.196650938742</v>
      </c>
      <c r="F146" s="117">
        <f t="shared" si="21"/>
        <v>-112071.909050449</v>
      </c>
      <c r="G146" s="118">
        <f t="shared" si="22"/>
        <v>15810733.375177152</v>
      </c>
      <c r="H146" s="112"/>
      <c r="I146" s="108"/>
      <c r="J146" s="113"/>
      <c r="K146" s="108">
        <f t="shared" si="26"/>
        <v>141</v>
      </c>
      <c r="L146" s="117">
        <f t="shared" si="27"/>
        <v>-22937.835407716459</v>
      </c>
      <c r="M146" s="117">
        <f t="shared" si="28"/>
        <v>-3495.4273296728243</v>
      </c>
      <c r="N146" s="117">
        <f t="shared" si="29"/>
        <v>-19442.408078043634</v>
      </c>
      <c r="O146" s="118">
        <f t="shared" si="23"/>
        <v>16493421.716508688</v>
      </c>
    </row>
    <row r="147" spans="1:15" x14ac:dyDescent="0.2">
      <c r="A147" s="108"/>
      <c r="B147" s="113"/>
      <c r="C147" s="108">
        <f t="shared" si="24"/>
        <v>142</v>
      </c>
      <c r="D147" s="117">
        <f t="shared" si="25"/>
        <v>-123255.10570138774</v>
      </c>
      <c r="E147" s="117">
        <f t="shared" si="20"/>
        <v>-11262.410960549576</v>
      </c>
      <c r="F147" s="117">
        <f t="shared" si="21"/>
        <v>-111992.69474083817</v>
      </c>
      <c r="G147" s="118">
        <f t="shared" si="22"/>
        <v>15799470.964216603</v>
      </c>
      <c r="H147" s="112"/>
      <c r="I147" s="108"/>
      <c r="J147" s="113"/>
      <c r="K147" s="108">
        <f t="shared" si="26"/>
        <v>142</v>
      </c>
      <c r="L147" s="117">
        <f t="shared" si="27"/>
        <v>-22937.835407716459</v>
      </c>
      <c r="M147" s="117">
        <f t="shared" si="28"/>
        <v>-3518.9923355870305</v>
      </c>
      <c r="N147" s="117">
        <f t="shared" si="29"/>
        <v>-19418.843072129428</v>
      </c>
      <c r="O147" s="118">
        <f t="shared" si="23"/>
        <v>16489902.724173101</v>
      </c>
    </row>
    <row r="148" spans="1:15" x14ac:dyDescent="0.2">
      <c r="A148" s="108"/>
      <c r="B148" s="113"/>
      <c r="C148" s="108">
        <f t="shared" si="24"/>
        <v>143</v>
      </c>
      <c r="D148" s="117">
        <f t="shared" si="25"/>
        <v>-123255.10570138774</v>
      </c>
      <c r="E148" s="117">
        <f t="shared" si="20"/>
        <v>-11342.186371520089</v>
      </c>
      <c r="F148" s="117">
        <f t="shared" si="21"/>
        <v>-111912.91932986765</v>
      </c>
      <c r="G148" s="118">
        <f t="shared" si="22"/>
        <v>15788128.777845083</v>
      </c>
      <c r="H148" s="112"/>
      <c r="I148" s="108"/>
      <c r="J148" s="113"/>
      <c r="K148" s="108">
        <f t="shared" si="26"/>
        <v>143</v>
      </c>
      <c r="L148" s="117">
        <f t="shared" si="27"/>
        <v>-22937.835407716459</v>
      </c>
      <c r="M148" s="117">
        <f t="shared" si="28"/>
        <v>-3542.7162089161138</v>
      </c>
      <c r="N148" s="117">
        <f t="shared" si="29"/>
        <v>-19395.119198800345</v>
      </c>
      <c r="O148" s="118">
        <f t="shared" si="23"/>
        <v>16486360.007964185</v>
      </c>
    </row>
    <row r="149" spans="1:15" x14ac:dyDescent="0.2">
      <c r="A149" s="108"/>
      <c r="B149" s="113">
        <f>SUM(D138:D149)</f>
        <v>-1479061.2684166534</v>
      </c>
      <c r="C149" s="108">
        <f t="shared" si="24"/>
        <v>144</v>
      </c>
      <c r="D149" s="117">
        <f t="shared" si="25"/>
        <v>-123255.10570138774</v>
      </c>
      <c r="E149" s="117">
        <f t="shared" si="20"/>
        <v>-11422.526858318364</v>
      </c>
      <c r="F149" s="117">
        <f t="shared" si="21"/>
        <v>-111832.57884306938</v>
      </c>
      <c r="G149" s="118">
        <f t="shared" si="22"/>
        <v>15776706.250986764</v>
      </c>
      <c r="H149" s="112"/>
      <c r="I149" s="108"/>
      <c r="J149" s="113">
        <f>SUM(L138:L149)</f>
        <v>-275254.02489259752</v>
      </c>
      <c r="K149" s="108">
        <f t="shared" si="26"/>
        <v>144</v>
      </c>
      <c r="L149" s="117">
        <f t="shared" si="27"/>
        <v>-22937.835407716459</v>
      </c>
      <c r="M149" s="117">
        <f t="shared" si="28"/>
        <v>-3566.6000206912213</v>
      </c>
      <c r="N149" s="117">
        <f t="shared" si="29"/>
        <v>-19371.235387025237</v>
      </c>
      <c r="O149" s="118">
        <f t="shared" si="23"/>
        <v>16482793.407943493</v>
      </c>
    </row>
    <row r="150" spans="1:15" x14ac:dyDescent="0.2">
      <c r="A150" s="108"/>
      <c r="B150" s="113"/>
      <c r="C150" s="108">
        <f t="shared" si="24"/>
        <v>145</v>
      </c>
      <c r="D150" s="117">
        <f t="shared" si="25"/>
        <v>-123255.10570138774</v>
      </c>
      <c r="E150" s="117">
        <f t="shared" si="20"/>
        <v>-11503.43642356481</v>
      </c>
      <c r="F150" s="117">
        <f t="shared" si="21"/>
        <v>-111751.66927782293</v>
      </c>
      <c r="G150" s="118">
        <f t="shared" si="22"/>
        <v>15765202.8145632</v>
      </c>
      <c r="H150" s="112"/>
      <c r="I150" s="108"/>
      <c r="J150" s="113"/>
      <c r="K150" s="108">
        <f t="shared" si="26"/>
        <v>145</v>
      </c>
      <c r="L150" s="117">
        <f t="shared" si="27"/>
        <v>-22937.835407716459</v>
      </c>
      <c r="M150" s="117">
        <f t="shared" si="28"/>
        <v>-3590.6448491640549</v>
      </c>
      <c r="N150" s="117">
        <f t="shared" si="29"/>
        <v>-19347.190558552404</v>
      </c>
      <c r="O150" s="118">
        <f t="shared" si="23"/>
        <v>16479202.763094328</v>
      </c>
    </row>
    <row r="151" spans="1:15" x14ac:dyDescent="0.2">
      <c r="A151" s="108"/>
      <c r="B151" s="113"/>
      <c r="C151" s="108">
        <f t="shared" si="24"/>
        <v>146</v>
      </c>
      <c r="D151" s="117">
        <f t="shared" si="25"/>
        <v>-123255.10570138774</v>
      </c>
      <c r="E151" s="117">
        <f t="shared" si="20"/>
        <v>-11584.91909823168</v>
      </c>
      <c r="F151" s="117">
        <f t="shared" si="21"/>
        <v>-111670.18660315606</v>
      </c>
      <c r="G151" s="118">
        <f t="shared" si="22"/>
        <v>15753617.895464968</v>
      </c>
      <c r="H151" s="112"/>
      <c r="I151" s="108"/>
      <c r="J151" s="113"/>
      <c r="K151" s="108">
        <f t="shared" si="26"/>
        <v>146</v>
      </c>
      <c r="L151" s="117">
        <f t="shared" si="27"/>
        <v>-22937.835407716459</v>
      </c>
      <c r="M151" s="117">
        <f t="shared" si="28"/>
        <v>-3614.851779855504</v>
      </c>
      <c r="N151" s="117">
        <f t="shared" si="29"/>
        <v>-19322.983627860955</v>
      </c>
      <c r="O151" s="118">
        <f t="shared" si="23"/>
        <v>16475587.911314473</v>
      </c>
    </row>
    <row r="152" spans="1:15" x14ac:dyDescent="0.2">
      <c r="A152" s="108"/>
      <c r="B152" s="113"/>
      <c r="C152" s="108">
        <f t="shared" si="24"/>
        <v>147</v>
      </c>
      <c r="D152" s="117">
        <f t="shared" si="25"/>
        <v>-123255.10570138774</v>
      </c>
      <c r="E152" s="117">
        <f t="shared" si="20"/>
        <v>-11666.97894184418</v>
      </c>
      <c r="F152" s="117">
        <f t="shared" si="21"/>
        <v>-111588.12675954356</v>
      </c>
      <c r="G152" s="118">
        <f t="shared" si="22"/>
        <v>15741950.916523123</v>
      </c>
      <c r="H152" s="112"/>
      <c r="I152" s="108"/>
      <c r="J152" s="113"/>
      <c r="K152" s="108">
        <f t="shared" si="26"/>
        <v>147</v>
      </c>
      <c r="L152" s="117">
        <f t="shared" si="27"/>
        <v>-22937.835407716459</v>
      </c>
      <c r="M152" s="117">
        <f t="shared" si="28"/>
        <v>-3639.2219056046852</v>
      </c>
      <c r="N152" s="117">
        <f t="shared" si="29"/>
        <v>-19298.613502111773</v>
      </c>
      <c r="O152" s="118">
        <f t="shared" si="23"/>
        <v>16471948.689408869</v>
      </c>
    </row>
    <row r="153" spans="1:15" x14ac:dyDescent="0.2">
      <c r="A153" s="108"/>
      <c r="B153" s="113"/>
      <c r="C153" s="108">
        <f t="shared" si="24"/>
        <v>148</v>
      </c>
      <c r="D153" s="117">
        <f t="shared" si="25"/>
        <v>-123255.10570138774</v>
      </c>
      <c r="E153" s="117">
        <f t="shared" si="20"/>
        <v>-11749.620042682218</v>
      </c>
      <c r="F153" s="117">
        <f t="shared" si="21"/>
        <v>-111505.48565870553</v>
      </c>
      <c r="G153" s="118">
        <f t="shared" si="22"/>
        <v>15730201.296480441</v>
      </c>
      <c r="H153" s="112"/>
      <c r="I153" s="108"/>
      <c r="J153" s="113"/>
      <c r="K153" s="108">
        <f t="shared" si="26"/>
        <v>148</v>
      </c>
      <c r="L153" s="117">
        <f t="shared" si="27"/>
        <v>-22937.835407716459</v>
      </c>
      <c r="M153" s="117">
        <f t="shared" si="28"/>
        <v>-3663.756326618306</v>
      </c>
      <c r="N153" s="117">
        <f t="shared" si="29"/>
        <v>-19274.079081098153</v>
      </c>
      <c r="O153" s="118">
        <f t="shared" si="23"/>
        <v>16468284.933082251</v>
      </c>
    </row>
    <row r="154" spans="1:15" x14ac:dyDescent="0.2">
      <c r="A154" s="108"/>
      <c r="B154" s="113"/>
      <c r="C154" s="108">
        <f t="shared" si="24"/>
        <v>149</v>
      </c>
      <c r="D154" s="117">
        <f t="shared" si="25"/>
        <v>-123255.10570138774</v>
      </c>
      <c r="E154" s="117">
        <f t="shared" si="20"/>
        <v>-11832.846517984566</v>
      </c>
      <c r="F154" s="117">
        <f t="shared" si="21"/>
        <v>-111422.25918340318</v>
      </c>
      <c r="G154" s="118">
        <f t="shared" si="22"/>
        <v>15718368.449962458</v>
      </c>
      <c r="H154" s="112"/>
      <c r="I154" s="108"/>
      <c r="J154" s="113"/>
      <c r="K154" s="108">
        <f t="shared" si="26"/>
        <v>149</v>
      </c>
      <c r="L154" s="117">
        <f t="shared" si="27"/>
        <v>-22937.835407716459</v>
      </c>
      <c r="M154" s="117">
        <f t="shared" si="28"/>
        <v>-3688.4561505202582</v>
      </c>
      <c r="N154" s="117">
        <f t="shared" si="29"/>
        <v>-19249.3792571962</v>
      </c>
      <c r="O154" s="118">
        <f t="shared" si="23"/>
        <v>16464596.47693173</v>
      </c>
    </row>
    <row r="155" spans="1:15" x14ac:dyDescent="0.2">
      <c r="A155" s="108"/>
      <c r="B155" s="113"/>
      <c r="C155" s="108">
        <f t="shared" si="24"/>
        <v>150</v>
      </c>
      <c r="D155" s="117">
        <f t="shared" si="25"/>
        <v>-123255.10570138774</v>
      </c>
      <c r="E155" s="117">
        <f t="shared" si="20"/>
        <v>-11916.66251415365</v>
      </c>
      <c r="F155" s="117">
        <f t="shared" si="21"/>
        <v>-111338.44318723409</v>
      </c>
      <c r="G155" s="118">
        <f t="shared" si="22"/>
        <v>15706451.787448304</v>
      </c>
      <c r="H155" s="112"/>
      <c r="I155" s="108"/>
      <c r="J155" s="113"/>
      <c r="K155" s="108">
        <f t="shared" si="26"/>
        <v>150</v>
      </c>
      <c r="L155" s="117">
        <f t="shared" si="27"/>
        <v>-22937.835407716459</v>
      </c>
      <c r="M155" s="117">
        <f t="shared" si="28"/>
        <v>-3713.3224924016868</v>
      </c>
      <c r="N155" s="117">
        <f t="shared" si="29"/>
        <v>-19224.512915314772</v>
      </c>
      <c r="O155" s="118">
        <f t="shared" si="23"/>
        <v>16460883.154439328</v>
      </c>
    </row>
    <row r="156" spans="1:15" x14ac:dyDescent="0.2">
      <c r="A156" s="108"/>
      <c r="B156" s="113"/>
      <c r="C156" s="108">
        <f t="shared" si="24"/>
        <v>151</v>
      </c>
      <c r="D156" s="117">
        <f t="shared" si="25"/>
        <v>-123255.10570138774</v>
      </c>
      <c r="E156" s="117">
        <f t="shared" si="20"/>
        <v>-12001.072206962242</v>
      </c>
      <c r="F156" s="117">
        <f t="shared" si="21"/>
        <v>-111254.0334944255</v>
      </c>
      <c r="G156" s="118">
        <f t="shared" si="22"/>
        <v>15694450.715241341</v>
      </c>
      <c r="H156" s="112"/>
      <c r="I156" s="108"/>
      <c r="J156" s="113"/>
      <c r="K156" s="108">
        <f t="shared" si="26"/>
        <v>151</v>
      </c>
      <c r="L156" s="117">
        <f t="shared" si="27"/>
        <v>-22937.835407716459</v>
      </c>
      <c r="M156" s="117">
        <f t="shared" si="28"/>
        <v>-3738.3564748712888</v>
      </c>
      <c r="N156" s="117">
        <f t="shared" si="29"/>
        <v>-19199.47893284517</v>
      </c>
      <c r="O156" s="118">
        <f t="shared" si="23"/>
        <v>16457144.797964457</v>
      </c>
    </row>
    <row r="157" spans="1:15" x14ac:dyDescent="0.2">
      <c r="A157" s="108"/>
      <c r="B157" s="113"/>
      <c r="C157" s="108">
        <f t="shared" si="24"/>
        <v>152</v>
      </c>
      <c r="D157" s="117">
        <f t="shared" si="25"/>
        <v>-123255.10570138774</v>
      </c>
      <c r="E157" s="117">
        <f t="shared" si="20"/>
        <v>-12086.079801761502</v>
      </c>
      <c r="F157" s="117">
        <f t="shared" si="21"/>
        <v>-111169.02589962624</v>
      </c>
      <c r="G157" s="118">
        <f t="shared" si="22"/>
        <v>15682364.63543958</v>
      </c>
      <c r="H157" s="112"/>
      <c r="I157" s="108"/>
      <c r="J157" s="113"/>
      <c r="K157" s="108">
        <f t="shared" si="26"/>
        <v>152</v>
      </c>
      <c r="L157" s="117">
        <f t="shared" si="27"/>
        <v>-22937.835407716459</v>
      </c>
      <c r="M157" s="117">
        <f t="shared" si="28"/>
        <v>-3763.559228106049</v>
      </c>
      <c r="N157" s="117">
        <f t="shared" si="29"/>
        <v>-19174.27617961041</v>
      </c>
      <c r="O157" s="118">
        <f t="shared" si="23"/>
        <v>16453381.238736352</v>
      </c>
    </row>
    <row r="158" spans="1:15" x14ac:dyDescent="0.2">
      <c r="A158" s="108"/>
      <c r="B158" s="113"/>
      <c r="C158" s="108">
        <f t="shared" si="24"/>
        <v>153</v>
      </c>
      <c r="D158" s="117">
        <f t="shared" si="25"/>
        <v>-123255.10570138774</v>
      </c>
      <c r="E158" s="117">
        <f t="shared" si="20"/>
        <v>-12171.689533690689</v>
      </c>
      <c r="F158" s="117">
        <f t="shared" si="21"/>
        <v>-111083.41616769705</v>
      </c>
      <c r="G158" s="118">
        <f t="shared" si="22"/>
        <v>15670192.94590589</v>
      </c>
      <c r="H158" s="112"/>
      <c r="I158" s="108"/>
      <c r="J158" s="113"/>
      <c r="K158" s="108">
        <f t="shared" si="26"/>
        <v>153</v>
      </c>
      <c r="L158" s="117">
        <f t="shared" si="27"/>
        <v>-22937.835407716459</v>
      </c>
      <c r="M158" s="117">
        <f t="shared" si="28"/>
        <v>-3788.9318899021928</v>
      </c>
      <c r="N158" s="117">
        <f t="shared" si="29"/>
        <v>-19148.903517814266</v>
      </c>
      <c r="O158" s="118">
        <f t="shared" si="23"/>
        <v>16449592.306846449</v>
      </c>
    </row>
    <row r="159" spans="1:15" x14ac:dyDescent="0.2">
      <c r="A159" s="108"/>
      <c r="B159" s="113"/>
      <c r="C159" s="108">
        <f t="shared" si="24"/>
        <v>154</v>
      </c>
      <c r="D159" s="117">
        <f t="shared" si="25"/>
        <v>-123255.10570138774</v>
      </c>
      <c r="E159" s="117">
        <f t="shared" si="20"/>
        <v>-12257.905667887651</v>
      </c>
      <c r="F159" s="117">
        <f t="shared" si="21"/>
        <v>-110997.20003350009</v>
      </c>
      <c r="G159" s="118">
        <f t="shared" si="22"/>
        <v>15657935.040238002</v>
      </c>
      <c r="H159" s="112"/>
      <c r="I159" s="108"/>
      <c r="J159" s="113"/>
      <c r="K159" s="108">
        <f t="shared" si="26"/>
        <v>154</v>
      </c>
      <c r="L159" s="117">
        <f t="shared" si="27"/>
        <v>-22937.835407716459</v>
      </c>
      <c r="M159" s="117">
        <f t="shared" si="28"/>
        <v>-3814.4756057266168</v>
      </c>
      <c r="N159" s="117">
        <f t="shared" si="29"/>
        <v>-19123.359801989842</v>
      </c>
      <c r="O159" s="118">
        <f t="shared" si="23"/>
        <v>16445777.831240723</v>
      </c>
    </row>
    <row r="160" spans="1:15" x14ac:dyDescent="0.2">
      <c r="A160" s="108"/>
      <c r="B160" s="113"/>
      <c r="C160" s="108">
        <f t="shared" si="24"/>
        <v>155</v>
      </c>
      <c r="D160" s="117">
        <f t="shared" si="25"/>
        <v>-123255.10570138774</v>
      </c>
      <c r="E160" s="117">
        <f t="shared" si="20"/>
        <v>-12344.732499701902</v>
      </c>
      <c r="F160" s="117">
        <f t="shared" si="21"/>
        <v>-110910.37320168584</v>
      </c>
      <c r="G160" s="118">
        <f t="shared" si="22"/>
        <v>15645590.3077383</v>
      </c>
      <c r="H160" s="112"/>
      <c r="I160" s="108"/>
      <c r="J160" s="113"/>
      <c r="K160" s="108">
        <f t="shared" si="26"/>
        <v>155</v>
      </c>
      <c r="L160" s="117">
        <f t="shared" si="27"/>
        <v>-22937.835407716459</v>
      </c>
      <c r="M160" s="117">
        <f t="shared" si="28"/>
        <v>-3840.1915287685588</v>
      </c>
      <c r="N160" s="117">
        <f t="shared" si="29"/>
        <v>-19097.6438789479</v>
      </c>
      <c r="O160" s="118">
        <f t="shared" si="23"/>
        <v>16441937.639711954</v>
      </c>
    </row>
    <row r="161" spans="1:15" x14ac:dyDescent="0.2">
      <c r="A161" s="108"/>
      <c r="B161" s="113">
        <f>SUM(D150:D161)</f>
        <v>-1479061.2684166534</v>
      </c>
      <c r="C161" s="108">
        <f t="shared" si="24"/>
        <v>156</v>
      </c>
      <c r="D161" s="117">
        <f t="shared" si="25"/>
        <v>-123255.10570138774</v>
      </c>
      <c r="E161" s="117">
        <f t="shared" si="20"/>
        <v>-12432.174354908086</v>
      </c>
      <c r="F161" s="117">
        <f t="shared" si="21"/>
        <v>-110822.93134647966</v>
      </c>
      <c r="G161" s="118">
        <f t="shared" si="22"/>
        <v>15633158.133383391</v>
      </c>
      <c r="H161" s="112"/>
      <c r="I161" s="108"/>
      <c r="J161" s="113">
        <f>SUM(L150:L161)</f>
        <v>-275254.02489259752</v>
      </c>
      <c r="K161" s="108">
        <f t="shared" si="26"/>
        <v>156</v>
      </c>
      <c r="L161" s="117">
        <f t="shared" si="27"/>
        <v>-22937.835407716459</v>
      </c>
      <c r="M161" s="117">
        <f t="shared" si="28"/>
        <v>-3866.0808199916719</v>
      </c>
      <c r="N161" s="117">
        <f t="shared" si="29"/>
        <v>-19071.754587724787</v>
      </c>
      <c r="O161" s="118">
        <f t="shared" si="23"/>
        <v>16438071.558891961</v>
      </c>
    </row>
    <row r="162" spans="1:15" x14ac:dyDescent="0.2">
      <c r="A162" s="108"/>
      <c r="B162" s="113"/>
      <c r="C162" s="108">
        <f t="shared" si="24"/>
        <v>157</v>
      </c>
      <c r="D162" s="117">
        <f t="shared" si="25"/>
        <v>-123255.10570138774</v>
      </c>
      <c r="E162" s="117">
        <f t="shared" si="20"/>
        <v>-12520.235589922027</v>
      </c>
      <c r="F162" s="117">
        <f t="shared" si="21"/>
        <v>-110734.87011146572</v>
      </c>
      <c r="G162" s="118">
        <f t="shared" si="22"/>
        <v>15620637.89779347</v>
      </c>
      <c r="H162" s="112"/>
      <c r="I162" s="108"/>
      <c r="J162" s="113"/>
      <c r="K162" s="108">
        <f t="shared" si="26"/>
        <v>157</v>
      </c>
      <c r="L162" s="117">
        <f t="shared" si="27"/>
        <v>-22937.835407716459</v>
      </c>
      <c r="M162" s="117">
        <f t="shared" si="28"/>
        <v>-3892.144648186455</v>
      </c>
      <c r="N162" s="117">
        <f t="shared" si="29"/>
        <v>-19045.690759530004</v>
      </c>
      <c r="O162" s="118">
        <f t="shared" si="23"/>
        <v>16434179.414243774</v>
      </c>
    </row>
    <row r="163" spans="1:15" x14ac:dyDescent="0.2">
      <c r="A163" s="108"/>
      <c r="B163" s="113"/>
      <c r="C163" s="108">
        <f t="shared" si="24"/>
        <v>158</v>
      </c>
      <c r="D163" s="117">
        <f t="shared" si="25"/>
        <v>-123255.10570138774</v>
      </c>
      <c r="E163" s="117">
        <f t="shared" si="20"/>
        <v>-12608.920592017254</v>
      </c>
      <c r="F163" s="117">
        <f t="shared" si="21"/>
        <v>-110646.18510937049</v>
      </c>
      <c r="G163" s="118">
        <f t="shared" si="22"/>
        <v>15608028.977201452</v>
      </c>
      <c r="H163" s="112"/>
      <c r="I163" s="108"/>
      <c r="J163" s="113"/>
      <c r="K163" s="108">
        <f t="shared" si="26"/>
        <v>158</v>
      </c>
      <c r="L163" s="117">
        <f t="shared" si="27"/>
        <v>-22937.835407716459</v>
      </c>
      <c r="M163" s="117">
        <f t="shared" si="28"/>
        <v>-3918.3841900229818</v>
      </c>
      <c r="N163" s="117">
        <f t="shared" si="29"/>
        <v>-19019.451217693477</v>
      </c>
      <c r="O163" s="118">
        <f t="shared" si="23"/>
        <v>16430261.030053752</v>
      </c>
    </row>
    <row r="164" spans="1:15" x14ac:dyDescent="0.2">
      <c r="A164" s="108"/>
      <c r="B164" s="113"/>
      <c r="C164" s="108">
        <f t="shared" si="24"/>
        <v>159</v>
      </c>
      <c r="D164" s="117">
        <f t="shared" si="25"/>
        <v>-123255.10570138774</v>
      </c>
      <c r="E164" s="117">
        <f t="shared" si="20"/>
        <v>-12698.233779544098</v>
      </c>
      <c r="F164" s="117">
        <f t="shared" si="21"/>
        <v>-110556.87192184365</v>
      </c>
      <c r="G164" s="118">
        <f t="shared" si="22"/>
        <v>15595330.743421908</v>
      </c>
      <c r="H164" s="112"/>
      <c r="I164" s="108"/>
      <c r="J164" s="113"/>
      <c r="K164" s="108">
        <f t="shared" si="26"/>
        <v>159</v>
      </c>
      <c r="L164" s="117">
        <f t="shared" si="27"/>
        <v>-22937.835407716459</v>
      </c>
      <c r="M164" s="117">
        <f t="shared" si="28"/>
        <v>-3944.8006301040514</v>
      </c>
      <c r="N164" s="117">
        <f t="shared" si="29"/>
        <v>-18993.034777612407</v>
      </c>
      <c r="O164" s="118">
        <f t="shared" si="23"/>
        <v>16426316.229423648</v>
      </c>
    </row>
    <row r="165" spans="1:15" x14ac:dyDescent="0.2">
      <c r="A165" s="108"/>
      <c r="B165" s="113"/>
      <c r="C165" s="108">
        <f t="shared" si="24"/>
        <v>160</v>
      </c>
      <c r="D165" s="117">
        <f t="shared" si="25"/>
        <v>-123255.10570138774</v>
      </c>
      <c r="E165" s="117">
        <f t="shared" si="20"/>
        <v>-12788.17960214919</v>
      </c>
      <c r="F165" s="117">
        <f t="shared" si="21"/>
        <v>-110466.92609923855</v>
      </c>
      <c r="G165" s="118">
        <f t="shared" si="22"/>
        <v>15582542.563819759</v>
      </c>
      <c r="H165" s="112"/>
      <c r="I165" s="108"/>
      <c r="J165" s="113"/>
      <c r="K165" s="108">
        <f t="shared" si="26"/>
        <v>160</v>
      </c>
      <c r="L165" s="117">
        <f t="shared" si="27"/>
        <v>-22937.835407716459</v>
      </c>
      <c r="M165" s="117">
        <f t="shared" si="28"/>
        <v>-3971.3951610186632</v>
      </c>
      <c r="N165" s="117">
        <f t="shared" si="29"/>
        <v>-18966.440246697795</v>
      </c>
      <c r="O165" s="118">
        <f t="shared" si="23"/>
        <v>16422344.83426263</v>
      </c>
    </row>
    <row r="166" spans="1:15" x14ac:dyDescent="0.2">
      <c r="A166" s="108"/>
      <c r="B166" s="113"/>
      <c r="C166" s="108">
        <f t="shared" si="24"/>
        <v>161</v>
      </c>
      <c r="D166" s="117">
        <f t="shared" si="25"/>
        <v>-123255.10570138774</v>
      </c>
      <c r="E166" s="117">
        <f t="shared" si="20"/>
        <v>-12878.762540997777</v>
      </c>
      <c r="F166" s="117">
        <f t="shared" si="21"/>
        <v>-110376.34316038997</v>
      </c>
      <c r="G166" s="118">
        <f t="shared" si="22"/>
        <v>15569663.801278761</v>
      </c>
      <c r="H166" s="112"/>
      <c r="I166" s="108"/>
      <c r="J166" s="113"/>
      <c r="K166" s="108">
        <f t="shared" si="26"/>
        <v>161</v>
      </c>
      <c r="L166" s="117">
        <f t="shared" si="27"/>
        <v>-22937.835407716459</v>
      </c>
      <c r="M166" s="117">
        <f t="shared" si="28"/>
        <v>-3998.1689833958699</v>
      </c>
      <c r="N166" s="117">
        <f t="shared" si="29"/>
        <v>-18939.666424320589</v>
      </c>
      <c r="O166" s="118">
        <f t="shared" si="23"/>
        <v>16418346.665279234</v>
      </c>
    </row>
    <row r="167" spans="1:15" x14ac:dyDescent="0.2">
      <c r="A167" s="108"/>
      <c r="B167" s="113"/>
      <c r="C167" s="108">
        <f t="shared" si="24"/>
        <v>162</v>
      </c>
      <c r="D167" s="117">
        <f t="shared" si="25"/>
        <v>-123255.10570138774</v>
      </c>
      <c r="E167" s="117">
        <f t="shared" si="20"/>
        <v>-12969.987108996502</v>
      </c>
      <c r="F167" s="117">
        <f t="shared" si="21"/>
        <v>-110285.11859239124</v>
      </c>
      <c r="G167" s="118">
        <f t="shared" si="22"/>
        <v>15556693.814169765</v>
      </c>
      <c r="H167" s="112"/>
      <c r="I167" s="108"/>
      <c r="J167" s="113"/>
      <c r="K167" s="108">
        <f t="shared" si="26"/>
        <v>162</v>
      </c>
      <c r="L167" s="117">
        <f t="shared" si="27"/>
        <v>-22937.835407716459</v>
      </c>
      <c r="M167" s="117">
        <f t="shared" si="28"/>
        <v>-4025.1233059589249</v>
      </c>
      <c r="N167" s="117">
        <f t="shared" si="29"/>
        <v>-18912.712101757534</v>
      </c>
      <c r="O167" s="118">
        <f t="shared" si="23"/>
        <v>16414321.541973274</v>
      </c>
    </row>
    <row r="168" spans="1:15" x14ac:dyDescent="0.2">
      <c r="A168" s="108"/>
      <c r="B168" s="113"/>
      <c r="C168" s="108">
        <f t="shared" si="24"/>
        <v>163</v>
      </c>
      <c r="D168" s="117">
        <f t="shared" si="25"/>
        <v>-123255.10570138774</v>
      </c>
      <c r="E168" s="117">
        <f t="shared" si="20"/>
        <v>-13061.857851018518</v>
      </c>
      <c r="F168" s="117">
        <f t="shared" si="21"/>
        <v>-110193.24785036923</v>
      </c>
      <c r="G168" s="118">
        <f t="shared" si="22"/>
        <v>15543631.956318745</v>
      </c>
      <c r="H168" s="112"/>
      <c r="I168" s="108"/>
      <c r="J168" s="113"/>
      <c r="K168" s="108">
        <f t="shared" si="26"/>
        <v>163</v>
      </c>
      <c r="L168" s="117">
        <f t="shared" si="27"/>
        <v>-22937.835407716459</v>
      </c>
      <c r="M168" s="117">
        <f t="shared" si="28"/>
        <v>-4052.2593455799324</v>
      </c>
      <c r="N168" s="117">
        <f t="shared" si="29"/>
        <v>-18885.576062136526</v>
      </c>
      <c r="O168" s="118">
        <f t="shared" si="23"/>
        <v>16410269.282627694</v>
      </c>
    </row>
    <row r="169" spans="1:15" x14ac:dyDescent="0.2">
      <c r="A169" s="108"/>
      <c r="B169" s="113"/>
      <c r="C169" s="108">
        <f t="shared" si="24"/>
        <v>164</v>
      </c>
      <c r="D169" s="117">
        <f t="shared" si="25"/>
        <v>-123255.10570138774</v>
      </c>
      <c r="E169" s="117">
        <f t="shared" si="20"/>
        <v>-13154.379344129862</v>
      </c>
      <c r="F169" s="117">
        <f t="shared" si="21"/>
        <v>-110100.72635725788</v>
      </c>
      <c r="G169" s="118">
        <f t="shared" si="22"/>
        <v>15530477.576974615</v>
      </c>
      <c r="H169" s="112"/>
      <c r="I169" s="108"/>
      <c r="J169" s="113"/>
      <c r="K169" s="108">
        <f t="shared" si="26"/>
        <v>164</v>
      </c>
      <c r="L169" s="117">
        <f t="shared" si="27"/>
        <v>-22937.835407716459</v>
      </c>
      <c r="M169" s="117">
        <f t="shared" si="28"/>
        <v>-4079.5783273347151</v>
      </c>
      <c r="N169" s="117">
        <f t="shared" si="29"/>
        <v>-18858.257080381743</v>
      </c>
      <c r="O169" s="118">
        <f t="shared" si="23"/>
        <v>16406189.704300359</v>
      </c>
    </row>
    <row r="170" spans="1:15" x14ac:dyDescent="0.2">
      <c r="A170" s="108"/>
      <c r="B170" s="113"/>
      <c r="C170" s="108">
        <f t="shared" si="24"/>
        <v>165</v>
      </c>
      <c r="D170" s="117">
        <f t="shared" si="25"/>
        <v>-123255.10570138774</v>
      </c>
      <c r="E170" s="117">
        <f t="shared" ref="E170:E233" si="30">PPMT($B$3/12,C170,$B$2,$B$1)</f>
        <v>-13247.556197817539</v>
      </c>
      <c r="F170" s="117">
        <f t="shared" ref="F170:F233" si="31">SUM(D170-E170)</f>
        <v>-110007.5495035702</v>
      </c>
      <c r="G170" s="118">
        <f t="shared" ref="G170:G233" si="32">SUM(G169+E170)</f>
        <v>15517230.020776797</v>
      </c>
      <c r="H170" s="112"/>
      <c r="I170" s="108"/>
      <c r="J170" s="113"/>
      <c r="K170" s="108">
        <f t="shared" si="26"/>
        <v>165</v>
      </c>
      <c r="L170" s="117">
        <f t="shared" si="27"/>
        <v>-22937.835407716459</v>
      </c>
      <c r="M170" s="117">
        <f t="shared" si="28"/>
        <v>-4107.0814845581699</v>
      </c>
      <c r="N170" s="117">
        <f t="shared" si="29"/>
        <v>-18830.753923158289</v>
      </c>
      <c r="O170" s="118">
        <f t="shared" ref="O170:O233" si="33">SUM(O169+M170)</f>
        <v>16402082.622815801</v>
      </c>
    </row>
    <row r="171" spans="1:15" x14ac:dyDescent="0.2">
      <c r="A171" s="108"/>
      <c r="B171" s="113"/>
      <c r="C171" s="108">
        <f t="shared" si="24"/>
        <v>166</v>
      </c>
      <c r="D171" s="117">
        <f t="shared" si="25"/>
        <v>-123255.10570138774</v>
      </c>
      <c r="E171" s="117">
        <f t="shared" si="30"/>
        <v>-13341.39305421873</v>
      </c>
      <c r="F171" s="117">
        <f t="shared" si="31"/>
        <v>-109913.71264716901</v>
      </c>
      <c r="G171" s="118">
        <f t="shared" si="32"/>
        <v>15503888.627722578</v>
      </c>
      <c r="H171" s="112"/>
      <c r="I171" s="108"/>
      <c r="J171" s="113"/>
      <c r="K171" s="108">
        <f t="shared" si="26"/>
        <v>166</v>
      </c>
      <c r="L171" s="117">
        <f t="shared" si="27"/>
        <v>-22937.835407716459</v>
      </c>
      <c r="M171" s="117">
        <f t="shared" si="28"/>
        <v>-4134.770058899896</v>
      </c>
      <c r="N171" s="117">
        <f t="shared" si="29"/>
        <v>-18803.065348816563</v>
      </c>
      <c r="O171" s="118">
        <f t="shared" si="33"/>
        <v>16397947.852756901</v>
      </c>
    </row>
    <row r="172" spans="1:15" x14ac:dyDescent="0.2">
      <c r="A172" s="108"/>
      <c r="B172" s="113"/>
      <c r="C172" s="108">
        <f t="shared" si="24"/>
        <v>167</v>
      </c>
      <c r="D172" s="117">
        <f t="shared" si="25"/>
        <v>-123255.10570138774</v>
      </c>
      <c r="E172" s="117">
        <f t="shared" si="30"/>
        <v>-13435.894588352763</v>
      </c>
      <c r="F172" s="117">
        <f t="shared" si="31"/>
        <v>-109819.21111303498</v>
      </c>
      <c r="G172" s="118">
        <f t="shared" si="32"/>
        <v>15490452.733134225</v>
      </c>
      <c r="H172" s="112"/>
      <c r="I172" s="108"/>
      <c r="J172" s="113"/>
      <c r="K172" s="108">
        <f t="shared" si="26"/>
        <v>167</v>
      </c>
      <c r="L172" s="117">
        <f t="shared" si="27"/>
        <v>-22937.835407716459</v>
      </c>
      <c r="M172" s="117">
        <f t="shared" si="28"/>
        <v>-4162.6453003803108</v>
      </c>
      <c r="N172" s="117">
        <f t="shared" si="29"/>
        <v>-18775.190107336148</v>
      </c>
      <c r="O172" s="118">
        <f t="shared" si="33"/>
        <v>16393785.20745652</v>
      </c>
    </row>
    <row r="173" spans="1:15" x14ac:dyDescent="0.2">
      <c r="A173" s="108"/>
      <c r="B173" s="113">
        <f>SUM(D162:D173)</f>
        <v>-1479061.2684166534</v>
      </c>
      <c r="C173" s="108">
        <f t="shared" si="24"/>
        <v>168</v>
      </c>
      <c r="D173" s="117">
        <f t="shared" si="25"/>
        <v>-123255.10570138774</v>
      </c>
      <c r="E173" s="117">
        <f t="shared" si="30"/>
        <v>-13531.065508353582</v>
      </c>
      <c r="F173" s="117">
        <f t="shared" si="31"/>
        <v>-109724.04019303416</v>
      </c>
      <c r="G173" s="118">
        <f t="shared" si="32"/>
        <v>15476921.667625871</v>
      </c>
      <c r="H173" s="112"/>
      <c r="I173" s="108"/>
      <c r="J173" s="113">
        <f>SUM(L162:L173)</f>
        <v>-275254.02489259752</v>
      </c>
      <c r="K173" s="108">
        <f t="shared" si="26"/>
        <v>168</v>
      </c>
      <c r="L173" s="117">
        <f t="shared" si="27"/>
        <v>-22937.835407716459</v>
      </c>
      <c r="M173" s="117">
        <f t="shared" si="28"/>
        <v>-4190.7084674470425</v>
      </c>
      <c r="N173" s="117">
        <f t="shared" si="29"/>
        <v>-18747.126940269416</v>
      </c>
      <c r="O173" s="118">
        <f t="shared" si="33"/>
        <v>16389594.498989074</v>
      </c>
    </row>
    <row r="174" spans="1:15" x14ac:dyDescent="0.2">
      <c r="A174" s="108"/>
      <c r="B174" s="113"/>
      <c r="C174" s="108">
        <f t="shared" si="24"/>
        <v>169</v>
      </c>
      <c r="D174" s="117">
        <f t="shared" si="25"/>
        <v>-123255.10570138774</v>
      </c>
      <c r="E174" s="117">
        <f t="shared" si="30"/>
        <v>-13626.910555704409</v>
      </c>
      <c r="F174" s="117">
        <f t="shared" si="31"/>
        <v>-109628.19514568333</v>
      </c>
      <c r="G174" s="118">
        <f t="shared" si="32"/>
        <v>15463294.757070167</v>
      </c>
      <c r="H174" s="112"/>
      <c r="I174" s="108"/>
      <c r="J174" s="113"/>
      <c r="K174" s="108">
        <f t="shared" si="26"/>
        <v>169</v>
      </c>
      <c r="L174" s="117">
        <f t="shared" si="27"/>
        <v>-22937.835407716459</v>
      </c>
      <c r="M174" s="117">
        <f t="shared" si="28"/>
        <v>-4218.960827031744</v>
      </c>
      <c r="N174" s="117">
        <f t="shared" si="29"/>
        <v>-18718.874580684715</v>
      </c>
      <c r="O174" s="118">
        <f t="shared" si="33"/>
        <v>16385375.538162041</v>
      </c>
    </row>
    <row r="175" spans="1:15" x14ac:dyDescent="0.2">
      <c r="A175" s="108"/>
      <c r="B175" s="113"/>
      <c r="C175" s="108">
        <f t="shared" si="24"/>
        <v>170</v>
      </c>
      <c r="D175" s="117">
        <f t="shared" si="25"/>
        <v>-123255.10570138774</v>
      </c>
      <c r="E175" s="117">
        <f t="shared" si="30"/>
        <v>-13723.434505473982</v>
      </c>
      <c r="F175" s="117">
        <f t="shared" si="31"/>
        <v>-109531.67119591376</v>
      </c>
      <c r="G175" s="118">
        <f t="shared" si="32"/>
        <v>15449571.322564693</v>
      </c>
      <c r="H175" s="112"/>
      <c r="I175" s="108"/>
      <c r="J175" s="113"/>
      <c r="K175" s="108">
        <f t="shared" si="26"/>
        <v>170</v>
      </c>
      <c r="L175" s="117">
        <f t="shared" si="27"/>
        <v>-22937.835407716459</v>
      </c>
      <c r="M175" s="117">
        <f t="shared" si="28"/>
        <v>-4247.4036546073257</v>
      </c>
      <c r="N175" s="117">
        <f t="shared" si="29"/>
        <v>-18690.431753109133</v>
      </c>
      <c r="O175" s="118">
        <f t="shared" si="33"/>
        <v>16381128.134507434</v>
      </c>
    </row>
    <row r="176" spans="1:15" x14ac:dyDescent="0.2">
      <c r="A176" s="108"/>
      <c r="B176" s="113"/>
      <c r="C176" s="108">
        <f t="shared" si="24"/>
        <v>171</v>
      </c>
      <c r="D176" s="117">
        <f t="shared" si="25"/>
        <v>-123255.10570138774</v>
      </c>
      <c r="E176" s="117">
        <f t="shared" si="30"/>
        <v>-13820.642166554448</v>
      </c>
      <c r="F176" s="117">
        <f t="shared" si="31"/>
        <v>-109434.4635348333</v>
      </c>
      <c r="G176" s="118">
        <f t="shared" si="32"/>
        <v>15435750.680398138</v>
      </c>
      <c r="H176" s="112"/>
      <c r="I176" s="108"/>
      <c r="J176" s="113"/>
      <c r="K176" s="108">
        <f t="shared" si="26"/>
        <v>171</v>
      </c>
      <c r="L176" s="117">
        <f t="shared" si="27"/>
        <v>-22937.835407716459</v>
      </c>
      <c r="M176" s="117">
        <f t="shared" si="28"/>
        <v>-4276.0382342454614</v>
      </c>
      <c r="N176" s="117">
        <f t="shared" si="29"/>
        <v>-18661.797173470997</v>
      </c>
      <c r="O176" s="118">
        <f t="shared" si="33"/>
        <v>16376852.096273189</v>
      </c>
    </row>
    <row r="177" spans="1:15" x14ac:dyDescent="0.2">
      <c r="A177" s="108"/>
      <c r="B177" s="113"/>
      <c r="C177" s="108">
        <f t="shared" si="24"/>
        <v>172</v>
      </c>
      <c r="D177" s="117">
        <f t="shared" si="25"/>
        <v>-123255.10570138774</v>
      </c>
      <c r="E177" s="117">
        <f t="shared" si="30"/>
        <v>-13918.538381900886</v>
      </c>
      <c r="F177" s="117">
        <f t="shared" si="31"/>
        <v>-109336.56731948686</v>
      </c>
      <c r="G177" s="118">
        <f t="shared" si="32"/>
        <v>15421832.142016238</v>
      </c>
      <c r="H177" s="112"/>
      <c r="I177" s="108"/>
      <c r="J177" s="113"/>
      <c r="K177" s="108">
        <f t="shared" si="26"/>
        <v>172</v>
      </c>
      <c r="L177" s="117">
        <f t="shared" si="27"/>
        <v>-22937.835407716459</v>
      </c>
      <c r="M177" s="117">
        <f t="shared" si="28"/>
        <v>-4304.8658586746751</v>
      </c>
      <c r="N177" s="117">
        <f t="shared" si="29"/>
        <v>-18632.969549041783</v>
      </c>
      <c r="O177" s="118">
        <f t="shared" si="33"/>
        <v>16372547.230414515</v>
      </c>
    </row>
    <row r="178" spans="1:15" x14ac:dyDescent="0.2">
      <c r="A178" s="108"/>
      <c r="B178" s="113"/>
      <c r="C178" s="108">
        <f t="shared" si="24"/>
        <v>173</v>
      </c>
      <c r="D178" s="117">
        <f t="shared" si="25"/>
        <v>-123255.10570138774</v>
      </c>
      <c r="E178" s="117">
        <f t="shared" si="30"/>
        <v>-14017.128028772713</v>
      </c>
      <c r="F178" s="117">
        <f t="shared" si="31"/>
        <v>-109237.97767261503</v>
      </c>
      <c r="G178" s="118">
        <f t="shared" si="32"/>
        <v>15407815.013987465</v>
      </c>
      <c r="H178" s="112"/>
      <c r="I178" s="108"/>
      <c r="J178" s="113"/>
      <c r="K178" s="108">
        <f t="shared" si="26"/>
        <v>173</v>
      </c>
      <c r="L178" s="117">
        <f t="shared" si="27"/>
        <v>-22937.835407716459</v>
      </c>
      <c r="M178" s="117">
        <f t="shared" si="28"/>
        <v>-4333.8878293385642</v>
      </c>
      <c r="N178" s="117">
        <f t="shared" si="29"/>
        <v>-18603.947578377894</v>
      </c>
      <c r="O178" s="118">
        <f t="shared" si="33"/>
        <v>16368213.342585176</v>
      </c>
    </row>
    <row r="179" spans="1:15" x14ac:dyDescent="0.2">
      <c r="A179" s="108"/>
      <c r="B179" s="113"/>
      <c r="C179" s="108">
        <f t="shared" si="24"/>
        <v>174</v>
      </c>
      <c r="D179" s="117">
        <f t="shared" si="25"/>
        <v>-123255.10570138774</v>
      </c>
      <c r="E179" s="117">
        <f t="shared" si="30"/>
        <v>-14116.41601897651</v>
      </c>
      <c r="F179" s="117">
        <f t="shared" si="31"/>
        <v>-109138.68968241123</v>
      </c>
      <c r="G179" s="118">
        <f t="shared" si="32"/>
        <v>15393698.597968489</v>
      </c>
      <c r="H179" s="112"/>
      <c r="I179" s="108"/>
      <c r="J179" s="113"/>
      <c r="K179" s="108">
        <f t="shared" si="26"/>
        <v>174</v>
      </c>
      <c r="L179" s="117">
        <f t="shared" si="27"/>
        <v>-22937.835407716459</v>
      </c>
      <c r="M179" s="117">
        <f t="shared" si="28"/>
        <v>-4363.1054564546903</v>
      </c>
      <c r="N179" s="117">
        <f t="shared" si="29"/>
        <v>-18574.729951261768</v>
      </c>
      <c r="O179" s="118">
        <f t="shared" si="33"/>
        <v>16363850.237128722</v>
      </c>
    </row>
    <row r="180" spans="1:15" x14ac:dyDescent="0.2">
      <c r="A180" s="108"/>
      <c r="B180" s="113"/>
      <c r="C180" s="108">
        <f t="shared" si="24"/>
        <v>175</v>
      </c>
      <c r="D180" s="117">
        <f t="shared" si="25"/>
        <v>-123255.10570138774</v>
      </c>
      <c r="E180" s="117">
        <f t="shared" si="30"/>
        <v>-14216.407299110884</v>
      </c>
      <c r="F180" s="117">
        <f t="shared" si="31"/>
        <v>-109038.69840227686</v>
      </c>
      <c r="G180" s="118">
        <f t="shared" si="32"/>
        <v>15379482.190669378</v>
      </c>
      <c r="H180" s="112"/>
      <c r="I180" s="108"/>
      <c r="J180" s="113"/>
      <c r="K180" s="108">
        <f t="shared" si="26"/>
        <v>175</v>
      </c>
      <c r="L180" s="117">
        <f t="shared" si="27"/>
        <v>-22937.835407716459</v>
      </c>
      <c r="M180" s="117">
        <f t="shared" si="28"/>
        <v>-4392.5200590736167</v>
      </c>
      <c r="N180" s="117">
        <f t="shared" si="29"/>
        <v>-18545.315348642842</v>
      </c>
      <c r="O180" s="118">
        <f t="shared" si="33"/>
        <v>16359457.717069648</v>
      </c>
    </row>
    <row r="181" spans="1:15" x14ac:dyDescent="0.2">
      <c r="A181" s="108"/>
      <c r="B181" s="113"/>
      <c r="C181" s="108">
        <f t="shared" si="24"/>
        <v>176</v>
      </c>
      <c r="D181" s="117">
        <f t="shared" si="25"/>
        <v>-123255.10570138774</v>
      </c>
      <c r="E181" s="117">
        <f t="shared" si="30"/>
        <v>-14317.106850812954</v>
      </c>
      <c r="F181" s="117">
        <f t="shared" si="31"/>
        <v>-108937.99885057479</v>
      </c>
      <c r="G181" s="118">
        <f t="shared" si="32"/>
        <v>15365165.083818566</v>
      </c>
      <c r="H181" s="112"/>
      <c r="I181" s="108"/>
      <c r="J181" s="113"/>
      <c r="K181" s="108">
        <f t="shared" si="26"/>
        <v>176</v>
      </c>
      <c r="L181" s="117">
        <f t="shared" si="27"/>
        <v>-22937.835407716459</v>
      </c>
      <c r="M181" s="117">
        <f t="shared" si="28"/>
        <v>-4422.1329651385422</v>
      </c>
      <c r="N181" s="117">
        <f t="shared" si="29"/>
        <v>-18515.702442577916</v>
      </c>
      <c r="O181" s="118">
        <f t="shared" si="33"/>
        <v>16355035.58410451</v>
      </c>
    </row>
    <row r="182" spans="1:15" x14ac:dyDescent="0.2">
      <c r="A182" s="108"/>
      <c r="B182" s="113"/>
      <c r="C182" s="108">
        <f t="shared" si="24"/>
        <v>177</v>
      </c>
      <c r="D182" s="117">
        <f t="shared" si="25"/>
        <v>-123255.10570138774</v>
      </c>
      <c r="E182" s="117">
        <f t="shared" si="30"/>
        <v>-14418.519691006251</v>
      </c>
      <c r="F182" s="117">
        <f t="shared" si="31"/>
        <v>-108836.58601038149</v>
      </c>
      <c r="G182" s="118">
        <f t="shared" si="32"/>
        <v>15350746.564127561</v>
      </c>
      <c r="H182" s="112"/>
      <c r="I182" s="108"/>
      <c r="J182" s="113"/>
      <c r="K182" s="108">
        <f t="shared" si="26"/>
        <v>177</v>
      </c>
      <c r="L182" s="117">
        <f t="shared" si="27"/>
        <v>-22937.835407716459</v>
      </c>
      <c r="M182" s="117">
        <f t="shared" si="28"/>
        <v>-4451.9455115451819</v>
      </c>
      <c r="N182" s="117">
        <f t="shared" si="29"/>
        <v>-18485.889896171277</v>
      </c>
      <c r="O182" s="118">
        <f t="shared" si="33"/>
        <v>16350583.638592964</v>
      </c>
    </row>
    <row r="183" spans="1:15" x14ac:dyDescent="0.2">
      <c r="A183" s="108"/>
      <c r="B183" s="113"/>
      <c r="C183" s="108">
        <f t="shared" si="24"/>
        <v>178</v>
      </c>
      <c r="D183" s="117">
        <f t="shared" si="25"/>
        <v>-123255.10570138774</v>
      </c>
      <c r="E183" s="117">
        <f t="shared" si="30"/>
        <v>-14520.650872150814</v>
      </c>
      <c r="F183" s="117">
        <f t="shared" si="31"/>
        <v>-108734.45482923693</v>
      </c>
      <c r="G183" s="118">
        <f t="shared" si="32"/>
        <v>15336225.91325541</v>
      </c>
      <c r="H183" s="112"/>
      <c r="I183" s="108"/>
      <c r="J183" s="113"/>
      <c r="K183" s="108">
        <f t="shared" si="26"/>
        <v>178</v>
      </c>
      <c r="L183" s="117">
        <f t="shared" si="27"/>
        <v>-22937.835407716459</v>
      </c>
      <c r="M183" s="117">
        <f t="shared" si="28"/>
        <v>-4481.9590442021836</v>
      </c>
      <c r="N183" s="117">
        <f t="shared" si="29"/>
        <v>-18455.876363514275</v>
      </c>
      <c r="O183" s="118">
        <f t="shared" si="33"/>
        <v>16346101.679548763</v>
      </c>
    </row>
    <row r="184" spans="1:15" x14ac:dyDescent="0.2">
      <c r="A184" s="108"/>
      <c r="B184" s="113"/>
      <c r="C184" s="108">
        <f t="shared" si="24"/>
        <v>179</v>
      </c>
      <c r="D184" s="117">
        <f t="shared" si="25"/>
        <v>-123255.10570138774</v>
      </c>
      <c r="E184" s="117">
        <f t="shared" si="30"/>
        <v>-14623.505482495253</v>
      </c>
      <c r="F184" s="117">
        <f t="shared" si="31"/>
        <v>-108631.60021889249</v>
      </c>
      <c r="G184" s="118">
        <f t="shared" si="32"/>
        <v>15321602.407772915</v>
      </c>
      <c r="H184" s="112"/>
      <c r="I184" s="108"/>
      <c r="J184" s="113"/>
      <c r="K184" s="108">
        <f t="shared" si="26"/>
        <v>179</v>
      </c>
      <c r="L184" s="117">
        <f t="shared" si="27"/>
        <v>-22937.835407716459</v>
      </c>
      <c r="M184" s="117">
        <f t="shared" si="28"/>
        <v>-4512.174918091845</v>
      </c>
      <c r="N184" s="117">
        <f t="shared" si="29"/>
        <v>-18425.660489624614</v>
      </c>
      <c r="O184" s="118">
        <f t="shared" si="33"/>
        <v>16341589.504630672</v>
      </c>
    </row>
    <row r="185" spans="1:15" x14ac:dyDescent="0.2">
      <c r="A185" s="108"/>
      <c r="B185" s="113">
        <f>SUM(D174:D185)</f>
        <v>-1479061.2684166534</v>
      </c>
      <c r="C185" s="108">
        <f t="shared" si="24"/>
        <v>180</v>
      </c>
      <c r="D185" s="117">
        <f t="shared" si="25"/>
        <v>-123255.10570138774</v>
      </c>
      <c r="E185" s="117">
        <f t="shared" si="30"/>
        <v>-14727.088646329605</v>
      </c>
      <c r="F185" s="117">
        <f t="shared" si="31"/>
        <v>-108528.01705505814</v>
      </c>
      <c r="G185" s="118">
        <f t="shared" si="32"/>
        <v>15306875.319126585</v>
      </c>
      <c r="H185" s="112"/>
      <c r="I185" s="108"/>
      <c r="J185" s="113">
        <f>SUM(L174:L185)</f>
        <v>-275254.02489259752</v>
      </c>
      <c r="K185" s="108">
        <f t="shared" si="26"/>
        <v>180</v>
      </c>
      <c r="L185" s="117">
        <f t="shared" si="27"/>
        <v>-22937.835407716459</v>
      </c>
      <c r="M185" s="117">
        <f t="shared" si="28"/>
        <v>-4542.5944973313162</v>
      </c>
      <c r="N185" s="117">
        <f t="shared" si="29"/>
        <v>-18395.240910385142</v>
      </c>
      <c r="O185" s="118">
        <f t="shared" si="33"/>
        <v>16337046.910133341</v>
      </c>
    </row>
    <row r="186" spans="1:15" x14ac:dyDescent="0.2">
      <c r="A186" s="108"/>
      <c r="B186" s="113"/>
      <c r="C186" s="108">
        <f t="shared" si="24"/>
        <v>181</v>
      </c>
      <c r="D186" s="117">
        <f t="shared" si="25"/>
        <v>-123255.10570138774</v>
      </c>
      <c r="E186" s="117">
        <f t="shared" si="30"/>
        <v>-14831.405524241098</v>
      </c>
      <c r="F186" s="117">
        <f t="shared" si="31"/>
        <v>-108423.70017714665</v>
      </c>
      <c r="G186" s="118">
        <f t="shared" si="32"/>
        <v>15292043.913602345</v>
      </c>
      <c r="H186" s="112"/>
      <c r="I186" s="108"/>
      <c r="J186" s="113"/>
      <c r="K186" s="108">
        <f t="shared" si="26"/>
        <v>181</v>
      </c>
      <c r="L186" s="117">
        <f t="shared" si="27"/>
        <v>-22937.835407716459</v>
      </c>
      <c r="M186" s="117">
        <f t="shared" si="28"/>
        <v>-4573.2191552341646</v>
      </c>
      <c r="N186" s="117">
        <f t="shared" si="29"/>
        <v>-18364.616252482294</v>
      </c>
      <c r="O186" s="118">
        <f t="shared" si="33"/>
        <v>16332473.690978108</v>
      </c>
    </row>
    <row r="187" spans="1:15" x14ac:dyDescent="0.2">
      <c r="A187" s="108"/>
      <c r="B187" s="113"/>
      <c r="C187" s="108">
        <f t="shared" si="24"/>
        <v>182</v>
      </c>
      <c r="D187" s="117">
        <f t="shared" si="25"/>
        <v>-123255.10570138774</v>
      </c>
      <c r="E187" s="117">
        <f t="shared" si="30"/>
        <v>-14936.461313371125</v>
      </c>
      <c r="F187" s="117">
        <f t="shared" si="31"/>
        <v>-108318.64438801662</v>
      </c>
      <c r="G187" s="118">
        <f t="shared" si="32"/>
        <v>15277107.452288974</v>
      </c>
      <c r="H187" s="112"/>
      <c r="I187" s="108"/>
      <c r="J187" s="113"/>
      <c r="K187" s="108">
        <f t="shared" si="26"/>
        <v>182</v>
      </c>
      <c r="L187" s="117">
        <f t="shared" si="27"/>
        <v>-22937.835407716459</v>
      </c>
      <c r="M187" s="117">
        <f t="shared" si="28"/>
        <v>-4604.0502743723628</v>
      </c>
      <c r="N187" s="117">
        <f t="shared" si="29"/>
        <v>-18333.785133344096</v>
      </c>
      <c r="O187" s="118">
        <f t="shared" si="33"/>
        <v>16327869.640703736</v>
      </c>
    </row>
    <row r="188" spans="1:15" x14ac:dyDescent="0.2">
      <c r="A188" s="108"/>
      <c r="B188" s="113"/>
      <c r="C188" s="108">
        <f t="shared" si="24"/>
        <v>183</v>
      </c>
      <c r="D188" s="117">
        <f t="shared" si="25"/>
        <v>-123255.10570138774</v>
      </c>
      <c r="E188" s="117">
        <f t="shared" si="30"/>
        <v>-15042.261247674192</v>
      </c>
      <c r="F188" s="117">
        <f t="shared" si="31"/>
        <v>-108212.84445371355</v>
      </c>
      <c r="G188" s="118">
        <f t="shared" si="32"/>
        <v>15262065.1910413</v>
      </c>
      <c r="H188" s="112"/>
      <c r="I188" s="108"/>
      <c r="J188" s="113"/>
      <c r="K188" s="108">
        <f t="shared" si="26"/>
        <v>183</v>
      </c>
      <c r="L188" s="117">
        <f t="shared" si="27"/>
        <v>-22937.835407716459</v>
      </c>
      <c r="M188" s="117">
        <f t="shared" si="28"/>
        <v>-4635.0892466387595</v>
      </c>
      <c r="N188" s="117">
        <f t="shared" si="29"/>
        <v>-18302.746161077699</v>
      </c>
      <c r="O188" s="118">
        <f t="shared" si="33"/>
        <v>16323234.551457098</v>
      </c>
    </row>
    <row r="189" spans="1:15" x14ac:dyDescent="0.2">
      <c r="A189" s="108"/>
      <c r="B189" s="113"/>
      <c r="C189" s="108">
        <f t="shared" si="24"/>
        <v>184</v>
      </c>
      <c r="D189" s="117">
        <f t="shared" si="25"/>
        <v>-123255.10570138774</v>
      </c>
      <c r="E189" s="117">
        <f t="shared" si="30"/>
        <v>-15148.810598178534</v>
      </c>
      <c r="F189" s="117">
        <f t="shared" si="31"/>
        <v>-108106.29510320921</v>
      </c>
      <c r="G189" s="118">
        <f t="shared" si="32"/>
        <v>15246916.380443122</v>
      </c>
      <c r="H189" s="112"/>
      <c r="I189" s="108"/>
      <c r="J189" s="113"/>
      <c r="K189" s="108">
        <f t="shared" si="26"/>
        <v>184</v>
      </c>
      <c r="L189" s="117">
        <f t="shared" si="27"/>
        <v>-22937.835407716459</v>
      </c>
      <c r="M189" s="117">
        <f t="shared" si="28"/>
        <v>-4666.3374733098462</v>
      </c>
      <c r="N189" s="117">
        <f t="shared" si="29"/>
        <v>-18271.497934406612</v>
      </c>
      <c r="O189" s="118">
        <f t="shared" si="33"/>
        <v>16318568.213983787</v>
      </c>
    </row>
    <row r="190" spans="1:15" x14ac:dyDescent="0.2">
      <c r="A190" s="108"/>
      <c r="B190" s="113"/>
      <c r="C190" s="108">
        <f t="shared" si="24"/>
        <v>185</v>
      </c>
      <c r="D190" s="117">
        <f t="shared" si="25"/>
        <v>-123255.10570138774</v>
      </c>
      <c r="E190" s="117">
        <f t="shared" si="30"/>
        <v>-15256.114673248929</v>
      </c>
      <c r="F190" s="117">
        <f t="shared" si="31"/>
        <v>-107998.99102813881</v>
      </c>
      <c r="G190" s="118">
        <f t="shared" si="32"/>
        <v>15231660.265769873</v>
      </c>
      <c r="H190" s="112"/>
      <c r="I190" s="108"/>
      <c r="J190" s="113"/>
      <c r="K190" s="108">
        <f t="shared" si="26"/>
        <v>185</v>
      </c>
      <c r="L190" s="117">
        <f t="shared" si="27"/>
        <v>-22937.835407716459</v>
      </c>
      <c r="M190" s="117">
        <f t="shared" si="28"/>
        <v>-4697.7963651090795</v>
      </c>
      <c r="N190" s="117">
        <f t="shared" si="29"/>
        <v>-18240.039042607379</v>
      </c>
      <c r="O190" s="118">
        <f t="shared" si="33"/>
        <v>16313870.417618679</v>
      </c>
    </row>
    <row r="191" spans="1:15" x14ac:dyDescent="0.2">
      <c r="A191" s="108"/>
      <c r="B191" s="113"/>
      <c r="C191" s="108">
        <f t="shared" si="24"/>
        <v>186</v>
      </c>
      <c r="D191" s="117">
        <f t="shared" si="25"/>
        <v>-123255.10570138774</v>
      </c>
      <c r="E191" s="117">
        <f t="shared" si="30"/>
        <v>-15364.178818851156</v>
      </c>
      <c r="F191" s="117">
        <f t="shared" si="31"/>
        <v>-107890.92688253659</v>
      </c>
      <c r="G191" s="118">
        <f t="shared" si="32"/>
        <v>15216296.086951021</v>
      </c>
      <c r="H191" s="112"/>
      <c r="I191" s="108"/>
      <c r="J191" s="113"/>
      <c r="K191" s="108">
        <f t="shared" si="26"/>
        <v>186</v>
      </c>
      <c r="L191" s="117">
        <f t="shared" si="27"/>
        <v>-22937.835407716459</v>
      </c>
      <c r="M191" s="117">
        <f t="shared" si="28"/>
        <v>-4729.4673422705309</v>
      </c>
      <c r="N191" s="117">
        <f t="shared" si="29"/>
        <v>-18208.368065445928</v>
      </c>
      <c r="O191" s="118">
        <f t="shared" si="33"/>
        <v>16309140.950276408</v>
      </c>
    </row>
    <row r="192" spans="1:15" x14ac:dyDescent="0.2">
      <c r="A192" s="108"/>
      <c r="B192" s="113"/>
      <c r="C192" s="108">
        <f t="shared" si="24"/>
        <v>187</v>
      </c>
      <c r="D192" s="117">
        <f t="shared" si="25"/>
        <v>-123255.10570138774</v>
      </c>
      <c r="E192" s="117">
        <f t="shared" si="30"/>
        <v>-15473.008418817975</v>
      </c>
      <c r="F192" s="117">
        <f t="shared" si="31"/>
        <v>-107782.09728256977</v>
      </c>
      <c r="G192" s="118">
        <f t="shared" si="32"/>
        <v>15200823.078532204</v>
      </c>
      <c r="H192" s="112"/>
      <c r="I192" s="108"/>
      <c r="J192" s="113"/>
      <c r="K192" s="108">
        <f t="shared" si="26"/>
        <v>187</v>
      </c>
      <c r="L192" s="117">
        <f t="shared" si="27"/>
        <v>-22937.835407716459</v>
      </c>
      <c r="M192" s="117">
        <f t="shared" si="28"/>
        <v>-4761.3518346029923</v>
      </c>
      <c r="N192" s="117">
        <f t="shared" si="29"/>
        <v>-18176.483573113466</v>
      </c>
      <c r="O192" s="118">
        <f t="shared" si="33"/>
        <v>16304379.598441806</v>
      </c>
    </row>
    <row r="193" spans="1:15" x14ac:dyDescent="0.2">
      <c r="A193" s="108"/>
      <c r="B193" s="113"/>
      <c r="C193" s="108">
        <f t="shared" si="24"/>
        <v>188</v>
      </c>
      <c r="D193" s="117">
        <f t="shared" si="25"/>
        <v>-123255.10570138774</v>
      </c>
      <c r="E193" s="117">
        <f t="shared" si="30"/>
        <v>-15582.608895117955</v>
      </c>
      <c r="F193" s="117">
        <f t="shared" si="31"/>
        <v>-107672.49680626979</v>
      </c>
      <c r="G193" s="118">
        <f t="shared" si="32"/>
        <v>15185240.469637087</v>
      </c>
      <c r="H193" s="112"/>
      <c r="I193" s="108"/>
      <c r="J193" s="113"/>
      <c r="K193" s="108">
        <f t="shared" si="26"/>
        <v>188</v>
      </c>
      <c r="L193" s="117">
        <f t="shared" si="27"/>
        <v>-22937.835407716459</v>
      </c>
      <c r="M193" s="117">
        <f t="shared" si="28"/>
        <v>-4793.4512815546077</v>
      </c>
      <c r="N193" s="117">
        <f t="shared" si="29"/>
        <v>-18144.384126161851</v>
      </c>
      <c r="O193" s="118">
        <f t="shared" si="33"/>
        <v>16299586.147160251</v>
      </c>
    </row>
    <row r="194" spans="1:15" x14ac:dyDescent="0.2">
      <c r="A194" s="108"/>
      <c r="B194" s="113"/>
      <c r="C194" s="108">
        <f t="shared" si="24"/>
        <v>189</v>
      </c>
      <c r="D194" s="117">
        <f t="shared" si="25"/>
        <v>-123255.10570138774</v>
      </c>
      <c r="E194" s="117">
        <f t="shared" si="30"/>
        <v>-15692.985708125081</v>
      </c>
      <c r="F194" s="117">
        <f t="shared" si="31"/>
        <v>-107562.11999326266</v>
      </c>
      <c r="G194" s="118">
        <f t="shared" si="32"/>
        <v>15169547.483928962</v>
      </c>
      <c r="H194" s="112"/>
      <c r="I194" s="108"/>
      <c r="J194" s="113"/>
      <c r="K194" s="108">
        <f t="shared" si="26"/>
        <v>189</v>
      </c>
      <c r="L194" s="117">
        <f t="shared" si="27"/>
        <v>-22937.835407716459</v>
      </c>
      <c r="M194" s="117">
        <f t="shared" si="28"/>
        <v>-4825.7671322777569</v>
      </c>
      <c r="N194" s="117">
        <f t="shared" si="29"/>
        <v>-18112.068275438702</v>
      </c>
      <c r="O194" s="118">
        <f t="shared" si="33"/>
        <v>16294760.380027972</v>
      </c>
    </row>
    <row r="195" spans="1:15" x14ac:dyDescent="0.2">
      <c r="A195" s="108"/>
      <c r="B195" s="113"/>
      <c r="C195" s="108">
        <f t="shared" si="24"/>
        <v>190</v>
      </c>
      <c r="D195" s="117">
        <f t="shared" si="25"/>
        <v>-123255.10570138774</v>
      </c>
      <c r="E195" s="117">
        <f t="shared" si="30"/>
        <v>-15804.14435689096</v>
      </c>
      <c r="F195" s="117">
        <f t="shared" si="31"/>
        <v>-107450.96134449678</v>
      </c>
      <c r="G195" s="118">
        <f t="shared" si="32"/>
        <v>15153743.33957207</v>
      </c>
      <c r="H195" s="112"/>
      <c r="I195" s="108"/>
      <c r="J195" s="113"/>
      <c r="K195" s="108">
        <f t="shared" si="26"/>
        <v>190</v>
      </c>
      <c r="L195" s="117">
        <f t="shared" si="27"/>
        <v>-22937.835407716459</v>
      </c>
      <c r="M195" s="117">
        <f t="shared" si="28"/>
        <v>-4858.3008456945208</v>
      </c>
      <c r="N195" s="117">
        <f t="shared" si="29"/>
        <v>-18079.534562021938</v>
      </c>
      <c r="O195" s="118">
        <f t="shared" si="33"/>
        <v>16289902.079182278</v>
      </c>
    </row>
    <row r="196" spans="1:15" x14ac:dyDescent="0.2">
      <c r="A196" s="108"/>
      <c r="B196" s="113"/>
      <c r="C196" s="108">
        <f t="shared" si="24"/>
        <v>191</v>
      </c>
      <c r="D196" s="117">
        <f t="shared" si="25"/>
        <v>-123255.10570138774</v>
      </c>
      <c r="E196" s="117">
        <f t="shared" si="30"/>
        <v>-15916.090379418893</v>
      </c>
      <c r="F196" s="117">
        <f t="shared" si="31"/>
        <v>-107339.01532196885</v>
      </c>
      <c r="G196" s="118">
        <f t="shared" si="32"/>
        <v>15137827.249192651</v>
      </c>
      <c r="H196" s="112"/>
      <c r="I196" s="108"/>
      <c r="J196" s="113"/>
      <c r="K196" s="108">
        <f t="shared" si="26"/>
        <v>191</v>
      </c>
      <c r="L196" s="117">
        <f t="shared" si="27"/>
        <v>-22937.835407716459</v>
      </c>
      <c r="M196" s="117">
        <f t="shared" si="28"/>
        <v>-4891.0538905625872</v>
      </c>
      <c r="N196" s="117">
        <f t="shared" si="29"/>
        <v>-18046.781517153871</v>
      </c>
      <c r="O196" s="118">
        <f t="shared" si="33"/>
        <v>16285011.025291717</v>
      </c>
    </row>
    <row r="197" spans="1:15" x14ac:dyDescent="0.2">
      <c r="A197" s="117">
        <f>SUM(F186:F197)</f>
        <v>-1293984.3691297772</v>
      </c>
      <c r="B197" s="113">
        <f>SUM(D186:D197)</f>
        <v>-1479061.2684166534</v>
      </c>
      <c r="C197" s="108">
        <f t="shared" si="24"/>
        <v>192</v>
      </c>
      <c r="D197" s="117">
        <f t="shared" si="25"/>
        <v>-123255.10570138774</v>
      </c>
      <c r="E197" s="117">
        <f t="shared" si="30"/>
        <v>-16028.829352939822</v>
      </c>
      <c r="F197" s="117">
        <f t="shared" si="31"/>
        <v>-107226.27634844792</v>
      </c>
      <c r="G197" s="118">
        <f t="shared" si="32"/>
        <v>15121798.419839712</v>
      </c>
      <c r="H197" s="112"/>
      <c r="I197" s="108"/>
      <c r="J197" s="113">
        <f>SUM(L186:L197)</f>
        <v>-275254.02489259752</v>
      </c>
      <c r="K197" s="108">
        <f t="shared" si="26"/>
        <v>192</v>
      </c>
      <c r="L197" s="117">
        <f t="shared" si="27"/>
        <v>-22937.835407716459</v>
      </c>
      <c r="M197" s="117">
        <f t="shared" si="28"/>
        <v>-4924.0277455414689</v>
      </c>
      <c r="N197" s="117">
        <f t="shared" si="29"/>
        <v>-18013.80766217499</v>
      </c>
      <c r="O197" s="118">
        <f t="shared" si="33"/>
        <v>16280086.997546175</v>
      </c>
    </row>
    <row r="198" spans="1:15" x14ac:dyDescent="0.2">
      <c r="A198" s="117">
        <f>SUM(E186:E197)</f>
        <v>-185076.89928687571</v>
      </c>
      <c r="B198" s="113"/>
      <c r="C198" s="108">
        <f t="shared" si="24"/>
        <v>193</v>
      </c>
      <c r="D198" s="117">
        <f t="shared" si="25"/>
        <v>-123255.10570138774</v>
      </c>
      <c r="E198" s="117">
        <f t="shared" si="30"/>
        <v>-16142.366894189792</v>
      </c>
      <c r="F198" s="117">
        <f t="shared" si="31"/>
        <v>-107112.73880719795</v>
      </c>
      <c r="G198" s="118">
        <f t="shared" si="32"/>
        <v>15105656.052945523</v>
      </c>
      <c r="H198" s="112"/>
      <c r="I198" s="108"/>
      <c r="J198" s="113"/>
      <c r="K198" s="108">
        <f t="shared" si="26"/>
        <v>193</v>
      </c>
      <c r="L198" s="117">
        <f t="shared" si="27"/>
        <v>-22937.835407716459</v>
      </c>
      <c r="M198" s="117">
        <f t="shared" si="28"/>
        <v>-4957.2238992593266</v>
      </c>
      <c r="N198" s="117">
        <f t="shared" si="29"/>
        <v>-17980.611508457132</v>
      </c>
      <c r="O198" s="118">
        <f t="shared" si="33"/>
        <v>16275129.773646915</v>
      </c>
    </row>
    <row r="199" spans="1:15" x14ac:dyDescent="0.2">
      <c r="A199" s="108"/>
      <c r="B199" s="113"/>
      <c r="C199" s="108">
        <f t="shared" si="24"/>
        <v>194</v>
      </c>
      <c r="D199" s="117">
        <f t="shared" si="25"/>
        <v>-123255.10570138774</v>
      </c>
      <c r="E199" s="117">
        <f t="shared" si="30"/>
        <v>-16256.708659690266</v>
      </c>
      <c r="F199" s="117">
        <f t="shared" si="31"/>
        <v>-106998.39704169748</v>
      </c>
      <c r="G199" s="118">
        <f t="shared" si="32"/>
        <v>15089399.344285833</v>
      </c>
      <c r="H199" s="112"/>
      <c r="I199" s="108"/>
      <c r="J199" s="113"/>
      <c r="K199" s="108">
        <f t="shared" si="26"/>
        <v>194</v>
      </c>
      <c r="L199" s="117">
        <f t="shared" si="27"/>
        <v>-22937.835407716459</v>
      </c>
      <c r="M199" s="117">
        <f t="shared" si="28"/>
        <v>-4990.6438503801583</v>
      </c>
      <c r="N199" s="117">
        <f t="shared" si="29"/>
        <v>-17947.1915573363</v>
      </c>
      <c r="O199" s="118">
        <f t="shared" si="33"/>
        <v>16270139.129796535</v>
      </c>
    </row>
    <row r="200" spans="1:15" x14ac:dyDescent="0.2">
      <c r="A200" s="108"/>
      <c r="B200" s="113"/>
      <c r="C200" s="108">
        <f t="shared" ref="C200:C263" si="34">SUM(C199+1)</f>
        <v>195</v>
      </c>
      <c r="D200" s="117">
        <f t="shared" ref="D200:D263" si="35">PMT($B$3/12,$B$2,$B$1)</f>
        <v>-123255.10570138774</v>
      </c>
      <c r="E200" s="117">
        <f t="shared" si="30"/>
        <v>-16371.86034602976</v>
      </c>
      <c r="F200" s="117">
        <f t="shared" si="31"/>
        <v>-106883.24535535798</v>
      </c>
      <c r="G200" s="118">
        <f t="shared" si="32"/>
        <v>15073027.483939802</v>
      </c>
      <c r="H200" s="112"/>
      <c r="I200" s="108"/>
      <c r="J200" s="113"/>
      <c r="K200" s="108">
        <f t="shared" ref="K200:K263" si="36">SUM(K199+1)</f>
        <v>195</v>
      </c>
      <c r="L200" s="117">
        <f t="shared" ref="L200:L263" si="37">PMT($J$3/12,$J$2,$J$1)</f>
        <v>-22937.835407716459</v>
      </c>
      <c r="M200" s="117">
        <f t="shared" ref="M200:M263" si="38">PPMT($J$3/12,K200,$J$2,$J$1)</f>
        <v>-5024.2891076714732</v>
      </c>
      <c r="N200" s="117">
        <f t="shared" ref="N200:N263" si="39">SUM(L200-M200)</f>
        <v>-17913.546300044985</v>
      </c>
      <c r="O200" s="118">
        <f t="shared" si="33"/>
        <v>16265114.840688864</v>
      </c>
    </row>
    <row r="201" spans="1:15" x14ac:dyDescent="0.2">
      <c r="A201" s="108"/>
      <c r="B201" s="113"/>
      <c r="C201" s="108">
        <f t="shared" si="34"/>
        <v>196</v>
      </c>
      <c r="D201" s="117">
        <f t="shared" si="35"/>
        <v>-123255.10570138774</v>
      </c>
      <c r="E201" s="117">
        <f t="shared" si="30"/>
        <v>-16487.827690147504</v>
      </c>
      <c r="F201" s="117">
        <f t="shared" si="31"/>
        <v>-106767.27801124024</v>
      </c>
      <c r="G201" s="118">
        <f t="shared" si="32"/>
        <v>15056539.656249655</v>
      </c>
      <c r="H201" s="112"/>
      <c r="I201" s="108"/>
      <c r="J201" s="113"/>
      <c r="K201" s="108">
        <f t="shared" si="36"/>
        <v>196</v>
      </c>
      <c r="L201" s="117">
        <f t="shared" si="37"/>
        <v>-22937.835407716459</v>
      </c>
      <c r="M201" s="117">
        <f t="shared" si="38"/>
        <v>-5058.1611900723547</v>
      </c>
      <c r="N201" s="117">
        <f t="shared" si="39"/>
        <v>-17879.674217644104</v>
      </c>
      <c r="O201" s="118">
        <f t="shared" si="33"/>
        <v>16260056.679498792</v>
      </c>
    </row>
    <row r="202" spans="1:15" x14ac:dyDescent="0.2">
      <c r="A202" s="108"/>
      <c r="B202" s="113"/>
      <c r="C202" s="108">
        <f t="shared" si="34"/>
        <v>197</v>
      </c>
      <c r="D202" s="117">
        <f t="shared" si="35"/>
        <v>-123255.10570138774</v>
      </c>
      <c r="E202" s="117">
        <f t="shared" si="30"/>
        <v>-16604.616469619388</v>
      </c>
      <c r="F202" s="117">
        <f t="shared" si="31"/>
        <v>-106650.48923176836</v>
      </c>
      <c r="G202" s="118">
        <f t="shared" si="32"/>
        <v>15039935.039780036</v>
      </c>
      <c r="H202" s="112"/>
      <c r="I202" s="108"/>
      <c r="J202" s="113"/>
      <c r="K202" s="108">
        <f t="shared" si="36"/>
        <v>197</v>
      </c>
      <c r="L202" s="117">
        <f t="shared" si="37"/>
        <v>-22937.835407716459</v>
      </c>
      <c r="M202" s="117">
        <f t="shared" si="38"/>
        <v>-5092.2616267620906</v>
      </c>
      <c r="N202" s="117">
        <f t="shared" si="39"/>
        <v>-17845.573780954368</v>
      </c>
      <c r="O202" s="118">
        <f t="shared" si="33"/>
        <v>16254964.41787203</v>
      </c>
    </row>
    <row r="203" spans="1:15" x14ac:dyDescent="0.2">
      <c r="A203" s="108"/>
      <c r="B203" s="113"/>
      <c r="C203" s="108">
        <f t="shared" si="34"/>
        <v>198</v>
      </c>
      <c r="D203" s="117">
        <f t="shared" si="35"/>
        <v>-123255.10570138774</v>
      </c>
      <c r="E203" s="117">
        <f t="shared" si="30"/>
        <v>-16722.232502945873</v>
      </c>
      <c r="F203" s="117">
        <f t="shared" si="31"/>
        <v>-106532.87319844187</v>
      </c>
      <c r="G203" s="118">
        <f t="shared" si="32"/>
        <v>15023212.807277089</v>
      </c>
      <c r="H203" s="112"/>
      <c r="I203" s="108"/>
      <c r="J203" s="113"/>
      <c r="K203" s="108">
        <f t="shared" si="36"/>
        <v>198</v>
      </c>
      <c r="L203" s="117">
        <f t="shared" si="37"/>
        <v>-22937.835407716459</v>
      </c>
      <c r="M203" s="117">
        <f t="shared" si="38"/>
        <v>-5126.5919572291896</v>
      </c>
      <c r="N203" s="117">
        <f t="shared" si="39"/>
        <v>-17811.243450487269</v>
      </c>
      <c r="O203" s="118">
        <f t="shared" si="33"/>
        <v>16249837.8259148</v>
      </c>
    </row>
    <row r="204" spans="1:15" x14ac:dyDescent="0.2">
      <c r="A204" s="108"/>
      <c r="B204" s="113"/>
      <c r="C204" s="108">
        <f t="shared" si="34"/>
        <v>199</v>
      </c>
      <c r="D204" s="117">
        <f t="shared" si="35"/>
        <v>-123255.10570138774</v>
      </c>
      <c r="E204" s="117">
        <f t="shared" si="30"/>
        <v>-16840.681649841674</v>
      </c>
      <c r="F204" s="117">
        <f t="shared" si="31"/>
        <v>-106414.42405154607</v>
      </c>
      <c r="G204" s="118">
        <f t="shared" si="32"/>
        <v>15006372.125627248</v>
      </c>
      <c r="H204" s="112"/>
      <c r="I204" s="108"/>
      <c r="J204" s="113"/>
      <c r="K204" s="108">
        <f t="shared" si="36"/>
        <v>199</v>
      </c>
      <c r="L204" s="117">
        <f t="shared" si="37"/>
        <v>-22937.835407716459</v>
      </c>
      <c r="M204" s="117">
        <f t="shared" si="38"/>
        <v>-5161.153731340848</v>
      </c>
      <c r="N204" s="117">
        <f t="shared" si="39"/>
        <v>-17776.681676375611</v>
      </c>
      <c r="O204" s="118">
        <f t="shared" si="33"/>
        <v>16244676.67218346</v>
      </c>
    </row>
    <row r="205" spans="1:15" x14ac:dyDescent="0.2">
      <c r="A205" s="108"/>
      <c r="B205" s="113"/>
      <c r="C205" s="108">
        <f t="shared" si="34"/>
        <v>200</v>
      </c>
      <c r="D205" s="117">
        <f t="shared" si="35"/>
        <v>-123255.10570138774</v>
      </c>
      <c r="E205" s="117">
        <f t="shared" si="30"/>
        <v>-16959.969811528048</v>
      </c>
      <c r="F205" s="117">
        <f t="shared" si="31"/>
        <v>-106295.1358898597</v>
      </c>
      <c r="G205" s="118">
        <f t="shared" si="32"/>
        <v>14989412.155815719</v>
      </c>
      <c r="H205" s="112"/>
      <c r="I205" s="108"/>
      <c r="J205" s="113"/>
      <c r="K205" s="108">
        <f t="shared" si="36"/>
        <v>200</v>
      </c>
      <c r="L205" s="117">
        <f t="shared" si="37"/>
        <v>-22937.835407716459</v>
      </c>
      <c r="M205" s="117">
        <f t="shared" si="38"/>
        <v>-5195.9485094129559</v>
      </c>
      <c r="N205" s="117">
        <f t="shared" si="39"/>
        <v>-17741.886898303503</v>
      </c>
      <c r="O205" s="118">
        <f t="shared" si="33"/>
        <v>16239480.723674046</v>
      </c>
    </row>
    <row r="206" spans="1:15" x14ac:dyDescent="0.2">
      <c r="A206" s="108"/>
      <c r="B206" s="113"/>
      <c r="C206" s="108">
        <f t="shared" si="34"/>
        <v>201</v>
      </c>
      <c r="D206" s="117">
        <f t="shared" si="35"/>
        <v>-123255.10570138774</v>
      </c>
      <c r="E206" s="117">
        <f t="shared" si="30"/>
        <v>-17080.102931026428</v>
      </c>
      <c r="F206" s="117">
        <f t="shared" si="31"/>
        <v>-106175.00277036132</v>
      </c>
      <c r="G206" s="118">
        <f t="shared" si="32"/>
        <v>14972332.052884692</v>
      </c>
      <c r="H206" s="112"/>
      <c r="I206" s="108"/>
      <c r="J206" s="113"/>
      <c r="K206" s="108">
        <f t="shared" si="36"/>
        <v>201</v>
      </c>
      <c r="L206" s="117">
        <f t="shared" si="37"/>
        <v>-22937.835407716459</v>
      </c>
      <c r="M206" s="117">
        <f t="shared" si="38"/>
        <v>-5230.9778622805752</v>
      </c>
      <c r="N206" s="117">
        <f t="shared" si="39"/>
        <v>-17706.857545435883</v>
      </c>
      <c r="O206" s="118">
        <f t="shared" si="33"/>
        <v>16234249.745811766</v>
      </c>
    </row>
    <row r="207" spans="1:15" x14ac:dyDescent="0.2">
      <c r="A207" s="108"/>
      <c r="B207" s="113"/>
      <c r="C207" s="108">
        <f t="shared" si="34"/>
        <v>202</v>
      </c>
      <c r="D207" s="117">
        <f t="shared" si="35"/>
        <v>-123255.10570138774</v>
      </c>
      <c r="E207" s="117">
        <f t="shared" si="30"/>
        <v>-17201.086993454563</v>
      </c>
      <c r="F207" s="117">
        <f t="shared" si="31"/>
        <v>-106054.01870793318</v>
      </c>
      <c r="G207" s="118">
        <f t="shared" si="32"/>
        <v>14955130.965891238</v>
      </c>
      <c r="H207" s="112"/>
      <c r="I207" s="108"/>
      <c r="J207" s="113"/>
      <c r="K207" s="108">
        <f t="shared" si="36"/>
        <v>202</v>
      </c>
      <c r="L207" s="117">
        <f t="shared" si="37"/>
        <v>-22937.835407716459</v>
      </c>
      <c r="M207" s="117">
        <f t="shared" si="38"/>
        <v>-5266.2433713688042</v>
      </c>
      <c r="N207" s="117">
        <f t="shared" si="39"/>
        <v>-17671.592036347654</v>
      </c>
      <c r="O207" s="118">
        <f t="shared" si="33"/>
        <v>16228983.502440397</v>
      </c>
    </row>
    <row r="208" spans="1:15" x14ac:dyDescent="0.2">
      <c r="A208" s="108"/>
      <c r="B208" s="113"/>
      <c r="C208" s="108">
        <f t="shared" si="34"/>
        <v>203</v>
      </c>
      <c r="D208" s="117">
        <f t="shared" si="35"/>
        <v>-123255.10570138774</v>
      </c>
      <c r="E208" s="117">
        <f t="shared" si="30"/>
        <v>-17322.928026324778</v>
      </c>
      <c r="F208" s="117">
        <f t="shared" si="31"/>
        <v>-105932.17767506297</v>
      </c>
      <c r="G208" s="118">
        <f t="shared" si="32"/>
        <v>14937808.037864914</v>
      </c>
      <c r="H208" s="112"/>
      <c r="I208" s="108"/>
      <c r="J208" s="113"/>
      <c r="K208" s="108">
        <f t="shared" si="36"/>
        <v>203</v>
      </c>
      <c r="L208" s="117">
        <f t="shared" si="37"/>
        <v>-22937.835407716459</v>
      </c>
      <c r="M208" s="117">
        <f t="shared" si="38"/>
        <v>-5301.7466287641037</v>
      </c>
      <c r="N208" s="117">
        <f t="shared" si="39"/>
        <v>-17636.088778952355</v>
      </c>
      <c r="O208" s="118">
        <f t="shared" si="33"/>
        <v>16223681.755811632</v>
      </c>
    </row>
    <row r="209" spans="1:15" x14ac:dyDescent="0.2">
      <c r="A209" s="108"/>
      <c r="B209" s="113">
        <f>SUM(D198:D209)</f>
        <v>-1479061.2684166534</v>
      </c>
      <c r="C209" s="108">
        <f t="shared" si="34"/>
        <v>204</v>
      </c>
      <c r="D209" s="117">
        <f t="shared" si="35"/>
        <v>-123255.10570138774</v>
      </c>
      <c r="E209" s="117">
        <f t="shared" si="30"/>
        <v>-17445.632099844574</v>
      </c>
      <c r="F209" s="117">
        <f t="shared" si="31"/>
        <v>-105809.47360154317</v>
      </c>
      <c r="G209" s="118">
        <f t="shared" si="32"/>
        <v>14920362.40576507</v>
      </c>
      <c r="H209" s="112"/>
      <c r="I209" s="108"/>
      <c r="J209" s="113">
        <f>SUM(L198:L209)</f>
        <v>-275254.02489259752</v>
      </c>
      <c r="K209" s="108">
        <f t="shared" si="36"/>
        <v>204</v>
      </c>
      <c r="L209" s="117">
        <f t="shared" si="37"/>
        <v>-22937.835407716459</v>
      </c>
      <c r="M209" s="117">
        <f t="shared" si="38"/>
        <v>-5337.4892372863615</v>
      </c>
      <c r="N209" s="117">
        <f t="shared" si="39"/>
        <v>-17600.346170430097</v>
      </c>
      <c r="O209" s="118">
        <f t="shared" si="33"/>
        <v>16218344.266574346</v>
      </c>
    </row>
    <row r="210" spans="1:15" x14ac:dyDescent="0.2">
      <c r="A210" s="108"/>
      <c r="B210" s="113"/>
      <c r="C210" s="108">
        <f t="shared" si="34"/>
        <v>205</v>
      </c>
      <c r="D210" s="117">
        <f t="shared" si="35"/>
        <v>-123255.10570138774</v>
      </c>
      <c r="E210" s="117">
        <f t="shared" si="30"/>
        <v>-17569.205327218588</v>
      </c>
      <c r="F210" s="117">
        <f t="shared" si="31"/>
        <v>-105685.90037416916</v>
      </c>
      <c r="G210" s="118">
        <f t="shared" si="32"/>
        <v>14902793.200437851</v>
      </c>
      <c r="H210" s="112"/>
      <c r="I210" s="108"/>
      <c r="J210" s="113"/>
      <c r="K210" s="108">
        <f t="shared" si="36"/>
        <v>205</v>
      </c>
      <c r="L210" s="117">
        <f t="shared" si="37"/>
        <v>-22937.835407716459</v>
      </c>
      <c r="M210" s="117">
        <f t="shared" si="38"/>
        <v>-5373.4728105610666</v>
      </c>
      <c r="N210" s="117">
        <f t="shared" si="39"/>
        <v>-17564.362597155392</v>
      </c>
      <c r="O210" s="118">
        <f t="shared" si="33"/>
        <v>16212970.793763785</v>
      </c>
    </row>
    <row r="211" spans="1:15" x14ac:dyDescent="0.2">
      <c r="A211" s="108"/>
      <c r="B211" s="113"/>
      <c r="C211" s="108">
        <f t="shared" si="34"/>
        <v>206</v>
      </c>
      <c r="D211" s="117">
        <f t="shared" si="35"/>
        <v>-123255.10570138774</v>
      </c>
      <c r="E211" s="117">
        <f t="shared" si="30"/>
        <v>-17693.653864953012</v>
      </c>
      <c r="F211" s="117">
        <f t="shared" si="31"/>
        <v>-105561.45183643473</v>
      </c>
      <c r="G211" s="118">
        <f t="shared" si="32"/>
        <v>14885099.546572898</v>
      </c>
      <c r="H211" s="112"/>
      <c r="I211" s="108"/>
      <c r="J211" s="113"/>
      <c r="K211" s="108">
        <f t="shared" si="36"/>
        <v>206</v>
      </c>
      <c r="L211" s="117">
        <f t="shared" si="37"/>
        <v>-22937.835407716459</v>
      </c>
      <c r="M211" s="117">
        <f t="shared" si="38"/>
        <v>-5409.6989730922651</v>
      </c>
      <c r="N211" s="117">
        <f t="shared" si="39"/>
        <v>-17528.136434624193</v>
      </c>
      <c r="O211" s="118">
        <f t="shared" si="33"/>
        <v>16207561.094790692</v>
      </c>
    </row>
    <row r="212" spans="1:15" x14ac:dyDescent="0.2">
      <c r="A212" s="108"/>
      <c r="B212" s="113"/>
      <c r="C212" s="108">
        <f t="shared" si="34"/>
        <v>207</v>
      </c>
      <c r="D212" s="117">
        <f t="shared" si="35"/>
        <v>-123255.10570138774</v>
      </c>
      <c r="E212" s="117">
        <f t="shared" si="30"/>
        <v>-17818.983913163072</v>
      </c>
      <c r="F212" s="117">
        <f t="shared" si="31"/>
        <v>-105436.12178822467</v>
      </c>
      <c r="G212" s="118">
        <f t="shared" si="32"/>
        <v>14867280.562659735</v>
      </c>
      <c r="H212" s="112"/>
      <c r="I212" s="108"/>
      <c r="J212" s="113"/>
      <c r="K212" s="108">
        <f t="shared" si="36"/>
        <v>207</v>
      </c>
      <c r="L212" s="117">
        <f t="shared" si="37"/>
        <v>-22937.835407716459</v>
      </c>
      <c r="M212" s="117">
        <f t="shared" si="38"/>
        <v>-5446.1693603358544</v>
      </c>
      <c r="N212" s="117">
        <f t="shared" si="39"/>
        <v>-17491.666047380604</v>
      </c>
      <c r="O212" s="118">
        <f t="shared" si="33"/>
        <v>16202114.925430356</v>
      </c>
    </row>
    <row r="213" spans="1:15" x14ac:dyDescent="0.2">
      <c r="A213" s="108"/>
      <c r="B213" s="113"/>
      <c r="C213" s="108">
        <f t="shared" si="34"/>
        <v>208</v>
      </c>
      <c r="D213" s="117">
        <f t="shared" si="35"/>
        <v>-123255.10570138774</v>
      </c>
      <c r="E213" s="117">
        <f t="shared" si="30"/>
        <v>-17945.201715881238</v>
      </c>
      <c r="F213" s="117">
        <f t="shared" si="31"/>
        <v>-105309.90398550651</v>
      </c>
      <c r="G213" s="118">
        <f t="shared" si="32"/>
        <v>14849335.360943854</v>
      </c>
      <c r="H213" s="112"/>
      <c r="I213" s="108"/>
      <c r="J213" s="113"/>
      <c r="K213" s="108">
        <f t="shared" si="36"/>
        <v>208</v>
      </c>
      <c r="L213" s="117">
        <f t="shared" si="37"/>
        <v>-22937.835407716459</v>
      </c>
      <c r="M213" s="117">
        <f t="shared" si="38"/>
        <v>-5482.8856187734527</v>
      </c>
      <c r="N213" s="117">
        <f t="shared" si="39"/>
        <v>-17454.949788943006</v>
      </c>
      <c r="O213" s="118">
        <f t="shared" si="33"/>
        <v>16196632.039811581</v>
      </c>
    </row>
    <row r="214" spans="1:15" x14ac:dyDescent="0.2">
      <c r="A214" s="108"/>
      <c r="B214" s="113"/>
      <c r="C214" s="108">
        <f t="shared" si="34"/>
        <v>209</v>
      </c>
      <c r="D214" s="117">
        <f t="shared" si="35"/>
        <v>-123255.10570138774</v>
      </c>
      <c r="E214" s="117">
        <f t="shared" si="30"/>
        <v>-18072.313561368821</v>
      </c>
      <c r="F214" s="117">
        <f t="shared" si="31"/>
        <v>-105182.79214001892</v>
      </c>
      <c r="G214" s="118">
        <f t="shared" si="32"/>
        <v>14831263.047382485</v>
      </c>
      <c r="H214" s="112"/>
      <c r="I214" s="108"/>
      <c r="J214" s="113"/>
      <c r="K214" s="108">
        <f t="shared" si="36"/>
        <v>209</v>
      </c>
      <c r="L214" s="117">
        <f t="shared" si="37"/>
        <v>-22937.835407716459</v>
      </c>
      <c r="M214" s="117">
        <f t="shared" si="38"/>
        <v>-5519.8494059866753</v>
      </c>
      <c r="N214" s="117">
        <f t="shared" si="39"/>
        <v>-17417.986001729783</v>
      </c>
      <c r="O214" s="118">
        <f t="shared" si="33"/>
        <v>16191112.190405594</v>
      </c>
    </row>
    <row r="215" spans="1:15" x14ac:dyDescent="0.2">
      <c r="A215" s="108"/>
      <c r="B215" s="113"/>
      <c r="C215" s="108">
        <f t="shared" si="34"/>
        <v>210</v>
      </c>
      <c r="D215" s="117">
        <f t="shared" si="35"/>
        <v>-123255.10570138774</v>
      </c>
      <c r="E215" s="117">
        <f t="shared" si="30"/>
        <v>-18200.325782428539</v>
      </c>
      <c r="F215" s="117">
        <f t="shared" si="31"/>
        <v>-105054.7799189592</v>
      </c>
      <c r="G215" s="118">
        <f t="shared" si="32"/>
        <v>14813062.721600056</v>
      </c>
      <c r="H215" s="112"/>
      <c r="I215" s="108"/>
      <c r="J215" s="113"/>
      <c r="K215" s="108">
        <f t="shared" si="36"/>
        <v>210</v>
      </c>
      <c r="L215" s="117">
        <f t="shared" si="37"/>
        <v>-22937.835407716459</v>
      </c>
      <c r="M215" s="117">
        <f t="shared" si="38"/>
        <v>-5557.0623907320405</v>
      </c>
      <c r="N215" s="117">
        <f t="shared" si="39"/>
        <v>-17380.773016984418</v>
      </c>
      <c r="O215" s="118">
        <f t="shared" si="33"/>
        <v>16185555.128014863</v>
      </c>
    </row>
    <row r="216" spans="1:15" x14ac:dyDescent="0.2">
      <c r="A216" s="108"/>
      <c r="B216" s="113"/>
      <c r="C216" s="108">
        <f t="shared" si="34"/>
        <v>211</v>
      </c>
      <c r="D216" s="117">
        <f t="shared" si="35"/>
        <v>-123255.10570138774</v>
      </c>
      <c r="E216" s="117">
        <f t="shared" si="30"/>
        <v>-18329.244756720727</v>
      </c>
      <c r="F216" s="117">
        <f t="shared" si="31"/>
        <v>-104925.86094466702</v>
      </c>
      <c r="G216" s="118">
        <f t="shared" si="32"/>
        <v>14794733.476843335</v>
      </c>
      <c r="H216" s="112"/>
      <c r="I216" s="108"/>
      <c r="J216" s="113"/>
      <c r="K216" s="108">
        <f t="shared" si="36"/>
        <v>211</v>
      </c>
      <c r="L216" s="117">
        <f t="shared" si="37"/>
        <v>-22937.835407716459</v>
      </c>
      <c r="M216" s="117">
        <f t="shared" si="38"/>
        <v>-5594.5262530162363</v>
      </c>
      <c r="N216" s="117">
        <f t="shared" si="39"/>
        <v>-17343.309154700222</v>
      </c>
      <c r="O216" s="118">
        <f t="shared" si="33"/>
        <v>16179960.601761846</v>
      </c>
    </row>
    <row r="217" spans="1:15" x14ac:dyDescent="0.2">
      <c r="A217" s="108"/>
      <c r="B217" s="113"/>
      <c r="C217" s="108">
        <f t="shared" si="34"/>
        <v>212</v>
      </c>
      <c r="D217" s="117">
        <f t="shared" si="35"/>
        <v>-123255.10570138774</v>
      </c>
      <c r="E217" s="117">
        <f t="shared" si="30"/>
        <v>-18459.076907080831</v>
      </c>
      <c r="F217" s="117">
        <f t="shared" si="31"/>
        <v>-104796.02879430691</v>
      </c>
      <c r="G217" s="118">
        <f t="shared" si="32"/>
        <v>14776274.399936253</v>
      </c>
      <c r="H217" s="112"/>
      <c r="I217" s="108"/>
      <c r="J217" s="113"/>
      <c r="K217" s="108">
        <f t="shared" si="36"/>
        <v>212</v>
      </c>
      <c r="L217" s="117">
        <f t="shared" si="37"/>
        <v>-22937.835407716459</v>
      </c>
      <c r="M217" s="117">
        <f t="shared" si="38"/>
        <v>-5632.2426841719753</v>
      </c>
      <c r="N217" s="117">
        <f t="shared" si="39"/>
        <v>-17305.592723544483</v>
      </c>
      <c r="O217" s="118">
        <f t="shared" si="33"/>
        <v>16174328.359077673</v>
      </c>
    </row>
    <row r="218" spans="1:15" x14ac:dyDescent="0.2">
      <c r="A218" s="108"/>
      <c r="B218" s="113"/>
      <c r="C218" s="108">
        <f t="shared" si="34"/>
        <v>213</v>
      </c>
      <c r="D218" s="117">
        <f t="shared" si="35"/>
        <v>-123255.10570138774</v>
      </c>
      <c r="E218" s="117">
        <f t="shared" si="30"/>
        <v>-18589.828701839346</v>
      </c>
      <c r="F218" s="117">
        <f t="shared" si="31"/>
        <v>-104665.2769995484</v>
      </c>
      <c r="G218" s="118">
        <f t="shared" si="32"/>
        <v>14757684.571234414</v>
      </c>
      <c r="H218" s="112"/>
      <c r="I218" s="108"/>
      <c r="J218" s="113"/>
      <c r="K218" s="108">
        <f t="shared" si="36"/>
        <v>213</v>
      </c>
      <c r="L218" s="117">
        <f t="shared" si="37"/>
        <v>-22937.835407716459</v>
      </c>
      <c r="M218" s="117">
        <f t="shared" si="38"/>
        <v>-5670.2133869344398</v>
      </c>
      <c r="N218" s="117">
        <f t="shared" si="39"/>
        <v>-17267.622020782019</v>
      </c>
      <c r="O218" s="118">
        <f t="shared" si="33"/>
        <v>16168658.145690739</v>
      </c>
    </row>
    <row r="219" spans="1:15" x14ac:dyDescent="0.2">
      <c r="A219" s="108"/>
      <c r="B219" s="113"/>
      <c r="C219" s="108">
        <f t="shared" si="34"/>
        <v>214</v>
      </c>
      <c r="D219" s="117">
        <f t="shared" si="35"/>
        <v>-123255.10570138774</v>
      </c>
      <c r="E219" s="117">
        <f t="shared" si="30"/>
        <v>-18721.50665514404</v>
      </c>
      <c r="F219" s="117">
        <f t="shared" si="31"/>
        <v>-104533.5990462437</v>
      </c>
      <c r="G219" s="118">
        <f t="shared" si="32"/>
        <v>14738963.064579271</v>
      </c>
      <c r="H219" s="112"/>
      <c r="I219" s="108"/>
      <c r="J219" s="113"/>
      <c r="K219" s="108">
        <f t="shared" si="36"/>
        <v>214</v>
      </c>
      <c r="L219" s="117">
        <f t="shared" si="37"/>
        <v>-22937.835407716459</v>
      </c>
      <c r="M219" s="117">
        <f t="shared" si="38"/>
        <v>-5708.4400755180213</v>
      </c>
      <c r="N219" s="117">
        <f t="shared" si="39"/>
        <v>-17229.395332198437</v>
      </c>
      <c r="O219" s="118">
        <f t="shared" si="33"/>
        <v>16162949.705615221</v>
      </c>
    </row>
    <row r="220" spans="1:15" x14ac:dyDescent="0.2">
      <c r="A220" s="108"/>
      <c r="B220" s="113"/>
      <c r="C220" s="108">
        <f t="shared" si="34"/>
        <v>215</v>
      </c>
      <c r="D220" s="117">
        <f t="shared" si="35"/>
        <v>-123255.10570138774</v>
      </c>
      <c r="E220" s="117">
        <f t="shared" si="30"/>
        <v>-18854.117327284563</v>
      </c>
      <c r="F220" s="117">
        <f t="shared" si="31"/>
        <v>-104400.98837410318</v>
      </c>
      <c r="G220" s="118">
        <f t="shared" si="32"/>
        <v>14720108.947251987</v>
      </c>
      <c r="H220" s="112"/>
      <c r="I220" s="108"/>
      <c r="J220" s="113"/>
      <c r="K220" s="108">
        <f t="shared" si="36"/>
        <v>215</v>
      </c>
      <c r="L220" s="117">
        <f t="shared" si="37"/>
        <v>-22937.835407716459</v>
      </c>
      <c r="M220" s="117">
        <f t="shared" si="38"/>
        <v>-5746.9244756938097</v>
      </c>
      <c r="N220" s="117">
        <f t="shared" si="39"/>
        <v>-17190.910932022649</v>
      </c>
      <c r="O220" s="118">
        <f t="shared" si="33"/>
        <v>16157202.781139527</v>
      </c>
    </row>
    <row r="221" spans="1:15" x14ac:dyDescent="0.2">
      <c r="A221" s="108"/>
      <c r="B221" s="113">
        <f>SUM(D210:D221)</f>
        <v>-1479061.2684166534</v>
      </c>
      <c r="C221" s="108">
        <f t="shared" si="34"/>
        <v>216</v>
      </c>
      <c r="D221" s="117">
        <f t="shared" si="35"/>
        <v>-123255.10570138774</v>
      </c>
      <c r="E221" s="117">
        <f t="shared" si="30"/>
        <v>-18987.667325019473</v>
      </c>
      <c r="F221" s="117">
        <f t="shared" si="31"/>
        <v>-104267.43837636827</v>
      </c>
      <c r="G221" s="118">
        <f t="shared" si="32"/>
        <v>14701121.279926967</v>
      </c>
      <c r="H221" s="112"/>
      <c r="I221" s="108"/>
      <c r="J221" s="113">
        <f>SUM(L210:L221)</f>
        <v>-275254.02489259752</v>
      </c>
      <c r="K221" s="108">
        <f t="shared" si="36"/>
        <v>216</v>
      </c>
      <c r="L221" s="117">
        <f t="shared" si="37"/>
        <v>-22937.835407716459</v>
      </c>
      <c r="M221" s="117">
        <f t="shared" si="38"/>
        <v>-5785.6683248674453</v>
      </c>
      <c r="N221" s="117">
        <f t="shared" si="39"/>
        <v>-17152.167082849013</v>
      </c>
      <c r="O221" s="118">
        <f t="shared" si="33"/>
        <v>16151417.112814659</v>
      </c>
    </row>
    <row r="222" spans="1:15" x14ac:dyDescent="0.2">
      <c r="A222" s="108"/>
      <c r="B222" s="113"/>
      <c r="C222" s="108">
        <f t="shared" si="34"/>
        <v>217</v>
      </c>
      <c r="D222" s="117">
        <f t="shared" si="35"/>
        <v>-123255.10570138774</v>
      </c>
      <c r="E222" s="117">
        <f t="shared" si="30"/>
        <v>-19122.163301905079</v>
      </c>
      <c r="F222" s="117">
        <f t="shared" si="31"/>
        <v>-104132.94239948266</v>
      </c>
      <c r="G222" s="118">
        <f t="shared" si="32"/>
        <v>14681999.116625061</v>
      </c>
      <c r="H222" s="112"/>
      <c r="I222" s="108"/>
      <c r="J222" s="113"/>
      <c r="K222" s="108">
        <f t="shared" si="36"/>
        <v>217</v>
      </c>
      <c r="L222" s="117">
        <f t="shared" si="37"/>
        <v>-22937.835407716459</v>
      </c>
      <c r="M222" s="117">
        <f t="shared" si="38"/>
        <v>-5824.6733721575802</v>
      </c>
      <c r="N222" s="117">
        <f t="shared" si="39"/>
        <v>-17113.162035558878</v>
      </c>
      <c r="O222" s="118">
        <f t="shared" si="33"/>
        <v>16145592.439442502</v>
      </c>
    </row>
    <row r="223" spans="1:15" x14ac:dyDescent="0.2">
      <c r="A223" s="108"/>
      <c r="B223" s="113"/>
      <c r="C223" s="108">
        <f t="shared" si="34"/>
        <v>218</v>
      </c>
      <c r="D223" s="117">
        <f t="shared" si="35"/>
        <v>-123255.10570138774</v>
      </c>
      <c r="E223" s="117">
        <f t="shared" si="30"/>
        <v>-19257.611958626876</v>
      </c>
      <c r="F223" s="117">
        <f t="shared" si="31"/>
        <v>-103997.49374276087</v>
      </c>
      <c r="G223" s="118">
        <f t="shared" si="32"/>
        <v>14662741.504666435</v>
      </c>
      <c r="H223" s="112"/>
      <c r="I223" s="108"/>
      <c r="J223" s="113"/>
      <c r="K223" s="108">
        <f t="shared" si="36"/>
        <v>218</v>
      </c>
      <c r="L223" s="117">
        <f t="shared" si="37"/>
        <v>-22937.835407716459</v>
      </c>
      <c r="M223" s="117">
        <f t="shared" si="38"/>
        <v>-5863.9413784748831</v>
      </c>
      <c r="N223" s="117">
        <f t="shared" si="39"/>
        <v>-17073.894029241575</v>
      </c>
      <c r="O223" s="118">
        <f t="shared" si="33"/>
        <v>16139728.498064028</v>
      </c>
    </row>
    <row r="224" spans="1:15" x14ac:dyDescent="0.2">
      <c r="A224" s="108"/>
      <c r="B224" s="113"/>
      <c r="C224" s="108">
        <f t="shared" si="34"/>
        <v>219</v>
      </c>
      <c r="D224" s="117">
        <f t="shared" si="35"/>
        <v>-123255.10570138774</v>
      </c>
      <c r="E224" s="117">
        <f t="shared" si="30"/>
        <v>-19394.02004333373</v>
      </c>
      <c r="F224" s="117">
        <f t="shared" si="31"/>
        <v>-103861.08565805401</v>
      </c>
      <c r="G224" s="118">
        <f t="shared" si="32"/>
        <v>14643347.484623101</v>
      </c>
      <c r="H224" s="112"/>
      <c r="I224" s="108"/>
      <c r="J224" s="113"/>
      <c r="K224" s="108">
        <f t="shared" si="36"/>
        <v>219</v>
      </c>
      <c r="L224" s="117">
        <f t="shared" si="37"/>
        <v>-22937.835407716459</v>
      </c>
      <c r="M224" s="117">
        <f t="shared" si="38"/>
        <v>-5903.4741166014428</v>
      </c>
      <c r="N224" s="117">
        <f t="shared" si="39"/>
        <v>-17034.361291115016</v>
      </c>
      <c r="O224" s="118">
        <f t="shared" si="33"/>
        <v>16133825.023947427</v>
      </c>
    </row>
    <row r="225" spans="1:15" x14ac:dyDescent="0.2">
      <c r="A225" s="108"/>
      <c r="B225" s="113"/>
      <c r="C225" s="108">
        <f t="shared" si="34"/>
        <v>220</v>
      </c>
      <c r="D225" s="117">
        <f t="shared" si="35"/>
        <v>-123255.10570138774</v>
      </c>
      <c r="E225" s="117">
        <f t="shared" si="30"/>
        <v>-19531.39435197413</v>
      </c>
      <c r="F225" s="117">
        <f t="shared" si="31"/>
        <v>-103723.71134941361</v>
      </c>
      <c r="G225" s="118">
        <f t="shared" si="32"/>
        <v>14623816.090271126</v>
      </c>
      <c r="H225" s="112"/>
      <c r="I225" s="108"/>
      <c r="J225" s="113"/>
      <c r="K225" s="108">
        <f t="shared" si="36"/>
        <v>220</v>
      </c>
      <c r="L225" s="117">
        <f t="shared" si="37"/>
        <v>-22937.835407716459</v>
      </c>
      <c r="M225" s="117">
        <f t="shared" si="38"/>
        <v>-5943.2733712708505</v>
      </c>
      <c r="N225" s="117">
        <f t="shared" si="39"/>
        <v>-16994.562036445608</v>
      </c>
      <c r="O225" s="118">
        <f t="shared" si="33"/>
        <v>16127881.750576157</v>
      </c>
    </row>
    <row r="226" spans="1:15" x14ac:dyDescent="0.2">
      <c r="A226" s="108"/>
      <c r="B226" s="113"/>
      <c r="C226" s="108">
        <f t="shared" si="34"/>
        <v>221</v>
      </c>
      <c r="D226" s="117">
        <f t="shared" si="35"/>
        <v>-123255.10570138774</v>
      </c>
      <c r="E226" s="117">
        <f t="shared" si="30"/>
        <v>-19669.741728634006</v>
      </c>
      <c r="F226" s="117">
        <f t="shared" si="31"/>
        <v>-103585.36397275374</v>
      </c>
      <c r="G226" s="118">
        <f t="shared" si="32"/>
        <v>14604146.348542493</v>
      </c>
      <c r="H226" s="112"/>
      <c r="I226" s="108"/>
      <c r="J226" s="113"/>
      <c r="K226" s="108">
        <f t="shared" si="36"/>
        <v>221</v>
      </c>
      <c r="L226" s="117">
        <f t="shared" si="37"/>
        <v>-22937.835407716459</v>
      </c>
      <c r="M226" s="117">
        <f t="shared" si="38"/>
        <v>-5983.3409392488393</v>
      </c>
      <c r="N226" s="117">
        <f t="shared" si="39"/>
        <v>-16954.494468467619</v>
      </c>
      <c r="O226" s="118">
        <f t="shared" si="33"/>
        <v>16121898.409636909</v>
      </c>
    </row>
    <row r="227" spans="1:15" x14ac:dyDescent="0.2">
      <c r="A227" s="108"/>
      <c r="B227" s="113"/>
      <c r="C227" s="108">
        <f t="shared" si="34"/>
        <v>222</v>
      </c>
      <c r="D227" s="117">
        <f t="shared" si="35"/>
        <v>-123255.10570138774</v>
      </c>
      <c r="E227" s="117">
        <f t="shared" si="30"/>
        <v>-19809.069065878488</v>
      </c>
      <c r="F227" s="117">
        <f t="shared" si="31"/>
        <v>-103446.03663550926</v>
      </c>
      <c r="G227" s="118">
        <f t="shared" si="32"/>
        <v>14584337.279476615</v>
      </c>
      <c r="H227" s="112"/>
      <c r="I227" s="108"/>
      <c r="J227" s="113"/>
      <c r="K227" s="108">
        <f t="shared" si="36"/>
        <v>222</v>
      </c>
      <c r="L227" s="117">
        <f t="shared" si="37"/>
        <v>-22937.835407716459</v>
      </c>
      <c r="M227" s="117">
        <f t="shared" si="38"/>
        <v>-6023.6786294142839</v>
      </c>
      <c r="N227" s="117">
        <f t="shared" si="39"/>
        <v>-16914.156778302175</v>
      </c>
      <c r="O227" s="118">
        <f t="shared" si="33"/>
        <v>16115874.731007494</v>
      </c>
    </row>
    <row r="228" spans="1:15" x14ac:dyDescent="0.2">
      <c r="A228" s="108"/>
      <c r="B228" s="113"/>
      <c r="C228" s="108">
        <f t="shared" si="34"/>
        <v>223</v>
      </c>
      <c r="D228" s="117">
        <f t="shared" si="35"/>
        <v>-123255.10570138774</v>
      </c>
      <c r="E228" s="117">
        <f t="shared" si="30"/>
        <v>-19949.383305095063</v>
      </c>
      <c r="F228" s="117">
        <f t="shared" si="31"/>
        <v>-103305.72239629268</v>
      </c>
      <c r="G228" s="118">
        <f t="shared" si="32"/>
        <v>14564387.89617152</v>
      </c>
      <c r="H228" s="112"/>
      <c r="I228" s="108"/>
      <c r="J228" s="113"/>
      <c r="K228" s="108">
        <f t="shared" si="36"/>
        <v>223</v>
      </c>
      <c r="L228" s="117">
        <f t="shared" si="37"/>
        <v>-22937.835407716459</v>
      </c>
      <c r="M228" s="117">
        <f t="shared" si="38"/>
        <v>-6064.2882628409097</v>
      </c>
      <c r="N228" s="117">
        <f t="shared" si="39"/>
        <v>-16873.547144875549</v>
      </c>
      <c r="O228" s="118">
        <f t="shared" si="33"/>
        <v>16109810.442744654</v>
      </c>
    </row>
    <row r="229" spans="1:15" x14ac:dyDescent="0.2">
      <c r="A229" s="108"/>
      <c r="B229" s="113"/>
      <c r="C229" s="108">
        <f t="shared" si="34"/>
        <v>224</v>
      </c>
      <c r="D229" s="117">
        <f t="shared" si="35"/>
        <v>-123255.10570138774</v>
      </c>
      <c r="E229" s="117">
        <f t="shared" si="30"/>
        <v>-20090.691436839537</v>
      </c>
      <c r="F229" s="117">
        <f t="shared" si="31"/>
        <v>-103164.41426454821</v>
      </c>
      <c r="G229" s="118">
        <f t="shared" si="32"/>
        <v>14544297.204734679</v>
      </c>
      <c r="H229" s="112"/>
      <c r="I229" s="108"/>
      <c r="J229" s="113"/>
      <c r="K229" s="108">
        <f t="shared" si="36"/>
        <v>224</v>
      </c>
      <c r="L229" s="117">
        <f t="shared" si="37"/>
        <v>-22937.835407716459</v>
      </c>
      <c r="M229" s="117">
        <f t="shared" si="38"/>
        <v>-6105.1716728795727</v>
      </c>
      <c r="N229" s="117">
        <f t="shared" si="39"/>
        <v>-16832.663734836886</v>
      </c>
      <c r="O229" s="118">
        <f t="shared" si="33"/>
        <v>16103705.271071775</v>
      </c>
    </row>
    <row r="230" spans="1:15" x14ac:dyDescent="0.2">
      <c r="A230" s="108"/>
      <c r="B230" s="113"/>
      <c r="C230" s="108">
        <f t="shared" si="34"/>
        <v>225</v>
      </c>
      <c r="D230" s="117">
        <f t="shared" si="35"/>
        <v>-123255.10570138774</v>
      </c>
      <c r="E230" s="117">
        <f t="shared" si="30"/>
        <v>-20233.000501183735</v>
      </c>
      <c r="F230" s="117">
        <f t="shared" si="31"/>
        <v>-103022.10520020401</v>
      </c>
      <c r="G230" s="118">
        <f t="shared" si="32"/>
        <v>14524064.204233496</v>
      </c>
      <c r="H230" s="112"/>
      <c r="I230" s="108"/>
      <c r="J230" s="113"/>
      <c r="K230" s="108">
        <f t="shared" si="36"/>
        <v>225</v>
      </c>
      <c r="L230" s="117">
        <f t="shared" si="37"/>
        <v>-22937.835407716459</v>
      </c>
      <c r="M230" s="117">
        <f t="shared" si="38"/>
        <v>-6146.3307052408854</v>
      </c>
      <c r="N230" s="117">
        <f t="shared" si="39"/>
        <v>-16791.504702475573</v>
      </c>
      <c r="O230" s="118">
        <f t="shared" si="33"/>
        <v>16097558.940366535</v>
      </c>
    </row>
    <row r="231" spans="1:15" x14ac:dyDescent="0.2">
      <c r="A231" s="108"/>
      <c r="B231" s="113"/>
      <c r="C231" s="108">
        <f t="shared" si="34"/>
        <v>226</v>
      </c>
      <c r="D231" s="117">
        <f t="shared" si="35"/>
        <v>-123255.10570138774</v>
      </c>
      <c r="E231" s="117">
        <f t="shared" si="30"/>
        <v>-20376.317588067235</v>
      </c>
      <c r="F231" s="117">
        <f t="shared" si="31"/>
        <v>-102878.78811332051</v>
      </c>
      <c r="G231" s="118">
        <f t="shared" si="32"/>
        <v>14503687.886645429</v>
      </c>
      <c r="H231" s="112"/>
      <c r="I231" s="108"/>
      <c r="J231" s="113"/>
      <c r="K231" s="108">
        <f t="shared" si="36"/>
        <v>226</v>
      </c>
      <c r="L231" s="117">
        <f t="shared" si="37"/>
        <v>-22937.835407716459</v>
      </c>
      <c r="M231" s="117">
        <f t="shared" si="38"/>
        <v>-6187.7672180787267</v>
      </c>
      <c r="N231" s="117">
        <f t="shared" si="39"/>
        <v>-16750.068189637732</v>
      </c>
      <c r="O231" s="118">
        <f t="shared" si="33"/>
        <v>16091371.173148455</v>
      </c>
    </row>
    <row r="232" spans="1:15" x14ac:dyDescent="0.2">
      <c r="A232" s="108"/>
      <c r="B232" s="113"/>
      <c r="C232" s="108">
        <f t="shared" si="34"/>
        <v>227</v>
      </c>
      <c r="D232" s="117">
        <f t="shared" si="35"/>
        <v>-123255.10570138774</v>
      </c>
      <c r="E232" s="117">
        <f t="shared" si="30"/>
        <v>-20520.649837649224</v>
      </c>
      <c r="F232" s="117">
        <f t="shared" si="31"/>
        <v>-102734.45586373852</v>
      </c>
      <c r="G232" s="118">
        <f t="shared" si="32"/>
        <v>14483167.23680778</v>
      </c>
      <c r="H232" s="112"/>
      <c r="I232" s="108"/>
      <c r="J232" s="113"/>
      <c r="K232" s="108">
        <f t="shared" si="36"/>
        <v>227</v>
      </c>
      <c r="L232" s="117">
        <f t="shared" si="37"/>
        <v>-22937.835407716459</v>
      </c>
      <c r="M232" s="117">
        <f t="shared" si="38"/>
        <v>-6229.4830820739444</v>
      </c>
      <c r="N232" s="117">
        <f t="shared" si="39"/>
        <v>-16708.352325642514</v>
      </c>
      <c r="O232" s="118">
        <f t="shared" si="33"/>
        <v>16085141.69006638</v>
      </c>
    </row>
    <row r="233" spans="1:15" x14ac:dyDescent="0.2">
      <c r="A233" s="108"/>
      <c r="B233" s="113">
        <f>SUM(D222:D233)</f>
        <v>-1479061.2684166534</v>
      </c>
      <c r="C233" s="108">
        <f t="shared" si="34"/>
        <v>228</v>
      </c>
      <c r="D233" s="117">
        <f t="shared" si="35"/>
        <v>-123255.10570138774</v>
      </c>
      <c r="E233" s="117">
        <f t="shared" si="30"/>
        <v>-20666.004440665973</v>
      </c>
      <c r="F233" s="117">
        <f t="shared" si="31"/>
        <v>-102589.10126072177</v>
      </c>
      <c r="G233" s="118">
        <f t="shared" si="32"/>
        <v>14462501.232367115</v>
      </c>
      <c r="H233" s="112"/>
      <c r="I233" s="108"/>
      <c r="J233" s="113">
        <f>SUM(L222:L233)</f>
        <v>-275254.02489259752</v>
      </c>
      <c r="K233" s="108">
        <f t="shared" si="36"/>
        <v>228</v>
      </c>
      <c r="L233" s="117">
        <f t="shared" si="37"/>
        <v>-22937.835407716459</v>
      </c>
      <c r="M233" s="117">
        <f t="shared" si="38"/>
        <v>-6271.4801805189309</v>
      </c>
      <c r="N233" s="117">
        <f t="shared" si="39"/>
        <v>-16666.355227197528</v>
      </c>
      <c r="O233" s="118">
        <f t="shared" si="33"/>
        <v>16078870.209885862</v>
      </c>
    </row>
    <row r="234" spans="1:15" x14ac:dyDescent="0.2">
      <c r="A234" s="108"/>
      <c r="B234" s="113"/>
      <c r="C234" s="108">
        <f t="shared" si="34"/>
        <v>229</v>
      </c>
      <c r="D234" s="117">
        <f t="shared" si="35"/>
        <v>-123255.10570138774</v>
      </c>
      <c r="E234" s="117">
        <f t="shared" ref="E234:E297" si="40">PPMT($B$3/12,C234,$B$2,$B$1)</f>
        <v>-20812.38863878735</v>
      </c>
      <c r="F234" s="117">
        <f t="shared" ref="F234:F297" si="41">SUM(D234-E234)</f>
        <v>-102442.71706260039</v>
      </c>
      <c r="G234" s="118">
        <f t="shared" ref="G234:G297" si="42">SUM(G233+E234)</f>
        <v>14441688.843728328</v>
      </c>
      <c r="H234" s="112"/>
      <c r="I234" s="108"/>
      <c r="J234" s="113"/>
      <c r="K234" s="108">
        <f t="shared" si="36"/>
        <v>229</v>
      </c>
      <c r="L234" s="117">
        <f t="shared" si="37"/>
        <v>-22937.835407716459</v>
      </c>
      <c r="M234" s="117">
        <f t="shared" si="38"/>
        <v>-6313.760409402581</v>
      </c>
      <c r="N234" s="117">
        <f t="shared" si="39"/>
        <v>-16624.074998313878</v>
      </c>
      <c r="O234" s="118">
        <f t="shared" ref="O234:O297" si="43">SUM(O233+M234)</f>
        <v>16072556.44947646</v>
      </c>
    </row>
    <row r="235" spans="1:15" x14ac:dyDescent="0.2">
      <c r="A235" s="108"/>
      <c r="B235" s="113"/>
      <c r="C235" s="108">
        <f t="shared" si="34"/>
        <v>230</v>
      </c>
      <c r="D235" s="117">
        <f t="shared" si="35"/>
        <v>-123255.10570138774</v>
      </c>
      <c r="E235" s="117">
        <f t="shared" si="40"/>
        <v>-20959.80972497871</v>
      </c>
      <c r="F235" s="117">
        <f t="shared" si="41"/>
        <v>-102295.29597640903</v>
      </c>
      <c r="G235" s="118">
        <f t="shared" si="42"/>
        <v>14420729.034003349</v>
      </c>
      <c r="H235" s="112"/>
      <c r="I235" s="108"/>
      <c r="J235" s="113"/>
      <c r="K235" s="108">
        <f t="shared" si="36"/>
        <v>230</v>
      </c>
      <c r="L235" s="117">
        <f t="shared" si="37"/>
        <v>-22937.835407716459</v>
      </c>
      <c r="M235" s="117">
        <f t="shared" si="38"/>
        <v>-6356.3256774959664</v>
      </c>
      <c r="N235" s="117">
        <f t="shared" si="39"/>
        <v>-16581.509730220492</v>
      </c>
      <c r="O235" s="118">
        <f t="shared" si="43"/>
        <v>16066200.123798965</v>
      </c>
    </row>
    <row r="236" spans="1:15" x14ac:dyDescent="0.2">
      <c r="A236" s="108"/>
      <c r="B236" s="113"/>
      <c r="C236" s="108">
        <f t="shared" si="34"/>
        <v>231</v>
      </c>
      <c r="D236" s="117">
        <f t="shared" si="35"/>
        <v>-123255.10570138774</v>
      </c>
      <c r="E236" s="117">
        <f t="shared" si="40"/>
        <v>-21108.275043864021</v>
      </c>
      <c r="F236" s="117">
        <f t="shared" si="41"/>
        <v>-102146.83065752372</v>
      </c>
      <c r="G236" s="118">
        <f t="shared" si="42"/>
        <v>14399620.758959485</v>
      </c>
      <c r="H236" s="112"/>
      <c r="I236" s="108"/>
      <c r="J236" s="113"/>
      <c r="K236" s="108">
        <f t="shared" si="36"/>
        <v>231</v>
      </c>
      <c r="L236" s="117">
        <f t="shared" si="37"/>
        <v>-22937.835407716459</v>
      </c>
      <c r="M236" s="117">
        <f t="shared" si="38"/>
        <v>-6399.1779064384282</v>
      </c>
      <c r="N236" s="117">
        <f t="shared" si="39"/>
        <v>-16538.65750127803</v>
      </c>
      <c r="O236" s="118">
        <f t="shared" si="43"/>
        <v>16059800.945892526</v>
      </c>
    </row>
    <row r="237" spans="1:15" x14ac:dyDescent="0.2">
      <c r="A237" s="108"/>
      <c r="B237" s="113"/>
      <c r="C237" s="108">
        <f t="shared" si="34"/>
        <v>232</v>
      </c>
      <c r="D237" s="117">
        <f t="shared" si="35"/>
        <v>-123255.10570138774</v>
      </c>
      <c r="E237" s="117">
        <f t="shared" si="40"/>
        <v>-21257.79199209137</v>
      </c>
      <c r="F237" s="117">
        <f t="shared" si="41"/>
        <v>-101997.31370929637</v>
      </c>
      <c r="G237" s="118">
        <f t="shared" si="42"/>
        <v>14378362.966967395</v>
      </c>
      <c r="H237" s="112"/>
      <c r="I237" s="108"/>
      <c r="J237" s="113"/>
      <c r="K237" s="108">
        <f t="shared" si="36"/>
        <v>232</v>
      </c>
      <c r="L237" s="117">
        <f t="shared" si="37"/>
        <v>-22937.835407716459</v>
      </c>
      <c r="M237" s="117">
        <f t="shared" si="38"/>
        <v>-6442.3190308243466</v>
      </c>
      <c r="N237" s="117">
        <f t="shared" si="39"/>
        <v>-16495.516376892112</v>
      </c>
      <c r="O237" s="118">
        <f t="shared" si="43"/>
        <v>16053358.626861701</v>
      </c>
    </row>
    <row r="238" spans="1:15" x14ac:dyDescent="0.2">
      <c r="A238" s="108"/>
      <c r="B238" s="113"/>
      <c r="C238" s="108">
        <f t="shared" si="34"/>
        <v>233</v>
      </c>
      <c r="D238" s="117">
        <f t="shared" si="35"/>
        <v>-123255.10570138774</v>
      </c>
      <c r="E238" s="117">
        <f t="shared" si="40"/>
        <v>-21408.368018702065</v>
      </c>
      <c r="F238" s="117">
        <f t="shared" si="41"/>
        <v>-101846.73768268568</v>
      </c>
      <c r="G238" s="118">
        <f t="shared" si="42"/>
        <v>14356954.598948693</v>
      </c>
      <c r="H238" s="112"/>
      <c r="I238" s="108"/>
      <c r="J238" s="113"/>
      <c r="K238" s="108">
        <f t="shared" si="36"/>
        <v>233</v>
      </c>
      <c r="L238" s="117">
        <f t="shared" si="37"/>
        <v>-22937.835407716459</v>
      </c>
      <c r="M238" s="117">
        <f t="shared" si="38"/>
        <v>-6485.7509982904812</v>
      </c>
      <c r="N238" s="117">
        <f t="shared" si="39"/>
        <v>-16452.084409425977</v>
      </c>
      <c r="O238" s="118">
        <f t="shared" si="43"/>
        <v>16046872.875863411</v>
      </c>
    </row>
    <row r="239" spans="1:15" x14ac:dyDescent="0.2">
      <c r="A239" s="108"/>
      <c r="B239" s="113"/>
      <c r="C239" s="108">
        <f t="shared" si="34"/>
        <v>234</v>
      </c>
      <c r="D239" s="117">
        <f t="shared" si="35"/>
        <v>-123255.10570138774</v>
      </c>
      <c r="E239" s="117">
        <f t="shared" si="40"/>
        <v>-21560.010625501207</v>
      </c>
      <c r="F239" s="117">
        <f t="shared" si="41"/>
        <v>-101695.09507588654</v>
      </c>
      <c r="G239" s="118">
        <f t="shared" si="42"/>
        <v>14335394.588323191</v>
      </c>
      <c r="H239" s="112"/>
      <c r="I239" s="108"/>
      <c r="J239" s="113"/>
      <c r="K239" s="108">
        <f t="shared" si="36"/>
        <v>234</v>
      </c>
      <c r="L239" s="117">
        <f t="shared" si="37"/>
        <v>-22937.835407716459</v>
      </c>
      <c r="M239" s="117">
        <f t="shared" si="38"/>
        <v>-6529.4757696039524</v>
      </c>
      <c r="N239" s="117">
        <f t="shared" si="39"/>
        <v>-16408.359638112506</v>
      </c>
      <c r="O239" s="118">
        <f t="shared" si="43"/>
        <v>16040343.400093807</v>
      </c>
    </row>
    <row r="240" spans="1:15" x14ac:dyDescent="0.2">
      <c r="A240" s="108"/>
      <c r="B240" s="113"/>
      <c r="C240" s="108">
        <f t="shared" si="34"/>
        <v>235</v>
      </c>
      <c r="D240" s="117">
        <f t="shared" si="35"/>
        <v>-123255.10570138774</v>
      </c>
      <c r="E240" s="117">
        <f t="shared" si="40"/>
        <v>-21712.7273674319</v>
      </c>
      <c r="F240" s="117">
        <f t="shared" si="41"/>
        <v>-101542.37833395584</v>
      </c>
      <c r="G240" s="118">
        <f t="shared" si="42"/>
        <v>14313681.860955758</v>
      </c>
      <c r="H240" s="112"/>
      <c r="I240" s="108"/>
      <c r="J240" s="113"/>
      <c r="K240" s="108">
        <f t="shared" si="36"/>
        <v>235</v>
      </c>
      <c r="L240" s="117">
        <f t="shared" si="37"/>
        <v>-22937.835407716459</v>
      </c>
      <c r="M240" s="117">
        <f t="shared" si="38"/>
        <v>-6573.4953187506981</v>
      </c>
      <c r="N240" s="117">
        <f t="shared" si="39"/>
        <v>-16364.340088965761</v>
      </c>
      <c r="O240" s="118">
        <f t="shared" si="43"/>
        <v>16033769.904775057</v>
      </c>
    </row>
    <row r="241" spans="1:15" x14ac:dyDescent="0.2">
      <c r="A241" s="108"/>
      <c r="B241" s="113"/>
      <c r="C241" s="108">
        <f t="shared" si="34"/>
        <v>236</v>
      </c>
      <c r="D241" s="117">
        <f t="shared" si="35"/>
        <v>-123255.10570138774</v>
      </c>
      <c r="E241" s="117">
        <f t="shared" si="40"/>
        <v>-21866.525852951207</v>
      </c>
      <c r="F241" s="117">
        <f t="shared" si="41"/>
        <v>-101388.57984843654</v>
      </c>
      <c r="G241" s="118">
        <f t="shared" si="42"/>
        <v>14291815.335102808</v>
      </c>
      <c r="H241" s="112"/>
      <c r="I241" s="108"/>
      <c r="J241" s="113"/>
      <c r="K241" s="108">
        <f t="shared" si="36"/>
        <v>236</v>
      </c>
      <c r="L241" s="117">
        <f t="shared" si="37"/>
        <v>-22937.835407716459</v>
      </c>
      <c r="M241" s="117">
        <f t="shared" si="38"/>
        <v>-6617.8116330246157</v>
      </c>
      <c r="N241" s="117">
        <f t="shared" si="39"/>
        <v>-16320.023774691843</v>
      </c>
      <c r="O241" s="118">
        <f t="shared" si="43"/>
        <v>16027152.093142033</v>
      </c>
    </row>
    <row r="242" spans="1:15" x14ac:dyDescent="0.2">
      <c r="A242" s="108"/>
      <c r="B242" s="113"/>
      <c r="C242" s="108">
        <f t="shared" si="34"/>
        <v>237</v>
      </c>
      <c r="D242" s="117">
        <f t="shared" si="35"/>
        <v>-123255.10570138774</v>
      </c>
      <c r="E242" s="117">
        <f t="shared" si="40"/>
        <v>-22021.413744409481</v>
      </c>
      <c r="F242" s="117">
        <f t="shared" si="41"/>
        <v>-101233.69195697826</v>
      </c>
      <c r="G242" s="118">
        <f t="shared" si="42"/>
        <v>14269793.921358399</v>
      </c>
      <c r="H242" s="112"/>
      <c r="I242" s="108"/>
      <c r="J242" s="113"/>
      <c r="K242" s="108">
        <f t="shared" si="36"/>
        <v>237</v>
      </c>
      <c r="L242" s="117">
        <f t="shared" si="37"/>
        <v>-22937.835407716459</v>
      </c>
      <c r="M242" s="117">
        <f t="shared" si="38"/>
        <v>-6662.4267131172437</v>
      </c>
      <c r="N242" s="117">
        <f t="shared" si="39"/>
        <v>-16275.408694599215</v>
      </c>
      <c r="O242" s="118">
        <f t="shared" si="43"/>
        <v>16020489.666428916</v>
      </c>
    </row>
    <row r="243" spans="1:15" x14ac:dyDescent="0.2">
      <c r="A243" s="108"/>
      <c r="B243" s="113"/>
      <c r="C243" s="108">
        <f t="shared" si="34"/>
        <v>238</v>
      </c>
      <c r="D243" s="117">
        <f t="shared" si="35"/>
        <v>-123255.10570138774</v>
      </c>
      <c r="E243" s="117">
        <f t="shared" si="40"/>
        <v>-22177.398758432362</v>
      </c>
      <c r="F243" s="117">
        <f t="shared" si="41"/>
        <v>-101077.70694295538</v>
      </c>
      <c r="G243" s="118">
        <f t="shared" si="42"/>
        <v>14247616.522599967</v>
      </c>
      <c r="H243" s="112"/>
      <c r="I243" s="108"/>
      <c r="J243" s="113"/>
      <c r="K243" s="108">
        <f t="shared" si="36"/>
        <v>238</v>
      </c>
      <c r="L243" s="117">
        <f t="shared" si="37"/>
        <v>-22937.835407716459</v>
      </c>
      <c r="M243" s="117">
        <f t="shared" si="38"/>
        <v>-6707.3425732081942</v>
      </c>
      <c r="N243" s="117">
        <f t="shared" si="39"/>
        <v>-16230.492834508264</v>
      </c>
      <c r="O243" s="118">
        <f t="shared" si="43"/>
        <v>16013782.323855707</v>
      </c>
    </row>
    <row r="244" spans="1:15" x14ac:dyDescent="0.2">
      <c r="A244" s="108"/>
      <c r="B244" s="113"/>
      <c r="C244" s="108">
        <f t="shared" si="34"/>
        <v>239</v>
      </c>
      <c r="D244" s="117">
        <f t="shared" si="35"/>
        <v>-123255.10570138774</v>
      </c>
      <c r="E244" s="117">
        <f t="shared" si="40"/>
        <v>-22334.488666304751</v>
      </c>
      <c r="F244" s="117">
        <f t="shared" si="41"/>
        <v>-100920.61703508299</v>
      </c>
      <c r="G244" s="118">
        <f t="shared" si="42"/>
        <v>14225282.033933662</v>
      </c>
      <c r="H244" s="112"/>
      <c r="I244" s="108"/>
      <c r="J244" s="113"/>
      <c r="K244" s="108">
        <f t="shared" si="36"/>
        <v>239</v>
      </c>
      <c r="L244" s="117">
        <f t="shared" si="37"/>
        <v>-22937.835407716459</v>
      </c>
      <c r="M244" s="117">
        <f t="shared" si="38"/>
        <v>-6752.561241055897</v>
      </c>
      <c r="N244" s="117">
        <f t="shared" si="39"/>
        <v>-16185.274166660562</v>
      </c>
      <c r="O244" s="118">
        <f t="shared" si="43"/>
        <v>16007029.762614651</v>
      </c>
    </row>
    <row r="245" spans="1:15" x14ac:dyDescent="0.2">
      <c r="A245" s="108"/>
      <c r="B245" s="113">
        <f>SUM(D234:D245)</f>
        <v>-1479061.2684166534</v>
      </c>
      <c r="C245" s="108">
        <f t="shared" si="34"/>
        <v>240</v>
      </c>
      <c r="D245" s="117">
        <f t="shared" si="35"/>
        <v>-123255.10570138774</v>
      </c>
      <c r="E245" s="117">
        <f t="shared" si="40"/>
        <v>-22492.691294357573</v>
      </c>
      <c r="F245" s="117">
        <f t="shared" si="41"/>
        <v>-100762.41440703017</v>
      </c>
      <c r="G245" s="118">
        <f t="shared" si="42"/>
        <v>14202789.342639305</v>
      </c>
      <c r="H245" s="112"/>
      <c r="I245" s="108"/>
      <c r="J245" s="113">
        <f>SUM(L234:L245)</f>
        <v>-275254.02489259752</v>
      </c>
      <c r="K245" s="108">
        <f t="shared" si="36"/>
        <v>240</v>
      </c>
      <c r="L245" s="117">
        <f t="shared" si="37"/>
        <v>-22937.835407716459</v>
      </c>
      <c r="M245" s="117">
        <f t="shared" si="38"/>
        <v>-6798.0847580893424</v>
      </c>
      <c r="N245" s="117">
        <f t="shared" si="39"/>
        <v>-16139.750649627116</v>
      </c>
      <c r="O245" s="118">
        <f t="shared" si="43"/>
        <v>16000231.677856561</v>
      </c>
    </row>
    <row r="246" spans="1:15" x14ac:dyDescent="0.2">
      <c r="A246" s="108"/>
      <c r="B246" s="113"/>
      <c r="C246" s="108">
        <f t="shared" si="34"/>
        <v>241</v>
      </c>
      <c r="D246" s="117">
        <f t="shared" si="35"/>
        <v>-123255.10570138774</v>
      </c>
      <c r="E246" s="117">
        <f t="shared" si="40"/>
        <v>-22652.014524359489</v>
      </c>
      <c r="F246" s="117">
        <f t="shared" si="41"/>
        <v>-100603.09117702825</v>
      </c>
      <c r="G246" s="118">
        <f t="shared" si="42"/>
        <v>14180137.328114945</v>
      </c>
      <c r="H246" s="112"/>
      <c r="I246" s="108"/>
      <c r="J246" s="113"/>
      <c r="K246" s="108">
        <f t="shared" si="36"/>
        <v>241</v>
      </c>
      <c r="L246" s="117">
        <f t="shared" si="37"/>
        <v>-22937.835407716459</v>
      </c>
      <c r="M246" s="117">
        <f t="shared" si="38"/>
        <v>-6843.9151795001198</v>
      </c>
      <c r="N246" s="117">
        <f t="shared" si="39"/>
        <v>-16093.920228216339</v>
      </c>
      <c r="O246" s="118">
        <f t="shared" si="43"/>
        <v>15993387.76267706</v>
      </c>
    </row>
    <row r="247" spans="1:15" x14ac:dyDescent="0.2">
      <c r="A247" s="108"/>
      <c r="B247" s="113"/>
      <c r="C247" s="108">
        <f t="shared" si="34"/>
        <v>242</v>
      </c>
      <c r="D247" s="117">
        <f t="shared" si="35"/>
        <v>-123255.10570138774</v>
      </c>
      <c r="E247" s="117">
        <f t="shared" si="40"/>
        <v>-22812.466293906895</v>
      </c>
      <c r="F247" s="117">
        <f t="shared" si="41"/>
        <v>-100442.63940748085</v>
      </c>
      <c r="G247" s="118">
        <f t="shared" si="42"/>
        <v>14157324.861821039</v>
      </c>
      <c r="H247" s="112"/>
      <c r="I247" s="108"/>
      <c r="J247" s="113"/>
      <c r="K247" s="108">
        <f t="shared" si="36"/>
        <v>242</v>
      </c>
      <c r="L247" s="117">
        <f t="shared" si="37"/>
        <v>-22937.835407716459</v>
      </c>
      <c r="M247" s="117">
        <f t="shared" si="38"/>
        <v>-6890.0545743352504</v>
      </c>
      <c r="N247" s="117">
        <f t="shared" si="39"/>
        <v>-16047.780833381208</v>
      </c>
      <c r="O247" s="118">
        <f t="shared" si="43"/>
        <v>15986497.708102725</v>
      </c>
    </row>
    <row r="248" spans="1:15" x14ac:dyDescent="0.2">
      <c r="A248" s="108"/>
      <c r="B248" s="113"/>
      <c r="C248" s="108">
        <f t="shared" si="34"/>
        <v>243</v>
      </c>
      <c r="D248" s="117">
        <f t="shared" si="35"/>
        <v>-123255.10570138774</v>
      </c>
      <c r="E248" s="117">
        <f t="shared" si="40"/>
        <v>-22974.054596822141</v>
      </c>
      <c r="F248" s="117">
        <f t="shared" si="41"/>
        <v>-100281.0511045656</v>
      </c>
      <c r="G248" s="118">
        <f t="shared" si="42"/>
        <v>14134350.807224216</v>
      </c>
      <c r="H248" s="112"/>
      <c r="I248" s="108"/>
      <c r="J248" s="113"/>
      <c r="K248" s="108">
        <f t="shared" si="36"/>
        <v>243</v>
      </c>
      <c r="L248" s="117">
        <f t="shared" si="37"/>
        <v>-22937.835407716459</v>
      </c>
      <c r="M248" s="117">
        <f t="shared" si="38"/>
        <v>-6936.5050255905589</v>
      </c>
      <c r="N248" s="117">
        <f t="shared" si="39"/>
        <v>-16001.3303821259</v>
      </c>
      <c r="O248" s="118">
        <f t="shared" si="43"/>
        <v>15979561.203077136</v>
      </c>
    </row>
    <row r="249" spans="1:15" x14ac:dyDescent="0.2">
      <c r="A249" s="108"/>
      <c r="B249" s="113"/>
      <c r="C249" s="108">
        <f t="shared" si="34"/>
        <v>244</v>
      </c>
      <c r="D249" s="117">
        <f t="shared" si="35"/>
        <v>-123255.10570138774</v>
      </c>
      <c r="E249" s="117">
        <f t="shared" si="40"/>
        <v>-23136.787483549444</v>
      </c>
      <c r="F249" s="117">
        <f t="shared" si="41"/>
        <v>-100118.3182178383</v>
      </c>
      <c r="G249" s="118">
        <f t="shared" si="42"/>
        <v>14111214.019740667</v>
      </c>
      <c r="H249" s="112"/>
      <c r="I249" s="108"/>
      <c r="J249" s="113"/>
      <c r="K249" s="108">
        <f t="shared" si="36"/>
        <v>244</v>
      </c>
      <c r="L249" s="117">
        <f t="shared" si="37"/>
        <v>-22937.835407716459</v>
      </c>
      <c r="M249" s="117">
        <f t="shared" si="38"/>
        <v>-6983.2686303047576</v>
      </c>
      <c r="N249" s="117">
        <f t="shared" si="39"/>
        <v>-15954.566777411701</v>
      </c>
      <c r="O249" s="118">
        <f t="shared" si="43"/>
        <v>15972577.93444683</v>
      </c>
    </row>
    <row r="250" spans="1:15" x14ac:dyDescent="0.2">
      <c r="A250" s="108"/>
      <c r="B250" s="113"/>
      <c r="C250" s="108">
        <f t="shared" si="34"/>
        <v>245</v>
      </c>
      <c r="D250" s="117">
        <f t="shared" si="35"/>
        <v>-123255.10570138774</v>
      </c>
      <c r="E250" s="117">
        <f t="shared" si="40"/>
        <v>-23300.673061558191</v>
      </c>
      <c r="F250" s="117">
        <f t="shared" si="41"/>
        <v>-99954.432639829552</v>
      </c>
      <c r="G250" s="118">
        <f t="shared" si="42"/>
        <v>14087913.346679108</v>
      </c>
      <c r="H250" s="112"/>
      <c r="I250" s="108"/>
      <c r="J250" s="113"/>
      <c r="K250" s="108">
        <f t="shared" si="36"/>
        <v>245</v>
      </c>
      <c r="L250" s="117">
        <f t="shared" si="37"/>
        <v>-22937.835407716459</v>
      </c>
      <c r="M250" s="117">
        <f t="shared" si="38"/>
        <v>-7030.3474996540644</v>
      </c>
      <c r="N250" s="117">
        <f t="shared" si="39"/>
        <v>-15907.487908062394</v>
      </c>
      <c r="O250" s="118">
        <f t="shared" si="43"/>
        <v>15965547.586947177</v>
      </c>
    </row>
    <row r="251" spans="1:15" x14ac:dyDescent="0.2">
      <c r="A251" s="108"/>
      <c r="B251" s="113"/>
      <c r="C251" s="108">
        <f t="shared" si="34"/>
        <v>246</v>
      </c>
      <c r="D251" s="117">
        <f t="shared" si="35"/>
        <v>-123255.10570138774</v>
      </c>
      <c r="E251" s="117">
        <f t="shared" si="40"/>
        <v>-23465.719495744066</v>
      </c>
      <c r="F251" s="117">
        <f t="shared" si="41"/>
        <v>-99789.386205643677</v>
      </c>
      <c r="G251" s="118">
        <f t="shared" si="42"/>
        <v>14064447.627183365</v>
      </c>
      <c r="H251" s="112"/>
      <c r="I251" s="108"/>
      <c r="J251" s="113"/>
      <c r="K251" s="108">
        <f t="shared" si="36"/>
        <v>246</v>
      </c>
      <c r="L251" s="117">
        <f t="shared" si="37"/>
        <v>-22937.835407716459</v>
      </c>
      <c r="M251" s="117">
        <f t="shared" si="38"/>
        <v>-7077.7437590475638</v>
      </c>
      <c r="N251" s="117">
        <f t="shared" si="39"/>
        <v>-15860.091648668895</v>
      </c>
      <c r="O251" s="118">
        <f t="shared" si="43"/>
        <v>15958469.843188129</v>
      </c>
    </row>
    <row r="252" spans="1:15" x14ac:dyDescent="0.2">
      <c r="A252" s="108"/>
      <c r="B252" s="113"/>
      <c r="C252" s="108">
        <f t="shared" si="34"/>
        <v>247</v>
      </c>
      <c r="D252" s="117">
        <f t="shared" si="35"/>
        <v>-123255.10570138774</v>
      </c>
      <c r="E252" s="117">
        <f t="shared" si="40"/>
        <v>-23631.935008838918</v>
      </c>
      <c r="F252" s="117">
        <f t="shared" si="41"/>
        <v>-99623.170692548825</v>
      </c>
      <c r="G252" s="118">
        <f t="shared" si="42"/>
        <v>14040815.692174526</v>
      </c>
      <c r="H252" s="112"/>
      <c r="I252" s="108"/>
      <c r="J252" s="113"/>
      <c r="K252" s="108">
        <f t="shared" si="36"/>
        <v>247</v>
      </c>
      <c r="L252" s="117">
        <f t="shared" si="37"/>
        <v>-22937.835407716459</v>
      </c>
      <c r="M252" s="117">
        <f t="shared" si="38"/>
        <v>-7125.4595482231398</v>
      </c>
      <c r="N252" s="117">
        <f t="shared" si="39"/>
        <v>-15812.375859493319</v>
      </c>
      <c r="O252" s="118">
        <f t="shared" si="43"/>
        <v>15951344.383639906</v>
      </c>
    </row>
    <row r="253" spans="1:15" x14ac:dyDescent="0.2">
      <c r="A253" s="108"/>
      <c r="B253" s="113"/>
      <c r="C253" s="108">
        <f t="shared" si="34"/>
        <v>248</v>
      </c>
      <c r="D253" s="117">
        <f t="shared" si="35"/>
        <v>-123255.10570138774</v>
      </c>
      <c r="E253" s="117">
        <f t="shared" si="40"/>
        <v>-23799.327881818186</v>
      </c>
      <c r="F253" s="117">
        <f t="shared" si="41"/>
        <v>-99455.777819569557</v>
      </c>
      <c r="G253" s="118">
        <f t="shared" si="42"/>
        <v>14017016.364292707</v>
      </c>
      <c r="H253" s="112"/>
      <c r="I253" s="108"/>
      <c r="J253" s="113"/>
      <c r="K253" s="108">
        <f t="shared" si="36"/>
        <v>248</v>
      </c>
      <c r="L253" s="117">
        <f t="shared" si="37"/>
        <v>-22937.835407716459</v>
      </c>
      <c r="M253" s="117">
        <f t="shared" si="38"/>
        <v>-7173.4970213440829</v>
      </c>
      <c r="N253" s="117">
        <f t="shared" si="39"/>
        <v>-15764.338386372376</v>
      </c>
      <c r="O253" s="118">
        <f t="shared" si="43"/>
        <v>15944170.886618562</v>
      </c>
    </row>
    <row r="254" spans="1:15" x14ac:dyDescent="0.2">
      <c r="A254" s="108"/>
      <c r="B254" s="113"/>
      <c r="C254" s="108">
        <f t="shared" si="34"/>
        <v>249</v>
      </c>
      <c r="D254" s="117">
        <f t="shared" si="35"/>
        <v>-123255.10570138774</v>
      </c>
      <c r="E254" s="117">
        <f t="shared" si="40"/>
        <v>-23967.906454314361</v>
      </c>
      <c r="F254" s="117">
        <f t="shared" si="41"/>
        <v>-99287.199247073382</v>
      </c>
      <c r="G254" s="118">
        <f t="shared" si="42"/>
        <v>13993048.457838394</v>
      </c>
      <c r="H254" s="112"/>
      <c r="I254" s="108"/>
      <c r="J254" s="113"/>
      <c r="K254" s="108">
        <f t="shared" si="36"/>
        <v>249</v>
      </c>
      <c r="L254" s="117">
        <f t="shared" si="37"/>
        <v>-22937.835407716459</v>
      </c>
      <c r="M254" s="117">
        <f t="shared" si="38"/>
        <v>-7221.8583470962949</v>
      </c>
      <c r="N254" s="117">
        <f t="shared" si="39"/>
        <v>-15715.977060620164</v>
      </c>
      <c r="O254" s="118">
        <f t="shared" si="43"/>
        <v>15936949.028271466</v>
      </c>
    </row>
    <row r="255" spans="1:15" x14ac:dyDescent="0.2">
      <c r="A255" s="108"/>
      <c r="B255" s="113"/>
      <c r="C255" s="108">
        <f t="shared" si="34"/>
        <v>250</v>
      </c>
      <c r="D255" s="117">
        <f t="shared" si="35"/>
        <v>-123255.10570138774</v>
      </c>
      <c r="E255" s="117">
        <f t="shared" si="40"/>
        <v>-24137.679125032504</v>
      </c>
      <c r="F255" s="117">
        <f t="shared" si="41"/>
        <v>-99117.426576355239</v>
      </c>
      <c r="G255" s="118">
        <f t="shared" si="42"/>
        <v>13968910.77871336</v>
      </c>
      <c r="H255" s="112"/>
      <c r="I255" s="108"/>
      <c r="J255" s="113"/>
      <c r="K255" s="108">
        <f t="shared" si="36"/>
        <v>250</v>
      </c>
      <c r="L255" s="117">
        <f t="shared" si="37"/>
        <v>-22937.835407716459</v>
      </c>
      <c r="M255" s="117">
        <f t="shared" si="38"/>
        <v>-7270.5457087863342</v>
      </c>
      <c r="N255" s="117">
        <f t="shared" si="39"/>
        <v>-15667.289698930124</v>
      </c>
      <c r="O255" s="118">
        <f t="shared" si="43"/>
        <v>15929678.48256268</v>
      </c>
    </row>
    <row r="256" spans="1:15" x14ac:dyDescent="0.2">
      <c r="A256" s="108"/>
      <c r="B256" s="113"/>
      <c r="C256" s="108">
        <f t="shared" si="34"/>
        <v>251</v>
      </c>
      <c r="D256" s="117">
        <f t="shared" si="35"/>
        <v>-123255.10570138774</v>
      </c>
      <c r="E256" s="117">
        <f t="shared" si="40"/>
        <v>-24308.654352168203</v>
      </c>
      <c r="F256" s="117">
        <f t="shared" si="41"/>
        <v>-98946.45134921954</v>
      </c>
      <c r="G256" s="118">
        <f t="shared" si="42"/>
        <v>13944602.124361193</v>
      </c>
      <c r="H256" s="112"/>
      <c r="I256" s="108"/>
      <c r="J256" s="113"/>
      <c r="K256" s="108">
        <f t="shared" si="36"/>
        <v>251</v>
      </c>
      <c r="L256" s="117">
        <f t="shared" si="37"/>
        <v>-22937.835407716459</v>
      </c>
      <c r="M256" s="117">
        <f t="shared" si="38"/>
        <v>-7319.5613044397014</v>
      </c>
      <c r="N256" s="117">
        <f t="shared" si="39"/>
        <v>-15618.274103276757</v>
      </c>
      <c r="O256" s="118">
        <f t="shared" si="43"/>
        <v>15922358.921258241</v>
      </c>
    </row>
    <row r="257" spans="1:15" x14ac:dyDescent="0.2">
      <c r="A257" s="108"/>
      <c r="B257" s="113">
        <f>SUM(D246:D257)</f>
        <v>-1479061.2684166534</v>
      </c>
      <c r="C257" s="108">
        <f t="shared" si="34"/>
        <v>252</v>
      </c>
      <c r="D257" s="117">
        <f t="shared" si="35"/>
        <v>-123255.10570138774</v>
      </c>
      <c r="E257" s="117">
        <f t="shared" si="40"/>
        <v>-24480.84065382932</v>
      </c>
      <c r="F257" s="117">
        <f t="shared" si="41"/>
        <v>-98774.265047558423</v>
      </c>
      <c r="G257" s="118">
        <f t="shared" si="42"/>
        <v>13920121.283707364</v>
      </c>
      <c r="H257" s="112"/>
      <c r="I257" s="108"/>
      <c r="J257" s="113">
        <f>SUM(L246:L257)</f>
        <v>-275254.02489259752</v>
      </c>
      <c r="K257" s="108">
        <f t="shared" si="36"/>
        <v>252</v>
      </c>
      <c r="L257" s="117">
        <f t="shared" si="37"/>
        <v>-22937.835407716459</v>
      </c>
      <c r="M257" s="117">
        <f t="shared" si="38"/>
        <v>-7368.9073469004725</v>
      </c>
      <c r="N257" s="117">
        <f t="shared" si="39"/>
        <v>-15568.928060815986</v>
      </c>
      <c r="O257" s="118">
        <f t="shared" si="43"/>
        <v>15914990.01391134</v>
      </c>
    </row>
    <row r="258" spans="1:15" x14ac:dyDescent="0.2">
      <c r="A258" s="108"/>
      <c r="B258" s="113"/>
      <c r="C258" s="108">
        <f t="shared" si="34"/>
        <v>253</v>
      </c>
      <c r="D258" s="117">
        <f t="shared" si="35"/>
        <v>-123255.10570138774</v>
      </c>
      <c r="E258" s="117">
        <f t="shared" si="40"/>
        <v>-24654.246608460671</v>
      </c>
      <c r="F258" s="117">
        <f t="shared" si="41"/>
        <v>-98600.859092927072</v>
      </c>
      <c r="G258" s="118">
        <f t="shared" si="42"/>
        <v>13895467.037098903</v>
      </c>
      <c r="H258" s="112"/>
      <c r="I258" s="108"/>
      <c r="J258" s="113"/>
      <c r="K258" s="108">
        <f t="shared" si="36"/>
        <v>253</v>
      </c>
      <c r="L258" s="117">
        <f t="shared" si="37"/>
        <v>-22937.835407716459</v>
      </c>
      <c r="M258" s="117">
        <f t="shared" si="38"/>
        <v>-7418.5860639308521</v>
      </c>
      <c r="N258" s="117">
        <f t="shared" si="39"/>
        <v>-15519.249343785606</v>
      </c>
      <c r="O258" s="118">
        <f t="shared" si="43"/>
        <v>15907571.42784741</v>
      </c>
    </row>
    <row r="259" spans="1:15" x14ac:dyDescent="0.2">
      <c r="A259" s="108"/>
      <c r="B259" s="113"/>
      <c r="C259" s="108">
        <f t="shared" si="34"/>
        <v>254</v>
      </c>
      <c r="D259" s="117">
        <f t="shared" si="35"/>
        <v>-123255.10570138774</v>
      </c>
      <c r="E259" s="117">
        <f t="shared" si="40"/>
        <v>-24828.88085527053</v>
      </c>
      <c r="F259" s="117">
        <f t="shared" si="41"/>
        <v>-98426.224846117213</v>
      </c>
      <c r="G259" s="118">
        <f t="shared" si="42"/>
        <v>13870638.156243633</v>
      </c>
      <c r="H259" s="112"/>
      <c r="I259" s="108"/>
      <c r="J259" s="113"/>
      <c r="K259" s="108">
        <f t="shared" si="36"/>
        <v>254</v>
      </c>
      <c r="L259" s="117">
        <f t="shared" si="37"/>
        <v>-22937.835407716459</v>
      </c>
      <c r="M259" s="117">
        <f t="shared" si="38"/>
        <v>-7468.5996983118384</v>
      </c>
      <c r="N259" s="117">
        <f t="shared" si="39"/>
        <v>-15469.23570940462</v>
      </c>
      <c r="O259" s="118">
        <f t="shared" si="43"/>
        <v>15900102.828149097</v>
      </c>
    </row>
    <row r="260" spans="1:15" x14ac:dyDescent="0.2">
      <c r="A260" s="108"/>
      <c r="B260" s="113"/>
      <c r="C260" s="108">
        <f t="shared" si="34"/>
        <v>255</v>
      </c>
      <c r="D260" s="117">
        <f t="shared" si="35"/>
        <v>-123255.10570138774</v>
      </c>
      <c r="E260" s="117">
        <f t="shared" si="40"/>
        <v>-25004.752094662079</v>
      </c>
      <c r="F260" s="117">
        <f t="shared" si="41"/>
        <v>-98250.353606725665</v>
      </c>
      <c r="G260" s="118">
        <f t="shared" si="42"/>
        <v>13845633.404148972</v>
      </c>
      <c r="H260" s="112"/>
      <c r="I260" s="108"/>
      <c r="J260" s="113"/>
      <c r="K260" s="108">
        <f t="shared" si="36"/>
        <v>255</v>
      </c>
      <c r="L260" s="117">
        <f t="shared" si="37"/>
        <v>-22937.835407716459</v>
      </c>
      <c r="M260" s="117">
        <f t="shared" si="38"/>
        <v>-7518.9505079446299</v>
      </c>
      <c r="N260" s="117">
        <f t="shared" si="39"/>
        <v>-15418.884899771829</v>
      </c>
      <c r="O260" s="118">
        <f t="shared" si="43"/>
        <v>15892583.877641153</v>
      </c>
    </row>
    <row r="261" spans="1:15" x14ac:dyDescent="0.2">
      <c r="A261" s="108"/>
      <c r="B261" s="113"/>
      <c r="C261" s="108">
        <f t="shared" si="34"/>
        <v>256</v>
      </c>
      <c r="D261" s="117">
        <f t="shared" si="35"/>
        <v>-123255.10570138774</v>
      </c>
      <c r="E261" s="117">
        <f t="shared" si="40"/>
        <v>-25181.869088665786</v>
      </c>
      <c r="F261" s="117">
        <f t="shared" si="41"/>
        <v>-98073.236612721957</v>
      </c>
      <c r="G261" s="118">
        <f t="shared" si="42"/>
        <v>13820451.535060305</v>
      </c>
      <c r="H261" s="112"/>
      <c r="I261" s="108"/>
      <c r="J261" s="113"/>
      <c r="K261" s="108">
        <f t="shared" si="36"/>
        <v>256</v>
      </c>
      <c r="L261" s="117">
        <f t="shared" si="37"/>
        <v>-22937.835407716459</v>
      </c>
      <c r="M261" s="117">
        <f t="shared" si="38"/>
        <v>-7569.6407659523557</v>
      </c>
      <c r="N261" s="117">
        <f t="shared" si="39"/>
        <v>-15368.194641764103</v>
      </c>
      <c r="O261" s="118">
        <f t="shared" si="43"/>
        <v>15885014.236875201</v>
      </c>
    </row>
    <row r="262" spans="1:15" x14ac:dyDescent="0.2">
      <c r="A262" s="108"/>
      <c r="B262" s="113"/>
      <c r="C262" s="108">
        <f t="shared" si="34"/>
        <v>257</v>
      </c>
      <c r="D262" s="117">
        <f t="shared" si="35"/>
        <v>-123255.10570138774</v>
      </c>
      <c r="E262" s="117">
        <f t="shared" si="40"/>
        <v>-25360.240661377378</v>
      </c>
      <c r="F262" s="117">
        <f t="shared" si="41"/>
        <v>-97894.865040010365</v>
      </c>
      <c r="G262" s="118">
        <f t="shared" si="42"/>
        <v>13795091.294398928</v>
      </c>
      <c r="H262" s="112"/>
      <c r="I262" s="108"/>
      <c r="J262" s="113"/>
      <c r="K262" s="108">
        <f t="shared" si="36"/>
        <v>257</v>
      </c>
      <c r="L262" s="117">
        <f t="shared" si="37"/>
        <v>-22937.835407716459</v>
      </c>
      <c r="M262" s="117">
        <f t="shared" si="38"/>
        <v>-7620.6727607828016</v>
      </c>
      <c r="N262" s="117">
        <f t="shared" si="39"/>
        <v>-15317.162646933657</v>
      </c>
      <c r="O262" s="118">
        <f t="shared" si="43"/>
        <v>15877393.564114418</v>
      </c>
    </row>
    <row r="263" spans="1:15" x14ac:dyDescent="0.2">
      <c r="A263" s="108"/>
      <c r="B263" s="113"/>
      <c r="C263" s="108">
        <f t="shared" si="34"/>
        <v>258</v>
      </c>
      <c r="D263" s="117">
        <f t="shared" si="35"/>
        <v>-123255.10570138774</v>
      </c>
      <c r="E263" s="117">
        <f t="shared" si="40"/>
        <v>-25539.875699395285</v>
      </c>
      <c r="F263" s="117">
        <f t="shared" si="41"/>
        <v>-97715.230001992459</v>
      </c>
      <c r="G263" s="118">
        <f t="shared" si="42"/>
        <v>13769551.418699533</v>
      </c>
      <c r="H263" s="112"/>
      <c r="I263" s="108"/>
      <c r="J263" s="113"/>
      <c r="K263" s="108">
        <f t="shared" si="36"/>
        <v>258</v>
      </c>
      <c r="L263" s="117">
        <f t="shared" si="37"/>
        <v>-22937.835407716459</v>
      </c>
      <c r="M263" s="117">
        <f t="shared" si="38"/>
        <v>-7672.0487963117575</v>
      </c>
      <c r="N263" s="117">
        <f t="shared" si="39"/>
        <v>-15265.786611404701</v>
      </c>
      <c r="O263" s="118">
        <f t="shared" si="43"/>
        <v>15869721.515318107</v>
      </c>
    </row>
    <row r="264" spans="1:15" x14ac:dyDescent="0.2">
      <c r="A264" s="108"/>
      <c r="B264" s="113"/>
      <c r="C264" s="108">
        <f t="shared" ref="C264:C327" si="44">SUM(C263+1)</f>
        <v>259</v>
      </c>
      <c r="D264" s="117">
        <f t="shared" ref="D264:D327" si="45">PMT($B$3/12,$B$2,$B$1)</f>
        <v>-123255.10570138774</v>
      </c>
      <c r="E264" s="117">
        <f t="shared" si="40"/>
        <v>-25720.783152266158</v>
      </c>
      <c r="F264" s="117">
        <f t="shared" si="41"/>
        <v>-97534.322549121585</v>
      </c>
      <c r="G264" s="118">
        <f t="shared" si="42"/>
        <v>13743830.635547267</v>
      </c>
      <c r="H264" s="112"/>
      <c r="I264" s="108"/>
      <c r="J264" s="113"/>
      <c r="K264" s="108">
        <f t="shared" ref="K264:K327" si="46">SUM(K263+1)</f>
        <v>259</v>
      </c>
      <c r="L264" s="117">
        <f t="shared" ref="L264:L327" si="47">PMT($J$3/12,$J$2,$J$1)</f>
        <v>-22937.835407716459</v>
      </c>
      <c r="M264" s="117">
        <f t="shared" ref="M264:M327" si="48">PPMT($J$3/12,K264,$J$2,$J$1)</f>
        <v>-7723.7711919468875</v>
      </c>
      <c r="N264" s="117">
        <f t="shared" ref="N264:N327" si="49">SUM(L264-M264)</f>
        <v>-15214.064215769571</v>
      </c>
      <c r="O264" s="118">
        <f t="shared" si="43"/>
        <v>15861997.74412616</v>
      </c>
    </row>
    <row r="265" spans="1:15" x14ac:dyDescent="0.2">
      <c r="A265" s="108"/>
      <c r="B265" s="113"/>
      <c r="C265" s="108">
        <f t="shared" si="44"/>
        <v>260</v>
      </c>
      <c r="D265" s="117">
        <f t="shared" si="45"/>
        <v>-123255.10570138774</v>
      </c>
      <c r="E265" s="117">
        <f t="shared" si="40"/>
        <v>-25902.972032928039</v>
      </c>
      <c r="F265" s="117">
        <f t="shared" si="41"/>
        <v>-97352.133668459704</v>
      </c>
      <c r="G265" s="118">
        <f t="shared" si="42"/>
        <v>13717927.663514338</v>
      </c>
      <c r="H265" s="112"/>
      <c r="I265" s="108"/>
      <c r="J265" s="113"/>
      <c r="K265" s="108">
        <f t="shared" si="46"/>
        <v>260</v>
      </c>
      <c r="L265" s="117">
        <f t="shared" si="47"/>
        <v>-22937.835407716459</v>
      </c>
      <c r="M265" s="117">
        <f t="shared" si="48"/>
        <v>-7775.8422827325994</v>
      </c>
      <c r="N265" s="117">
        <f t="shared" si="49"/>
        <v>-15161.993124983859</v>
      </c>
      <c r="O265" s="118">
        <f t="shared" si="43"/>
        <v>15854221.901843427</v>
      </c>
    </row>
    <row r="266" spans="1:15" x14ac:dyDescent="0.2">
      <c r="A266" s="108"/>
      <c r="B266" s="113"/>
      <c r="C266" s="108">
        <f t="shared" si="44"/>
        <v>261</v>
      </c>
      <c r="D266" s="117">
        <f t="shared" si="45"/>
        <v>-123255.10570138774</v>
      </c>
      <c r="E266" s="117">
        <f t="shared" si="40"/>
        <v>-26086.451418161232</v>
      </c>
      <c r="F266" s="117">
        <f t="shared" si="41"/>
        <v>-97168.654283226511</v>
      </c>
      <c r="G266" s="118">
        <f t="shared" si="42"/>
        <v>13691841.212096177</v>
      </c>
      <c r="H266" s="112"/>
      <c r="I266" s="108"/>
      <c r="J266" s="113"/>
      <c r="K266" s="108">
        <f t="shared" si="46"/>
        <v>261</v>
      </c>
      <c r="L266" s="117">
        <f t="shared" si="47"/>
        <v>-22937.835407716459</v>
      </c>
      <c r="M266" s="117">
        <f t="shared" si="48"/>
        <v>-7828.2644194553322</v>
      </c>
      <c r="N266" s="117">
        <f t="shared" si="49"/>
        <v>-15109.570988261126</v>
      </c>
      <c r="O266" s="118">
        <f t="shared" si="43"/>
        <v>15846393.637423972</v>
      </c>
    </row>
    <row r="267" spans="1:15" x14ac:dyDescent="0.2">
      <c r="A267" s="108"/>
      <c r="B267" s="113"/>
      <c r="C267" s="108">
        <f t="shared" si="44"/>
        <v>262</v>
      </c>
      <c r="D267" s="117">
        <f t="shared" si="45"/>
        <v>-123255.10570138774</v>
      </c>
      <c r="E267" s="117">
        <f t="shared" si="40"/>
        <v>-26271.230449039867</v>
      </c>
      <c r="F267" s="117">
        <f t="shared" si="41"/>
        <v>-96983.875252347876</v>
      </c>
      <c r="G267" s="118">
        <f t="shared" si="42"/>
        <v>13665569.981647138</v>
      </c>
      <c r="H267" s="112"/>
      <c r="I267" s="108"/>
      <c r="J267" s="113"/>
      <c r="K267" s="108">
        <f t="shared" si="46"/>
        <v>262</v>
      </c>
      <c r="L267" s="117">
        <f t="shared" si="47"/>
        <v>-22937.835407716459</v>
      </c>
      <c r="M267" s="117">
        <f t="shared" si="48"/>
        <v>-7881.0399687498502</v>
      </c>
      <c r="N267" s="117">
        <f t="shared" si="49"/>
        <v>-15056.795438966608</v>
      </c>
      <c r="O267" s="118">
        <f t="shared" si="43"/>
        <v>15838512.597455222</v>
      </c>
    </row>
    <row r="268" spans="1:15" x14ac:dyDescent="0.2">
      <c r="A268" s="108"/>
      <c r="B268" s="113"/>
      <c r="C268" s="108">
        <f t="shared" si="44"/>
        <v>263</v>
      </c>
      <c r="D268" s="117">
        <f t="shared" si="45"/>
        <v>-123255.10570138774</v>
      </c>
      <c r="E268" s="117">
        <f t="shared" si="40"/>
        <v>-26457.318331387316</v>
      </c>
      <c r="F268" s="117">
        <f t="shared" si="41"/>
        <v>-96797.787370000427</v>
      </c>
      <c r="G268" s="118">
        <f t="shared" si="42"/>
        <v>13639112.663315751</v>
      </c>
      <c r="H268" s="112"/>
      <c r="I268" s="108"/>
      <c r="J268" s="113"/>
      <c r="K268" s="108">
        <f t="shared" si="46"/>
        <v>263</v>
      </c>
      <c r="L268" s="117">
        <f t="shared" si="47"/>
        <v>-22937.835407716459</v>
      </c>
      <c r="M268" s="117">
        <f t="shared" si="48"/>
        <v>-7934.1713132058485</v>
      </c>
      <c r="N268" s="117">
        <f t="shared" si="49"/>
        <v>-15003.66409451061</v>
      </c>
      <c r="O268" s="118">
        <f t="shared" si="43"/>
        <v>15830578.426142016</v>
      </c>
    </row>
    <row r="269" spans="1:15" x14ac:dyDescent="0.2">
      <c r="A269" s="108"/>
      <c r="B269" s="113">
        <f>SUM(D258:D269)</f>
        <v>-1479061.2684166534</v>
      </c>
      <c r="C269" s="108">
        <f t="shared" si="44"/>
        <v>264</v>
      </c>
      <c r="D269" s="117">
        <f t="shared" si="45"/>
        <v>-123255.10570138774</v>
      </c>
      <c r="E269" s="117">
        <f t="shared" si="40"/>
        <v>-26644.724336234562</v>
      </c>
      <c r="F269" s="117">
        <f t="shared" si="41"/>
        <v>-96610.381365153182</v>
      </c>
      <c r="G269" s="118">
        <f t="shared" si="42"/>
        <v>13612467.938979516</v>
      </c>
      <c r="H269" s="112"/>
      <c r="I269" s="108"/>
      <c r="J269" s="113">
        <f>SUM(L258:L269)</f>
        <v>-275254.02489259752</v>
      </c>
      <c r="K269" s="108">
        <f t="shared" si="46"/>
        <v>264</v>
      </c>
      <c r="L269" s="117">
        <f t="shared" si="47"/>
        <v>-22937.835407716459</v>
      </c>
      <c r="M269" s="117">
        <f t="shared" si="48"/>
        <v>-7987.6608514756972</v>
      </c>
      <c r="N269" s="117">
        <f t="shared" si="49"/>
        <v>-14950.174556240761</v>
      </c>
      <c r="O269" s="118">
        <f t="shared" si="43"/>
        <v>15822590.765290542</v>
      </c>
    </row>
    <row r="270" spans="1:15" x14ac:dyDescent="0.2">
      <c r="A270" s="108"/>
      <c r="B270" s="113"/>
      <c r="C270" s="108">
        <f t="shared" si="44"/>
        <v>265</v>
      </c>
      <c r="D270" s="117">
        <f t="shared" si="45"/>
        <v>-123255.10570138774</v>
      </c>
      <c r="E270" s="117">
        <f t="shared" si="40"/>
        <v>-26833.457800282893</v>
      </c>
      <c r="F270" s="117">
        <f t="shared" si="41"/>
        <v>-96421.64790110485</v>
      </c>
      <c r="G270" s="118">
        <f t="shared" si="42"/>
        <v>13585634.481179234</v>
      </c>
      <c r="H270" s="112"/>
      <c r="I270" s="108"/>
      <c r="J270" s="113"/>
      <c r="K270" s="108">
        <f t="shared" si="46"/>
        <v>265</v>
      </c>
      <c r="L270" s="117">
        <f t="shared" si="47"/>
        <v>-22937.835407716459</v>
      </c>
      <c r="M270" s="117">
        <f t="shared" si="48"/>
        <v>-8041.5109983827497</v>
      </c>
      <c r="N270" s="117">
        <f t="shared" si="49"/>
        <v>-14896.324409333709</v>
      </c>
      <c r="O270" s="118">
        <f t="shared" si="43"/>
        <v>15814549.254292158</v>
      </c>
    </row>
    <row r="271" spans="1:15" x14ac:dyDescent="0.2">
      <c r="A271" s="108"/>
      <c r="B271" s="113"/>
      <c r="C271" s="108">
        <f t="shared" si="44"/>
        <v>266</v>
      </c>
      <c r="D271" s="117">
        <f t="shared" si="45"/>
        <v>-123255.10570138774</v>
      </c>
      <c r="E271" s="117">
        <f t="shared" si="40"/>
        <v>-27023.528126368241</v>
      </c>
      <c r="F271" s="117">
        <f t="shared" si="41"/>
        <v>-96231.577575019503</v>
      </c>
      <c r="G271" s="118">
        <f t="shared" si="42"/>
        <v>13558610.953052865</v>
      </c>
      <c r="H271" s="112"/>
      <c r="I271" s="108"/>
      <c r="J271" s="113"/>
      <c r="K271" s="108">
        <f t="shared" si="46"/>
        <v>266</v>
      </c>
      <c r="L271" s="117">
        <f t="shared" si="47"/>
        <v>-22937.835407716459</v>
      </c>
      <c r="M271" s="117">
        <f t="shared" si="48"/>
        <v>-8095.7241850301707</v>
      </c>
      <c r="N271" s="117">
        <f t="shared" si="49"/>
        <v>-14842.111222686288</v>
      </c>
      <c r="O271" s="118">
        <f t="shared" si="43"/>
        <v>15806453.530107128</v>
      </c>
    </row>
    <row r="272" spans="1:15" x14ac:dyDescent="0.2">
      <c r="A272" s="108"/>
      <c r="B272" s="113"/>
      <c r="C272" s="108">
        <f t="shared" si="44"/>
        <v>267</v>
      </c>
      <c r="D272" s="117">
        <f t="shared" si="45"/>
        <v>-123255.10570138774</v>
      </c>
      <c r="E272" s="117">
        <f t="shared" si="40"/>
        <v>-27214.944783930056</v>
      </c>
      <c r="F272" s="117">
        <f t="shared" si="41"/>
        <v>-96040.160917457688</v>
      </c>
      <c r="G272" s="118">
        <f t="shared" si="42"/>
        <v>13531396.008268936</v>
      </c>
      <c r="H272" s="112"/>
      <c r="I272" s="108"/>
      <c r="J272" s="113"/>
      <c r="K272" s="108">
        <f t="shared" si="46"/>
        <v>267</v>
      </c>
      <c r="L272" s="117">
        <f t="shared" si="47"/>
        <v>-22937.835407716459</v>
      </c>
      <c r="M272" s="117">
        <f t="shared" si="48"/>
        <v>-8150.3028589108944</v>
      </c>
      <c r="N272" s="117">
        <f t="shared" si="49"/>
        <v>-14787.532548805564</v>
      </c>
      <c r="O272" s="118">
        <f t="shared" si="43"/>
        <v>15798303.227248216</v>
      </c>
    </row>
    <row r="273" spans="1:15" x14ac:dyDescent="0.2">
      <c r="A273" s="108"/>
      <c r="B273" s="113"/>
      <c r="C273" s="108">
        <f t="shared" si="44"/>
        <v>268</v>
      </c>
      <c r="D273" s="117">
        <f t="shared" si="45"/>
        <v>-123255.10570138774</v>
      </c>
      <c r="E273" s="117">
        <f t="shared" si="40"/>
        <v>-27407.717309482861</v>
      </c>
      <c r="F273" s="117">
        <f t="shared" si="41"/>
        <v>-95847.388391904882</v>
      </c>
      <c r="G273" s="118">
        <f t="shared" si="42"/>
        <v>13503988.290959453</v>
      </c>
      <c r="H273" s="112"/>
      <c r="I273" s="108"/>
      <c r="J273" s="113"/>
      <c r="K273" s="108">
        <f t="shared" si="46"/>
        <v>268</v>
      </c>
      <c r="L273" s="117">
        <f t="shared" si="47"/>
        <v>-22937.835407716459</v>
      </c>
      <c r="M273" s="117">
        <f t="shared" si="48"/>
        <v>-8205.249484018057</v>
      </c>
      <c r="N273" s="117">
        <f t="shared" si="49"/>
        <v>-14732.585923698402</v>
      </c>
      <c r="O273" s="118">
        <f t="shared" si="43"/>
        <v>15790097.977764199</v>
      </c>
    </row>
    <row r="274" spans="1:15" x14ac:dyDescent="0.2">
      <c r="A274" s="108"/>
      <c r="B274" s="113"/>
      <c r="C274" s="108">
        <f t="shared" si="44"/>
        <v>269</v>
      </c>
      <c r="D274" s="117">
        <f t="shared" si="45"/>
        <v>-123255.10570138774</v>
      </c>
      <c r="E274" s="117">
        <f t="shared" si="40"/>
        <v>-27601.855307091653</v>
      </c>
      <c r="F274" s="117">
        <f t="shared" si="41"/>
        <v>-95653.25039429609</v>
      </c>
      <c r="G274" s="118">
        <f t="shared" si="42"/>
        <v>13476386.435652362</v>
      </c>
      <c r="H274" s="112"/>
      <c r="I274" s="108"/>
      <c r="J274" s="113"/>
      <c r="K274" s="108">
        <f t="shared" si="46"/>
        <v>269</v>
      </c>
      <c r="L274" s="117">
        <f t="shared" si="47"/>
        <v>-22937.835407716459</v>
      </c>
      <c r="M274" s="117">
        <f t="shared" si="48"/>
        <v>-8260.5665409561407</v>
      </c>
      <c r="N274" s="117">
        <f t="shared" si="49"/>
        <v>-14677.268866760318</v>
      </c>
      <c r="O274" s="118">
        <f t="shared" si="43"/>
        <v>15781837.411223242</v>
      </c>
    </row>
    <row r="275" spans="1:15" x14ac:dyDescent="0.2">
      <c r="A275" s="108"/>
      <c r="B275" s="113"/>
      <c r="C275" s="108">
        <f t="shared" si="44"/>
        <v>270</v>
      </c>
      <c r="D275" s="117">
        <f t="shared" si="45"/>
        <v>-123255.10570138774</v>
      </c>
      <c r="E275" s="117">
        <f t="shared" si="40"/>
        <v>-27797.368448850189</v>
      </c>
      <c r="F275" s="117">
        <f t="shared" si="41"/>
        <v>-95457.737252537554</v>
      </c>
      <c r="G275" s="118">
        <f t="shared" si="42"/>
        <v>13448589.067203512</v>
      </c>
      <c r="H275" s="112"/>
      <c r="I275" s="108"/>
      <c r="J275" s="113"/>
      <c r="K275" s="108">
        <f t="shared" si="46"/>
        <v>270</v>
      </c>
      <c r="L275" s="117">
        <f t="shared" si="47"/>
        <v>-22937.835407716459</v>
      </c>
      <c r="M275" s="117">
        <f t="shared" si="48"/>
        <v>-8316.2565270530886</v>
      </c>
      <c r="N275" s="117">
        <f t="shared" si="49"/>
        <v>-14621.57888066337</v>
      </c>
      <c r="O275" s="118">
        <f t="shared" si="43"/>
        <v>15773521.154696189</v>
      </c>
    </row>
    <row r="276" spans="1:15" x14ac:dyDescent="0.2">
      <c r="A276" s="108"/>
      <c r="B276" s="113"/>
      <c r="C276" s="108">
        <f t="shared" si="44"/>
        <v>271</v>
      </c>
      <c r="D276" s="117">
        <f t="shared" si="45"/>
        <v>-123255.10570138774</v>
      </c>
      <c r="E276" s="117">
        <f t="shared" si="40"/>
        <v>-27994.266475362892</v>
      </c>
      <c r="F276" s="117">
        <f t="shared" si="41"/>
        <v>-95260.839226024851</v>
      </c>
      <c r="G276" s="118">
        <f t="shared" si="42"/>
        <v>13420594.80072815</v>
      </c>
      <c r="H276" s="112"/>
      <c r="I276" s="108"/>
      <c r="J276" s="113"/>
      <c r="K276" s="108">
        <f t="shared" si="46"/>
        <v>271</v>
      </c>
      <c r="L276" s="117">
        <f t="shared" si="47"/>
        <v>-22937.835407716459</v>
      </c>
      <c r="M276" s="117">
        <f t="shared" si="48"/>
        <v>-8372.3219564729861</v>
      </c>
      <c r="N276" s="117">
        <f t="shared" si="49"/>
        <v>-14565.513451243472</v>
      </c>
      <c r="O276" s="118">
        <f t="shared" si="43"/>
        <v>15765148.832739716</v>
      </c>
    </row>
    <row r="277" spans="1:15" x14ac:dyDescent="0.2">
      <c r="A277" s="108"/>
      <c r="B277" s="113"/>
      <c r="C277" s="108">
        <f t="shared" si="44"/>
        <v>272</v>
      </c>
      <c r="D277" s="117">
        <f t="shared" si="45"/>
        <v>-123255.10570138774</v>
      </c>
      <c r="E277" s="117">
        <f t="shared" si="40"/>
        <v>-28192.559196230068</v>
      </c>
      <c r="F277" s="117">
        <f t="shared" si="41"/>
        <v>-95062.546505157676</v>
      </c>
      <c r="G277" s="118">
        <f t="shared" si="42"/>
        <v>13392402.24153192</v>
      </c>
      <c r="H277" s="112"/>
      <c r="I277" s="108"/>
      <c r="J277" s="113"/>
      <c r="K277" s="108">
        <f t="shared" si="46"/>
        <v>272</v>
      </c>
      <c r="L277" s="117">
        <f t="shared" si="47"/>
        <v>-22937.835407716459</v>
      </c>
      <c r="M277" s="117">
        <f t="shared" si="48"/>
        <v>-8428.7653603295239</v>
      </c>
      <c r="N277" s="117">
        <f t="shared" si="49"/>
        <v>-14509.070047386935</v>
      </c>
      <c r="O277" s="118">
        <f t="shared" si="43"/>
        <v>15756720.067379387</v>
      </c>
    </row>
    <row r="278" spans="1:15" x14ac:dyDescent="0.2">
      <c r="A278" s="108"/>
      <c r="B278" s="113"/>
      <c r="C278" s="108">
        <f t="shared" si="44"/>
        <v>273</v>
      </c>
      <c r="D278" s="117">
        <f t="shared" si="45"/>
        <v>-123255.10570138774</v>
      </c>
      <c r="E278" s="117">
        <f t="shared" si="40"/>
        <v>-28392.256490536616</v>
      </c>
      <c r="F278" s="117">
        <f t="shared" si="41"/>
        <v>-94862.849210851127</v>
      </c>
      <c r="G278" s="118">
        <f t="shared" si="42"/>
        <v>13364009.985041384</v>
      </c>
      <c r="H278" s="112"/>
      <c r="I278" s="108"/>
      <c r="J278" s="113"/>
      <c r="K278" s="108">
        <f t="shared" si="46"/>
        <v>273</v>
      </c>
      <c r="L278" s="117">
        <f t="shared" si="47"/>
        <v>-22937.835407716459</v>
      </c>
      <c r="M278" s="117">
        <f t="shared" si="48"/>
        <v>-8485.5892868004121</v>
      </c>
      <c r="N278" s="117">
        <f t="shared" si="49"/>
        <v>-14452.246120916046</v>
      </c>
      <c r="O278" s="118">
        <f t="shared" si="43"/>
        <v>15748234.478092587</v>
      </c>
    </row>
    <row r="279" spans="1:15" x14ac:dyDescent="0.2">
      <c r="A279" s="108"/>
      <c r="B279" s="113"/>
      <c r="C279" s="108">
        <f t="shared" si="44"/>
        <v>274</v>
      </c>
      <c r="D279" s="117">
        <f t="shared" si="45"/>
        <v>-123255.10570138774</v>
      </c>
      <c r="E279" s="117">
        <f t="shared" si="40"/>
        <v>-28593.36830734463</v>
      </c>
      <c r="F279" s="117">
        <f t="shared" si="41"/>
        <v>-94661.737394043113</v>
      </c>
      <c r="G279" s="118">
        <f t="shared" si="42"/>
        <v>13335416.616734039</v>
      </c>
      <c r="H279" s="112"/>
      <c r="I279" s="108"/>
      <c r="J279" s="113"/>
      <c r="K279" s="108">
        <f t="shared" si="46"/>
        <v>274</v>
      </c>
      <c r="L279" s="117">
        <f t="shared" si="47"/>
        <v>-22937.835407716459</v>
      </c>
      <c r="M279" s="117">
        <f t="shared" si="48"/>
        <v>-8542.7963012422588</v>
      </c>
      <c r="N279" s="117">
        <f t="shared" si="49"/>
        <v>-14395.0391064742</v>
      </c>
      <c r="O279" s="118">
        <f t="shared" si="43"/>
        <v>15739691.681791345</v>
      </c>
    </row>
    <row r="280" spans="1:15" x14ac:dyDescent="0.2">
      <c r="A280" s="108"/>
      <c r="B280" s="113"/>
      <c r="C280" s="108">
        <f t="shared" si="44"/>
        <v>275</v>
      </c>
      <c r="D280" s="117">
        <f t="shared" si="45"/>
        <v>-123255.10570138774</v>
      </c>
      <c r="E280" s="117">
        <f t="shared" si="40"/>
        <v>-28795.904666188479</v>
      </c>
      <c r="F280" s="117">
        <f t="shared" si="41"/>
        <v>-94459.201035199265</v>
      </c>
      <c r="G280" s="118">
        <f t="shared" si="42"/>
        <v>13306620.71206785</v>
      </c>
      <c r="H280" s="112"/>
      <c r="I280" s="108"/>
      <c r="J280" s="113"/>
      <c r="K280" s="108">
        <f t="shared" si="46"/>
        <v>275</v>
      </c>
      <c r="L280" s="117">
        <f t="shared" si="47"/>
        <v>-22937.835407716459</v>
      </c>
      <c r="M280" s="117">
        <f t="shared" si="48"/>
        <v>-8600.3889863064633</v>
      </c>
      <c r="N280" s="117">
        <f t="shared" si="49"/>
        <v>-14337.446421409995</v>
      </c>
      <c r="O280" s="118">
        <f t="shared" si="43"/>
        <v>15731091.292805038</v>
      </c>
    </row>
    <row r="281" spans="1:15" x14ac:dyDescent="0.2">
      <c r="A281" s="108"/>
      <c r="B281" s="113">
        <f>SUM(D270:D281)</f>
        <v>-1479061.2684166534</v>
      </c>
      <c r="C281" s="108">
        <f t="shared" si="44"/>
        <v>276</v>
      </c>
      <c r="D281" s="117">
        <f t="shared" si="45"/>
        <v>-123255.10570138774</v>
      </c>
      <c r="E281" s="117">
        <f t="shared" si="40"/>
        <v>-28999.875657573852</v>
      </c>
      <c r="F281" s="117">
        <f t="shared" si="41"/>
        <v>-94255.230043813892</v>
      </c>
      <c r="G281" s="118">
        <f t="shared" si="42"/>
        <v>13277620.836410277</v>
      </c>
      <c r="H281" s="112"/>
      <c r="I281" s="108"/>
      <c r="J281" s="113">
        <f>SUM(L270:L281)</f>
        <v>-275254.02489259752</v>
      </c>
      <c r="K281" s="108">
        <f t="shared" si="46"/>
        <v>276</v>
      </c>
      <c r="L281" s="117">
        <f t="shared" si="47"/>
        <v>-22937.835407716459</v>
      </c>
      <c r="M281" s="117">
        <f t="shared" si="48"/>
        <v>-8658.3699420558241</v>
      </c>
      <c r="N281" s="117">
        <f t="shared" si="49"/>
        <v>-14279.465465660634</v>
      </c>
      <c r="O281" s="118">
        <f t="shared" si="43"/>
        <v>15722432.922862982</v>
      </c>
    </row>
    <row r="282" spans="1:15" x14ac:dyDescent="0.2">
      <c r="A282" s="108"/>
      <c r="B282" s="113"/>
      <c r="C282" s="108">
        <f t="shared" si="44"/>
        <v>277</v>
      </c>
      <c r="D282" s="117">
        <f t="shared" si="45"/>
        <v>-123255.10570138774</v>
      </c>
      <c r="E282" s="117">
        <f t="shared" si="40"/>
        <v>-29205.291443481765</v>
      </c>
      <c r="F282" s="117">
        <f t="shared" si="41"/>
        <v>-94049.814257905979</v>
      </c>
      <c r="G282" s="118">
        <f t="shared" si="42"/>
        <v>13248415.544966795</v>
      </c>
      <c r="H282" s="112"/>
      <c r="I282" s="108"/>
      <c r="J282" s="113"/>
      <c r="K282" s="108">
        <f t="shared" si="46"/>
        <v>277</v>
      </c>
      <c r="L282" s="117">
        <f t="shared" si="47"/>
        <v>-22937.835407716459</v>
      </c>
      <c r="M282" s="117">
        <f t="shared" si="48"/>
        <v>-8716.7417860818641</v>
      </c>
      <c r="N282" s="117">
        <f t="shared" si="49"/>
        <v>-14221.093621634594</v>
      </c>
      <c r="O282" s="118">
        <f t="shared" si="43"/>
        <v>15713716.181076901</v>
      </c>
    </row>
    <row r="283" spans="1:15" x14ac:dyDescent="0.2">
      <c r="A283" s="108"/>
      <c r="B283" s="113"/>
      <c r="C283" s="108">
        <f t="shared" si="44"/>
        <v>278</v>
      </c>
      <c r="D283" s="117">
        <f t="shared" si="45"/>
        <v>-123255.10570138774</v>
      </c>
      <c r="E283" s="117">
        <f t="shared" si="40"/>
        <v>-29412.162257873104</v>
      </c>
      <c r="F283" s="117">
        <f t="shared" si="41"/>
        <v>-93842.94344351464</v>
      </c>
      <c r="G283" s="118">
        <f t="shared" si="42"/>
        <v>13219003.382708922</v>
      </c>
      <c r="H283" s="112"/>
      <c r="I283" s="108"/>
      <c r="J283" s="113"/>
      <c r="K283" s="108">
        <f t="shared" si="46"/>
        <v>278</v>
      </c>
      <c r="L283" s="117">
        <f t="shared" si="47"/>
        <v>-22937.835407716459</v>
      </c>
      <c r="M283" s="117">
        <f t="shared" si="48"/>
        <v>-8775.5071536230043</v>
      </c>
      <c r="N283" s="117">
        <f t="shared" si="49"/>
        <v>-14162.328254093454</v>
      </c>
      <c r="O283" s="118">
        <f t="shared" si="43"/>
        <v>15704940.673923278</v>
      </c>
    </row>
    <row r="284" spans="1:15" x14ac:dyDescent="0.2">
      <c r="A284" s="108"/>
      <c r="B284" s="113"/>
      <c r="C284" s="108">
        <f t="shared" si="44"/>
        <v>279</v>
      </c>
      <c r="D284" s="117">
        <f t="shared" si="45"/>
        <v>-123255.10570138774</v>
      </c>
      <c r="E284" s="117">
        <f t="shared" si="40"/>
        <v>-29620.498407199746</v>
      </c>
      <c r="F284" s="117">
        <f t="shared" si="41"/>
        <v>-93634.607294187997</v>
      </c>
      <c r="G284" s="118">
        <f t="shared" si="42"/>
        <v>13189382.884301722</v>
      </c>
      <c r="H284" s="112"/>
      <c r="I284" s="108"/>
      <c r="J284" s="113"/>
      <c r="K284" s="108">
        <f t="shared" si="46"/>
        <v>279</v>
      </c>
      <c r="L284" s="117">
        <f t="shared" si="47"/>
        <v>-22937.835407716459</v>
      </c>
      <c r="M284" s="117">
        <f t="shared" si="48"/>
        <v>-8834.6686976836791</v>
      </c>
      <c r="N284" s="117">
        <f t="shared" si="49"/>
        <v>-14103.16671003278</v>
      </c>
      <c r="O284" s="118">
        <f t="shared" si="43"/>
        <v>15696106.005225595</v>
      </c>
    </row>
    <row r="285" spans="1:15" x14ac:dyDescent="0.2">
      <c r="A285" s="108"/>
      <c r="B285" s="113"/>
      <c r="C285" s="108">
        <f t="shared" si="44"/>
        <v>280</v>
      </c>
      <c r="D285" s="117">
        <f t="shared" si="45"/>
        <v>-123255.10570138774</v>
      </c>
      <c r="E285" s="117">
        <f t="shared" si="40"/>
        <v>-29830.310270917311</v>
      </c>
      <c r="F285" s="117">
        <f t="shared" si="41"/>
        <v>-93424.795430470433</v>
      </c>
      <c r="G285" s="118">
        <f t="shared" si="42"/>
        <v>13159552.574030805</v>
      </c>
      <c r="H285" s="112"/>
      <c r="I285" s="108"/>
      <c r="J285" s="113"/>
      <c r="K285" s="108">
        <f t="shared" si="46"/>
        <v>280</v>
      </c>
      <c r="L285" s="117">
        <f t="shared" si="47"/>
        <v>-22937.835407716459</v>
      </c>
      <c r="M285" s="117">
        <f t="shared" si="48"/>
        <v>-8894.2290891539051</v>
      </c>
      <c r="N285" s="117">
        <f t="shared" si="49"/>
        <v>-14043.606318562553</v>
      </c>
      <c r="O285" s="118">
        <f t="shared" si="43"/>
        <v>15687211.776136441</v>
      </c>
    </row>
    <row r="286" spans="1:15" x14ac:dyDescent="0.2">
      <c r="A286" s="108"/>
      <c r="B286" s="113"/>
      <c r="C286" s="108">
        <f t="shared" si="44"/>
        <v>281</v>
      </c>
      <c r="D286" s="117">
        <f t="shared" si="45"/>
        <v>-123255.10570138774</v>
      </c>
      <c r="E286" s="117">
        <f t="shared" si="40"/>
        <v>-30041.608302002991</v>
      </c>
      <c r="F286" s="117">
        <f t="shared" si="41"/>
        <v>-93213.497399384752</v>
      </c>
      <c r="G286" s="118">
        <f t="shared" si="42"/>
        <v>13129510.965728803</v>
      </c>
      <c r="H286" s="112"/>
      <c r="I286" s="108"/>
      <c r="J286" s="113"/>
      <c r="K286" s="108">
        <f t="shared" si="46"/>
        <v>281</v>
      </c>
      <c r="L286" s="117">
        <f t="shared" si="47"/>
        <v>-22937.835407716459</v>
      </c>
      <c r="M286" s="117">
        <f t="shared" si="48"/>
        <v>-8954.1910169299645</v>
      </c>
      <c r="N286" s="117">
        <f t="shared" si="49"/>
        <v>-13983.644390786494</v>
      </c>
      <c r="O286" s="118">
        <f t="shared" si="43"/>
        <v>15678257.585119512</v>
      </c>
    </row>
    <row r="287" spans="1:15" x14ac:dyDescent="0.2">
      <c r="A287" s="108"/>
      <c r="B287" s="113"/>
      <c r="C287" s="108">
        <f t="shared" si="44"/>
        <v>282</v>
      </c>
      <c r="D287" s="117">
        <f t="shared" si="45"/>
        <v>-123255.10570138774</v>
      </c>
      <c r="E287" s="117">
        <f t="shared" si="40"/>
        <v>-30254.403027475477</v>
      </c>
      <c r="F287" s="117">
        <f t="shared" si="41"/>
        <v>-93000.702673912267</v>
      </c>
      <c r="G287" s="118">
        <f t="shared" si="42"/>
        <v>13099256.562701328</v>
      </c>
      <c r="H287" s="112"/>
      <c r="I287" s="108"/>
      <c r="J287" s="113"/>
      <c r="K287" s="108">
        <f t="shared" si="46"/>
        <v>282</v>
      </c>
      <c r="L287" s="117">
        <f t="shared" si="47"/>
        <v>-22937.835407716459</v>
      </c>
      <c r="M287" s="117">
        <f t="shared" si="48"/>
        <v>-9014.5571880357493</v>
      </c>
      <c r="N287" s="117">
        <f t="shared" si="49"/>
        <v>-13923.278219680709</v>
      </c>
      <c r="O287" s="118">
        <f t="shared" si="43"/>
        <v>15669243.027931476</v>
      </c>
    </row>
    <row r="288" spans="1:15" x14ac:dyDescent="0.2">
      <c r="A288" s="108"/>
      <c r="B288" s="113"/>
      <c r="C288" s="108">
        <f t="shared" si="44"/>
        <v>283</v>
      </c>
      <c r="D288" s="117">
        <f t="shared" si="45"/>
        <v>-123255.10570138774</v>
      </c>
      <c r="E288" s="117">
        <f t="shared" si="40"/>
        <v>-30468.705048920092</v>
      </c>
      <c r="F288" s="117">
        <f t="shared" si="41"/>
        <v>-92786.400652467652</v>
      </c>
      <c r="G288" s="118">
        <f t="shared" si="42"/>
        <v>13068787.857652407</v>
      </c>
      <c r="H288" s="112"/>
      <c r="I288" s="108"/>
      <c r="J288" s="113"/>
      <c r="K288" s="108">
        <f t="shared" si="46"/>
        <v>283</v>
      </c>
      <c r="L288" s="117">
        <f t="shared" si="47"/>
        <v>-22937.835407716459</v>
      </c>
      <c r="M288" s="117">
        <f t="shared" si="48"/>
        <v>-9075.3303277451032</v>
      </c>
      <c r="N288" s="117">
        <f t="shared" si="49"/>
        <v>-13862.505079971355</v>
      </c>
      <c r="O288" s="118">
        <f t="shared" si="43"/>
        <v>15660167.69760373</v>
      </c>
    </row>
    <row r="289" spans="1:15" x14ac:dyDescent="0.2">
      <c r="A289" s="108"/>
      <c r="B289" s="113"/>
      <c r="C289" s="108">
        <f t="shared" si="44"/>
        <v>284</v>
      </c>
      <c r="D289" s="117">
        <f t="shared" si="45"/>
        <v>-123255.10570138774</v>
      </c>
      <c r="E289" s="117">
        <f t="shared" si="40"/>
        <v>-30684.525043016707</v>
      </c>
      <c r="F289" s="117">
        <f t="shared" si="41"/>
        <v>-92570.580658371036</v>
      </c>
      <c r="G289" s="118">
        <f t="shared" si="42"/>
        <v>13038103.332609391</v>
      </c>
      <c r="H289" s="112"/>
      <c r="I289" s="108"/>
      <c r="J289" s="113"/>
      <c r="K289" s="108">
        <f t="shared" si="46"/>
        <v>284</v>
      </c>
      <c r="L289" s="117">
        <f t="shared" si="47"/>
        <v>-22937.835407716459</v>
      </c>
      <c r="M289" s="117">
        <f t="shared" si="48"/>
        <v>-9136.5131797046542</v>
      </c>
      <c r="N289" s="117">
        <f t="shared" si="49"/>
        <v>-13801.322228011804</v>
      </c>
      <c r="O289" s="118">
        <f t="shared" si="43"/>
        <v>15651031.184424026</v>
      </c>
    </row>
    <row r="290" spans="1:15" x14ac:dyDescent="0.2">
      <c r="A290" s="108"/>
      <c r="B290" s="113"/>
      <c r="C290" s="108">
        <f t="shared" si="44"/>
        <v>285</v>
      </c>
      <c r="D290" s="117">
        <f t="shared" si="45"/>
        <v>-123255.10570138774</v>
      </c>
      <c r="E290" s="117">
        <f t="shared" si="40"/>
        <v>-30901.873762071264</v>
      </c>
      <c r="F290" s="117">
        <f t="shared" si="41"/>
        <v>-92353.23193931648</v>
      </c>
      <c r="G290" s="118">
        <f t="shared" si="42"/>
        <v>13007201.45884732</v>
      </c>
      <c r="H290" s="112"/>
      <c r="I290" s="108"/>
      <c r="J290" s="113"/>
      <c r="K290" s="108">
        <f t="shared" si="46"/>
        <v>285</v>
      </c>
      <c r="L290" s="117">
        <f t="shared" si="47"/>
        <v>-22937.835407716459</v>
      </c>
      <c r="M290" s="117">
        <f t="shared" si="48"/>
        <v>-9198.1085060578298</v>
      </c>
      <c r="N290" s="117">
        <f t="shared" si="49"/>
        <v>-13739.726901658629</v>
      </c>
      <c r="O290" s="118">
        <f t="shared" si="43"/>
        <v>15641833.075917969</v>
      </c>
    </row>
    <row r="291" spans="1:15" x14ac:dyDescent="0.2">
      <c r="A291" s="108"/>
      <c r="B291" s="113"/>
      <c r="C291" s="108">
        <f t="shared" si="44"/>
        <v>286</v>
      </c>
      <c r="D291" s="117">
        <f t="shared" si="45"/>
        <v>-123255.10570138774</v>
      </c>
      <c r="E291" s="117">
        <f t="shared" si="40"/>
        <v>-31120.762034552696</v>
      </c>
      <c r="F291" s="117">
        <f t="shared" si="41"/>
        <v>-92134.343666835048</v>
      </c>
      <c r="G291" s="118">
        <f t="shared" si="42"/>
        <v>12976080.696812768</v>
      </c>
      <c r="H291" s="112"/>
      <c r="I291" s="108"/>
      <c r="J291" s="113"/>
      <c r="K291" s="108">
        <f t="shared" si="46"/>
        <v>286</v>
      </c>
      <c r="L291" s="117">
        <f t="shared" si="47"/>
        <v>-22937.835407716459</v>
      </c>
      <c r="M291" s="117">
        <f t="shared" si="48"/>
        <v>-9260.1190875694992</v>
      </c>
      <c r="N291" s="117">
        <f t="shared" si="49"/>
        <v>-13677.716320146959</v>
      </c>
      <c r="O291" s="118">
        <f t="shared" si="43"/>
        <v>15632572.956830399</v>
      </c>
    </row>
    <row r="292" spans="1:15" x14ac:dyDescent="0.2">
      <c r="A292" s="108"/>
      <c r="B292" s="113"/>
      <c r="C292" s="108">
        <f t="shared" si="44"/>
        <v>287</v>
      </c>
      <c r="D292" s="117">
        <f t="shared" si="45"/>
        <v>-123255.10570138774</v>
      </c>
      <c r="E292" s="117">
        <f t="shared" si="40"/>
        <v>-31341.200765630769</v>
      </c>
      <c r="F292" s="117">
        <f t="shared" si="41"/>
        <v>-91913.904935756975</v>
      </c>
      <c r="G292" s="118">
        <f t="shared" si="42"/>
        <v>12944739.496047137</v>
      </c>
      <c r="H292" s="112"/>
      <c r="I292" s="108"/>
      <c r="J292" s="113"/>
      <c r="K292" s="108">
        <f t="shared" si="46"/>
        <v>287</v>
      </c>
      <c r="L292" s="117">
        <f t="shared" si="47"/>
        <v>-22937.835407716459</v>
      </c>
      <c r="M292" s="117">
        <f t="shared" si="48"/>
        <v>-9322.5477237515297</v>
      </c>
      <c r="N292" s="117">
        <f t="shared" si="49"/>
        <v>-13615.287683964929</v>
      </c>
      <c r="O292" s="118">
        <f t="shared" si="43"/>
        <v>15623250.409106648</v>
      </c>
    </row>
    <row r="293" spans="1:15" x14ac:dyDescent="0.2">
      <c r="A293" s="108"/>
      <c r="B293" s="113">
        <f>SUM(D282:D293)</f>
        <v>-1479061.2684166534</v>
      </c>
      <c r="C293" s="108">
        <f t="shared" si="44"/>
        <v>288</v>
      </c>
      <c r="D293" s="117">
        <f t="shared" si="45"/>
        <v>-123255.10570138774</v>
      </c>
      <c r="E293" s="117">
        <f t="shared" si="40"/>
        <v>-31563.200937720612</v>
      </c>
      <c r="F293" s="117">
        <f t="shared" si="41"/>
        <v>-91691.904763667131</v>
      </c>
      <c r="G293" s="118">
        <f t="shared" si="42"/>
        <v>12913176.295109417</v>
      </c>
      <c r="H293" s="112"/>
      <c r="I293" s="108"/>
      <c r="J293" s="113">
        <f>SUM(L282:L293)</f>
        <v>-275254.02489259752</v>
      </c>
      <c r="K293" s="108">
        <f t="shared" si="46"/>
        <v>288</v>
      </c>
      <c r="L293" s="117">
        <f t="shared" si="47"/>
        <v>-22937.835407716459</v>
      </c>
      <c r="M293" s="117">
        <f t="shared" si="48"/>
        <v>-9385.3972329891549</v>
      </c>
      <c r="N293" s="117">
        <f t="shared" si="49"/>
        <v>-13552.438174727304</v>
      </c>
      <c r="O293" s="118">
        <f t="shared" si="43"/>
        <v>15613865.011873659</v>
      </c>
    </row>
    <row r="294" spans="1:15" x14ac:dyDescent="0.2">
      <c r="A294" s="108"/>
      <c r="B294" s="113"/>
      <c r="C294" s="108">
        <f t="shared" si="44"/>
        <v>289</v>
      </c>
      <c r="D294" s="117">
        <f t="shared" si="45"/>
        <v>-123255.10570138774</v>
      </c>
      <c r="E294" s="117">
        <f t="shared" si="40"/>
        <v>-31786.77361102945</v>
      </c>
      <c r="F294" s="117">
        <f t="shared" si="41"/>
        <v>-91468.332090358293</v>
      </c>
      <c r="G294" s="118">
        <f t="shared" si="42"/>
        <v>12881389.521498388</v>
      </c>
      <c r="H294" s="112"/>
      <c r="I294" s="108"/>
      <c r="J294" s="113"/>
      <c r="K294" s="108">
        <f t="shared" si="46"/>
        <v>289</v>
      </c>
      <c r="L294" s="117">
        <f t="shared" si="47"/>
        <v>-22937.835407716459</v>
      </c>
      <c r="M294" s="117">
        <f t="shared" si="48"/>
        <v>-9448.6704526682097</v>
      </c>
      <c r="N294" s="117">
        <f t="shared" si="49"/>
        <v>-13489.164955048249</v>
      </c>
      <c r="O294" s="118">
        <f t="shared" si="43"/>
        <v>15604416.341420991</v>
      </c>
    </row>
    <row r="295" spans="1:15" x14ac:dyDescent="0.2">
      <c r="A295" s="108"/>
      <c r="B295" s="113"/>
      <c r="C295" s="108">
        <f t="shared" si="44"/>
        <v>290</v>
      </c>
      <c r="D295" s="117">
        <f t="shared" si="45"/>
        <v>-123255.10570138774</v>
      </c>
      <c r="E295" s="117">
        <f t="shared" si="40"/>
        <v>-32011.929924107637</v>
      </c>
      <c r="F295" s="117">
        <f t="shared" si="41"/>
        <v>-91243.175777280107</v>
      </c>
      <c r="G295" s="118">
        <f t="shared" si="42"/>
        <v>12849377.59157428</v>
      </c>
      <c r="H295" s="112"/>
      <c r="I295" s="108"/>
      <c r="J295" s="113"/>
      <c r="K295" s="108">
        <f t="shared" si="46"/>
        <v>290</v>
      </c>
      <c r="L295" s="117">
        <f t="shared" si="47"/>
        <v>-22937.835407716459</v>
      </c>
      <c r="M295" s="117">
        <f t="shared" si="48"/>
        <v>-9512.3702393032872</v>
      </c>
      <c r="N295" s="117">
        <f t="shared" si="49"/>
        <v>-13425.465168413171</v>
      </c>
      <c r="O295" s="118">
        <f t="shared" si="43"/>
        <v>15594903.971181689</v>
      </c>
    </row>
    <row r="296" spans="1:15" x14ac:dyDescent="0.2">
      <c r="A296" s="108"/>
      <c r="B296" s="113"/>
      <c r="C296" s="108">
        <f t="shared" si="44"/>
        <v>291</v>
      </c>
      <c r="D296" s="117">
        <f t="shared" si="45"/>
        <v>-123255.10570138774</v>
      </c>
      <c r="E296" s="117">
        <f t="shared" si="40"/>
        <v>-32238.68109440335</v>
      </c>
      <c r="F296" s="117">
        <f t="shared" si="41"/>
        <v>-91016.424606984394</v>
      </c>
      <c r="G296" s="118">
        <f t="shared" si="42"/>
        <v>12817138.910479877</v>
      </c>
      <c r="H296" s="112"/>
      <c r="I296" s="108"/>
      <c r="J296" s="113"/>
      <c r="K296" s="108">
        <f t="shared" si="46"/>
        <v>291</v>
      </c>
      <c r="L296" s="117">
        <f t="shared" si="47"/>
        <v>-22937.835407716459</v>
      </c>
      <c r="M296" s="117">
        <f t="shared" si="48"/>
        <v>-9576.499468666585</v>
      </c>
      <c r="N296" s="117">
        <f t="shared" si="49"/>
        <v>-13361.335939049874</v>
      </c>
      <c r="O296" s="118">
        <f t="shared" si="43"/>
        <v>15585327.471713021</v>
      </c>
    </row>
    <row r="297" spans="1:15" x14ac:dyDescent="0.2">
      <c r="A297" s="108"/>
      <c r="B297" s="113"/>
      <c r="C297" s="108">
        <f t="shared" si="44"/>
        <v>292</v>
      </c>
      <c r="D297" s="117">
        <f t="shared" si="45"/>
        <v>-123255.10570138774</v>
      </c>
      <c r="E297" s="117">
        <f t="shared" si="40"/>
        <v>-32467.038418822078</v>
      </c>
      <c r="F297" s="117">
        <f t="shared" si="41"/>
        <v>-90788.067282565666</v>
      </c>
      <c r="G297" s="118">
        <f t="shared" si="42"/>
        <v>12784671.872061055</v>
      </c>
      <c r="H297" s="112"/>
      <c r="I297" s="108"/>
      <c r="J297" s="113"/>
      <c r="K297" s="108">
        <f t="shared" si="46"/>
        <v>292</v>
      </c>
      <c r="L297" s="117">
        <f t="shared" si="47"/>
        <v>-22937.835407716459</v>
      </c>
      <c r="M297" s="117">
        <f t="shared" si="48"/>
        <v>-9641.061035917839</v>
      </c>
      <c r="N297" s="117">
        <f t="shared" si="49"/>
        <v>-13296.77437179862</v>
      </c>
      <c r="O297" s="118">
        <f t="shared" si="43"/>
        <v>15575686.410677103</v>
      </c>
    </row>
    <row r="298" spans="1:15" x14ac:dyDescent="0.2">
      <c r="A298" s="108"/>
      <c r="B298" s="113"/>
      <c r="C298" s="108">
        <f t="shared" si="44"/>
        <v>293</v>
      </c>
      <c r="D298" s="117">
        <f t="shared" si="45"/>
        <v>-123255.10570138774</v>
      </c>
      <c r="E298" s="117">
        <f t="shared" ref="E298:E341" si="50">PPMT($B$3/12,C298,$B$2,$B$1)</f>
        <v>-32697.013274288678</v>
      </c>
      <c r="F298" s="117">
        <f t="shared" ref="F298:F341" si="51">SUM(D298-E298)</f>
        <v>-90558.092427099065</v>
      </c>
      <c r="G298" s="118">
        <f t="shared" ref="G298:G341" si="52">SUM(G297+E298)</f>
        <v>12751974.858786767</v>
      </c>
      <c r="H298" s="112"/>
      <c r="I298" s="108"/>
      <c r="J298" s="113"/>
      <c r="K298" s="108">
        <f t="shared" si="46"/>
        <v>293</v>
      </c>
      <c r="L298" s="117">
        <f t="shared" si="47"/>
        <v>-22937.835407716459</v>
      </c>
      <c r="M298" s="117">
        <f t="shared" si="48"/>
        <v>-9706.057855735</v>
      </c>
      <c r="N298" s="117">
        <f t="shared" si="49"/>
        <v>-13231.777551981459</v>
      </c>
      <c r="O298" s="118">
        <f t="shared" ref="O298:O341" si="53">SUM(O297+M298)</f>
        <v>15565980.352821369</v>
      </c>
    </row>
    <row r="299" spans="1:15" x14ac:dyDescent="0.2">
      <c r="A299" s="108"/>
      <c r="B299" s="113"/>
      <c r="C299" s="108">
        <f t="shared" si="44"/>
        <v>294</v>
      </c>
      <c r="D299" s="117">
        <f t="shared" si="45"/>
        <v>-123255.10570138774</v>
      </c>
      <c r="E299" s="117">
        <f t="shared" si="50"/>
        <v>-32928.61711831484</v>
      </c>
      <c r="F299" s="117">
        <f t="shared" si="51"/>
        <v>-90326.488583072904</v>
      </c>
      <c r="G299" s="118">
        <f t="shared" si="52"/>
        <v>12719046.241668452</v>
      </c>
      <c r="H299" s="112"/>
      <c r="I299" s="108"/>
      <c r="J299" s="113"/>
      <c r="K299" s="108">
        <f t="shared" si="46"/>
        <v>294</v>
      </c>
      <c r="L299" s="117">
        <f t="shared" si="47"/>
        <v>-22937.835407716459</v>
      </c>
      <c r="M299" s="117">
        <f t="shared" si="48"/>
        <v>-9771.4928624457571</v>
      </c>
      <c r="N299" s="117">
        <f t="shared" si="49"/>
        <v>-13166.342545270702</v>
      </c>
      <c r="O299" s="118">
        <f t="shared" si="53"/>
        <v>15556208.859958922</v>
      </c>
    </row>
    <row r="300" spans="1:15" x14ac:dyDescent="0.2">
      <c r="A300" s="108"/>
      <c r="B300" s="113"/>
      <c r="C300" s="108">
        <f t="shared" si="44"/>
        <v>295</v>
      </c>
      <c r="D300" s="117">
        <f t="shared" si="45"/>
        <v>-123255.10570138774</v>
      </c>
      <c r="E300" s="117">
        <f t="shared" si="50"/>
        <v>-33161.861489569783</v>
      </c>
      <c r="F300" s="117">
        <f t="shared" si="51"/>
        <v>-90093.244211817961</v>
      </c>
      <c r="G300" s="118">
        <f t="shared" si="52"/>
        <v>12685884.380178882</v>
      </c>
      <c r="H300" s="112"/>
      <c r="I300" s="108"/>
      <c r="J300" s="113"/>
      <c r="K300" s="108">
        <f t="shared" si="46"/>
        <v>295</v>
      </c>
      <c r="L300" s="117">
        <f t="shared" si="47"/>
        <v>-22937.835407716459</v>
      </c>
      <c r="M300" s="117">
        <f t="shared" si="48"/>
        <v>-9837.3690101600696</v>
      </c>
      <c r="N300" s="117">
        <f t="shared" si="49"/>
        <v>-13100.466397556389</v>
      </c>
      <c r="O300" s="118">
        <f t="shared" si="53"/>
        <v>15546371.490948763</v>
      </c>
    </row>
    <row r="301" spans="1:15" x14ac:dyDescent="0.2">
      <c r="A301" s="108"/>
      <c r="B301" s="113"/>
      <c r="C301" s="108">
        <f t="shared" si="44"/>
        <v>296</v>
      </c>
      <c r="D301" s="117">
        <f t="shared" si="45"/>
        <v>-123255.10570138774</v>
      </c>
      <c r="E301" s="117">
        <f t="shared" si="50"/>
        <v>-33396.75800845398</v>
      </c>
      <c r="F301" s="117">
        <f t="shared" si="51"/>
        <v>-89858.347692933763</v>
      </c>
      <c r="G301" s="118">
        <f t="shared" si="52"/>
        <v>12652487.622170428</v>
      </c>
      <c r="H301" s="112"/>
      <c r="I301" s="108"/>
      <c r="J301" s="113"/>
      <c r="K301" s="108">
        <f t="shared" si="46"/>
        <v>296</v>
      </c>
      <c r="L301" s="117">
        <f t="shared" si="47"/>
        <v>-22937.835407716459</v>
      </c>
      <c r="M301" s="117">
        <f t="shared" si="48"/>
        <v>-9903.6892729035753</v>
      </c>
      <c r="N301" s="117">
        <f t="shared" si="49"/>
        <v>-13034.146134812883</v>
      </c>
      <c r="O301" s="118">
        <f t="shared" si="53"/>
        <v>15536467.80167586</v>
      </c>
    </row>
    <row r="302" spans="1:15" x14ac:dyDescent="0.2">
      <c r="A302" s="108"/>
      <c r="B302" s="113"/>
      <c r="C302" s="108">
        <f t="shared" si="44"/>
        <v>297</v>
      </c>
      <c r="D302" s="117">
        <f t="shared" si="45"/>
        <v>-123255.10570138774</v>
      </c>
      <c r="E302" s="117">
        <f t="shared" si="50"/>
        <v>-33633.318377680494</v>
      </c>
      <c r="F302" s="117">
        <f t="shared" si="51"/>
        <v>-89621.787323707249</v>
      </c>
      <c r="G302" s="118">
        <f t="shared" si="52"/>
        <v>12618854.303792747</v>
      </c>
      <c r="H302" s="112"/>
      <c r="I302" s="108"/>
      <c r="J302" s="113"/>
      <c r="K302" s="108">
        <f t="shared" si="46"/>
        <v>297</v>
      </c>
      <c r="L302" s="117">
        <f t="shared" si="47"/>
        <v>-22937.835407716459</v>
      </c>
      <c r="M302" s="117">
        <f t="shared" si="48"/>
        <v>-9970.4566447517282</v>
      </c>
      <c r="N302" s="117">
        <f t="shared" si="49"/>
        <v>-12967.37876296473</v>
      </c>
      <c r="O302" s="118">
        <f t="shared" si="53"/>
        <v>15526497.345031109</v>
      </c>
    </row>
    <row r="303" spans="1:15" x14ac:dyDescent="0.2">
      <c r="A303" s="108"/>
      <c r="B303" s="113"/>
      <c r="C303" s="108">
        <f t="shared" si="44"/>
        <v>298</v>
      </c>
      <c r="D303" s="117">
        <f t="shared" si="45"/>
        <v>-123255.10570138774</v>
      </c>
      <c r="E303" s="117">
        <f t="shared" si="50"/>
        <v>-33871.554382856004</v>
      </c>
      <c r="F303" s="117">
        <f t="shared" si="51"/>
        <v>-89383.55131853174</v>
      </c>
      <c r="G303" s="118">
        <f t="shared" si="52"/>
        <v>12584982.749409892</v>
      </c>
      <c r="H303" s="112"/>
      <c r="I303" s="108"/>
      <c r="J303" s="113"/>
      <c r="K303" s="108">
        <f t="shared" si="46"/>
        <v>298</v>
      </c>
      <c r="L303" s="117">
        <f t="shared" si="47"/>
        <v>-22937.835407716459</v>
      </c>
      <c r="M303" s="117">
        <f t="shared" si="48"/>
        <v>-10037.674139965093</v>
      </c>
      <c r="N303" s="117">
        <f t="shared" si="49"/>
        <v>-12900.161267751366</v>
      </c>
      <c r="O303" s="118">
        <f t="shared" si="53"/>
        <v>15516459.670891143</v>
      </c>
    </row>
    <row r="304" spans="1:15" x14ac:dyDescent="0.2">
      <c r="A304" s="108"/>
      <c r="B304" s="113"/>
      <c r="C304" s="108">
        <f t="shared" si="44"/>
        <v>299</v>
      </c>
      <c r="D304" s="117">
        <f t="shared" si="45"/>
        <v>-123255.10570138774</v>
      </c>
      <c r="E304" s="117">
        <f t="shared" si="50"/>
        <v>-34111.477893067829</v>
      </c>
      <c r="F304" s="117">
        <f t="shared" si="51"/>
        <v>-89143.627808319914</v>
      </c>
      <c r="G304" s="118">
        <f t="shared" si="52"/>
        <v>12550871.271516824</v>
      </c>
      <c r="H304" s="112"/>
      <c r="I304" s="108"/>
      <c r="J304" s="113"/>
      <c r="K304" s="108">
        <f t="shared" si="46"/>
        <v>299</v>
      </c>
      <c r="L304" s="117">
        <f t="shared" si="47"/>
        <v>-22937.835407716459</v>
      </c>
      <c r="M304" s="117">
        <f t="shared" si="48"/>
        <v>-10105.344793125334</v>
      </c>
      <c r="N304" s="117">
        <f t="shared" si="49"/>
        <v>-12832.490614591125</v>
      </c>
      <c r="O304" s="118">
        <f t="shared" si="53"/>
        <v>15506354.326098017</v>
      </c>
    </row>
    <row r="305" spans="1:15" x14ac:dyDescent="0.2">
      <c r="A305" s="108"/>
      <c r="B305" s="113">
        <f>SUM(D294:D305)</f>
        <v>-1479061.2684166534</v>
      </c>
      <c r="C305" s="108">
        <f t="shared" si="44"/>
        <v>300</v>
      </c>
      <c r="D305" s="117">
        <f t="shared" si="45"/>
        <v>-123255.10570138774</v>
      </c>
      <c r="E305" s="117">
        <f t="shared" si="50"/>
        <v>-34353.100861477069</v>
      </c>
      <c r="F305" s="117">
        <f t="shared" si="51"/>
        <v>-88902.004839910674</v>
      </c>
      <c r="G305" s="118">
        <f t="shared" si="52"/>
        <v>12516518.170655347</v>
      </c>
      <c r="H305" s="112"/>
      <c r="I305" s="108"/>
      <c r="J305" s="113">
        <f>SUM(L294:L305)</f>
        <v>-275254.02489259752</v>
      </c>
      <c r="K305" s="108">
        <f t="shared" si="46"/>
        <v>300</v>
      </c>
      <c r="L305" s="117">
        <f t="shared" si="47"/>
        <v>-22937.835407716459</v>
      </c>
      <c r="M305" s="117">
        <f t="shared" si="48"/>
        <v>-10173.471659272349</v>
      </c>
      <c r="N305" s="117">
        <f t="shared" si="49"/>
        <v>-12764.36374844411</v>
      </c>
      <c r="O305" s="118">
        <f t="shared" si="53"/>
        <v>15496180.854438744</v>
      </c>
    </row>
    <row r="306" spans="1:15" x14ac:dyDescent="0.2">
      <c r="A306" s="108"/>
      <c r="B306" s="113"/>
      <c r="C306" s="108">
        <f t="shared" si="44"/>
        <v>301</v>
      </c>
      <c r="D306" s="117">
        <f t="shared" si="45"/>
        <v>-123255.10570138774</v>
      </c>
      <c r="E306" s="117">
        <f t="shared" si="50"/>
        <v>-34596.435325912622</v>
      </c>
      <c r="F306" s="117">
        <f t="shared" si="51"/>
        <v>-88658.670375475122</v>
      </c>
      <c r="G306" s="118">
        <f t="shared" si="52"/>
        <v>12481921.735329434</v>
      </c>
      <c r="H306" s="112"/>
      <c r="I306" s="108"/>
      <c r="J306" s="113"/>
      <c r="K306" s="108">
        <f t="shared" si="46"/>
        <v>301</v>
      </c>
      <c r="L306" s="117">
        <f t="shared" si="47"/>
        <v>-22937.835407716459</v>
      </c>
      <c r="M306" s="117">
        <f t="shared" si="48"/>
        <v>-10242.057814041922</v>
      </c>
      <c r="N306" s="117">
        <f t="shared" si="49"/>
        <v>-12695.777593674537</v>
      </c>
      <c r="O306" s="118">
        <f t="shared" si="53"/>
        <v>15485938.796624703</v>
      </c>
    </row>
    <row r="307" spans="1:15" x14ac:dyDescent="0.2">
      <c r="A307" s="108"/>
      <c r="B307" s="113"/>
      <c r="C307" s="108">
        <f t="shared" si="44"/>
        <v>302</v>
      </c>
      <c r="D307" s="117">
        <f t="shared" si="45"/>
        <v>-123255.10570138774</v>
      </c>
      <c r="E307" s="117">
        <f t="shared" si="50"/>
        <v>-34841.493409471121</v>
      </c>
      <c r="F307" s="117">
        <f t="shared" si="51"/>
        <v>-88413.612291916623</v>
      </c>
      <c r="G307" s="118">
        <f t="shared" si="52"/>
        <v>12447080.241919963</v>
      </c>
      <c r="H307" s="112"/>
      <c r="I307" s="108"/>
      <c r="J307" s="113"/>
      <c r="K307" s="108">
        <f t="shared" si="46"/>
        <v>302</v>
      </c>
      <c r="L307" s="117">
        <f t="shared" si="47"/>
        <v>-22937.835407716459</v>
      </c>
      <c r="M307" s="117">
        <f t="shared" si="48"/>
        <v>-10311.106353804929</v>
      </c>
      <c r="N307" s="117">
        <f t="shared" si="49"/>
        <v>-12626.729053911529</v>
      </c>
      <c r="O307" s="118">
        <f t="shared" si="53"/>
        <v>15475627.690270899</v>
      </c>
    </row>
    <row r="308" spans="1:15" x14ac:dyDescent="0.2">
      <c r="A308" s="108"/>
      <c r="B308" s="113"/>
      <c r="C308" s="108">
        <f t="shared" si="44"/>
        <v>303</v>
      </c>
      <c r="D308" s="117">
        <f t="shared" si="45"/>
        <v>-123255.10570138774</v>
      </c>
      <c r="E308" s="117">
        <f t="shared" si="50"/>
        <v>-35088.287321121432</v>
      </c>
      <c r="F308" s="117">
        <f t="shared" si="51"/>
        <v>-88166.818380266312</v>
      </c>
      <c r="G308" s="118">
        <f t="shared" si="52"/>
        <v>12411991.95459884</v>
      </c>
      <c r="H308" s="112"/>
      <c r="I308" s="108"/>
      <c r="J308" s="113"/>
      <c r="K308" s="108">
        <f t="shared" si="46"/>
        <v>303</v>
      </c>
      <c r="L308" s="117">
        <f t="shared" si="47"/>
        <v>-22937.835407716459</v>
      </c>
      <c r="M308" s="117">
        <f t="shared" si="48"/>
        <v>-10380.620395806827</v>
      </c>
      <c r="N308" s="117">
        <f t="shared" si="49"/>
        <v>-12557.215011909631</v>
      </c>
      <c r="O308" s="118">
        <f t="shared" si="53"/>
        <v>15465247.069875091</v>
      </c>
    </row>
    <row r="309" spans="1:15" x14ac:dyDescent="0.2">
      <c r="A309" s="108"/>
      <c r="B309" s="113"/>
      <c r="C309" s="108">
        <f t="shared" si="44"/>
        <v>304</v>
      </c>
      <c r="D309" s="117">
        <f t="shared" si="45"/>
        <v>-123255.10570138774</v>
      </c>
      <c r="E309" s="117">
        <f t="shared" si="50"/>
        <v>-35336.82935631281</v>
      </c>
      <c r="F309" s="117">
        <f t="shared" si="51"/>
        <v>-87918.276345074933</v>
      </c>
      <c r="G309" s="118">
        <f t="shared" si="52"/>
        <v>12376655.125242528</v>
      </c>
      <c r="H309" s="112"/>
      <c r="I309" s="108"/>
      <c r="J309" s="113"/>
      <c r="K309" s="108">
        <f t="shared" si="46"/>
        <v>304</v>
      </c>
      <c r="L309" s="117">
        <f t="shared" si="47"/>
        <v>-22937.835407716459</v>
      </c>
      <c r="M309" s="117">
        <f t="shared" si="48"/>
        <v>-10450.603078308552</v>
      </c>
      <c r="N309" s="117">
        <f t="shared" si="49"/>
        <v>-12487.232329407907</v>
      </c>
      <c r="O309" s="118">
        <f t="shared" si="53"/>
        <v>15454796.466796782</v>
      </c>
    </row>
    <row r="310" spans="1:15" x14ac:dyDescent="0.2">
      <c r="A310" s="108"/>
      <c r="B310" s="113"/>
      <c r="C310" s="108">
        <f t="shared" si="44"/>
        <v>305</v>
      </c>
      <c r="D310" s="117">
        <f t="shared" si="45"/>
        <v>-123255.10570138774</v>
      </c>
      <c r="E310" s="117">
        <f t="shared" si="50"/>
        <v>-35587.131897586572</v>
      </c>
      <c r="F310" s="117">
        <f t="shared" si="51"/>
        <v>-87667.973803801171</v>
      </c>
      <c r="G310" s="118">
        <f t="shared" si="52"/>
        <v>12341067.99334494</v>
      </c>
      <c r="H310" s="112"/>
      <c r="I310" s="108"/>
      <c r="J310" s="113"/>
      <c r="K310" s="108">
        <f t="shared" si="46"/>
        <v>305</v>
      </c>
      <c r="L310" s="117">
        <f t="shared" si="47"/>
        <v>-22937.835407716459</v>
      </c>
      <c r="M310" s="117">
        <f t="shared" si="48"/>
        <v>-10521.057560728153</v>
      </c>
      <c r="N310" s="117">
        <f t="shared" si="49"/>
        <v>-12416.777846988305</v>
      </c>
      <c r="O310" s="118">
        <f t="shared" si="53"/>
        <v>15444275.409236053</v>
      </c>
    </row>
    <row r="311" spans="1:15" x14ac:dyDescent="0.2">
      <c r="A311" s="108"/>
      <c r="B311" s="113"/>
      <c r="C311" s="108">
        <f t="shared" si="44"/>
        <v>306</v>
      </c>
      <c r="D311" s="117">
        <f t="shared" si="45"/>
        <v>-123255.10570138774</v>
      </c>
      <c r="E311" s="117">
        <f t="shared" si="50"/>
        <v>-35839.207415194469</v>
      </c>
      <c r="F311" s="117">
        <f t="shared" si="51"/>
        <v>-87415.898286193275</v>
      </c>
      <c r="G311" s="118">
        <f t="shared" si="52"/>
        <v>12305228.785929745</v>
      </c>
      <c r="H311" s="112"/>
      <c r="I311" s="108"/>
      <c r="J311" s="113"/>
      <c r="K311" s="108">
        <f t="shared" si="46"/>
        <v>306</v>
      </c>
      <c r="L311" s="117">
        <f t="shared" si="47"/>
        <v>-22937.835407716459</v>
      </c>
      <c r="M311" s="117">
        <f t="shared" si="48"/>
        <v>-10591.987023783389</v>
      </c>
      <c r="N311" s="117">
        <f t="shared" si="49"/>
        <v>-12345.848383933069</v>
      </c>
      <c r="O311" s="118">
        <f t="shared" si="53"/>
        <v>15433683.422212269</v>
      </c>
    </row>
    <row r="312" spans="1:15" x14ac:dyDescent="0.2">
      <c r="A312" s="108"/>
      <c r="B312" s="113"/>
      <c r="C312" s="108">
        <f t="shared" si="44"/>
        <v>307</v>
      </c>
      <c r="D312" s="117">
        <f t="shared" si="45"/>
        <v>-123255.10570138774</v>
      </c>
      <c r="E312" s="117">
        <f t="shared" si="50"/>
        <v>-36093.068467718957</v>
      </c>
      <c r="F312" s="117">
        <f t="shared" si="51"/>
        <v>-87162.037233668787</v>
      </c>
      <c r="G312" s="118">
        <f t="shared" si="52"/>
        <v>12269135.717462026</v>
      </c>
      <c r="H312" s="112"/>
      <c r="I312" s="108"/>
      <c r="J312" s="113"/>
      <c r="K312" s="108">
        <f t="shared" si="46"/>
        <v>307</v>
      </c>
      <c r="L312" s="117">
        <f t="shared" si="47"/>
        <v>-22937.835407716459</v>
      </c>
      <c r="M312" s="117">
        <f t="shared" si="48"/>
        <v>-10663.394669635411</v>
      </c>
      <c r="N312" s="117">
        <f t="shared" si="49"/>
        <v>-12274.440738081048</v>
      </c>
      <c r="O312" s="118">
        <f t="shared" si="53"/>
        <v>15423020.027542634</v>
      </c>
    </row>
    <row r="313" spans="1:15" x14ac:dyDescent="0.2">
      <c r="A313" s="108"/>
      <c r="B313" s="113"/>
      <c r="C313" s="108">
        <f t="shared" si="44"/>
        <v>308</v>
      </c>
      <c r="D313" s="117">
        <f t="shared" si="45"/>
        <v>-123255.10570138774</v>
      </c>
      <c r="E313" s="117">
        <f t="shared" si="50"/>
        <v>-36348.727702698554</v>
      </c>
      <c r="F313" s="117">
        <f t="shared" si="51"/>
        <v>-86906.37799868919</v>
      </c>
      <c r="G313" s="118">
        <f t="shared" si="52"/>
        <v>12232786.989759328</v>
      </c>
      <c r="H313" s="112"/>
      <c r="I313" s="108"/>
      <c r="J313" s="113"/>
      <c r="K313" s="108">
        <f t="shared" si="46"/>
        <v>308</v>
      </c>
      <c r="L313" s="117">
        <f t="shared" si="47"/>
        <v>-22937.835407716459</v>
      </c>
      <c r="M313" s="117">
        <f t="shared" si="48"/>
        <v>-10735.283722033215</v>
      </c>
      <c r="N313" s="117">
        <f t="shared" si="49"/>
        <v>-12202.551685683244</v>
      </c>
      <c r="O313" s="118">
        <f t="shared" si="53"/>
        <v>15412284.7438206</v>
      </c>
    </row>
    <row r="314" spans="1:15" x14ac:dyDescent="0.2">
      <c r="A314" s="108"/>
      <c r="B314" s="113"/>
      <c r="C314" s="108">
        <f t="shared" si="44"/>
        <v>309</v>
      </c>
      <c r="D314" s="117">
        <f t="shared" si="45"/>
        <v>-123255.10570138774</v>
      </c>
      <c r="E314" s="117">
        <f t="shared" si="50"/>
        <v>-36606.197857259394</v>
      </c>
      <c r="F314" s="117">
        <f t="shared" si="51"/>
        <v>-86648.907844128349</v>
      </c>
      <c r="G314" s="118">
        <f t="shared" si="52"/>
        <v>12196180.791902069</v>
      </c>
      <c r="H314" s="112"/>
      <c r="I314" s="108"/>
      <c r="J314" s="113"/>
      <c r="K314" s="108">
        <f t="shared" si="46"/>
        <v>309</v>
      </c>
      <c r="L314" s="117">
        <f t="shared" si="47"/>
        <v>-22937.835407716459</v>
      </c>
      <c r="M314" s="117">
        <f t="shared" si="48"/>
        <v>-10807.657426459245</v>
      </c>
      <c r="N314" s="117">
        <f t="shared" si="49"/>
        <v>-12130.177981257213</v>
      </c>
      <c r="O314" s="118">
        <f t="shared" si="53"/>
        <v>15401477.08639414</v>
      </c>
    </row>
    <row r="315" spans="1:15" x14ac:dyDescent="0.2">
      <c r="A315" s="108"/>
      <c r="B315" s="113"/>
      <c r="C315" s="108">
        <f t="shared" si="44"/>
        <v>310</v>
      </c>
      <c r="D315" s="117">
        <f t="shared" si="45"/>
        <v>-123255.10570138774</v>
      </c>
      <c r="E315" s="117">
        <f t="shared" si="50"/>
        <v>-36865.491758748103</v>
      </c>
      <c r="F315" s="117">
        <f t="shared" si="51"/>
        <v>-86389.61394263964</v>
      </c>
      <c r="G315" s="118">
        <f t="shared" si="52"/>
        <v>12159315.30014332</v>
      </c>
      <c r="H315" s="112"/>
      <c r="I315" s="108"/>
      <c r="J315" s="113"/>
      <c r="K315" s="108">
        <f t="shared" si="46"/>
        <v>310</v>
      </c>
      <c r="L315" s="117">
        <f t="shared" si="47"/>
        <v>-22937.835407716459</v>
      </c>
      <c r="M315" s="117">
        <f t="shared" si="48"/>
        <v>-10880.519050275974</v>
      </c>
      <c r="N315" s="117">
        <f t="shared" si="49"/>
        <v>-12057.316357440484</v>
      </c>
      <c r="O315" s="118">
        <f t="shared" si="53"/>
        <v>15390596.567343865</v>
      </c>
    </row>
    <row r="316" spans="1:15" x14ac:dyDescent="0.2">
      <c r="A316" s="108"/>
      <c r="B316" s="113"/>
      <c r="C316" s="108">
        <f t="shared" si="44"/>
        <v>311</v>
      </c>
      <c r="D316" s="117">
        <f t="shared" si="45"/>
        <v>-123255.10570138774</v>
      </c>
      <c r="E316" s="117">
        <f t="shared" si="50"/>
        <v>-37126.622325372678</v>
      </c>
      <c r="F316" s="117">
        <f t="shared" si="51"/>
        <v>-86128.483376015065</v>
      </c>
      <c r="G316" s="118">
        <f t="shared" si="52"/>
        <v>12122188.677817948</v>
      </c>
      <c r="H316" s="112"/>
      <c r="I316" s="108"/>
      <c r="J316" s="113"/>
      <c r="K316" s="108">
        <f t="shared" si="46"/>
        <v>311</v>
      </c>
      <c r="L316" s="117">
        <f t="shared" si="47"/>
        <v>-22937.835407716459</v>
      </c>
      <c r="M316" s="117">
        <f t="shared" si="48"/>
        <v>-10953.871882873213</v>
      </c>
      <c r="N316" s="117">
        <f t="shared" si="49"/>
        <v>-11983.963524843246</v>
      </c>
      <c r="O316" s="118">
        <f t="shared" si="53"/>
        <v>15379642.695460992</v>
      </c>
    </row>
    <row r="317" spans="1:15" x14ac:dyDescent="0.2">
      <c r="A317" s="108"/>
      <c r="B317" s="113">
        <f>SUM(D306:D317)</f>
        <v>-1479061.2684166534</v>
      </c>
      <c r="C317" s="108">
        <f t="shared" si="44"/>
        <v>312</v>
      </c>
      <c r="D317" s="117">
        <f t="shared" si="45"/>
        <v>-123255.10570138774</v>
      </c>
      <c r="E317" s="117">
        <f t="shared" si="50"/>
        <v>-37389.602566843983</v>
      </c>
      <c r="F317" s="117">
        <f t="shared" si="51"/>
        <v>-85865.50313454376</v>
      </c>
      <c r="G317" s="118">
        <f t="shared" si="52"/>
        <v>12084799.075251104</v>
      </c>
      <c r="H317" s="112"/>
      <c r="I317" s="108"/>
      <c r="J317" s="113">
        <f>SUM(L306:L317)</f>
        <v>-275254.02489259752</v>
      </c>
      <c r="K317" s="108">
        <f t="shared" si="46"/>
        <v>312</v>
      </c>
      <c r="L317" s="117">
        <f t="shared" si="47"/>
        <v>-22937.835407716459</v>
      </c>
      <c r="M317" s="117">
        <f t="shared" si="48"/>
        <v>-11027.719235816925</v>
      </c>
      <c r="N317" s="117">
        <f t="shared" si="49"/>
        <v>-11910.116171899534</v>
      </c>
      <c r="O317" s="118">
        <f t="shared" si="53"/>
        <v>15368614.976225175</v>
      </c>
    </row>
    <row r="318" spans="1:15" x14ac:dyDescent="0.2">
      <c r="A318" s="108"/>
      <c r="B318" s="113"/>
      <c r="C318" s="108">
        <f t="shared" si="44"/>
        <v>313</v>
      </c>
      <c r="D318" s="117">
        <f t="shared" si="45"/>
        <v>-123255.10570138774</v>
      </c>
      <c r="E318" s="117">
        <f t="shared" si="50"/>
        <v>-37654.445585025969</v>
      </c>
      <c r="F318" s="117">
        <f t="shared" si="51"/>
        <v>-85600.660116361774</v>
      </c>
      <c r="G318" s="118">
        <f t="shared" si="52"/>
        <v>12047144.629666079</v>
      </c>
      <c r="H318" s="112"/>
      <c r="I318" s="108"/>
      <c r="J318" s="113"/>
      <c r="K318" s="108">
        <f t="shared" si="46"/>
        <v>313</v>
      </c>
      <c r="L318" s="117">
        <f t="shared" si="47"/>
        <v>-22937.835407716459</v>
      </c>
      <c r="M318" s="117">
        <f t="shared" si="48"/>
        <v>-11102.064442998379</v>
      </c>
      <c r="N318" s="117">
        <f t="shared" si="49"/>
        <v>-11835.77096471808</v>
      </c>
      <c r="O318" s="118">
        <f t="shared" si="53"/>
        <v>15357512.911782177</v>
      </c>
    </row>
    <row r="319" spans="1:15" x14ac:dyDescent="0.2">
      <c r="A319" s="108"/>
      <c r="B319" s="113"/>
      <c r="C319" s="108">
        <f t="shared" si="44"/>
        <v>314</v>
      </c>
      <c r="D319" s="117">
        <f t="shared" si="45"/>
        <v>-123255.10570138774</v>
      </c>
      <c r="E319" s="117">
        <f t="shared" si="50"/>
        <v>-37921.164574586481</v>
      </c>
      <c r="F319" s="117">
        <f t="shared" si="51"/>
        <v>-85333.941126801263</v>
      </c>
      <c r="G319" s="118">
        <f t="shared" si="52"/>
        <v>12009223.465091493</v>
      </c>
      <c r="H319" s="112"/>
      <c r="I319" s="108"/>
      <c r="J319" s="113"/>
      <c r="K319" s="108">
        <f t="shared" si="46"/>
        <v>314</v>
      </c>
      <c r="L319" s="117">
        <f t="shared" si="47"/>
        <v>-22937.835407716459</v>
      </c>
      <c r="M319" s="117">
        <f t="shared" si="48"/>
        <v>-11176.910860784936</v>
      </c>
      <c r="N319" s="117">
        <f t="shared" si="49"/>
        <v>-11760.924546931523</v>
      </c>
      <c r="O319" s="118">
        <f t="shared" si="53"/>
        <v>15346336.000921393</v>
      </c>
    </row>
    <row r="320" spans="1:15" x14ac:dyDescent="0.2">
      <c r="A320" s="108"/>
      <c r="B320" s="113"/>
      <c r="C320" s="108">
        <f t="shared" si="44"/>
        <v>315</v>
      </c>
      <c r="D320" s="117">
        <f t="shared" si="45"/>
        <v>-123255.10570138774</v>
      </c>
      <c r="E320" s="117">
        <f t="shared" si="50"/>
        <v>-38189.772823656516</v>
      </c>
      <c r="F320" s="117">
        <f t="shared" si="51"/>
        <v>-85065.332877731227</v>
      </c>
      <c r="G320" s="118">
        <f t="shared" si="52"/>
        <v>11971033.692267837</v>
      </c>
      <c r="H320" s="112"/>
      <c r="I320" s="108"/>
      <c r="J320" s="113"/>
      <c r="K320" s="108">
        <f t="shared" si="46"/>
        <v>315</v>
      </c>
      <c r="L320" s="117">
        <f t="shared" si="47"/>
        <v>-22937.835407716459</v>
      </c>
      <c r="M320" s="117">
        <f t="shared" si="48"/>
        <v>-11252.261868171414</v>
      </c>
      <c r="N320" s="117">
        <f t="shared" si="49"/>
        <v>-11685.573539545045</v>
      </c>
      <c r="O320" s="118">
        <f t="shared" si="53"/>
        <v>15335083.739053221</v>
      </c>
    </row>
    <row r="321" spans="1:15" x14ac:dyDescent="0.2">
      <c r="A321" s="108"/>
      <c r="B321" s="113"/>
      <c r="C321" s="108">
        <f t="shared" si="44"/>
        <v>316</v>
      </c>
      <c r="D321" s="117">
        <f t="shared" si="45"/>
        <v>-123255.10570138774</v>
      </c>
      <c r="E321" s="117">
        <f t="shared" si="50"/>
        <v>-38460.283714490579</v>
      </c>
      <c r="F321" s="117">
        <f t="shared" si="51"/>
        <v>-84794.821986897165</v>
      </c>
      <c r="G321" s="118">
        <f t="shared" si="52"/>
        <v>11932573.408553347</v>
      </c>
      <c r="H321" s="112"/>
      <c r="I321" s="108"/>
      <c r="J321" s="113"/>
      <c r="K321" s="108">
        <f t="shared" si="46"/>
        <v>316</v>
      </c>
      <c r="L321" s="117">
        <f t="shared" si="47"/>
        <v>-22937.835407716459</v>
      </c>
      <c r="M321" s="117">
        <f t="shared" si="48"/>
        <v>-11328.120866932644</v>
      </c>
      <c r="N321" s="117">
        <f t="shared" si="49"/>
        <v>-11609.714540783814</v>
      </c>
      <c r="O321" s="118">
        <f t="shared" si="53"/>
        <v>15323755.618186289</v>
      </c>
    </row>
    <row r="322" spans="1:15" x14ac:dyDescent="0.2">
      <c r="A322" s="108"/>
      <c r="B322" s="113"/>
      <c r="C322" s="108">
        <f t="shared" si="44"/>
        <v>317</v>
      </c>
      <c r="D322" s="117">
        <f t="shared" si="45"/>
        <v>-123255.10570138774</v>
      </c>
      <c r="E322" s="117">
        <f t="shared" si="50"/>
        <v>-38732.710724134973</v>
      </c>
      <c r="F322" s="117">
        <f t="shared" si="51"/>
        <v>-84522.39497725277</v>
      </c>
      <c r="G322" s="118">
        <f t="shared" si="52"/>
        <v>11893840.697829211</v>
      </c>
      <c r="H322" s="112"/>
      <c r="I322" s="108"/>
      <c r="J322" s="113"/>
      <c r="K322" s="108">
        <f t="shared" si="46"/>
        <v>317</v>
      </c>
      <c r="L322" s="117">
        <f t="shared" si="47"/>
        <v>-22937.835407716459</v>
      </c>
      <c r="M322" s="117">
        <f t="shared" si="48"/>
        <v>-11404.491281777211</v>
      </c>
      <c r="N322" s="117">
        <f t="shared" si="49"/>
        <v>-11533.344125939248</v>
      </c>
      <c r="O322" s="118">
        <f t="shared" si="53"/>
        <v>15312351.126904512</v>
      </c>
    </row>
    <row r="323" spans="1:15" x14ac:dyDescent="0.2">
      <c r="A323" s="108"/>
      <c r="B323" s="113"/>
      <c r="C323" s="108">
        <f t="shared" si="44"/>
        <v>318</v>
      </c>
      <c r="D323" s="117">
        <f t="shared" si="45"/>
        <v>-123255.10570138774</v>
      </c>
      <c r="E323" s="117">
        <f t="shared" si="50"/>
        <v>-39007.067425097659</v>
      </c>
      <c r="F323" s="117">
        <f t="shared" si="51"/>
        <v>-84248.038276290084</v>
      </c>
      <c r="G323" s="118">
        <f t="shared" si="52"/>
        <v>11854833.630404113</v>
      </c>
      <c r="H323" s="112"/>
      <c r="I323" s="108"/>
      <c r="J323" s="113"/>
      <c r="K323" s="108">
        <f t="shared" si="46"/>
        <v>318</v>
      </c>
      <c r="L323" s="117">
        <f t="shared" si="47"/>
        <v>-22937.835407716459</v>
      </c>
      <c r="M323" s="117">
        <f t="shared" si="48"/>
        <v>-11481.376560501887</v>
      </c>
      <c r="N323" s="117">
        <f t="shared" si="49"/>
        <v>-11456.458847214572</v>
      </c>
      <c r="O323" s="118">
        <f t="shared" si="53"/>
        <v>15300869.75034401</v>
      </c>
    </row>
    <row r="324" spans="1:15" x14ac:dyDescent="0.2">
      <c r="A324" s="108"/>
      <c r="B324" s="113"/>
      <c r="C324" s="108">
        <f t="shared" si="44"/>
        <v>319</v>
      </c>
      <c r="D324" s="117">
        <f t="shared" si="45"/>
        <v>-123255.10570138774</v>
      </c>
      <c r="E324" s="117">
        <f t="shared" si="50"/>
        <v>-39283.367486025265</v>
      </c>
      <c r="F324" s="117">
        <f t="shared" si="51"/>
        <v>-83971.738215362479</v>
      </c>
      <c r="G324" s="118">
        <f t="shared" si="52"/>
        <v>11815550.262918087</v>
      </c>
      <c r="H324" s="112"/>
      <c r="I324" s="108"/>
      <c r="J324" s="113"/>
      <c r="K324" s="108">
        <f t="shared" si="46"/>
        <v>319</v>
      </c>
      <c r="L324" s="117">
        <f t="shared" si="47"/>
        <v>-22937.835407716459</v>
      </c>
      <c r="M324" s="117">
        <f t="shared" si="48"/>
        <v>-11558.780174147245</v>
      </c>
      <c r="N324" s="117">
        <f t="shared" si="49"/>
        <v>-11379.055233569214</v>
      </c>
      <c r="O324" s="118">
        <f t="shared" si="53"/>
        <v>15289310.970169863</v>
      </c>
    </row>
    <row r="325" spans="1:15" x14ac:dyDescent="0.2">
      <c r="A325" s="108"/>
      <c r="B325" s="113"/>
      <c r="C325" s="108">
        <f t="shared" si="44"/>
        <v>320</v>
      </c>
      <c r="D325" s="117">
        <f t="shared" si="45"/>
        <v>-123255.10570138774</v>
      </c>
      <c r="E325" s="117">
        <f t="shared" si="50"/>
        <v>-39561.624672384845</v>
      </c>
      <c r="F325" s="117">
        <f t="shared" si="51"/>
        <v>-83693.481029002898</v>
      </c>
      <c r="G325" s="118">
        <f t="shared" si="52"/>
        <v>11775988.638245702</v>
      </c>
      <c r="H325" s="112"/>
      <c r="I325" s="108"/>
      <c r="J325" s="113"/>
      <c r="K325" s="108">
        <f t="shared" si="46"/>
        <v>320</v>
      </c>
      <c r="L325" s="117">
        <f t="shared" si="47"/>
        <v>-22937.835407716459</v>
      </c>
      <c r="M325" s="117">
        <f t="shared" si="48"/>
        <v>-11636.705617154596</v>
      </c>
      <c r="N325" s="117">
        <f t="shared" si="49"/>
        <v>-11301.129790561863</v>
      </c>
      <c r="O325" s="118">
        <f t="shared" si="53"/>
        <v>15277674.264552709</v>
      </c>
    </row>
    <row r="326" spans="1:15" x14ac:dyDescent="0.2">
      <c r="A326" s="108"/>
      <c r="B326" s="113"/>
      <c r="C326" s="108">
        <f t="shared" si="44"/>
        <v>321</v>
      </c>
      <c r="D326" s="117">
        <f t="shared" si="45"/>
        <v>-123255.10570138774</v>
      </c>
      <c r="E326" s="117">
        <f t="shared" si="50"/>
        <v>-39841.852847147355</v>
      </c>
      <c r="F326" s="117">
        <f t="shared" si="51"/>
        <v>-83413.252854240389</v>
      </c>
      <c r="G326" s="118">
        <f t="shared" si="52"/>
        <v>11736146.785398554</v>
      </c>
      <c r="H326" s="112"/>
      <c r="I326" s="108"/>
      <c r="J326" s="113"/>
      <c r="K326" s="108">
        <f t="shared" si="46"/>
        <v>321</v>
      </c>
      <c r="L326" s="117">
        <f t="shared" si="47"/>
        <v>-22937.835407716459</v>
      </c>
      <c r="M326" s="117">
        <f t="shared" si="48"/>
        <v>-11715.156407523615</v>
      </c>
      <c r="N326" s="117">
        <f t="shared" si="49"/>
        <v>-11222.679000192844</v>
      </c>
      <c r="O326" s="118">
        <f t="shared" si="53"/>
        <v>15265959.108145185</v>
      </c>
    </row>
    <row r="327" spans="1:15" x14ac:dyDescent="0.2">
      <c r="A327" s="108"/>
      <c r="B327" s="113"/>
      <c r="C327" s="108">
        <f t="shared" si="44"/>
        <v>322</v>
      </c>
      <c r="D327" s="117">
        <f t="shared" si="45"/>
        <v>-123255.10570138774</v>
      </c>
      <c r="E327" s="117">
        <f t="shared" si="50"/>
        <v>-40124.065971481599</v>
      </c>
      <c r="F327" s="117">
        <f t="shared" si="51"/>
        <v>-83131.039729906144</v>
      </c>
      <c r="G327" s="118">
        <f t="shared" si="52"/>
        <v>11696022.719427073</v>
      </c>
      <c r="H327" s="112"/>
      <c r="I327" s="108"/>
      <c r="J327" s="113"/>
      <c r="K327" s="108">
        <f t="shared" si="46"/>
        <v>322</v>
      </c>
      <c r="L327" s="117">
        <f t="shared" si="47"/>
        <v>-22937.835407716459</v>
      </c>
      <c r="M327" s="117">
        <f t="shared" si="48"/>
        <v>-11794.136086971004</v>
      </c>
      <c r="N327" s="117">
        <f t="shared" si="49"/>
        <v>-11143.699320745454</v>
      </c>
      <c r="O327" s="118">
        <f t="shared" si="53"/>
        <v>15254164.972058214</v>
      </c>
    </row>
    <row r="328" spans="1:15" x14ac:dyDescent="0.2">
      <c r="A328" s="108"/>
      <c r="B328" s="113"/>
      <c r="C328" s="108">
        <f t="shared" ref="C328:C341" si="54">SUM(C327+1)</f>
        <v>323</v>
      </c>
      <c r="D328" s="117">
        <f t="shared" ref="D328:D341" si="55">PMT($B$3/12,$B$2,$B$1)</f>
        <v>-123255.10570138774</v>
      </c>
      <c r="E328" s="117">
        <f t="shared" si="50"/>
        <v>-40408.278105446137</v>
      </c>
      <c r="F328" s="117">
        <f t="shared" si="51"/>
        <v>-82846.827595941606</v>
      </c>
      <c r="G328" s="118">
        <f t="shared" si="52"/>
        <v>11655614.441321626</v>
      </c>
      <c r="H328" s="112"/>
      <c r="I328" s="108"/>
      <c r="J328" s="113"/>
      <c r="K328" s="108">
        <f t="shared" ref="K328:K341" si="56">SUM(K327+1)</f>
        <v>323</v>
      </c>
      <c r="L328" s="117">
        <f t="shared" ref="L328:L341" si="57">PMT($J$3/12,$J$2,$J$1)</f>
        <v>-22937.835407716459</v>
      </c>
      <c r="M328" s="117">
        <f t="shared" ref="M328:M341" si="58">PPMT($J$3/12,K328,$J$2,$J$1)</f>
        <v>-11873.64822109064</v>
      </c>
      <c r="N328" s="117">
        <f t="shared" ref="N328:N341" si="59">SUM(L328-M328)</f>
        <v>-11064.187186625819</v>
      </c>
      <c r="O328" s="118">
        <f t="shared" si="53"/>
        <v>15242291.323837124</v>
      </c>
    </row>
    <row r="329" spans="1:15" x14ac:dyDescent="0.2">
      <c r="A329" s="108"/>
      <c r="B329" s="113">
        <f>SUM(D318:D329)</f>
        <v>-1479061.2684166534</v>
      </c>
      <c r="C329" s="108">
        <f t="shared" si="54"/>
        <v>324</v>
      </c>
      <c r="D329" s="117">
        <f t="shared" si="55"/>
        <v>-123255.10570138774</v>
      </c>
      <c r="E329" s="117">
        <f t="shared" si="50"/>
        <v>-40694.503408692995</v>
      </c>
      <c r="F329" s="117">
        <f t="shared" si="51"/>
        <v>-82560.602292694748</v>
      </c>
      <c r="G329" s="118">
        <f t="shared" si="52"/>
        <v>11614919.937912934</v>
      </c>
      <c r="H329" s="112"/>
      <c r="I329" s="108"/>
      <c r="J329" s="113">
        <f>SUM(L318:L329)</f>
        <v>-275254.02489259752</v>
      </c>
      <c r="K329" s="108">
        <f t="shared" si="56"/>
        <v>324</v>
      </c>
      <c r="L329" s="117">
        <f t="shared" si="57"/>
        <v>-22937.835407716459</v>
      </c>
      <c r="M329" s="117">
        <f t="shared" si="58"/>
        <v>-11953.696399514516</v>
      </c>
      <c r="N329" s="117">
        <f t="shared" si="59"/>
        <v>-10984.139008201942</v>
      </c>
      <c r="O329" s="118">
        <f t="shared" si="53"/>
        <v>15230337.62743761</v>
      </c>
    </row>
    <row r="330" spans="1:15" x14ac:dyDescent="0.2">
      <c r="A330" s="108"/>
      <c r="B330" s="113"/>
      <c r="C330" s="108">
        <f t="shared" si="54"/>
        <v>325</v>
      </c>
      <c r="D330" s="117">
        <f t="shared" si="55"/>
        <v>-123255.10570138774</v>
      </c>
      <c r="E330" s="117">
        <f t="shared" si="50"/>
        <v>-40982.756141171281</v>
      </c>
      <c r="F330" s="117">
        <f t="shared" si="51"/>
        <v>-82272.349560216462</v>
      </c>
      <c r="G330" s="118">
        <f t="shared" si="52"/>
        <v>11573937.181771763</v>
      </c>
      <c r="H330" s="112"/>
      <c r="I330" s="108"/>
      <c r="J330" s="113"/>
      <c r="K330" s="108">
        <f t="shared" si="56"/>
        <v>325</v>
      </c>
      <c r="L330" s="117">
        <f t="shared" si="57"/>
        <v>-22937.835407716459</v>
      </c>
      <c r="M330" s="117">
        <f t="shared" si="58"/>
        <v>-12034.284236074571</v>
      </c>
      <c r="N330" s="117">
        <f t="shared" si="59"/>
        <v>-10903.551171641888</v>
      </c>
      <c r="O330" s="118">
        <f t="shared" si="53"/>
        <v>15218303.343201535</v>
      </c>
    </row>
    <row r="331" spans="1:15" x14ac:dyDescent="0.2">
      <c r="A331" s="108"/>
      <c r="B331" s="113"/>
      <c r="C331" s="108">
        <f t="shared" si="54"/>
        <v>326</v>
      </c>
      <c r="D331" s="117">
        <f t="shared" si="55"/>
        <v>-123255.10570138774</v>
      </c>
      <c r="E331" s="117">
        <f t="shared" si="50"/>
        <v>-41273.050663837799</v>
      </c>
      <c r="F331" s="117">
        <f t="shared" si="51"/>
        <v>-81982.055037549944</v>
      </c>
      <c r="G331" s="118">
        <f t="shared" si="52"/>
        <v>11532664.131107925</v>
      </c>
      <c r="H331" s="112"/>
      <c r="I331" s="108"/>
      <c r="J331" s="113"/>
      <c r="K331" s="108">
        <f t="shared" si="56"/>
        <v>326</v>
      </c>
      <c r="L331" s="117">
        <f t="shared" si="57"/>
        <v>-22937.835407716459</v>
      </c>
      <c r="M331" s="117">
        <f t="shared" si="58"/>
        <v>-12115.415368966098</v>
      </c>
      <c r="N331" s="117">
        <f t="shared" si="59"/>
        <v>-10822.420038750361</v>
      </c>
      <c r="O331" s="118">
        <f t="shared" si="53"/>
        <v>15206187.927832568</v>
      </c>
    </row>
    <row r="332" spans="1:15" x14ac:dyDescent="0.2">
      <c r="A332" s="108"/>
      <c r="B332" s="113"/>
      <c r="C332" s="108">
        <f t="shared" si="54"/>
        <v>327</v>
      </c>
      <c r="D332" s="117">
        <f t="shared" si="55"/>
        <v>-123255.10570138774</v>
      </c>
      <c r="E332" s="117">
        <f t="shared" si="50"/>
        <v>-41565.401439373469</v>
      </c>
      <c r="F332" s="117">
        <f t="shared" si="51"/>
        <v>-81689.704262014275</v>
      </c>
      <c r="G332" s="118">
        <f t="shared" si="52"/>
        <v>11491098.72966855</v>
      </c>
      <c r="H332" s="112"/>
      <c r="I332" s="108"/>
      <c r="J332" s="113"/>
      <c r="K332" s="108">
        <f t="shared" si="56"/>
        <v>327</v>
      </c>
      <c r="L332" s="117">
        <f t="shared" si="57"/>
        <v>-22937.835407716459</v>
      </c>
      <c r="M332" s="117">
        <f t="shared" si="58"/>
        <v>-12197.093460911883</v>
      </c>
      <c r="N332" s="117">
        <f t="shared" si="59"/>
        <v>-10740.741946804575</v>
      </c>
      <c r="O332" s="118">
        <f t="shared" si="53"/>
        <v>15193990.834371656</v>
      </c>
    </row>
    <row r="333" spans="1:15" x14ac:dyDescent="0.2">
      <c r="A333" s="108"/>
      <c r="B333" s="113"/>
      <c r="C333" s="108">
        <f t="shared" si="54"/>
        <v>328</v>
      </c>
      <c r="D333" s="117">
        <f t="shared" si="55"/>
        <v>-123255.10570138774</v>
      </c>
      <c r="E333" s="117">
        <f t="shared" si="50"/>
        <v>-41859.823032902335</v>
      </c>
      <c r="F333" s="117">
        <f t="shared" si="51"/>
        <v>-81395.282668485408</v>
      </c>
      <c r="G333" s="118">
        <f t="shared" si="52"/>
        <v>11449238.906635648</v>
      </c>
      <c r="H333" s="112"/>
      <c r="I333" s="108"/>
      <c r="J333" s="113"/>
      <c r="K333" s="108">
        <f t="shared" si="56"/>
        <v>328</v>
      </c>
      <c r="L333" s="117">
        <f t="shared" si="57"/>
        <v>-22937.835407716459</v>
      </c>
      <c r="M333" s="117">
        <f t="shared" si="58"/>
        <v>-12279.322199327544</v>
      </c>
      <c r="N333" s="117">
        <f t="shared" si="59"/>
        <v>-10658.513208388915</v>
      </c>
      <c r="O333" s="118">
        <f t="shared" si="53"/>
        <v>15181711.512172328</v>
      </c>
    </row>
    <row r="334" spans="1:15" x14ac:dyDescent="0.2">
      <c r="A334" s="108"/>
      <c r="B334" s="113"/>
      <c r="C334" s="108">
        <f t="shared" si="54"/>
        <v>329</v>
      </c>
      <c r="D334" s="117">
        <f t="shared" si="55"/>
        <v>-123255.10570138774</v>
      </c>
      <c r="E334" s="117">
        <f t="shared" si="50"/>
        <v>-42156.330112718817</v>
      </c>
      <c r="F334" s="117">
        <f t="shared" si="51"/>
        <v>-81098.775588668927</v>
      </c>
      <c r="G334" s="118">
        <f t="shared" si="52"/>
        <v>11407082.57652293</v>
      </c>
      <c r="H334" s="112"/>
      <c r="I334" s="108"/>
      <c r="J334" s="113"/>
      <c r="K334" s="108">
        <f t="shared" si="56"/>
        <v>329</v>
      </c>
      <c r="L334" s="117">
        <f t="shared" si="57"/>
        <v>-22937.835407716459</v>
      </c>
      <c r="M334" s="117">
        <f t="shared" si="58"/>
        <v>-12362.105296488</v>
      </c>
      <c r="N334" s="117">
        <f t="shared" si="59"/>
        <v>-10575.730111228459</v>
      </c>
      <c r="O334" s="118">
        <f t="shared" si="53"/>
        <v>15169349.406875839</v>
      </c>
    </row>
    <row r="335" spans="1:15" x14ac:dyDescent="0.2">
      <c r="A335" s="108"/>
      <c r="B335" s="113"/>
      <c r="C335" s="108">
        <f t="shared" si="54"/>
        <v>330</v>
      </c>
      <c r="D335" s="117">
        <f t="shared" si="55"/>
        <v>-123255.10570138774</v>
      </c>
      <c r="E335" s="117">
        <f t="shared" si="50"/>
        <v>-42454.937451017293</v>
      </c>
      <c r="F335" s="117">
        <f t="shared" si="51"/>
        <v>-80800.168250370451</v>
      </c>
      <c r="G335" s="118">
        <f t="shared" si="52"/>
        <v>11364627.639071912</v>
      </c>
      <c r="H335" s="112"/>
      <c r="I335" s="108"/>
      <c r="J335" s="113"/>
      <c r="K335" s="108">
        <f t="shared" si="56"/>
        <v>330</v>
      </c>
      <c r="L335" s="117">
        <f t="shared" si="57"/>
        <v>-22937.835407716459</v>
      </c>
      <c r="M335" s="117">
        <f t="shared" si="58"/>
        <v>-12445.446489695161</v>
      </c>
      <c r="N335" s="117">
        <f t="shared" si="59"/>
        <v>-10492.388918021297</v>
      </c>
      <c r="O335" s="118">
        <f t="shared" si="53"/>
        <v>15156903.960386144</v>
      </c>
    </row>
    <row r="336" spans="1:15" x14ac:dyDescent="0.2">
      <c r="A336" s="108"/>
      <c r="B336" s="113"/>
      <c r="C336" s="108">
        <f t="shared" si="54"/>
        <v>331</v>
      </c>
      <c r="D336" s="117">
        <f t="shared" si="55"/>
        <v>-123255.10570138774</v>
      </c>
      <c r="E336" s="117">
        <f t="shared" si="50"/>
        <v>-42755.659924628577</v>
      </c>
      <c r="F336" s="117">
        <f t="shared" si="51"/>
        <v>-80499.445776759167</v>
      </c>
      <c r="G336" s="118">
        <f t="shared" si="52"/>
        <v>11321871.979147283</v>
      </c>
      <c r="H336" s="112"/>
      <c r="I336" s="108"/>
      <c r="J336" s="113"/>
      <c r="K336" s="108">
        <f t="shared" si="56"/>
        <v>331</v>
      </c>
      <c r="L336" s="117">
        <f t="shared" si="57"/>
        <v>-22937.835407716459</v>
      </c>
      <c r="M336" s="117">
        <f t="shared" si="58"/>
        <v>-12529.349541446525</v>
      </c>
      <c r="N336" s="117">
        <f t="shared" si="59"/>
        <v>-10408.485866269933</v>
      </c>
      <c r="O336" s="118">
        <f t="shared" si="53"/>
        <v>15144374.610844698</v>
      </c>
    </row>
    <row r="337" spans="1:15" x14ac:dyDescent="0.2">
      <c r="A337" s="108"/>
      <c r="B337" s="113"/>
      <c r="C337" s="108">
        <f t="shared" si="54"/>
        <v>332</v>
      </c>
      <c r="D337" s="117">
        <f t="shared" si="55"/>
        <v>-123255.10570138774</v>
      </c>
      <c r="E337" s="117">
        <f t="shared" si="50"/>
        <v>-43058.512515761351</v>
      </c>
      <c r="F337" s="117">
        <f t="shared" si="51"/>
        <v>-80196.593185626392</v>
      </c>
      <c r="G337" s="118">
        <f t="shared" si="52"/>
        <v>11278813.466631522</v>
      </c>
      <c r="H337" s="112"/>
      <c r="I337" s="108"/>
      <c r="J337" s="113"/>
      <c r="K337" s="108">
        <f t="shared" si="56"/>
        <v>332</v>
      </c>
      <c r="L337" s="117">
        <f t="shared" si="57"/>
        <v>-22937.835407716459</v>
      </c>
      <c r="M337" s="117">
        <f t="shared" si="58"/>
        <v>-12613.818239605122</v>
      </c>
      <c r="N337" s="117">
        <f t="shared" si="59"/>
        <v>-10324.017168111337</v>
      </c>
      <c r="O337" s="118">
        <f t="shared" si="53"/>
        <v>15131760.792605093</v>
      </c>
    </row>
    <row r="338" spans="1:15" x14ac:dyDescent="0.2">
      <c r="A338" s="108"/>
      <c r="B338" s="113"/>
      <c r="C338" s="108">
        <f t="shared" si="54"/>
        <v>333</v>
      </c>
      <c r="D338" s="117">
        <f t="shared" si="55"/>
        <v>-123255.10570138774</v>
      </c>
      <c r="E338" s="117">
        <f t="shared" si="50"/>
        <v>-43363.510312747938</v>
      </c>
      <c r="F338" s="117">
        <f t="shared" si="51"/>
        <v>-79891.595388639806</v>
      </c>
      <c r="G338" s="118">
        <f t="shared" si="52"/>
        <v>11235449.956318775</v>
      </c>
      <c r="H338" s="112"/>
      <c r="I338" s="108"/>
      <c r="J338" s="113"/>
      <c r="K338" s="108">
        <f t="shared" si="56"/>
        <v>333</v>
      </c>
      <c r="L338" s="117">
        <f t="shared" si="57"/>
        <v>-22937.835407716459</v>
      </c>
      <c r="M338" s="117">
        <f t="shared" si="58"/>
        <v>-12698.856397570471</v>
      </c>
      <c r="N338" s="117">
        <f t="shared" si="59"/>
        <v>-10238.979010145988</v>
      </c>
      <c r="O338" s="118">
        <f t="shared" si="53"/>
        <v>15119061.936207522</v>
      </c>
    </row>
    <row r="339" spans="1:15" x14ac:dyDescent="0.2">
      <c r="A339" s="108"/>
      <c r="B339" s="113"/>
      <c r="C339" s="108">
        <f t="shared" si="54"/>
        <v>334</v>
      </c>
      <c r="D339" s="117">
        <f t="shared" si="55"/>
        <v>-123255.10570138774</v>
      </c>
      <c r="E339" s="117">
        <f t="shared" si="50"/>
        <v>-43670.668510796691</v>
      </c>
      <c r="F339" s="117">
        <f t="shared" si="51"/>
        <v>-79584.437190591052</v>
      </c>
      <c r="G339" s="118">
        <f t="shared" si="52"/>
        <v>11191779.287807979</v>
      </c>
      <c r="H339" s="112"/>
      <c r="I339" s="108"/>
      <c r="J339" s="113"/>
      <c r="K339" s="108">
        <f t="shared" si="56"/>
        <v>334</v>
      </c>
      <c r="L339" s="117">
        <f t="shared" si="57"/>
        <v>-22937.835407716459</v>
      </c>
      <c r="M339" s="117">
        <f t="shared" si="58"/>
        <v>-12784.467854450724</v>
      </c>
      <c r="N339" s="117">
        <f t="shared" si="59"/>
        <v>-10153.367553265734</v>
      </c>
      <c r="O339" s="118">
        <f t="shared" si="53"/>
        <v>15106277.46835307</v>
      </c>
    </row>
    <row r="340" spans="1:15" x14ac:dyDescent="0.2">
      <c r="A340" s="108"/>
      <c r="B340" s="113"/>
      <c r="C340" s="108">
        <f t="shared" si="54"/>
        <v>335</v>
      </c>
      <c r="D340" s="117">
        <f t="shared" si="55"/>
        <v>-123255.10570138774</v>
      </c>
      <c r="E340" s="117">
        <f t="shared" si="50"/>
        <v>-43980.002412748159</v>
      </c>
      <c r="F340" s="117">
        <f t="shared" si="51"/>
        <v>-79275.103288639584</v>
      </c>
      <c r="G340" s="118">
        <f t="shared" si="52"/>
        <v>11147799.285395231</v>
      </c>
      <c r="H340" s="112"/>
      <c r="I340" s="108"/>
      <c r="J340" s="113"/>
      <c r="K340" s="108">
        <f t="shared" si="56"/>
        <v>335</v>
      </c>
      <c r="L340" s="117">
        <f t="shared" si="57"/>
        <v>-22937.835407716459</v>
      </c>
      <c r="M340" s="117">
        <f t="shared" si="58"/>
        <v>-12870.656475236152</v>
      </c>
      <c r="N340" s="117">
        <f t="shared" si="59"/>
        <v>-10067.178932480307</v>
      </c>
      <c r="O340" s="118">
        <f t="shared" si="53"/>
        <v>15093406.811877834</v>
      </c>
    </row>
    <row r="341" spans="1:15" x14ac:dyDescent="0.2">
      <c r="A341" s="108"/>
      <c r="B341" s="113">
        <f>SUM(D330:D341)</f>
        <v>-1479061.2684166534</v>
      </c>
      <c r="C341" s="108">
        <f t="shared" si="54"/>
        <v>336</v>
      </c>
      <c r="D341" s="117">
        <f t="shared" si="55"/>
        <v>-123255.10570138774</v>
      </c>
      <c r="E341" s="117">
        <f t="shared" si="50"/>
        <v>-44291.527429838156</v>
      </c>
      <c r="F341" s="117">
        <f t="shared" si="51"/>
        <v>-78963.578271549588</v>
      </c>
      <c r="G341" s="118">
        <f t="shared" si="52"/>
        <v>11103507.757965393</v>
      </c>
      <c r="H341" s="112"/>
      <c r="I341" s="108"/>
      <c r="J341" s="113">
        <f>SUM(L330:L341)</f>
        <v>-275254.02489259752</v>
      </c>
      <c r="K341" s="108">
        <f t="shared" si="56"/>
        <v>336</v>
      </c>
      <c r="L341" s="117">
        <f t="shared" si="57"/>
        <v>-22937.835407716459</v>
      </c>
      <c r="M341" s="117">
        <f t="shared" si="58"/>
        <v>-12957.426150973359</v>
      </c>
      <c r="N341" s="117">
        <f t="shared" si="59"/>
        <v>-9980.4092567430998</v>
      </c>
      <c r="O341" s="118">
        <f t="shared" si="53"/>
        <v>15080449.38572686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MarketData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Jan Havlíček</cp:lastModifiedBy>
  <cp:lastPrinted>2001-12-10T00:58:37Z</cp:lastPrinted>
  <dcterms:created xsi:type="dcterms:W3CDTF">2000-04-05T02:54:46Z</dcterms:created>
  <dcterms:modified xsi:type="dcterms:W3CDTF">2023-09-17T11:54:36Z</dcterms:modified>
</cp:coreProperties>
</file>