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98F843-D514-4024-BBF5-F415DD50A9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E52" i="1"/>
  <c r="G52" i="1"/>
  <c r="I52" i="1"/>
  <c r="K52" i="1"/>
  <c r="M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<sst xmlns="http://schemas.openxmlformats.org/spreadsheetml/2006/main" count="156" uniqueCount="126">
  <si>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</si>
  <si>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</si>
  <si>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</si>
  <si>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</si>
  <si>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</si>
  <si>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</si>
  <si>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</si>
  <si>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</si>
  <si>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</si>
  <si>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</si>
  <si>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</si>
  <si>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</si>
  <si>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</si>
  <si>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</si>
  <si>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</si>
  <si>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</si>
  <si>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</si>
  <si>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</si>
  <si>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</si>
  <si>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</si>
  <si>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</si>
  <si>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</si>
  <si>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</si>
  <si>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</si>
  <si>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</si>
  <si>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</si>
  <si>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</si>
  <si>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</si>
  <si>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</si>
  <si>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</si>
  <si>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</si>
  <si>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</si>
  <si>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</si>
  <si>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</si>
  <si>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</si>
  <si>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</si>
  <si>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</si>
  <si>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</si>
  <si>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</si>
  <si>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</si>
  <si>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</si>
  <si>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</si>
  <si>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</si>
  <si>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</si>
  <si>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</si>
  <si>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</si>
  <si>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</si>
  <si>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</si>
  <si>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</si>
  <si>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</si>
  <si>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</si>
  <si>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</si>
  <si>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</si>
  <si>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</si>
  <si>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</si>
  <si>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</si>
  <si>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</si>
  <si>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</si>
  <si>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</si>
  <si>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</si>
  <si>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</si>
  <si>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</si>
  <si>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</si>
  <si>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</si>
  <si>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</si>
  <si>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</si>
  <si>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</si>
  <si>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</si>
  <si>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</si>
  <si>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</si>
  <si>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</si>
  <si>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</si>
  <si>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</si>
  <si>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Havard Place Apartments</t>
  </si>
  <si>
    <t>Asking Price</t>
  </si>
  <si>
    <t>Year Built</t>
  </si>
  <si>
    <t>Age</t>
  </si>
  <si>
    <t>A.1 TH</t>
  </si>
  <si>
    <t>B.1 TH</t>
  </si>
  <si>
    <t>B.2 Flat</t>
  </si>
  <si>
    <t>C.1 TH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</si>
  <si>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</si>
  <si>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</si>
  <si>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</si>
  <si>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</si>
  <si>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</si>
  <si>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</si>
  <si>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</si>
  <si>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</si>
  <si>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</si>
  <si>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</si>
  <si>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</si>
  <si>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</si>
  <si>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</si>
  <si>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</si>
  <si>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</si>
  <si>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</si>
  <si>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</si>
  <si>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</si>
  <si>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</si>
  <si>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</si>
  <si>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</si>
  <si>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</si>
  <si>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</si>
  <si>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</si>
  <si>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</si>
  <si>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</si>
  <si>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</si>
  <si>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</si>
  <si>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</si>
  <si>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</si>
  <si>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</si>
  <si>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</si>
  <si>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3 Bedroom 2.5 Bathroom</t>
  </si>
  <si>
    <t>ROI %</t>
  </si>
  <si>
    <t>Cum ROI %</t>
  </si>
  <si>
    <t>Sale Proceeds After Debt &amp; Comm.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</si>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</sst>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forma.Sage%20Cros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89">
          <cell r="O89">
            <v>12186011.076233927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A12" sqref="A12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73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74</v>
      </c>
      <c r="B3" s="31">
        <v>2250000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89</v>
      </c>
      <c r="B4" s="13">
        <v>1109500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75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76</v>
      </c>
      <c r="B6" s="65">
        <v>32</v>
      </c>
      <c r="C6" s="5"/>
      <c r="D6" s="6"/>
      <c r="E6" s="50"/>
      <c r="F6" s="51" t="s">
        <v>32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58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31</v>
      </c>
      <c r="M7" s="54" t="s">
        <v>18</v>
      </c>
      <c r="N7" s="54" t="s">
        <v>34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57854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88</v>
      </c>
      <c r="C9" s="74" t="s">
        <v>60</v>
      </c>
      <c r="D9" s="75" t="s">
        <v>87</v>
      </c>
      <c r="E9" s="5" t="s">
        <v>77</v>
      </c>
      <c r="F9" s="5">
        <v>11</v>
      </c>
      <c r="G9" s="7">
        <v>850</v>
      </c>
      <c r="H9" s="8">
        <f>F9/F19</f>
        <v>0.18965517241379309</v>
      </c>
      <c r="I9" s="68">
        <f>H9</f>
        <v>0.18965517241379309</v>
      </c>
      <c r="J9" s="5" t="s">
        <v>20</v>
      </c>
      <c r="K9" s="5"/>
      <c r="L9" s="10">
        <f>SUM(O9/M9)</f>
        <v>0.67941176470588238</v>
      </c>
      <c r="M9" s="7">
        <f>SUM(F9*G9)</f>
        <v>9350</v>
      </c>
      <c r="N9" s="11">
        <v>577.5</v>
      </c>
      <c r="O9" s="12">
        <f>SUM(F9*N9)</f>
        <v>6352.5</v>
      </c>
      <c r="R9" s="120"/>
    </row>
    <row r="10" spans="1:18" x14ac:dyDescent="0.2">
      <c r="A10" s="73" t="s">
        <v>83</v>
      </c>
      <c r="B10" s="13">
        <f>O21*12</f>
        <v>461190</v>
      </c>
      <c r="C10" s="13">
        <f>B10/$B$7</f>
        <v>7951.5517241379312</v>
      </c>
      <c r="D10" s="39">
        <f>B10/$B$8</f>
        <v>7.9716182113596297</v>
      </c>
      <c r="E10" s="5" t="s">
        <v>78</v>
      </c>
      <c r="F10" s="5">
        <v>33</v>
      </c>
      <c r="G10" s="7">
        <v>990</v>
      </c>
      <c r="H10" s="8">
        <f>F10/F19</f>
        <v>0.56896551724137934</v>
      </c>
      <c r="I10" s="9"/>
      <c r="J10" s="5" t="s">
        <v>112</v>
      </c>
      <c r="K10" s="5"/>
      <c r="L10" s="10">
        <f>SUM(O10/M10)</f>
        <v>0.66666666666666663</v>
      </c>
      <c r="M10" s="7">
        <f>SUM(F10*G10)</f>
        <v>32670</v>
      </c>
      <c r="N10" s="11">
        <v>660</v>
      </c>
      <c r="O10" s="12">
        <f>SUM(F10*N10)</f>
        <v>21780</v>
      </c>
    </row>
    <row r="11" spans="1:18" x14ac:dyDescent="0.2">
      <c r="A11" s="73" t="s">
        <v>125</v>
      </c>
      <c r="B11" s="13">
        <f>B36</f>
        <v>-23059.5</v>
      </c>
      <c r="C11" s="13">
        <f t="shared" ref="C11:C18" si="0">B11/$B$7</f>
        <v>-397.57758620689657</v>
      </c>
      <c r="D11" s="39">
        <f t="shared" ref="D11:D18" si="1">B11/$B$8</f>
        <v>-0.39858091056798145</v>
      </c>
      <c r="E11" s="5" t="s">
        <v>79</v>
      </c>
      <c r="F11" s="5">
        <v>8</v>
      </c>
      <c r="G11" s="7">
        <v>1038</v>
      </c>
      <c r="H11" s="8">
        <f>F11/F19</f>
        <v>0.13793103448275862</v>
      </c>
      <c r="I11" s="67">
        <f>H10+H11</f>
        <v>0.7068965517241379</v>
      </c>
      <c r="J11" s="5" t="s">
        <v>21</v>
      </c>
      <c r="K11" s="5"/>
      <c r="L11" s="10">
        <f>SUM(O11/M11)</f>
        <v>0.66233140655105971</v>
      </c>
      <c r="M11" s="7">
        <f>SUM(F11*G11)</f>
        <v>8304</v>
      </c>
      <c r="N11" s="11">
        <v>687.5</v>
      </c>
      <c r="O11" s="12">
        <f>SUM(F11*N11)</f>
        <v>5500</v>
      </c>
      <c r="R11" s="29"/>
    </row>
    <row r="12" spans="1:18" x14ac:dyDescent="0.2">
      <c r="A12" s="73" t="s">
        <v>84</v>
      </c>
      <c r="B12" s="29">
        <f>B10+B11</f>
        <v>438130.5</v>
      </c>
      <c r="C12" s="13">
        <f t="shared" si="0"/>
        <v>7553.9741379310344</v>
      </c>
      <c r="D12" s="39">
        <f t="shared" si="1"/>
        <v>7.5730373007916478</v>
      </c>
      <c r="E12" s="5" t="s">
        <v>80</v>
      </c>
      <c r="F12" s="5">
        <v>6</v>
      </c>
      <c r="G12" s="7">
        <v>1255</v>
      </c>
      <c r="H12" s="8">
        <f>F12/F19</f>
        <v>0.10344827586206896</v>
      </c>
      <c r="I12" s="67">
        <f>H12</f>
        <v>0.10344827586206896</v>
      </c>
      <c r="J12" s="5" t="s">
        <v>113</v>
      </c>
      <c r="K12" s="5"/>
      <c r="L12" s="10">
        <f>SUM(O12/M12)</f>
        <v>0.63745019920318724</v>
      </c>
      <c r="M12" s="7">
        <f>SUM(F12*G12)</f>
        <v>7530</v>
      </c>
      <c r="N12" s="11">
        <v>800</v>
      </c>
      <c r="O12" s="12">
        <f>SUM(F12*N12)</f>
        <v>4800</v>
      </c>
    </row>
    <row r="13" spans="1:18" ht="13.5" thickBot="1" x14ac:dyDescent="0.25">
      <c r="A13" s="73" t="s">
        <v>38</v>
      </c>
      <c r="B13" s="13">
        <f>O28*12</f>
        <v>27840</v>
      </c>
      <c r="C13" s="13">
        <f t="shared" si="0"/>
        <v>480</v>
      </c>
      <c r="D13" s="39">
        <f t="shared" si="1"/>
        <v>0.48121132505963288</v>
      </c>
      <c r="E13" s="5"/>
      <c r="F13" s="5"/>
      <c r="G13" s="5"/>
      <c r="H13" s="8"/>
      <c r="I13" s="67"/>
      <c r="J13" s="5"/>
      <c r="K13" s="5"/>
      <c r="L13" s="10"/>
      <c r="M13" s="7"/>
      <c r="N13" s="11"/>
      <c r="O13" s="12"/>
    </row>
    <row r="14" spans="1:18" ht="13.5" thickBot="1" x14ac:dyDescent="0.25">
      <c r="A14" s="101" t="s">
        <v>39</v>
      </c>
      <c r="B14" s="102">
        <f>B12+B13</f>
        <v>465970.5</v>
      </c>
      <c r="C14" s="102">
        <f t="shared" si="0"/>
        <v>8033.9741379310344</v>
      </c>
      <c r="D14" s="35">
        <f>B14/$B$8</f>
        <v>8.0542486258512813</v>
      </c>
      <c r="E14" s="5"/>
      <c r="F14" s="5"/>
      <c r="G14" s="5"/>
      <c r="H14" s="8"/>
      <c r="I14" s="67"/>
      <c r="J14" s="5"/>
      <c r="K14" s="5"/>
      <c r="L14" s="10"/>
      <c r="M14" s="7"/>
      <c r="N14" s="11"/>
      <c r="O14" s="12"/>
    </row>
    <row r="15" spans="1:18" ht="13.5" thickBot="1" x14ac:dyDescent="0.25">
      <c r="A15" s="73" t="s">
        <v>85</v>
      </c>
      <c r="B15" s="72">
        <f>B48</f>
        <v>279094</v>
      </c>
      <c r="C15" s="13">
        <f t="shared" si="0"/>
        <v>4811.9655172413795</v>
      </c>
      <c r="D15" s="39">
        <f t="shared" si="1"/>
        <v>4.8241089639437202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50</v>
      </c>
      <c r="B16" s="34">
        <f>B50</f>
        <v>186876.5</v>
      </c>
      <c r="C16" s="102">
        <f t="shared" si="0"/>
        <v>3222.0086206896553</v>
      </c>
      <c r="D16" s="35">
        <f t="shared" si="1"/>
        <v>3.2301396619075602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86</v>
      </c>
      <c r="B17" s="29">
        <f>B53</f>
        <v>-80437.105886894817</v>
      </c>
      <c r="C17" s="13">
        <f t="shared" si="0"/>
        <v>-1386.8466532223244</v>
      </c>
      <c r="D17" s="39">
        <f t="shared" si="1"/>
        <v>-1.3903464909408998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53</v>
      </c>
      <c r="B18" s="34">
        <f>B16+B17</f>
        <v>106439.39411310518</v>
      </c>
      <c r="C18" s="102">
        <f t="shared" si="0"/>
        <v>1835.1619674673307</v>
      </c>
      <c r="D18" s="35">
        <f t="shared" si="1"/>
        <v>1.8397931709666606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58</v>
      </c>
      <c r="G19" s="20">
        <f>SUM(M19/F19)</f>
        <v>997.48275862068965</v>
      </c>
      <c r="H19" s="17"/>
      <c r="I19" s="18">
        <v>1</v>
      </c>
      <c r="J19" s="17"/>
      <c r="K19" s="17"/>
      <c r="L19" s="19">
        <f>SUM(O21/M19)</f>
        <v>0.66430151761330247</v>
      </c>
      <c r="M19" s="20">
        <f>SUM(M9:M15)</f>
        <v>57854</v>
      </c>
      <c r="N19" s="21">
        <f>SUM(O21/F19)</f>
        <v>662.62931034482756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35</v>
      </c>
      <c r="B21" s="11">
        <f>B3/B7</f>
        <v>38793.103448275862</v>
      </c>
      <c r="C21" s="5"/>
      <c r="D21" s="6"/>
      <c r="E21" s="5"/>
      <c r="F21" s="5"/>
      <c r="G21" s="5"/>
      <c r="H21" s="5"/>
      <c r="I21" s="5"/>
      <c r="J21" s="5"/>
      <c r="K21" s="16" t="s">
        <v>29</v>
      </c>
      <c r="L21" s="17"/>
      <c r="M21" s="17"/>
      <c r="N21" s="17"/>
      <c r="O21" s="22">
        <f>SUM(O9:O15)</f>
        <v>38432.5</v>
      </c>
    </row>
    <row r="22" spans="1:15" ht="13.5" thickBot="1" x14ac:dyDescent="0.25">
      <c r="A22" s="4" t="s">
        <v>92</v>
      </c>
      <c r="B22" s="11">
        <f>B3/B8</f>
        <v>38.8910014865005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1109500</v>
      </c>
      <c r="C24" s="99">
        <f>B24/B3</f>
        <v>0.49311111111111111</v>
      </c>
      <c r="D24" s="3"/>
      <c r="E24" s="5" t="s">
        <v>46</v>
      </c>
      <c r="F24" s="69">
        <v>0</v>
      </c>
      <c r="G24" s="5" t="s">
        <v>22</v>
      </c>
      <c r="H24" s="11">
        <v>0</v>
      </c>
      <c r="I24" s="5"/>
      <c r="J24" s="5" t="s">
        <v>54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1140500</v>
      </c>
      <c r="C25" s="100">
        <f>B25/B3</f>
        <v>0.50688888888888894</v>
      </c>
      <c r="D25" s="6"/>
      <c r="E25" s="5" t="s">
        <v>47</v>
      </c>
      <c r="F25" s="5">
        <v>0</v>
      </c>
      <c r="G25" s="5" t="s">
        <v>22</v>
      </c>
      <c r="H25" s="11">
        <v>0</v>
      </c>
      <c r="I25" s="5"/>
      <c r="J25" s="5" t="s">
        <v>54</v>
      </c>
      <c r="K25" s="13">
        <f>SUM(F25*H25)</f>
        <v>0</v>
      </c>
      <c r="L25" s="5" t="s">
        <v>23</v>
      </c>
      <c r="M25" s="5"/>
      <c r="N25" s="5"/>
      <c r="O25" s="12"/>
    </row>
    <row r="26" spans="1:15" x14ac:dyDescent="0.2">
      <c r="A26" s="4" t="s">
        <v>72</v>
      </c>
      <c r="B26" s="57">
        <v>6.5000000000000002E-2</v>
      </c>
      <c r="C26" s="5"/>
      <c r="D26" s="6"/>
      <c r="E26" s="5" t="s">
        <v>24</v>
      </c>
      <c r="F26" s="5">
        <v>0</v>
      </c>
      <c r="G26" s="5" t="s">
        <v>22</v>
      </c>
      <c r="H26" s="11">
        <v>0</v>
      </c>
      <c r="I26" s="5"/>
      <c r="J26" s="5" t="s">
        <v>54</v>
      </c>
      <c r="K26" s="13">
        <f>SUM(F26*H26)</f>
        <v>0</v>
      </c>
      <c r="L26" s="5" t="s">
        <v>25</v>
      </c>
      <c r="M26" s="5"/>
      <c r="N26" s="5"/>
      <c r="O26" s="12"/>
    </row>
    <row r="27" spans="1:15" ht="13.5" thickBot="1" x14ac:dyDescent="0.25">
      <c r="A27" s="14" t="s">
        <v>55</v>
      </c>
      <c r="B27" s="15">
        <f>SUM(C27*12)</f>
        <v>420</v>
      </c>
      <c r="C27" s="15">
        <v>35</v>
      </c>
      <c r="D27" s="30" t="s">
        <v>56</v>
      </c>
      <c r="E27" s="15" t="s">
        <v>26</v>
      </c>
      <c r="F27" s="15">
        <f>F19</f>
        <v>58</v>
      </c>
      <c r="G27" s="15" t="s">
        <v>22</v>
      </c>
      <c r="H27" s="24">
        <v>40</v>
      </c>
      <c r="I27" s="15"/>
      <c r="J27" s="15" t="s">
        <v>54</v>
      </c>
      <c r="K27" s="25">
        <f>SUM(F27*H27)</f>
        <v>2320</v>
      </c>
      <c r="L27" s="15" t="s">
        <v>27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30</v>
      </c>
      <c r="L28" s="17"/>
      <c r="M28" s="17"/>
      <c r="N28" s="17"/>
      <c r="O28" s="22">
        <f>SUM(K24:K27)</f>
        <v>2320</v>
      </c>
    </row>
    <row r="29" spans="1:15" ht="13.5" thickBot="1" x14ac:dyDescent="0.25">
      <c r="A29" s="4"/>
      <c r="B29" s="5"/>
      <c r="C29" s="5"/>
      <c r="D29" s="6"/>
      <c r="E29" s="5"/>
      <c r="F29" s="5" t="s">
        <v>81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82</v>
      </c>
      <c r="G30" s="15"/>
      <c r="H30" s="71">
        <v>0.02</v>
      </c>
      <c r="I30" s="15"/>
      <c r="J30" s="15"/>
      <c r="K30" s="16" t="s">
        <v>58</v>
      </c>
      <c r="L30" s="17"/>
      <c r="M30" s="17"/>
      <c r="N30" s="17"/>
      <c r="O30" s="27">
        <f>SUM(+O21+O28)</f>
        <v>40752.5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63</v>
      </c>
      <c r="C32" s="62"/>
      <c r="D32" s="62" t="s">
        <v>64</v>
      </c>
      <c r="E32" s="62"/>
      <c r="F32" s="62" t="s">
        <v>65</v>
      </c>
      <c r="G32" s="62"/>
      <c r="H32" s="62" t="s">
        <v>66</v>
      </c>
      <c r="I32" s="62"/>
      <c r="J32" s="62" t="s">
        <v>67</v>
      </c>
      <c r="K32" s="62"/>
      <c r="L32" s="62" t="s">
        <v>69</v>
      </c>
      <c r="M32" s="62"/>
      <c r="N32" s="62" t="s">
        <v>70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36</v>
      </c>
      <c r="B35" s="45">
        <f>B10</f>
        <v>461190</v>
      </c>
      <c r="C35" s="39">
        <f>SUM(B35/$M$19)</f>
        <v>7.9716182113596297</v>
      </c>
      <c r="D35" s="45">
        <f>B35*(1+$H$29)</f>
        <v>475025.7</v>
      </c>
      <c r="E35" s="39">
        <f>SUM(D35/B8)</f>
        <v>8.2107667577004193</v>
      </c>
      <c r="F35" s="45">
        <f>D35*(1+$H$29)</f>
        <v>489276.47100000002</v>
      </c>
      <c r="G35" s="11">
        <f>SUM(F35/$B$8)</f>
        <v>8.4570897604314315</v>
      </c>
      <c r="H35" s="45">
        <f>F35*(1+$H$29)</f>
        <v>503954.76513000001</v>
      </c>
      <c r="I35" s="39">
        <f>SUM(H35/B8)</f>
        <v>8.7108024532443746</v>
      </c>
      <c r="J35" s="45">
        <f>H35*(1+$H$29)</f>
        <v>519073.40808390005</v>
      </c>
      <c r="K35" s="11">
        <f>SUM(J35/$B$8)</f>
        <v>8.9721265268417056</v>
      </c>
      <c r="L35" s="45">
        <f>J35*(1+$H$29)</f>
        <v>534645.61032641702</v>
      </c>
      <c r="M35" s="39">
        <f>SUM(L35/$B$8)</f>
        <v>9.2412903226469574</v>
      </c>
      <c r="N35" s="45">
        <f>L35*(1+$H$29)</f>
        <v>550684.9786362095</v>
      </c>
      <c r="O35" s="39">
        <f>SUM(N35/$B$8)</f>
        <v>9.5185290323263647</v>
      </c>
    </row>
    <row r="36" spans="1:15" x14ac:dyDescent="0.2">
      <c r="A36" s="4" t="s">
        <v>37</v>
      </c>
      <c r="B36" s="46">
        <f>B10*C36</f>
        <v>-23059.5</v>
      </c>
      <c r="C36" s="40">
        <v>-0.05</v>
      </c>
      <c r="D36" s="46">
        <f>D35*E36</f>
        <v>-23751.285000000003</v>
      </c>
      <c r="E36" s="40">
        <f>C36</f>
        <v>-0.05</v>
      </c>
      <c r="F36" s="46">
        <f>F35*G36</f>
        <v>-24463.823550000001</v>
      </c>
      <c r="G36" s="8">
        <f>E36</f>
        <v>-0.05</v>
      </c>
      <c r="H36" s="46">
        <f>H35*I36</f>
        <v>-25197.738256500001</v>
      </c>
      <c r="I36" s="8">
        <f>G36</f>
        <v>-0.05</v>
      </c>
      <c r="J36" s="46">
        <f>J35*K36</f>
        <v>-25953.670404195003</v>
      </c>
      <c r="K36" s="8">
        <f>I36</f>
        <v>-0.05</v>
      </c>
      <c r="L36" s="46">
        <f>L35*M36</f>
        <v>-26732.280516320854</v>
      </c>
      <c r="M36" s="8">
        <f>K36</f>
        <v>-0.05</v>
      </c>
      <c r="N36" s="46">
        <f>N35*O36</f>
        <v>-27534.248931810478</v>
      </c>
      <c r="O36" s="40">
        <f>M36</f>
        <v>-0.05</v>
      </c>
    </row>
    <row r="37" spans="1:15" ht="13.5" thickBot="1" x14ac:dyDescent="0.25">
      <c r="A37" s="4" t="s">
        <v>38</v>
      </c>
      <c r="B37" s="45">
        <f>B13</f>
        <v>27840</v>
      </c>
      <c r="C37" s="39">
        <f>SUM(B37/$M$19)</f>
        <v>0.48121132505963288</v>
      </c>
      <c r="D37" s="45">
        <f>B37*(1+$H$29)</f>
        <v>28675.200000000001</v>
      </c>
      <c r="E37" s="39">
        <f>SUM(D37/B8)</f>
        <v>0.49564766481142186</v>
      </c>
      <c r="F37" s="45">
        <f>D37*(1+$H$29)</f>
        <v>29535.456000000002</v>
      </c>
      <c r="G37" s="11">
        <f>SUM(F37/$B$8)</f>
        <v>0.51051709475576457</v>
      </c>
      <c r="H37" s="45">
        <f>F37*(1+$H$29)</f>
        <v>30421.519680000001</v>
      </c>
      <c r="I37" s="39">
        <f>SUM(H37/B8)</f>
        <v>0.52583260759843742</v>
      </c>
      <c r="J37" s="45">
        <f>H37*(1+$H$29)</f>
        <v>31334.165270400001</v>
      </c>
      <c r="K37" s="11">
        <f>SUM(J37/$B$8)</f>
        <v>0.54160758582639057</v>
      </c>
      <c r="L37" s="45">
        <f>J37*(1+$H$29)</f>
        <v>32274.190228512001</v>
      </c>
      <c r="M37" s="39">
        <f>SUM(L37/$B$8)</f>
        <v>0.55785581340118229</v>
      </c>
      <c r="N37" s="45">
        <f>L37*(1+$H$29)</f>
        <v>33242.41593536736</v>
      </c>
      <c r="O37" s="39">
        <f>SUM(N37/$B$8)</f>
        <v>0.57459148780321778</v>
      </c>
    </row>
    <row r="38" spans="1:15" ht="13.5" thickBot="1" x14ac:dyDescent="0.25">
      <c r="A38" s="16" t="s">
        <v>39</v>
      </c>
      <c r="B38" s="47">
        <f>SUM(B35:B37)</f>
        <v>465970.5</v>
      </c>
      <c r="C38" s="35">
        <f>SUM(B38/$B$8)</f>
        <v>8.0542486258512813</v>
      </c>
      <c r="D38" s="47">
        <f>SUM(D35:D37)</f>
        <v>479949.61500000005</v>
      </c>
      <c r="E38" s="35">
        <f>SUM(D38/$B$8)</f>
        <v>8.2958760846268209</v>
      </c>
      <c r="F38" s="34">
        <f>SUM(F35:F37)</f>
        <v>494348.10345000005</v>
      </c>
      <c r="G38" s="21">
        <f>SUM(F38/$B$8)</f>
        <v>8.5447523671656249</v>
      </c>
      <c r="H38" s="47">
        <f>SUM(H35:H37)</f>
        <v>509178.54655350005</v>
      </c>
      <c r="I38" s="35">
        <f>SUM(H38/$B$8)</f>
        <v>8.8010949381805936</v>
      </c>
      <c r="J38" s="34">
        <f>SUM(J35:J37)</f>
        <v>524453.90295010502</v>
      </c>
      <c r="K38" s="21">
        <f>SUM(J38/$B$8)</f>
        <v>9.0651277863260109</v>
      </c>
      <c r="L38" s="47">
        <f>SUM(L35:L37)</f>
        <v>540187.52003860823</v>
      </c>
      <c r="M38" s="35">
        <f>SUM(L38/$B$8)</f>
        <v>9.3370816199157911</v>
      </c>
      <c r="N38" s="34">
        <f>SUM(N35:N37)</f>
        <v>556393.14563976636</v>
      </c>
      <c r="O38" s="35">
        <f>SUM(N38/$B$8)</f>
        <v>9.617194068513264</v>
      </c>
    </row>
    <row r="39" spans="1:15" x14ac:dyDescent="0.2">
      <c r="A39" s="4" t="s">
        <v>40</v>
      </c>
      <c r="B39" s="46">
        <v>61152</v>
      </c>
      <c r="C39" s="39">
        <f>SUM(B39/$M$19)</f>
        <v>1.057005565734435</v>
      </c>
      <c r="D39" s="45">
        <f>B39*(1+$H$30)</f>
        <v>62375.040000000001</v>
      </c>
      <c r="E39" s="39">
        <f>SUM(D39/$M$19)</f>
        <v>1.0781456770491236</v>
      </c>
      <c r="F39" s="45">
        <f t="shared" ref="F39:F47" si="2">D39*(1+$H$30)</f>
        <v>63622.540800000002</v>
      </c>
      <c r="G39" s="41">
        <f>SUM(F39/$M$19)</f>
        <v>1.0997085905901063</v>
      </c>
      <c r="H39" s="45">
        <f t="shared" ref="H39:H47" si="3">F39*(1+$H$30)</f>
        <v>64894.991616000007</v>
      </c>
      <c r="I39" s="41">
        <f>SUM(G39*1.03)</f>
        <v>1.1326998483078095</v>
      </c>
      <c r="J39" s="45">
        <f t="shared" ref="J39:J47" si="4">H39*(1+$H$30)</f>
        <v>66192.891448320006</v>
      </c>
      <c r="K39" s="41">
        <f>SUM(I39*1.03)</f>
        <v>1.1666808437570437</v>
      </c>
      <c r="L39" s="45">
        <f t="shared" ref="L39:L47" si="5">J39*(1+$H$30)</f>
        <v>67516.749277286406</v>
      </c>
      <c r="M39" s="42">
        <f>SUM(K39*1.03)</f>
        <v>1.2016812690697551</v>
      </c>
      <c r="N39" s="45">
        <f t="shared" ref="N39:N47" si="6">L39*(1+$H$30)</f>
        <v>68867.084262832141</v>
      </c>
      <c r="O39" s="42">
        <f>SUM(M39*1.03)</f>
        <v>1.2377317071418479</v>
      </c>
    </row>
    <row r="40" spans="1:15" x14ac:dyDescent="0.2">
      <c r="A40" s="4" t="s">
        <v>41</v>
      </c>
      <c r="B40" s="46">
        <v>5500</v>
      </c>
      <c r="C40" s="39">
        <f t="shared" ref="C40:E47" si="7">SUM(B40/$M$19)</f>
        <v>9.5066892522556776E-2</v>
      </c>
      <c r="D40" s="45">
        <f t="shared" ref="D40:D47" si="8">B40*(1+$H$30)</f>
        <v>5610</v>
      </c>
      <c r="E40" s="39">
        <f t="shared" si="7"/>
        <v>9.6968230373007919E-2</v>
      </c>
      <c r="F40" s="45">
        <f t="shared" si="2"/>
        <v>5722.2</v>
      </c>
      <c r="G40" s="41">
        <f t="shared" ref="G40:G47" si="9">SUM(F40/$M$19)</f>
        <v>9.8907594980468069E-2</v>
      </c>
      <c r="H40" s="45">
        <f t="shared" si="3"/>
        <v>5836.6440000000002</v>
      </c>
      <c r="I40" s="41">
        <f t="shared" ref="I40:K46" si="10">SUM(G40*1.03)</f>
        <v>0.10187482282988211</v>
      </c>
      <c r="J40" s="45">
        <f t="shared" si="4"/>
        <v>5953.3768800000007</v>
      </c>
      <c r="K40" s="41">
        <f t="shared" si="10"/>
        <v>0.10493106751477858</v>
      </c>
      <c r="L40" s="45">
        <f t="shared" si="5"/>
        <v>6072.4444176000006</v>
      </c>
      <c r="M40" s="42">
        <f t="shared" ref="M40:M46" si="11">SUM(K40*1.03)</f>
        <v>0.10807899954022195</v>
      </c>
      <c r="N40" s="45">
        <f t="shared" si="6"/>
        <v>6193.8933059520004</v>
      </c>
      <c r="O40" s="42">
        <f t="shared" ref="O40:O46" si="12">SUM(M40*1.03)</f>
        <v>0.11132136952642861</v>
      </c>
    </row>
    <row r="41" spans="1:15" x14ac:dyDescent="0.2">
      <c r="A41" s="4" t="s">
        <v>42</v>
      </c>
      <c r="B41" s="46">
        <v>14000</v>
      </c>
      <c r="C41" s="39">
        <f t="shared" si="7"/>
        <v>0.24198845369378089</v>
      </c>
      <c r="D41" s="45">
        <f t="shared" si="8"/>
        <v>14280</v>
      </c>
      <c r="E41" s="39">
        <f t="shared" si="7"/>
        <v>0.24682822276765651</v>
      </c>
      <c r="F41" s="45">
        <f t="shared" si="2"/>
        <v>14565.6</v>
      </c>
      <c r="G41" s="41">
        <f t="shared" si="9"/>
        <v>0.25176478722300966</v>
      </c>
      <c r="H41" s="45">
        <f t="shared" si="3"/>
        <v>14856.912</v>
      </c>
      <c r="I41" s="41">
        <f t="shared" si="10"/>
        <v>0.25931773083969994</v>
      </c>
      <c r="J41" s="45">
        <f t="shared" si="4"/>
        <v>15154.05024</v>
      </c>
      <c r="K41" s="41">
        <f t="shared" si="10"/>
        <v>0.26709726276489093</v>
      </c>
      <c r="L41" s="45">
        <f t="shared" si="5"/>
        <v>15457.131244800001</v>
      </c>
      <c r="M41" s="42">
        <f t="shared" si="11"/>
        <v>0.27511018064783765</v>
      </c>
      <c r="N41" s="45">
        <f t="shared" si="6"/>
        <v>15766.273869696</v>
      </c>
      <c r="O41" s="42">
        <f t="shared" si="12"/>
        <v>0.2833634860672728</v>
      </c>
    </row>
    <row r="42" spans="1:15" x14ac:dyDescent="0.2">
      <c r="A42" s="4" t="s">
        <v>43</v>
      </c>
      <c r="B42" s="46">
        <v>92042</v>
      </c>
      <c r="C42" s="39">
        <f t="shared" si="7"/>
        <v>1.5909358039202131</v>
      </c>
      <c r="D42" s="45">
        <f t="shared" si="8"/>
        <v>93882.84</v>
      </c>
      <c r="E42" s="39">
        <f t="shared" si="7"/>
        <v>1.6227545199986171</v>
      </c>
      <c r="F42" s="45">
        <f t="shared" si="2"/>
        <v>95760.496799999994</v>
      </c>
      <c r="G42" s="41">
        <f t="shared" si="9"/>
        <v>1.6552096103985894</v>
      </c>
      <c r="H42" s="45">
        <f t="shared" si="3"/>
        <v>97675.706735999993</v>
      </c>
      <c r="I42" s="41">
        <f t="shared" si="10"/>
        <v>1.7048658987105472</v>
      </c>
      <c r="J42" s="45">
        <f t="shared" si="4"/>
        <v>99629.22087071999</v>
      </c>
      <c r="K42" s="41">
        <f t="shared" si="10"/>
        <v>1.7560118756718637</v>
      </c>
      <c r="L42" s="45">
        <f t="shared" si="5"/>
        <v>101621.80528813439</v>
      </c>
      <c r="M42" s="42">
        <f t="shared" si="11"/>
        <v>1.8086922319420196</v>
      </c>
      <c r="N42" s="45">
        <f t="shared" si="6"/>
        <v>103654.24139389709</v>
      </c>
      <c r="O42" s="42">
        <f t="shared" si="12"/>
        <v>1.8629529989002802</v>
      </c>
    </row>
    <row r="43" spans="1:15" x14ac:dyDescent="0.2">
      <c r="A43" s="4" t="s">
        <v>44</v>
      </c>
      <c r="B43" s="46">
        <v>7000</v>
      </c>
      <c r="C43" s="39">
        <f t="shared" si="7"/>
        <v>0.12099422684689044</v>
      </c>
      <c r="D43" s="45">
        <f t="shared" si="8"/>
        <v>7140</v>
      </c>
      <c r="E43" s="39">
        <f t="shared" si="7"/>
        <v>0.12341411138382825</v>
      </c>
      <c r="F43" s="45">
        <f t="shared" si="2"/>
        <v>7282.8</v>
      </c>
      <c r="G43" s="41">
        <f t="shared" si="9"/>
        <v>0.12588239361150483</v>
      </c>
      <c r="H43" s="45">
        <f t="shared" si="3"/>
        <v>7428.4560000000001</v>
      </c>
      <c r="I43" s="41">
        <f t="shared" si="10"/>
        <v>0.12965886541984997</v>
      </c>
      <c r="J43" s="45">
        <f t="shared" si="4"/>
        <v>7577.0251200000002</v>
      </c>
      <c r="K43" s="41">
        <f t="shared" si="10"/>
        <v>0.13354863138244547</v>
      </c>
      <c r="L43" s="45">
        <f t="shared" si="5"/>
        <v>7728.5656224000004</v>
      </c>
      <c r="M43" s="42">
        <f t="shared" si="11"/>
        <v>0.13755509032391883</v>
      </c>
      <c r="N43" s="45">
        <f t="shared" si="6"/>
        <v>7883.1369348480002</v>
      </c>
      <c r="O43" s="42">
        <f t="shared" si="12"/>
        <v>0.1416817430336364</v>
      </c>
    </row>
    <row r="44" spans="1:15" x14ac:dyDescent="0.2">
      <c r="A44" s="4" t="s">
        <v>90</v>
      </c>
      <c r="B44" s="46">
        <v>20000</v>
      </c>
      <c r="C44" s="39">
        <f t="shared" si="7"/>
        <v>0.34569779099111558</v>
      </c>
      <c r="D44" s="45">
        <f t="shared" si="8"/>
        <v>20400</v>
      </c>
      <c r="E44" s="39"/>
      <c r="F44" s="45">
        <f t="shared" si="2"/>
        <v>20808</v>
      </c>
      <c r="G44" s="41"/>
      <c r="H44" s="45">
        <f t="shared" si="3"/>
        <v>21224.16</v>
      </c>
      <c r="I44" s="41"/>
      <c r="J44" s="45">
        <f t="shared" si="4"/>
        <v>21648.643199999999</v>
      </c>
      <c r="K44" s="41"/>
      <c r="L44" s="45">
        <f t="shared" si="5"/>
        <v>22081.616063999998</v>
      </c>
      <c r="M44" s="42"/>
      <c r="N44" s="45">
        <f t="shared" si="6"/>
        <v>22523.24838528</v>
      </c>
      <c r="O44" s="42"/>
    </row>
    <row r="45" spans="1:15" x14ac:dyDescent="0.2">
      <c r="A45" s="4" t="s">
        <v>48</v>
      </c>
      <c r="B45" s="46">
        <v>12000</v>
      </c>
      <c r="C45" s="39">
        <f t="shared" si="7"/>
        <v>0.20741867459466934</v>
      </c>
      <c r="D45" s="45">
        <f t="shared" si="8"/>
        <v>12240</v>
      </c>
      <c r="E45" s="39">
        <f t="shared" si="7"/>
        <v>0.21156704808656274</v>
      </c>
      <c r="F45" s="45">
        <f t="shared" si="2"/>
        <v>12484.800000000001</v>
      </c>
      <c r="G45" s="41">
        <f t="shared" si="9"/>
        <v>0.21579838904829399</v>
      </c>
      <c r="H45" s="45">
        <f t="shared" si="3"/>
        <v>12734.496000000001</v>
      </c>
      <c r="I45" s="41">
        <f t="shared" si="10"/>
        <v>0.22227234071974281</v>
      </c>
      <c r="J45" s="45">
        <f t="shared" si="4"/>
        <v>12989.185920000002</v>
      </c>
      <c r="K45" s="41">
        <f t="shared" si="10"/>
        <v>0.22894051094133511</v>
      </c>
      <c r="L45" s="45">
        <f t="shared" si="5"/>
        <v>13248.969638400002</v>
      </c>
      <c r="M45" s="42">
        <f t="shared" si="11"/>
        <v>0.23580872626957516</v>
      </c>
      <c r="N45" s="45">
        <f t="shared" si="6"/>
        <v>13513.949031168002</v>
      </c>
      <c r="O45" s="42">
        <f t="shared" si="12"/>
        <v>0.24288298805766242</v>
      </c>
    </row>
    <row r="46" spans="1:15" x14ac:dyDescent="0.2">
      <c r="A46" s="4" t="s">
        <v>49</v>
      </c>
      <c r="B46" s="46">
        <v>50000</v>
      </c>
      <c r="C46" s="39">
        <f t="shared" si="7"/>
        <v>0.86424447747778887</v>
      </c>
      <c r="D46" s="45">
        <f t="shared" si="8"/>
        <v>51000</v>
      </c>
      <c r="E46" s="39">
        <f t="shared" si="7"/>
        <v>0.88152936702734475</v>
      </c>
      <c r="F46" s="45">
        <f t="shared" si="2"/>
        <v>52020</v>
      </c>
      <c r="G46" s="41">
        <f t="shared" si="9"/>
        <v>0.89915995436789153</v>
      </c>
      <c r="H46" s="45">
        <f t="shared" si="3"/>
        <v>53060.4</v>
      </c>
      <c r="I46" s="41">
        <f t="shared" si="10"/>
        <v>0.92613475299892833</v>
      </c>
      <c r="J46" s="45">
        <f t="shared" si="4"/>
        <v>54121.608</v>
      </c>
      <c r="K46" s="41">
        <f t="shared" si="10"/>
        <v>0.95391879558889625</v>
      </c>
      <c r="L46" s="45">
        <f t="shared" si="5"/>
        <v>55204.040160000004</v>
      </c>
      <c r="M46" s="42">
        <f t="shared" si="11"/>
        <v>0.98253635945656315</v>
      </c>
      <c r="N46" s="45">
        <f t="shared" si="6"/>
        <v>56308.120963200003</v>
      </c>
      <c r="O46" s="42">
        <f t="shared" si="12"/>
        <v>1.0120124502402601</v>
      </c>
    </row>
    <row r="47" spans="1:15" ht="13.5" thickBot="1" x14ac:dyDescent="0.25">
      <c r="A47" s="4" t="s">
        <v>51</v>
      </c>
      <c r="B47" s="46">
        <f>F27*300</f>
        <v>17400</v>
      </c>
      <c r="C47" s="39">
        <f t="shared" si="7"/>
        <v>0.30075707816227054</v>
      </c>
      <c r="D47" s="45">
        <f t="shared" si="8"/>
        <v>17748</v>
      </c>
      <c r="E47" s="39">
        <f t="shared" si="7"/>
        <v>0.30677221972551594</v>
      </c>
      <c r="F47" s="45">
        <f t="shared" si="2"/>
        <v>18102.96</v>
      </c>
      <c r="G47" s="41">
        <f t="shared" si="9"/>
        <v>0.31290766412002624</v>
      </c>
      <c r="H47" s="45">
        <f t="shared" si="3"/>
        <v>18465.019199999999</v>
      </c>
      <c r="I47" s="11">
        <f>SUM(H47/$B$8)</f>
        <v>0.31916581740242678</v>
      </c>
      <c r="J47" s="45">
        <f t="shared" si="4"/>
        <v>18834.319584000001</v>
      </c>
      <c r="K47" s="11">
        <f>SUM(J47/$B$8)</f>
        <v>0.32554913375047534</v>
      </c>
      <c r="L47" s="45">
        <f t="shared" si="5"/>
        <v>19211.00597568</v>
      </c>
      <c r="M47" s="39">
        <f>SUM(L47/$B$8)</f>
        <v>0.33206011642548483</v>
      </c>
      <c r="N47" s="45">
        <f t="shared" si="6"/>
        <v>19595.2260951936</v>
      </c>
      <c r="O47" s="39">
        <f>SUM(N47/$B$8)</f>
        <v>0.33870131875399456</v>
      </c>
    </row>
    <row r="48" spans="1:15" ht="13.5" thickBot="1" x14ac:dyDescent="0.25">
      <c r="A48" s="16" t="s">
        <v>45</v>
      </c>
      <c r="B48" s="47">
        <f t="shared" ref="B48:O48" si="13">SUM(B39:B47)</f>
        <v>279094</v>
      </c>
      <c r="C48" s="35">
        <f t="shared" si="13"/>
        <v>4.8241089639437211</v>
      </c>
      <c r="D48" s="47">
        <f t="shared" si="13"/>
        <v>284675.88</v>
      </c>
      <c r="E48" s="35">
        <f t="shared" si="13"/>
        <v>4.5679793964116566</v>
      </c>
      <c r="F48" s="47">
        <f t="shared" si="13"/>
        <v>290369.39759999997</v>
      </c>
      <c r="G48" s="21">
        <f t="shared" si="13"/>
        <v>4.6593389843398905</v>
      </c>
      <c r="H48" s="47">
        <f t="shared" si="13"/>
        <v>296176.78555200004</v>
      </c>
      <c r="I48" s="35">
        <f t="shared" si="13"/>
        <v>4.7959900772288862</v>
      </c>
      <c r="J48" s="47">
        <f t="shared" si="13"/>
        <v>302100.32126303995</v>
      </c>
      <c r="K48" s="35">
        <f t="shared" si="13"/>
        <v>4.9366781213717292</v>
      </c>
      <c r="L48" s="47">
        <f t="shared" si="13"/>
        <v>308142.32768830081</v>
      </c>
      <c r="M48" s="35">
        <f t="shared" si="13"/>
        <v>5.0815229736753764</v>
      </c>
      <c r="N48" s="47">
        <f t="shared" si="13"/>
        <v>314305.17424206686</v>
      </c>
      <c r="O48" s="35">
        <f t="shared" si="13"/>
        <v>5.2306480617213831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50</v>
      </c>
      <c r="B50" s="47">
        <f>SUM(B38-B48)</f>
        <v>186876.5</v>
      </c>
      <c r="C50" s="35">
        <f>SUM(B50/$B$8)</f>
        <v>3.2301396619075602</v>
      </c>
      <c r="D50" s="47">
        <f>SUM(D38-D48)</f>
        <v>195273.73500000004</v>
      </c>
      <c r="E50" s="35">
        <f>SUM(D50/$B$8)</f>
        <v>3.375284941404225</v>
      </c>
      <c r="F50" s="34">
        <f>SUM(F38-F48)</f>
        <v>203978.70585000009</v>
      </c>
      <c r="G50" s="21">
        <f>SUM(F50/$B$8)</f>
        <v>3.5257494010785786</v>
      </c>
      <c r="H50" s="47">
        <f>SUM(H38-H48)</f>
        <v>213001.76100150001</v>
      </c>
      <c r="I50" s="35">
        <f>SUM(H50/$B$8)</f>
        <v>3.6817119127718052</v>
      </c>
      <c r="J50" s="34">
        <f>SUM(J38-J48)</f>
        <v>222353.58168706507</v>
      </c>
      <c r="K50" s="21">
        <f>SUM(J50/$B$8)</f>
        <v>3.8433571004090483</v>
      </c>
      <c r="L50" s="47">
        <f>SUM(L38-L48)</f>
        <v>232045.19235030742</v>
      </c>
      <c r="M50" s="35">
        <f>SUM(L50/$B$8)</f>
        <v>4.0108755202804893</v>
      </c>
      <c r="N50" s="34">
        <f>SUM(N38-N48)</f>
        <v>242087.9713976995</v>
      </c>
      <c r="O50" s="35">
        <f>SUM(N50/$B$8)</f>
        <v>4.1844638468852544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61</v>
      </c>
      <c r="B52" s="45">
        <v>10000</v>
      </c>
      <c r="C52" s="39">
        <f>SUM(B52/$B$8)</f>
        <v>0.17284889549555779</v>
      </c>
      <c r="D52" s="45">
        <v>10000</v>
      </c>
      <c r="E52" s="39">
        <f>SUM(D52/$B$8)</f>
        <v>0.17284889549555779</v>
      </c>
      <c r="F52" s="29">
        <v>10000</v>
      </c>
      <c r="G52" s="39">
        <f>SUM(F52/$B$8)</f>
        <v>0.17284889549555779</v>
      </c>
      <c r="H52" s="45">
        <v>10000</v>
      </c>
      <c r="I52" s="39">
        <f>SUM(H52/$B$8)</f>
        <v>0.17284889549555779</v>
      </c>
      <c r="J52" s="29">
        <v>10000</v>
      </c>
      <c r="K52" s="39">
        <f>SUM(J52/$B$8)</f>
        <v>0.17284889549555779</v>
      </c>
      <c r="L52" s="45">
        <v>10000</v>
      </c>
      <c r="M52" s="39">
        <f>SUM(L52/$B$8)</f>
        <v>0.17284889549555779</v>
      </c>
      <c r="N52" s="29">
        <v>10000</v>
      </c>
      <c r="O52" s="39">
        <f>SUM(N52/$B$8)</f>
        <v>0.17284889549555779</v>
      </c>
    </row>
    <row r="53" spans="1:15" x14ac:dyDescent="0.2">
      <c r="A53" s="4" t="s">
        <v>52</v>
      </c>
      <c r="B53" s="46">
        <f>Sheet2!B17</f>
        <v>-80437.105886894817</v>
      </c>
      <c r="C53" s="39">
        <f>SUM(B53/$B$8)</f>
        <v>-1.3903464909408998</v>
      </c>
      <c r="D53" s="46">
        <f>Sheet2!J17</f>
        <v>-149222.9279893887</v>
      </c>
      <c r="E53" s="39">
        <f>SUM(D53/$B$8)</f>
        <v>-2.5793018285578992</v>
      </c>
      <c r="F53" s="46">
        <f>D53</f>
        <v>-149222.9279893887</v>
      </c>
      <c r="G53" s="11">
        <f>SUM(F53/$B$8)</f>
        <v>-2.5793018285578992</v>
      </c>
      <c r="H53" s="46">
        <f>F53</f>
        <v>-149222.9279893887</v>
      </c>
      <c r="I53" s="39">
        <f>SUM(H53/$B$8)</f>
        <v>-2.5793018285578992</v>
      </c>
      <c r="J53" s="46">
        <f>H53</f>
        <v>-149222.9279893887</v>
      </c>
      <c r="K53" s="11">
        <f>SUM(J53/$B$8)</f>
        <v>-2.5793018285578992</v>
      </c>
      <c r="L53" s="46">
        <f>J53</f>
        <v>-149222.9279893887</v>
      </c>
      <c r="M53" s="39">
        <f>SUM(L53/$B$8)</f>
        <v>-2.5793018285578992</v>
      </c>
      <c r="N53" s="46">
        <f>L53</f>
        <v>-149222.9279893887</v>
      </c>
      <c r="O53" s="39">
        <f>SUM(N53/$B$8)</f>
        <v>-2.5793018285578992</v>
      </c>
    </row>
    <row r="54" spans="1:15" x14ac:dyDescent="0.2">
      <c r="A54" s="4" t="s">
        <v>104</v>
      </c>
      <c r="B54" s="46"/>
      <c r="C54" s="39"/>
      <c r="D54" s="46">
        <f>B3-G75</f>
        <v>514233.46666666586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53</v>
      </c>
      <c r="B56" s="47">
        <f>B50-B52+B53+B54</f>
        <v>96439.394113105183</v>
      </c>
      <c r="C56" s="35">
        <f>SUM(B56/$B$8)</f>
        <v>1.6669442754711028</v>
      </c>
      <c r="D56" s="47">
        <f>D50-D52+D53+D54</f>
        <v>550284.27367727715</v>
      </c>
      <c r="E56" s="35">
        <f>SUM(D56/$B$8)</f>
        <v>9.5116028913692592</v>
      </c>
      <c r="F56" s="47">
        <f>F50-F52+F53+F54</f>
        <v>44755.777860611386</v>
      </c>
      <c r="G56" s="21">
        <f>SUM(F56/$B$8)</f>
        <v>0.77359867702512164</v>
      </c>
      <c r="H56" s="47">
        <f>H50-H52+H53+H54</f>
        <v>53778.83301211131</v>
      </c>
      <c r="I56" s="35">
        <f>SUM(H56/$B$8)</f>
        <v>0.92956118871834814</v>
      </c>
      <c r="J56" s="47">
        <f>J50-J52+J53+J54</f>
        <v>63130.653697676375</v>
      </c>
      <c r="K56" s="21">
        <f>SUM(J56/$B$8)</f>
        <v>1.0912063763555913</v>
      </c>
      <c r="L56" s="47">
        <f>L50-L52+L53+L54</f>
        <v>72822.264360918722</v>
      </c>
      <c r="M56" s="35">
        <f>SUM(L56/$B$8)</f>
        <v>1.2587247962270323</v>
      </c>
      <c r="N56" s="47">
        <f>N50-N52+N53+N54</f>
        <v>82865.043408310798</v>
      </c>
      <c r="O56" s="35">
        <f>SUM(N56/$B$8)</f>
        <v>1.4323131228317973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91</v>
      </c>
      <c r="B58" s="48">
        <f>B50/$B$3</f>
        <v>8.3056222222222226E-2</v>
      </c>
      <c r="C58" s="33"/>
      <c r="D58" s="48">
        <f>D50/$B$3</f>
        <v>8.6788326666666693E-2</v>
      </c>
      <c r="E58" s="33"/>
      <c r="F58" s="48">
        <f>F50/$B$3</f>
        <v>9.0657202600000042E-2</v>
      </c>
      <c r="G58" s="17"/>
      <c r="H58" s="48">
        <f>H50/$B$3</f>
        <v>9.4667449334000009E-2</v>
      </c>
      <c r="I58" s="33"/>
      <c r="J58" s="48">
        <f>J50/$B$3</f>
        <v>9.8823814083140032E-2</v>
      </c>
      <c r="K58" s="17"/>
      <c r="L58" s="48">
        <f>L50/$B$3</f>
        <v>0.10313119660013663</v>
      </c>
      <c r="M58" s="33"/>
      <c r="N58" s="48">
        <f>N50/$B$3</f>
        <v>0.1075946539545331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59</v>
      </c>
      <c r="B60" s="48">
        <f>B56/$B$25</f>
        <v>8.4558872523546852E-2</v>
      </c>
      <c r="C60" s="33"/>
      <c r="D60" s="48">
        <f>D56/$B$25</f>
        <v>0.48249388310151436</v>
      </c>
      <c r="E60" s="33"/>
      <c r="F60" s="48">
        <f>F56/$B$25</f>
        <v>3.9242242753714497E-2</v>
      </c>
      <c r="G60" s="17"/>
      <c r="H60" s="48">
        <f>H56/$B$25</f>
        <v>4.7153733460860422E-2</v>
      </c>
      <c r="I60" s="33"/>
      <c r="J60" s="48">
        <f>J56/$B$25</f>
        <v>5.5353488555612777E-2</v>
      </c>
      <c r="K60" s="17"/>
      <c r="L60" s="48">
        <f>L56/$B$25</f>
        <v>6.3851174362927421E-2</v>
      </c>
      <c r="M60" s="33"/>
      <c r="N60" s="48">
        <f>N56/$B$25</f>
        <v>7.2656767565375535E-2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57</v>
      </c>
      <c r="B62" s="49">
        <f>B50/C62</f>
        <v>2076405.5555555557</v>
      </c>
      <c r="C62" s="38">
        <v>0.09</v>
      </c>
      <c r="D62" s="49">
        <f>D50/E62</f>
        <v>2169708.1666666674</v>
      </c>
      <c r="E62" s="38">
        <v>0.09</v>
      </c>
      <c r="F62" s="49">
        <f>F50/G62</f>
        <v>2266430.0650000009</v>
      </c>
      <c r="G62" s="37">
        <v>0.09</v>
      </c>
      <c r="H62" s="49">
        <f>H50/I62</f>
        <v>2366686.2333500003</v>
      </c>
      <c r="I62" s="38">
        <v>0.09</v>
      </c>
      <c r="J62" s="49">
        <f>J50/K62</f>
        <v>2470595.3520785011</v>
      </c>
      <c r="K62" s="37">
        <v>0.09</v>
      </c>
      <c r="L62" s="49">
        <f>L50/M62</f>
        <v>2578279.9150034157</v>
      </c>
      <c r="M62" s="38">
        <v>0.09</v>
      </c>
      <c r="N62" s="49">
        <f>N50/O62</f>
        <v>2689866.3488633279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71</v>
      </c>
      <c r="C65" s="103" t="s">
        <v>114</v>
      </c>
      <c r="D65" s="103" t="s">
        <v>115</v>
      </c>
      <c r="F65" s="1" t="s">
        <v>101</v>
      </c>
      <c r="G65" s="88" t="e">
        <f>IRR(B66:B74)</f>
        <v>#NUM!</v>
      </c>
    </row>
    <row r="66" spans="1:7" x14ac:dyDescent="0.2">
      <c r="A66" s="1" t="s">
        <v>62</v>
      </c>
      <c r="B66" s="104">
        <f>SUM(-$B$25+-$D$52)</f>
        <v>-1150500</v>
      </c>
      <c r="C66" s="105">
        <v>0</v>
      </c>
      <c r="D66" s="106">
        <f>C66</f>
        <v>0</v>
      </c>
      <c r="F66" s="4" t="s">
        <v>102</v>
      </c>
      <c r="G66" s="89">
        <f>NPV(0.07,B66,B67:B74)</f>
        <v>-5572100.4444582229</v>
      </c>
    </row>
    <row r="67" spans="1:7" x14ac:dyDescent="0.2">
      <c r="A67" s="4" t="s">
        <v>63</v>
      </c>
      <c r="B67" s="45">
        <f>B56</f>
        <v>96439.394113105183</v>
      </c>
      <c r="C67" s="107">
        <f>B60</f>
        <v>8.4558872523546852E-2</v>
      </c>
      <c r="D67" s="107">
        <f>C67+C66</f>
        <v>8.4558872523546852E-2</v>
      </c>
      <c r="F67" s="4" t="s">
        <v>103</v>
      </c>
      <c r="G67" s="90">
        <f>B3/B38</f>
        <v>4.8286318554500767</v>
      </c>
    </row>
    <row r="68" spans="1:7" ht="13.5" thickBot="1" x14ac:dyDescent="0.25">
      <c r="A68" s="4" t="s">
        <v>64</v>
      </c>
      <c r="B68" s="45">
        <f>D56</f>
        <v>550284.27367727715</v>
      </c>
      <c r="C68" s="107">
        <f>D60</f>
        <v>0.48249388310151436</v>
      </c>
      <c r="D68" s="107">
        <f>C68+C67</f>
        <v>0.56705275562506119</v>
      </c>
      <c r="F68" s="14" t="s">
        <v>111</v>
      </c>
      <c r="G68" s="96">
        <f>B58</f>
        <v>8.3056222222222226E-2</v>
      </c>
    </row>
    <row r="69" spans="1:7" ht="13.5" thickBot="1" x14ac:dyDescent="0.25">
      <c r="A69" s="4" t="s">
        <v>65</v>
      </c>
      <c r="B69" s="45">
        <f>F56</f>
        <v>44755.777860611386</v>
      </c>
      <c r="C69" s="107">
        <f>F60</f>
        <v>3.9242242753714497E-2</v>
      </c>
      <c r="D69" s="107">
        <f t="shared" ref="D69:D74" si="14">D68+C69</f>
        <v>0.60629499837877565</v>
      </c>
      <c r="G69" s="87"/>
    </row>
    <row r="70" spans="1:7" ht="13.5" thickBot="1" x14ac:dyDescent="0.25">
      <c r="A70" s="4" t="s">
        <v>66</v>
      </c>
      <c r="B70" s="45">
        <f>H56</f>
        <v>53778.83301211131</v>
      </c>
      <c r="C70" s="108">
        <f>H60</f>
        <v>4.7153733460860422E-2</v>
      </c>
      <c r="D70" s="107">
        <f t="shared" si="14"/>
        <v>0.65344873183963603</v>
      </c>
      <c r="F70" s="98" t="s">
        <v>105</v>
      </c>
      <c r="G70" s="97" t="s">
        <v>64</v>
      </c>
    </row>
    <row r="71" spans="1:7" x14ac:dyDescent="0.2">
      <c r="A71" s="4" t="s">
        <v>67</v>
      </c>
      <c r="B71" s="45">
        <f>J56</f>
        <v>63130.653697676375</v>
      </c>
      <c r="C71" s="108">
        <f>J60</f>
        <v>5.5353488555612777E-2</v>
      </c>
      <c r="D71" s="107">
        <f t="shared" si="14"/>
        <v>0.70880222039524876</v>
      </c>
      <c r="F71" s="4" t="s">
        <v>106</v>
      </c>
      <c r="G71" s="91">
        <f>D62</f>
        <v>2169708.1666666674</v>
      </c>
    </row>
    <row r="72" spans="1:7" x14ac:dyDescent="0.2">
      <c r="A72" s="4" t="s">
        <v>69</v>
      </c>
      <c r="B72" s="45">
        <f>L56</f>
        <v>72822.264360918722</v>
      </c>
      <c r="C72" s="108">
        <f>L60</f>
        <v>6.3851174362927421E-2</v>
      </c>
      <c r="D72" s="107">
        <f t="shared" si="14"/>
        <v>0.77265339475817618</v>
      </c>
      <c r="F72" s="4" t="s">
        <v>107</v>
      </c>
      <c r="G72" s="92">
        <v>0.8</v>
      </c>
    </row>
    <row r="73" spans="1:7" x14ac:dyDescent="0.2">
      <c r="A73" s="4" t="s">
        <v>70</v>
      </c>
      <c r="B73" s="45">
        <f>N56</f>
        <v>82865.043408310798</v>
      </c>
      <c r="C73" s="108">
        <f>N60</f>
        <v>7.2656767565375535E-2</v>
      </c>
      <c r="D73" s="107">
        <f t="shared" si="14"/>
        <v>0.84531016232355172</v>
      </c>
      <c r="F73" s="4" t="s">
        <v>109</v>
      </c>
      <c r="G73" s="93">
        <v>7.7499999999999999E-2</v>
      </c>
    </row>
    <row r="74" spans="1:7" x14ac:dyDescent="0.2">
      <c r="A74" s="4" t="s">
        <v>116</v>
      </c>
      <c r="B74" s="45">
        <f>(N62*0.95)-[1]Sheet2!O89</f>
        <v>-9630638.0448137652</v>
      </c>
      <c r="C74" s="108">
        <f>-B66/B74</f>
        <v>-0.11946248988347771</v>
      </c>
      <c r="D74" s="107">
        <f t="shared" si="14"/>
        <v>0.72584767244007398</v>
      </c>
      <c r="F74" s="4" t="s">
        <v>110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108</v>
      </c>
      <c r="G75" s="95">
        <f>G71*G72</f>
        <v>1735766.5333333341</v>
      </c>
    </row>
    <row r="76" spans="1:7" ht="13.5" thickBot="1" x14ac:dyDescent="0.25">
      <c r="A76" s="16" t="s">
        <v>100</v>
      </c>
      <c r="B76" s="47">
        <f>SUM(B66:B75)</f>
        <v>-9817061.8046837542</v>
      </c>
      <c r="C76" s="110"/>
      <c r="D76" s="111"/>
    </row>
    <row r="77" spans="1:7" ht="13.5" thickBot="1" x14ac:dyDescent="0.25"/>
    <row r="78" spans="1:7" ht="13.5" hidden="1" thickBot="1" x14ac:dyDescent="0.25">
      <c r="A78" t="s">
        <v>68</v>
      </c>
      <c r="B78" s="60" t="e">
        <f>IRR(B66:B74)</f>
        <v>#NUM!</v>
      </c>
    </row>
    <row r="79" spans="1:7" ht="13.5" thickBot="1" x14ac:dyDescent="0.25">
      <c r="A79" s="16"/>
      <c r="B79" s="32" t="s">
        <v>117</v>
      </c>
      <c r="C79" s="32" t="s">
        <v>118</v>
      </c>
      <c r="D79" s="44" t="s">
        <v>119</v>
      </c>
      <c r="F79" s="1" t="s">
        <v>122</v>
      </c>
      <c r="G79" s="3">
        <v>60</v>
      </c>
    </row>
    <row r="80" spans="1:7" x14ac:dyDescent="0.2">
      <c r="A80" s="4"/>
      <c r="B80" s="112"/>
      <c r="C80" s="112"/>
      <c r="D80" s="113"/>
      <c r="F80" s="4" t="s">
        <v>76</v>
      </c>
      <c r="G80" s="117">
        <f>B6</f>
        <v>32</v>
      </c>
    </row>
    <row r="81" spans="1:7" x14ac:dyDescent="0.2">
      <c r="A81" s="4" t="s">
        <v>120</v>
      </c>
      <c r="B81" s="13">
        <f>N62/B7</f>
        <v>46377.006014884966</v>
      </c>
      <c r="C81" s="29">
        <f>B21</f>
        <v>38793.103448275862</v>
      </c>
      <c r="D81" s="114">
        <f>((B81-C81)/C81)/7</f>
        <v>2.7928022150052575E-2</v>
      </c>
      <c r="F81" s="4" t="s">
        <v>123</v>
      </c>
      <c r="G81" s="118">
        <f>(B3/(G79-G80)*(G79-G80)+B3)/B7</f>
        <v>77586.206896551725</v>
      </c>
    </row>
    <row r="82" spans="1:7" ht="13.5" thickBot="1" x14ac:dyDescent="0.25">
      <c r="A82" s="14" t="s">
        <v>121</v>
      </c>
      <c r="B82" s="24">
        <f>N62/B8</f>
        <v>46.494042743169494</v>
      </c>
      <c r="C82" s="115">
        <f>B22</f>
        <v>38.8910014865005</v>
      </c>
      <c r="D82" s="116">
        <f>((B82-C82)/C82)/7</f>
        <v>2.7928022150052575E-2</v>
      </c>
      <c r="F82" s="14" t="s">
        <v>124</v>
      </c>
      <c r="G82" s="26">
        <f>(B3-(B3/(G79-G80)*7))/B7</f>
        <v>29094.827586206895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N3" sqref="N3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93</v>
      </c>
      <c r="B1" s="77">
        <f>Sheet1!B24</f>
        <v>1109500</v>
      </c>
      <c r="C1" s="78"/>
      <c r="D1" s="79"/>
      <c r="E1" s="76"/>
      <c r="F1" s="76"/>
      <c r="G1" s="76"/>
      <c r="H1" s="80"/>
      <c r="I1" s="76" t="s">
        <v>93</v>
      </c>
      <c r="J1" s="77">
        <f>Sheet1!G75</f>
        <v>1735766.5333333341</v>
      </c>
      <c r="K1" s="78"/>
      <c r="L1" s="79"/>
      <c r="M1" s="76"/>
      <c r="N1" s="76"/>
      <c r="O1" s="76"/>
    </row>
    <row r="2" spans="1:15" x14ac:dyDescent="0.2">
      <c r="A2" s="76" t="s">
        <v>94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94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">
      <c r="A3" s="76" t="s">
        <v>95</v>
      </c>
      <c r="B3" s="83">
        <f>Sheet1!B26</f>
        <v>6.5000000000000002E-2</v>
      </c>
      <c r="C3" s="76"/>
      <c r="D3" s="84"/>
      <c r="E3" s="85"/>
      <c r="F3" s="76"/>
      <c r="G3" s="76"/>
      <c r="H3" s="80"/>
      <c r="I3" s="76" t="s">
        <v>95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96</v>
      </c>
      <c r="C5" s="78" t="s">
        <v>94</v>
      </c>
      <c r="D5" s="78" t="s">
        <v>97</v>
      </c>
      <c r="E5" s="78" t="s">
        <v>98</v>
      </c>
      <c r="F5" s="78" t="s">
        <v>95</v>
      </c>
      <c r="G5" s="78" t="s">
        <v>99</v>
      </c>
      <c r="H5" s="80"/>
      <c r="I5" s="76"/>
      <c r="J5" s="81" t="s">
        <v>96</v>
      </c>
      <c r="K5" s="78" t="s">
        <v>94</v>
      </c>
      <c r="L5" s="78" t="s">
        <v>97</v>
      </c>
      <c r="M5" s="78" t="s">
        <v>98</v>
      </c>
      <c r="N5" s="78" t="s">
        <v>95</v>
      </c>
      <c r="O5" s="78" t="s">
        <v>99</v>
      </c>
    </row>
    <row r="6" spans="1:15" x14ac:dyDescent="0.2">
      <c r="A6" s="76"/>
      <c r="B6" s="81"/>
      <c r="C6" s="76">
        <v>1</v>
      </c>
      <c r="D6" s="85">
        <f>PMT($B$3/12,$B$2,$B$1)</f>
        <v>-6703.0921572412371</v>
      </c>
      <c r="E6" s="85">
        <f>PPMT($B$3/12,C6,$B$2,$B$1)</f>
        <v>-693.30049057457018</v>
      </c>
      <c r="F6" s="85">
        <f>SUM(D6-E6)</f>
        <v>-6009.791666666667</v>
      </c>
      <c r="G6" s="86">
        <f>SUM($B$1+E6)</f>
        <v>1108806.6995094253</v>
      </c>
      <c r="H6" s="80"/>
      <c r="I6" s="76"/>
      <c r="J6" s="81"/>
      <c r="K6" s="76">
        <v>1</v>
      </c>
      <c r="L6" s="85">
        <f>PMT($J$3/12,$J$2,$J$1)</f>
        <v>-12435.243999115724</v>
      </c>
      <c r="M6" s="85">
        <f>PPMT($J$3/12,K6,$J$2,$J$1)</f>
        <v>-1225.0851380046079</v>
      </c>
      <c r="N6" s="85">
        <f>SUM(L6-M6)</f>
        <v>-11210.158861111116</v>
      </c>
      <c r="O6" s="86">
        <f>SUM($B$1+M6)</f>
        <v>1108274.9148619955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-6703.0921572412371</v>
      </c>
      <c r="E7" s="85">
        <f>PPMT($B$3/12,C7,$B$2,$B$1)</f>
        <v>-697.05586823184967</v>
      </c>
      <c r="F7" s="85">
        <f t="shared" ref="F7:F40" si="0">SUM(D7-E7)</f>
        <v>-6006.0362890093875</v>
      </c>
      <c r="G7" s="86">
        <f>SUM(G6+E7)</f>
        <v>1108109.6436411934</v>
      </c>
      <c r="H7" s="80"/>
      <c r="I7" s="85">
        <f>D7-L7</f>
        <v>5732.1518418744872</v>
      </c>
      <c r="J7" s="81"/>
      <c r="K7" s="76">
        <f>SUM(K6+1)</f>
        <v>2</v>
      </c>
      <c r="L7" s="85">
        <f>PMT($J$3/12,$J$2,$J$1)</f>
        <v>-12435.243999115724</v>
      </c>
      <c r="M7" s="85">
        <f>PPMT($J$3/12,K7,$J$2,$J$1)</f>
        <v>-1232.9971461875539</v>
      </c>
      <c r="N7" s="85">
        <f>SUM(L7-M7)</f>
        <v>-11202.24685292817</v>
      </c>
      <c r="O7" s="86">
        <f>SUM(O6+M7)</f>
        <v>1107041.9177158079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-6703.0921572412371</v>
      </c>
      <c r="E8" s="85">
        <f>PPMT($B$3/12,C8,$B$2,$B$1)</f>
        <v>-700.83158751810515</v>
      </c>
      <c r="F8" s="85">
        <f t="shared" si="0"/>
        <v>-6002.260569723132</v>
      </c>
      <c r="G8" s="86">
        <f t="shared" ref="G8:G40" si="3">SUM(G7+E8)</f>
        <v>1107408.8120536753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-12435.243999115724</v>
      </c>
      <c r="M8" s="85">
        <f t="shared" ref="M8:M71" si="6">PPMT($J$3/12,K8,$J$2,$J$1)</f>
        <v>-1240.9602527566822</v>
      </c>
      <c r="N8" s="85">
        <f t="shared" ref="N8:N71" si="7">SUM(L8-M8)</f>
        <v>-11194.283746359042</v>
      </c>
      <c r="O8" s="86">
        <f t="shared" ref="O8:O40" si="8">SUM(O7+M8)</f>
        <v>1105800.9574630512</v>
      </c>
    </row>
    <row r="9" spans="1:15" x14ac:dyDescent="0.2">
      <c r="A9" s="76"/>
      <c r="B9" s="81"/>
      <c r="C9" s="76">
        <f t="shared" si="1"/>
        <v>4</v>
      </c>
      <c r="D9" s="85">
        <f t="shared" si="2"/>
        <v>-6703.0921572412371</v>
      </c>
      <c r="E9" s="85">
        <f t="shared" ref="E9:E40" si="9">PPMT($B$3/12,C9,$B$2,$B$1)</f>
        <v>-704.62775861716273</v>
      </c>
      <c r="F9" s="85">
        <f t="shared" si="0"/>
        <v>-5998.4643986240744</v>
      </c>
      <c r="G9" s="86">
        <f t="shared" si="3"/>
        <v>1106704.1842950583</v>
      </c>
      <c r="H9" s="80"/>
      <c r="I9" s="76"/>
      <c r="J9" s="81"/>
      <c r="K9" s="76">
        <f t="shared" si="4"/>
        <v>4</v>
      </c>
      <c r="L9" s="85">
        <f t="shared" si="5"/>
        <v>-12435.243999115724</v>
      </c>
      <c r="M9" s="85">
        <f t="shared" si="6"/>
        <v>-1248.9747877224017</v>
      </c>
      <c r="N9" s="85">
        <f t="shared" si="7"/>
        <v>-11186.269211393323</v>
      </c>
      <c r="O9" s="86">
        <f t="shared" si="8"/>
        <v>1104551.9826753289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-6703.0921572412371</v>
      </c>
      <c r="E10" s="85">
        <f t="shared" si="9"/>
        <v>-708.44449230967166</v>
      </c>
      <c r="F10" s="85">
        <f t="shared" si="0"/>
        <v>-5994.6476649315655</v>
      </c>
      <c r="G10" s="86">
        <f t="shared" si="3"/>
        <v>1105995.7398027487</v>
      </c>
      <c r="H10" s="80"/>
      <c r="I10" s="76"/>
      <c r="J10" s="81"/>
      <c r="K10" s="76">
        <f t="shared" si="4"/>
        <v>5</v>
      </c>
      <c r="L10" s="85">
        <f t="shared" si="5"/>
        <v>-12435.243999115724</v>
      </c>
      <c r="M10" s="85">
        <f t="shared" si="6"/>
        <v>-1257.0410832264442</v>
      </c>
      <c r="N10" s="85">
        <f t="shared" si="7"/>
        <v>-11178.20291588928</v>
      </c>
      <c r="O10" s="86">
        <f t="shared" si="8"/>
        <v>1103294.9415921024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-6703.0921572412371</v>
      </c>
      <c r="E11" s="85">
        <f t="shared" si="9"/>
        <v>-712.28189997634854</v>
      </c>
      <c r="F11" s="85">
        <f t="shared" si="0"/>
        <v>-5990.8102572648886</v>
      </c>
      <c r="G11" s="86">
        <f t="shared" si="3"/>
        <v>1105283.4579027724</v>
      </c>
      <c r="H11" s="80"/>
      <c r="I11" s="76"/>
      <c r="J11" s="81"/>
      <c r="K11" s="76">
        <f t="shared" si="4"/>
        <v>6</v>
      </c>
      <c r="L11" s="85">
        <f t="shared" si="5"/>
        <v>-12435.243999115724</v>
      </c>
      <c r="M11" s="85">
        <f t="shared" si="6"/>
        <v>-1265.1594735556137</v>
      </c>
      <c r="N11" s="85">
        <f t="shared" si="7"/>
        <v>-11170.084525560111</v>
      </c>
      <c r="O11" s="86">
        <f t="shared" si="8"/>
        <v>1102029.7821185468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-6703.0921572412371</v>
      </c>
      <c r="E12" s="85">
        <f t="shared" si="9"/>
        <v>-716.14009360121963</v>
      </c>
      <c r="F12" s="85">
        <f t="shared" si="0"/>
        <v>-5986.9520636400175</v>
      </c>
      <c r="G12" s="86">
        <f t="shared" si="3"/>
        <v>1104567.317809171</v>
      </c>
      <c r="H12" s="80"/>
      <c r="I12" s="76"/>
      <c r="J12" s="81"/>
      <c r="K12" s="76">
        <f t="shared" si="4"/>
        <v>7</v>
      </c>
      <c r="L12" s="85">
        <f t="shared" si="5"/>
        <v>-12435.243999115724</v>
      </c>
      <c r="M12" s="85">
        <f t="shared" si="6"/>
        <v>-1273.3302951556598</v>
      </c>
      <c r="N12" s="85">
        <f t="shared" si="7"/>
        <v>-11161.913703960065</v>
      </c>
      <c r="O12" s="86">
        <f t="shared" si="8"/>
        <v>1100756.451823391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-6703.0921572412371</v>
      </c>
      <c r="E13" s="85">
        <f t="shared" si="9"/>
        <v>-720.01918577489232</v>
      </c>
      <c r="F13" s="85">
        <f t="shared" si="0"/>
        <v>-5983.0729714663448</v>
      </c>
      <c r="G13" s="86">
        <f t="shared" si="3"/>
        <v>1103847.2986233961</v>
      </c>
      <c r="H13" s="80"/>
      <c r="I13" s="76"/>
      <c r="J13" s="81"/>
      <c r="K13" s="76">
        <f t="shared" si="4"/>
        <v>8</v>
      </c>
      <c r="L13" s="85">
        <f t="shared" si="5"/>
        <v>-12435.243999115724</v>
      </c>
      <c r="M13" s="85">
        <f t="shared" si="6"/>
        <v>-1281.553886645208</v>
      </c>
      <c r="N13" s="85">
        <f t="shared" si="7"/>
        <v>-11153.690112470516</v>
      </c>
      <c r="O13" s="86">
        <f t="shared" si="8"/>
        <v>1099474.8979367458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-6703.0921572412371</v>
      </c>
      <c r="E14" s="85">
        <f t="shared" si="9"/>
        <v>-723.91928969784021</v>
      </c>
      <c r="F14" s="85">
        <f t="shared" si="0"/>
        <v>-5979.1728675433969</v>
      </c>
      <c r="G14" s="86">
        <f t="shared" si="3"/>
        <v>1103123.3793336982</v>
      </c>
      <c r="H14" s="80"/>
      <c r="I14" s="76"/>
      <c r="J14" s="81"/>
      <c r="K14" s="76">
        <f t="shared" si="4"/>
        <v>9</v>
      </c>
      <c r="L14" s="85">
        <f t="shared" si="5"/>
        <v>-12435.243999115724</v>
      </c>
      <c r="M14" s="85">
        <f t="shared" si="6"/>
        <v>-1289.8305888297909</v>
      </c>
      <c r="N14" s="85">
        <f t="shared" si="7"/>
        <v>-11145.413410285933</v>
      </c>
      <c r="O14" s="86">
        <f t="shared" si="8"/>
        <v>1098185.0673479161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-6703.0921572412371</v>
      </c>
      <c r="E15" s="85">
        <f t="shared" si="9"/>
        <v>-727.84051918370369</v>
      </c>
      <c r="F15" s="85">
        <f t="shared" si="0"/>
        <v>-5975.2516380575335</v>
      </c>
      <c r="G15" s="86">
        <f t="shared" si="3"/>
        <v>1102395.5388145144</v>
      </c>
      <c r="H15" s="80"/>
      <c r="I15" s="76"/>
      <c r="J15" s="81"/>
      <c r="K15" s="76">
        <f t="shared" si="4"/>
        <v>10</v>
      </c>
      <c r="L15" s="85">
        <f t="shared" si="5"/>
        <v>-12435.243999115724</v>
      </c>
      <c r="M15" s="85">
        <f t="shared" si="6"/>
        <v>-1298.160744715984</v>
      </c>
      <c r="N15" s="85">
        <f t="shared" si="7"/>
        <v>-11137.08325439974</v>
      </c>
      <c r="O15" s="86">
        <f t="shared" si="8"/>
        <v>1096886.9066032001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-6703.0921572412371</v>
      </c>
      <c r="E16" s="85">
        <f t="shared" si="9"/>
        <v>-731.78298866261594</v>
      </c>
      <c r="F16" s="85">
        <f t="shared" si="0"/>
        <v>-5971.3091685786212</v>
      </c>
      <c r="G16" s="86">
        <f t="shared" si="3"/>
        <v>1101663.7558258518</v>
      </c>
      <c r="H16" s="80"/>
      <c r="I16" s="76"/>
      <c r="J16" s="81"/>
      <c r="K16" s="76">
        <f t="shared" si="4"/>
        <v>11</v>
      </c>
      <c r="L16" s="85">
        <f t="shared" si="5"/>
        <v>-12435.243999115724</v>
      </c>
      <c r="M16" s="85">
        <f t="shared" si="6"/>
        <v>-1306.5446995256079</v>
      </c>
      <c r="N16" s="85">
        <f t="shared" si="7"/>
        <v>-11128.699299590116</v>
      </c>
      <c r="O16" s="86">
        <f t="shared" si="8"/>
        <v>1095580.3619036744</v>
      </c>
    </row>
    <row r="17" spans="1:15" x14ac:dyDescent="0.2">
      <c r="A17" s="85">
        <f>SUM(F6:F17)</f>
        <v>-71865.114899562337</v>
      </c>
      <c r="B17" s="81">
        <f>SUM(D6:D17)</f>
        <v>-80437.105886894817</v>
      </c>
      <c r="C17" s="76">
        <f t="shared" si="1"/>
        <v>12</v>
      </c>
      <c r="D17" s="85">
        <f t="shared" si="2"/>
        <v>-6703.0921572412371</v>
      </c>
      <c r="E17" s="85">
        <f t="shared" si="9"/>
        <v>-735.74681318453804</v>
      </c>
      <c r="F17" s="85">
        <f t="shared" si="0"/>
        <v>-5967.3453440566991</v>
      </c>
      <c r="G17" s="86">
        <f t="shared" si="3"/>
        <v>1100928.0090126672</v>
      </c>
      <c r="H17" s="80"/>
      <c r="I17" s="76"/>
      <c r="J17" s="81">
        <f>SUM(L6:L17)</f>
        <v>-149222.9279893887</v>
      </c>
      <c r="K17" s="76">
        <f t="shared" si="4"/>
        <v>12</v>
      </c>
      <c r="L17" s="85">
        <f t="shared" si="5"/>
        <v>-12435.243999115724</v>
      </c>
      <c r="M17" s="85">
        <f t="shared" si="6"/>
        <v>-1314.9828007100423</v>
      </c>
      <c r="N17" s="85">
        <f t="shared" si="7"/>
        <v>-11120.261198405682</v>
      </c>
      <c r="O17" s="86">
        <f t="shared" si="8"/>
        <v>1094265.3791029644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-6703.0921572412371</v>
      </c>
      <c r="E18" s="85">
        <f t="shared" si="9"/>
        <v>-739.73210842262142</v>
      </c>
      <c r="F18" s="85">
        <f t="shared" si="0"/>
        <v>-5963.3600488186157</v>
      </c>
      <c r="G18" s="86">
        <f t="shared" si="3"/>
        <v>1100188.2769042447</v>
      </c>
      <c r="H18" s="80"/>
      <c r="I18" s="76"/>
      <c r="J18" s="81"/>
      <c r="K18" s="76">
        <f t="shared" si="4"/>
        <v>13</v>
      </c>
      <c r="L18" s="85">
        <f t="shared" si="5"/>
        <v>-12435.243999115724</v>
      </c>
      <c r="M18" s="85">
        <f t="shared" si="6"/>
        <v>-1323.4753979646284</v>
      </c>
      <c r="N18" s="85">
        <f t="shared" si="7"/>
        <v>-11111.768601151096</v>
      </c>
      <c r="O18" s="86">
        <f t="shared" si="8"/>
        <v>1092941.9037049997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-6703.0921572412371</v>
      </c>
      <c r="E19" s="85">
        <f t="shared" si="9"/>
        <v>-743.73899067657658</v>
      </c>
      <c r="F19" s="85">
        <f t="shared" si="0"/>
        <v>-5959.3531665646606</v>
      </c>
      <c r="G19" s="86">
        <f t="shared" si="3"/>
        <v>1099444.5379135681</v>
      </c>
      <c r="H19" s="80"/>
      <c r="I19" s="76"/>
      <c r="J19" s="81"/>
      <c r="K19" s="76">
        <f t="shared" si="4"/>
        <v>14</v>
      </c>
      <c r="L19" s="85">
        <f t="shared" si="5"/>
        <v>-12435.243999115724</v>
      </c>
      <c r="M19" s="85">
        <f t="shared" si="6"/>
        <v>-1332.0228432431504</v>
      </c>
      <c r="N19" s="85">
        <f t="shared" si="7"/>
        <v>-11103.221155872574</v>
      </c>
      <c r="O19" s="86">
        <f t="shared" si="8"/>
        <v>1091609.8808617566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-6703.0921572412371</v>
      </c>
      <c r="E20" s="85">
        <f t="shared" si="9"/>
        <v>-747.76757687607551</v>
      </c>
      <c r="F20" s="85">
        <f t="shared" si="0"/>
        <v>-5955.3245803651616</v>
      </c>
      <c r="G20" s="86">
        <f t="shared" si="3"/>
        <v>1098696.770336692</v>
      </c>
      <c r="H20" s="80"/>
      <c r="I20" s="76"/>
      <c r="J20" s="81"/>
      <c r="K20" s="76">
        <f t="shared" si="4"/>
        <v>15</v>
      </c>
      <c r="L20" s="85">
        <f t="shared" si="5"/>
        <v>-12435.243999115724</v>
      </c>
      <c r="M20" s="85">
        <f t="shared" si="6"/>
        <v>-1340.6254907724287</v>
      </c>
      <c r="N20" s="85">
        <f t="shared" si="7"/>
        <v>-11094.618508343296</v>
      </c>
      <c r="O20" s="86">
        <f t="shared" si="8"/>
        <v>1090269.2553709841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-6703.0921572412371</v>
      </c>
      <c r="E21" s="85">
        <f t="shared" si="9"/>
        <v>-751.81798458415415</v>
      </c>
      <c r="F21" s="85">
        <f t="shared" si="0"/>
        <v>-5951.274172657083</v>
      </c>
      <c r="G21" s="86">
        <f t="shared" si="3"/>
        <v>1097944.9523521077</v>
      </c>
      <c r="H21" s="80"/>
      <c r="I21" s="76"/>
      <c r="J21" s="81"/>
      <c r="K21" s="76">
        <f t="shared" si="4"/>
        <v>16</v>
      </c>
      <c r="L21" s="85">
        <f t="shared" si="5"/>
        <v>-12435.243999115724</v>
      </c>
      <c r="M21" s="85">
        <f t="shared" si="6"/>
        <v>-1349.2836970670014</v>
      </c>
      <c r="N21" s="85">
        <f t="shared" si="7"/>
        <v>-11085.960302048723</v>
      </c>
      <c r="O21" s="86">
        <f t="shared" si="8"/>
        <v>1088919.971673917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-6703.0921572412371</v>
      </c>
      <c r="E22" s="85">
        <f t="shared" si="9"/>
        <v>-755.89033200065114</v>
      </c>
      <c r="F22" s="85">
        <f t="shared" si="0"/>
        <v>-5947.201825240586</v>
      </c>
      <c r="G22" s="86">
        <f t="shared" si="3"/>
        <v>1097189.0620201072</v>
      </c>
      <c r="H22" s="80"/>
      <c r="I22" s="76"/>
      <c r="J22" s="81"/>
      <c r="K22" s="76">
        <f t="shared" si="4"/>
        <v>17</v>
      </c>
      <c r="L22" s="85">
        <f t="shared" si="5"/>
        <v>-12435.243999115724</v>
      </c>
      <c r="M22" s="85">
        <f t="shared" si="6"/>
        <v>-1357.9978209438923</v>
      </c>
      <c r="N22" s="85">
        <f t="shared" si="7"/>
        <v>-11077.246178171832</v>
      </c>
      <c r="O22" s="86">
        <f t="shared" si="8"/>
        <v>1087561.9738529732</v>
      </c>
    </row>
    <row r="23" spans="1:15" x14ac:dyDescent="0.2">
      <c r="A23" s="76"/>
      <c r="B23" s="81">
        <f>SUM(D6:D23)</f>
        <v>-120655.65883034222</v>
      </c>
      <c r="C23" s="76">
        <f t="shared" si="1"/>
        <v>18</v>
      </c>
      <c r="D23" s="85">
        <f t="shared" si="2"/>
        <v>-6703.0921572412371</v>
      </c>
      <c r="E23" s="85">
        <f t="shared" si="9"/>
        <v>-759.98473796565486</v>
      </c>
      <c r="F23" s="85">
        <f t="shared" si="0"/>
        <v>-5943.1074192755823</v>
      </c>
      <c r="G23" s="86">
        <f t="shared" si="3"/>
        <v>1096429.0772821414</v>
      </c>
      <c r="H23" s="80"/>
      <c r="I23" s="76"/>
      <c r="J23" s="81">
        <f>SUM(L6:L23)</f>
        <v>-223834.39198408299</v>
      </c>
      <c r="K23" s="76">
        <f t="shared" si="4"/>
        <v>18</v>
      </c>
      <c r="L23" s="85">
        <f t="shared" si="5"/>
        <v>-12435.243999115724</v>
      </c>
      <c r="M23" s="85">
        <f t="shared" si="6"/>
        <v>-1366.7682235374887</v>
      </c>
      <c r="N23" s="85">
        <f t="shared" si="7"/>
        <v>-11068.475775578236</v>
      </c>
      <c r="O23" s="86">
        <f t="shared" si="8"/>
        <v>1086195.2056294356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-6703.0921572412371</v>
      </c>
      <c r="E24" s="85">
        <f t="shared" si="9"/>
        <v>-764.10132196296854</v>
      </c>
      <c r="F24" s="85">
        <f t="shared" si="0"/>
        <v>-5938.9908352782686</v>
      </c>
      <c r="G24" s="86">
        <f t="shared" si="3"/>
        <v>1095664.9759601785</v>
      </c>
      <c r="H24" s="80"/>
      <c r="I24" s="76"/>
      <c r="J24" s="81"/>
      <c r="K24" s="76">
        <f t="shared" si="4"/>
        <v>19</v>
      </c>
      <c r="L24" s="85">
        <f t="shared" si="5"/>
        <v>-12435.243999115724</v>
      </c>
      <c r="M24" s="85">
        <f t="shared" si="6"/>
        <v>-1375.5952683145006</v>
      </c>
      <c r="N24" s="85">
        <f t="shared" si="7"/>
        <v>-11059.648730801224</v>
      </c>
      <c r="O24" s="86">
        <f t="shared" si="8"/>
        <v>1084819.6103611211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-6703.0921572412371</v>
      </c>
      <c r="E25" s="85">
        <f t="shared" si="9"/>
        <v>-768.24020412360187</v>
      </c>
      <c r="F25" s="85">
        <f t="shared" si="0"/>
        <v>-5934.8519531176353</v>
      </c>
      <c r="G25" s="86">
        <f t="shared" si="3"/>
        <v>1094896.735756055</v>
      </c>
      <c r="H25" s="80"/>
      <c r="I25" s="76"/>
      <c r="J25" s="81"/>
      <c r="K25" s="76">
        <f t="shared" si="4"/>
        <v>20</v>
      </c>
      <c r="L25" s="85">
        <f t="shared" si="5"/>
        <v>-12435.243999115724</v>
      </c>
      <c r="M25" s="85">
        <f t="shared" si="6"/>
        <v>-1384.4793210890311</v>
      </c>
      <c r="N25" s="85">
        <f t="shared" si="7"/>
        <v>-11050.764678026693</v>
      </c>
      <c r="O25" s="86">
        <f t="shared" si="8"/>
        <v>1083435.131040032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-6703.0921572412371</v>
      </c>
      <c r="E26" s="85">
        <f t="shared" si="9"/>
        <v>-772.40150522926979</v>
      </c>
      <c r="F26" s="85">
        <f t="shared" si="0"/>
        <v>-5930.6906520119674</v>
      </c>
      <c r="G26" s="86">
        <f t="shared" si="3"/>
        <v>1094124.3342508257</v>
      </c>
      <c r="H26" s="80"/>
      <c r="I26" s="76"/>
      <c r="J26" s="81"/>
      <c r="K26" s="76">
        <f t="shared" si="4"/>
        <v>21</v>
      </c>
      <c r="L26" s="85">
        <f t="shared" si="5"/>
        <v>-12435.243999115724</v>
      </c>
      <c r="M26" s="85">
        <f t="shared" si="6"/>
        <v>-1393.4207500377324</v>
      </c>
      <c r="N26" s="85">
        <f t="shared" si="7"/>
        <v>-11041.823249077992</v>
      </c>
      <c r="O26" s="86">
        <f t="shared" si="8"/>
        <v>1082041.7102899943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-6703.0921572412371</v>
      </c>
      <c r="E27" s="85">
        <f t="shared" si="9"/>
        <v>-776.58534671592861</v>
      </c>
      <c r="F27" s="85">
        <f t="shared" si="0"/>
        <v>-5926.5068105253085</v>
      </c>
      <c r="G27" s="86">
        <f t="shared" si="3"/>
        <v>1093347.7489041097</v>
      </c>
      <c r="H27" s="80"/>
      <c r="I27" s="76"/>
      <c r="J27" s="81"/>
      <c r="K27" s="76">
        <f t="shared" si="4"/>
        <v>22</v>
      </c>
      <c r="L27" s="85">
        <f t="shared" si="5"/>
        <v>-12435.243999115724</v>
      </c>
      <c r="M27" s="85">
        <f t="shared" si="6"/>
        <v>-1402.4199257150594</v>
      </c>
      <c r="N27" s="85">
        <f t="shared" si="7"/>
        <v>-11032.824073400665</v>
      </c>
      <c r="O27" s="86">
        <f t="shared" si="8"/>
        <v>1080639.2903642792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-6703.0921572412371</v>
      </c>
      <c r="E28" s="85">
        <f t="shared" si="9"/>
        <v>-780.79185067730668</v>
      </c>
      <c r="F28" s="85">
        <f t="shared" si="0"/>
        <v>-5922.3003065639305</v>
      </c>
      <c r="G28" s="86">
        <f t="shared" si="3"/>
        <v>1092566.9570534325</v>
      </c>
      <c r="H28" s="80"/>
      <c r="I28" s="76"/>
      <c r="J28" s="81"/>
      <c r="K28" s="76">
        <f t="shared" si="4"/>
        <v>23</v>
      </c>
      <c r="L28" s="85">
        <f t="shared" si="5"/>
        <v>-12435.243999115724</v>
      </c>
      <c r="M28" s="85">
        <f t="shared" si="6"/>
        <v>-1411.4772210686351</v>
      </c>
      <c r="N28" s="85">
        <f t="shared" si="7"/>
        <v>-11023.766778047089</v>
      </c>
      <c r="O28" s="86">
        <f t="shared" si="8"/>
        <v>1079227.8131432105</v>
      </c>
    </row>
    <row r="29" spans="1:15" x14ac:dyDescent="0.2">
      <c r="A29" s="76"/>
      <c r="B29" s="81">
        <f>SUM(D18:D29)</f>
        <v>-80437.105886894817</v>
      </c>
      <c r="C29" s="76">
        <f t="shared" si="1"/>
        <v>24</v>
      </c>
      <c r="D29" s="85">
        <f t="shared" si="2"/>
        <v>-6703.0921572412371</v>
      </c>
      <c r="E29" s="85">
        <f t="shared" si="9"/>
        <v>-785.02113986847507</v>
      </c>
      <c r="F29" s="85">
        <f t="shared" si="0"/>
        <v>-5918.0710173727621</v>
      </c>
      <c r="G29" s="86">
        <f t="shared" si="3"/>
        <v>1091781.9359135639</v>
      </c>
      <c r="H29" s="80"/>
      <c r="I29" s="76"/>
      <c r="J29" s="81">
        <f>SUM(L18:L29)</f>
        <v>-149222.9279893887</v>
      </c>
      <c r="K29" s="76">
        <f t="shared" si="4"/>
        <v>24</v>
      </c>
      <c r="L29" s="85">
        <f t="shared" si="5"/>
        <v>-12435.243999115724</v>
      </c>
      <c r="M29" s="85">
        <f t="shared" si="6"/>
        <v>-1420.5930114547027</v>
      </c>
      <c r="N29" s="85">
        <f t="shared" si="7"/>
        <v>-11014.650987661022</v>
      </c>
      <c r="O29" s="86">
        <f t="shared" si="8"/>
        <v>1077807.2201317558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-6703.0921572412371</v>
      </c>
      <c r="E30" s="85">
        <f t="shared" si="9"/>
        <v>-789.27333770943005</v>
      </c>
      <c r="F30" s="85">
        <f t="shared" si="0"/>
        <v>-5913.8188195318071</v>
      </c>
      <c r="G30" s="86">
        <f t="shared" si="3"/>
        <v>1090992.6625758545</v>
      </c>
      <c r="H30" s="80"/>
      <c r="I30" s="76"/>
      <c r="J30" s="81"/>
      <c r="K30" s="76">
        <f t="shared" si="4"/>
        <v>25</v>
      </c>
      <c r="L30" s="85">
        <f t="shared" si="5"/>
        <v>-12435.243999115724</v>
      </c>
      <c r="M30" s="85">
        <f t="shared" si="6"/>
        <v>-1429.7676746536799</v>
      </c>
      <c r="N30" s="85">
        <f t="shared" si="7"/>
        <v>-11005.476324462044</v>
      </c>
      <c r="O30" s="86">
        <f t="shared" si="8"/>
        <v>1076377.452457102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-6703.0921572412371</v>
      </c>
      <c r="E31" s="85">
        <f t="shared" si="9"/>
        <v>-793.54856828868924</v>
      </c>
      <c r="F31" s="85">
        <f t="shared" si="0"/>
        <v>-5909.5435889525479</v>
      </c>
      <c r="G31" s="86">
        <f t="shared" si="3"/>
        <v>1090199.1140075657</v>
      </c>
      <c r="H31" s="80"/>
      <c r="I31" s="76"/>
      <c r="J31" s="81"/>
      <c r="K31" s="76">
        <f t="shared" si="4"/>
        <v>26</v>
      </c>
      <c r="L31" s="85">
        <f t="shared" si="5"/>
        <v>-12435.243999115724</v>
      </c>
      <c r="M31" s="85">
        <f t="shared" si="6"/>
        <v>-1439.0015908858186</v>
      </c>
      <c r="N31" s="85">
        <f t="shared" si="7"/>
        <v>-10996.242408229906</v>
      </c>
      <c r="O31" s="86">
        <f t="shared" si="8"/>
        <v>1074938.4508662161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-6703.0921572412371</v>
      </c>
      <c r="E32" s="85">
        <f t="shared" si="9"/>
        <v>-797.84695636691958</v>
      </c>
      <c r="F32" s="85">
        <f t="shared" si="0"/>
        <v>-5905.2452008743176</v>
      </c>
      <c r="G32" s="86">
        <f t="shared" si="3"/>
        <v>1089401.2670511988</v>
      </c>
      <c r="H32" s="80"/>
      <c r="I32" s="76"/>
      <c r="J32" s="81"/>
      <c r="K32" s="76">
        <f t="shared" si="4"/>
        <v>27</v>
      </c>
      <c r="L32" s="85">
        <f t="shared" si="5"/>
        <v>-12435.243999115724</v>
      </c>
      <c r="M32" s="85">
        <f t="shared" si="6"/>
        <v>-1448.2951428269571</v>
      </c>
      <c r="N32" s="85">
        <f t="shared" si="7"/>
        <v>-10986.948856288767</v>
      </c>
      <c r="O32" s="86">
        <f t="shared" si="8"/>
        <v>1073490.1557233892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-6703.0921572412371</v>
      </c>
      <c r="E33" s="85">
        <f t="shared" si="9"/>
        <v>-802.16862738057353</v>
      </c>
      <c r="F33" s="85">
        <f t="shared" si="0"/>
        <v>-5900.9235298606636</v>
      </c>
      <c r="G33" s="86">
        <f t="shared" si="3"/>
        <v>1088599.0984238181</v>
      </c>
      <c r="H33" s="80"/>
      <c r="I33" s="76"/>
      <c r="J33" s="81"/>
      <c r="K33" s="76">
        <f t="shared" si="4"/>
        <v>28</v>
      </c>
      <c r="L33" s="85">
        <f t="shared" si="5"/>
        <v>-12435.243999115724</v>
      </c>
      <c r="M33" s="85">
        <f t="shared" si="6"/>
        <v>-1457.648715624382</v>
      </c>
      <c r="N33" s="85">
        <f t="shared" si="7"/>
        <v>-10977.595283491342</v>
      </c>
      <c r="O33" s="86">
        <f t="shared" si="8"/>
        <v>1072032.5070077649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-6703.0921572412371</v>
      </c>
      <c r="E34" s="85">
        <f t="shared" si="9"/>
        <v>-806.51370744555152</v>
      </c>
      <c r="F34" s="85">
        <f t="shared" si="0"/>
        <v>-5896.5784497956856</v>
      </c>
      <c r="G34" s="86">
        <f t="shared" si="3"/>
        <v>1087792.5847163727</v>
      </c>
      <c r="H34" s="80"/>
      <c r="I34" s="76"/>
      <c r="J34" s="81"/>
      <c r="K34" s="76">
        <f t="shared" si="4"/>
        <v>29</v>
      </c>
      <c r="L34" s="85">
        <f t="shared" si="5"/>
        <v>-12435.243999115724</v>
      </c>
      <c r="M34" s="85">
        <f t="shared" si="6"/>
        <v>-1467.0626969127879</v>
      </c>
      <c r="N34" s="85">
        <f t="shared" si="7"/>
        <v>-10968.181302202936</v>
      </c>
      <c r="O34" s="86">
        <f t="shared" si="8"/>
        <v>1070565.4443108521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-6703.0921572412371</v>
      </c>
      <c r="E35" s="85">
        <f t="shared" si="9"/>
        <v>-810.88232336088276</v>
      </c>
      <c r="F35" s="85">
        <f t="shared" si="0"/>
        <v>-5892.2098338803544</v>
      </c>
      <c r="G35" s="86">
        <f t="shared" si="3"/>
        <v>1086981.7023930119</v>
      </c>
      <c r="H35" s="80"/>
      <c r="I35" s="76"/>
      <c r="J35" s="81"/>
      <c r="K35" s="76">
        <f t="shared" si="4"/>
        <v>30</v>
      </c>
      <c r="L35" s="85">
        <f t="shared" si="5"/>
        <v>-12435.243999115724</v>
      </c>
      <c r="M35" s="85">
        <f t="shared" si="6"/>
        <v>-1476.53747683035</v>
      </c>
      <c r="N35" s="85">
        <f t="shared" si="7"/>
        <v>-10958.706522285374</v>
      </c>
      <c r="O35" s="86">
        <f t="shared" si="8"/>
        <v>1069088.9068340217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-6703.0921572412371</v>
      </c>
      <c r="E36" s="85">
        <f t="shared" si="9"/>
        <v>-815.27460261241959</v>
      </c>
      <c r="F36" s="85">
        <f t="shared" si="0"/>
        <v>-5887.8175546288176</v>
      </c>
      <c r="G36" s="86">
        <f t="shared" si="3"/>
        <v>1086166.4277903994</v>
      </c>
      <c r="H36" s="80"/>
      <c r="I36" s="76"/>
      <c r="J36" s="81"/>
      <c r="K36" s="76">
        <f t="shared" si="4"/>
        <v>31</v>
      </c>
      <c r="L36" s="85">
        <f t="shared" si="5"/>
        <v>-12435.243999115724</v>
      </c>
      <c r="M36" s="85">
        <f t="shared" si="6"/>
        <v>-1486.0734480348801</v>
      </c>
      <c r="N36" s="85">
        <f t="shared" si="7"/>
        <v>-10949.170551080844</v>
      </c>
      <c r="O36" s="86">
        <f t="shared" si="8"/>
        <v>1067602.8333859867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-6703.0921572412371</v>
      </c>
      <c r="E37" s="85">
        <f t="shared" si="9"/>
        <v>-819.69067337656998</v>
      </c>
      <c r="F37" s="85">
        <f t="shared" si="0"/>
        <v>-5883.4014838646672</v>
      </c>
      <c r="G37" s="86">
        <f t="shared" si="3"/>
        <v>1085346.7371170227</v>
      </c>
      <c r="H37" s="80"/>
      <c r="I37" s="76"/>
      <c r="J37" s="81"/>
      <c r="K37" s="76">
        <f t="shared" si="4"/>
        <v>32</v>
      </c>
      <c r="L37" s="85">
        <f t="shared" si="5"/>
        <v>-12435.243999115724</v>
      </c>
      <c r="M37" s="85">
        <f t="shared" si="6"/>
        <v>-1495.6710057201035</v>
      </c>
      <c r="N37" s="85">
        <f t="shared" si="7"/>
        <v>-10939.572993395621</v>
      </c>
      <c r="O37" s="86">
        <f t="shared" si="8"/>
        <v>1066107.1623802667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-6703.0921572412371</v>
      </c>
      <c r="E38" s="85">
        <f t="shared" si="9"/>
        <v>-824.13066452402654</v>
      </c>
      <c r="F38" s="85">
        <f t="shared" si="0"/>
        <v>-5878.9614927172106</v>
      </c>
      <c r="G38" s="86">
        <f t="shared" si="3"/>
        <v>1084522.6064524988</v>
      </c>
      <c r="H38" s="80"/>
      <c r="I38" s="76"/>
      <c r="J38" s="81"/>
      <c r="K38" s="76">
        <f t="shared" si="4"/>
        <v>33</v>
      </c>
      <c r="L38" s="85">
        <f t="shared" si="5"/>
        <v>-12435.243999115724</v>
      </c>
      <c r="M38" s="85">
        <f t="shared" si="6"/>
        <v>-1505.3305476320475</v>
      </c>
      <c r="N38" s="85">
        <f t="shared" si="7"/>
        <v>-10929.913451483677</v>
      </c>
      <c r="O38" s="86">
        <f t="shared" si="8"/>
        <v>1064601.8318326348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-6703.0921572412371</v>
      </c>
      <c r="E39" s="85">
        <f t="shared" si="9"/>
        <v>-828.59470562353272</v>
      </c>
      <c r="F39" s="85">
        <f t="shared" si="0"/>
        <v>-5874.4974516177044</v>
      </c>
      <c r="G39" s="86">
        <f t="shared" si="3"/>
        <v>1083694.0117468752</v>
      </c>
      <c r="H39" s="80"/>
      <c r="I39" s="76"/>
      <c r="J39" s="81"/>
      <c r="K39" s="76">
        <f t="shared" si="4"/>
        <v>34</v>
      </c>
      <c r="L39" s="85">
        <f t="shared" si="5"/>
        <v>-12435.243999115724</v>
      </c>
      <c r="M39" s="85">
        <f t="shared" si="6"/>
        <v>-1515.0524740855035</v>
      </c>
      <c r="N39" s="85">
        <f t="shared" si="7"/>
        <v>-10920.191525030221</v>
      </c>
      <c r="O39" s="86">
        <f t="shared" si="8"/>
        <v>1063086.7793585493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-6703.0921572412371</v>
      </c>
      <c r="E40" s="85">
        <f t="shared" si="9"/>
        <v>-833.08292694565898</v>
      </c>
      <c r="F40" s="85">
        <f t="shared" si="0"/>
        <v>-5870.0092302955782</v>
      </c>
      <c r="G40" s="86">
        <f t="shared" si="3"/>
        <v>1082860.9288199295</v>
      </c>
      <c r="H40" s="80"/>
      <c r="I40" s="76"/>
      <c r="J40" s="81"/>
      <c r="K40" s="76">
        <f t="shared" si="4"/>
        <v>35</v>
      </c>
      <c r="L40" s="85">
        <f t="shared" si="5"/>
        <v>-12435.243999115724</v>
      </c>
      <c r="M40" s="85">
        <f t="shared" si="6"/>
        <v>-1524.83718798064</v>
      </c>
      <c r="N40" s="85">
        <f t="shared" si="7"/>
        <v>-10910.406811135084</v>
      </c>
      <c r="O40" s="86">
        <f t="shared" si="8"/>
        <v>1061561.9421705687</v>
      </c>
    </row>
    <row r="41" spans="1:15" x14ac:dyDescent="0.2">
      <c r="A41" s="76"/>
      <c r="B41" s="81">
        <f>SUM(D30:D41)</f>
        <v>-80437.105886894817</v>
      </c>
      <c r="C41" s="76">
        <f t="shared" si="1"/>
        <v>36</v>
      </c>
      <c r="D41" s="85">
        <f t="shared" si="2"/>
        <v>-6703.0921572412371</v>
      </c>
      <c r="E41" s="85">
        <f>PPMT($B$3/12,C41,$B$2,$B$1)</f>
        <v>-837.59545946661547</v>
      </c>
      <c r="F41" s="85">
        <f>SUM(D41-E41)</f>
        <v>-5865.4966977746217</v>
      </c>
      <c r="G41" s="86">
        <f>SUM(G40+E41)</f>
        <v>1082023.3333604629</v>
      </c>
      <c r="H41" s="80"/>
      <c r="I41" s="76"/>
      <c r="J41" s="81">
        <f>SUM(L30:L41)</f>
        <v>-149222.9279893887</v>
      </c>
      <c r="K41" s="76">
        <f t="shared" si="4"/>
        <v>36</v>
      </c>
      <c r="L41" s="85">
        <f t="shared" si="5"/>
        <v>-12435.243999115724</v>
      </c>
      <c r="M41" s="85">
        <f t="shared" si="6"/>
        <v>-1534.6850948196807</v>
      </c>
      <c r="N41" s="85">
        <f t="shared" si="7"/>
        <v>-10900.558904296044</v>
      </c>
      <c r="O41" s="86">
        <f>SUM(O40+M41)</f>
        <v>1060027.2570757491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-6703.0921572412371</v>
      </c>
      <c r="E42" s="85">
        <f t="shared" ref="E42:E105" si="10">PPMT($B$3/12,C42,$B$2,$B$1)</f>
        <v>-842.13243487205909</v>
      </c>
      <c r="F42" s="85">
        <f t="shared" ref="F42:F105" si="11">SUM(D42-E42)</f>
        <v>-5860.9597223691781</v>
      </c>
      <c r="G42" s="86">
        <f t="shared" ref="G42:G105" si="12">SUM(G41+E42)</f>
        <v>1081181.2009255909</v>
      </c>
      <c r="H42" s="80"/>
      <c r="I42" s="76"/>
      <c r="J42" s="81"/>
      <c r="K42" s="76">
        <f t="shared" si="4"/>
        <v>37</v>
      </c>
      <c r="L42" s="85">
        <f t="shared" si="5"/>
        <v>-12435.243999115724</v>
      </c>
      <c r="M42" s="85">
        <f t="shared" si="6"/>
        <v>-1544.5966027237246</v>
      </c>
      <c r="N42" s="85">
        <f t="shared" si="7"/>
        <v>-10890.647396392</v>
      </c>
      <c r="O42" s="86">
        <f t="shared" ref="O42:O105" si="13">SUM(O41+M42)</f>
        <v>1058482.6604730254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-6703.0921572412371</v>
      </c>
      <c r="E43" s="85">
        <f t="shared" si="10"/>
        <v>-846.69398556094984</v>
      </c>
      <c r="F43" s="85">
        <f t="shared" si="11"/>
        <v>-5856.3981716802873</v>
      </c>
      <c r="G43" s="86">
        <f t="shared" si="12"/>
        <v>1080334.50694003</v>
      </c>
      <c r="H43" s="80"/>
      <c r="I43" s="76"/>
      <c r="J43" s="81"/>
      <c r="K43" s="76">
        <f t="shared" si="4"/>
        <v>38</v>
      </c>
      <c r="L43" s="85">
        <f t="shared" si="5"/>
        <v>-12435.243999115724</v>
      </c>
      <c r="M43" s="85">
        <f t="shared" si="6"/>
        <v>-1554.5721224496465</v>
      </c>
      <c r="N43" s="85">
        <f t="shared" si="7"/>
        <v>-10880.671876666078</v>
      </c>
      <c r="O43" s="86">
        <f t="shared" si="13"/>
        <v>1056928.0883505757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-6703.0921572412371</v>
      </c>
      <c r="E44" s="85">
        <f t="shared" si="10"/>
        <v>-851.28024464940518</v>
      </c>
      <c r="F44" s="85">
        <f t="shared" si="11"/>
        <v>-5851.811912591832</v>
      </c>
      <c r="G44" s="86">
        <f t="shared" si="12"/>
        <v>1079483.2266953806</v>
      </c>
      <c r="H44" s="80"/>
      <c r="I44" s="76"/>
      <c r="J44" s="81"/>
      <c r="K44" s="76">
        <f t="shared" si="4"/>
        <v>39</v>
      </c>
      <c r="L44" s="85">
        <f t="shared" si="5"/>
        <v>-12435.243999115724</v>
      </c>
      <c r="M44" s="85">
        <f t="shared" si="6"/>
        <v>-1564.6120674071353</v>
      </c>
      <c r="N44" s="85">
        <f t="shared" si="7"/>
        <v>-10870.631931708589</v>
      </c>
      <c r="O44" s="86">
        <f t="shared" si="13"/>
        <v>1055363.4762831684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-6703.0921572412371</v>
      </c>
      <c r="E45" s="85">
        <f t="shared" si="10"/>
        <v>-855.89134597458815</v>
      </c>
      <c r="F45" s="85">
        <f t="shared" si="11"/>
        <v>-5847.200811266649</v>
      </c>
      <c r="G45" s="86">
        <f t="shared" si="12"/>
        <v>1078627.3353494061</v>
      </c>
      <c r="H45" s="80"/>
      <c r="I45" s="76"/>
      <c r="J45" s="81"/>
      <c r="K45" s="76">
        <f t="shared" si="4"/>
        <v>40</v>
      </c>
      <c r="L45" s="85">
        <f t="shared" si="5"/>
        <v>-12435.243999115724</v>
      </c>
      <c r="M45" s="85">
        <f t="shared" si="6"/>
        <v>-1574.7168536758054</v>
      </c>
      <c r="N45" s="85">
        <f t="shared" si="7"/>
        <v>-10860.527145439919</v>
      </c>
      <c r="O45" s="86">
        <f t="shared" si="13"/>
        <v>1053788.7594294925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-6703.0921572412371</v>
      </c>
      <c r="E46" s="85">
        <f t="shared" si="10"/>
        <v>-860.52742409861821</v>
      </c>
      <c r="F46" s="85">
        <f t="shared" si="11"/>
        <v>-5842.5647331426189</v>
      </c>
      <c r="G46" s="86">
        <f t="shared" si="12"/>
        <v>1077766.8079253074</v>
      </c>
      <c r="H46" s="80"/>
      <c r="I46" s="76"/>
      <c r="J46" s="81"/>
      <c r="K46" s="76">
        <f t="shared" si="4"/>
        <v>41</v>
      </c>
      <c r="L46" s="85">
        <f t="shared" si="5"/>
        <v>-12435.243999115724</v>
      </c>
      <c r="M46" s="85">
        <f t="shared" si="6"/>
        <v>-1584.8869000224622</v>
      </c>
      <c r="N46" s="85">
        <f t="shared" si="7"/>
        <v>-10850.357099093262</v>
      </c>
      <c r="O46" s="86">
        <f t="shared" si="13"/>
        <v>1052203.8725294701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-6703.0921572412371</v>
      </c>
      <c r="E47" s="85">
        <f t="shared" si="10"/>
        <v>-865.18861431248479</v>
      </c>
      <c r="F47" s="85">
        <f t="shared" si="11"/>
        <v>-5837.9035429287524</v>
      </c>
      <c r="G47" s="86">
        <f t="shared" si="12"/>
        <v>1076901.6193109949</v>
      </c>
      <c r="H47" s="80"/>
      <c r="I47" s="76"/>
      <c r="J47" s="81"/>
      <c r="K47" s="76">
        <f t="shared" si="4"/>
        <v>42</v>
      </c>
      <c r="L47" s="85">
        <f t="shared" si="5"/>
        <v>-12435.243999115724</v>
      </c>
      <c r="M47" s="85">
        <f t="shared" si="6"/>
        <v>-1595.1226279184411</v>
      </c>
      <c r="N47" s="85">
        <f t="shared" si="7"/>
        <v>-10840.121371197283</v>
      </c>
      <c r="O47" s="86">
        <f t="shared" si="13"/>
        <v>1050608.7499015518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-6703.0921572412371</v>
      </c>
      <c r="E48" s="85">
        <f t="shared" si="10"/>
        <v>-869.87505264001084</v>
      </c>
      <c r="F48" s="85">
        <f t="shared" si="11"/>
        <v>-5833.2171046012263</v>
      </c>
      <c r="G48" s="86">
        <f t="shared" si="12"/>
        <v>1076031.7442583549</v>
      </c>
      <c r="H48" s="80"/>
      <c r="I48" s="76"/>
      <c r="J48" s="81"/>
      <c r="K48" s="76">
        <f t="shared" si="4"/>
        <v>43</v>
      </c>
      <c r="L48" s="85">
        <f t="shared" si="5"/>
        <v>-12435.243999115724</v>
      </c>
      <c r="M48" s="85">
        <f t="shared" si="6"/>
        <v>-1605.4244615570824</v>
      </c>
      <c r="N48" s="85">
        <f t="shared" si="7"/>
        <v>-10829.819537558642</v>
      </c>
      <c r="O48" s="86">
        <f t="shared" si="13"/>
        <v>1049003.3254399947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-6703.0921572412371</v>
      </c>
      <c r="E49" s="85">
        <f t="shared" si="10"/>
        <v>-874.58687584181189</v>
      </c>
      <c r="F49" s="85">
        <f t="shared" si="11"/>
        <v>-5828.5052813994253</v>
      </c>
      <c r="G49" s="86">
        <f t="shared" si="12"/>
        <v>1075157.1573825132</v>
      </c>
      <c r="H49" s="80"/>
      <c r="I49" s="76"/>
      <c r="J49" s="81"/>
      <c r="K49" s="76">
        <f t="shared" si="4"/>
        <v>44</v>
      </c>
      <c r="L49" s="85">
        <f t="shared" si="5"/>
        <v>-12435.243999115724</v>
      </c>
      <c r="M49" s="85">
        <f t="shared" si="6"/>
        <v>-1615.7928278713025</v>
      </c>
      <c r="N49" s="85">
        <f t="shared" si="7"/>
        <v>-10819.451171244422</v>
      </c>
      <c r="O49" s="86">
        <f t="shared" si="13"/>
        <v>1047387.5326121234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-6703.0921572412371</v>
      </c>
      <c r="E50" s="85">
        <f t="shared" si="10"/>
        <v>-879.32422141928691</v>
      </c>
      <c r="F50" s="85">
        <f t="shared" si="11"/>
        <v>-5823.7679358219502</v>
      </c>
      <c r="G50" s="86">
        <f t="shared" si="12"/>
        <v>1074277.8331610938</v>
      </c>
      <c r="H50" s="80"/>
      <c r="I50" s="76"/>
      <c r="J50" s="81"/>
      <c r="K50" s="76">
        <f t="shared" si="4"/>
        <v>45</v>
      </c>
      <c r="L50" s="85">
        <f t="shared" si="5"/>
        <v>-12435.243999115724</v>
      </c>
      <c r="M50" s="85">
        <f t="shared" si="6"/>
        <v>-1626.228156551304</v>
      </c>
      <c r="N50" s="85">
        <f t="shared" si="7"/>
        <v>-10809.01584256442</v>
      </c>
      <c r="O50" s="86">
        <f t="shared" si="13"/>
        <v>1045761.3044555722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-6703.0921572412371</v>
      </c>
      <c r="E51" s="85">
        <f t="shared" si="10"/>
        <v>-884.08722761864192</v>
      </c>
      <c r="F51" s="85">
        <f t="shared" si="11"/>
        <v>-5819.0049296225952</v>
      </c>
      <c r="G51" s="86">
        <f t="shared" si="12"/>
        <v>1073393.7459334752</v>
      </c>
      <c r="H51" s="80"/>
      <c r="I51" s="76"/>
      <c r="J51" s="81"/>
      <c r="K51" s="76">
        <f t="shared" si="4"/>
        <v>46</v>
      </c>
      <c r="L51" s="85">
        <f t="shared" si="5"/>
        <v>-12435.243999115724</v>
      </c>
      <c r="M51" s="85">
        <f t="shared" si="6"/>
        <v>-1636.7308800623669</v>
      </c>
      <c r="N51" s="85">
        <f t="shared" si="7"/>
        <v>-10798.513119053358</v>
      </c>
      <c r="O51" s="86">
        <f t="shared" si="13"/>
        <v>1044124.5735755098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-6703.0921572412371</v>
      </c>
      <c r="E52" s="85">
        <f t="shared" si="10"/>
        <v>-888.876033434909</v>
      </c>
      <c r="F52" s="85">
        <f t="shared" si="11"/>
        <v>-5814.2161238063281</v>
      </c>
      <c r="G52" s="86">
        <f t="shared" si="12"/>
        <v>1072504.8699000403</v>
      </c>
      <c r="H52" s="80"/>
      <c r="I52" s="76"/>
      <c r="J52" s="81"/>
      <c r="K52" s="76">
        <f t="shared" si="4"/>
        <v>47</v>
      </c>
      <c r="L52" s="85">
        <f t="shared" si="5"/>
        <v>-12435.243999115724</v>
      </c>
      <c r="M52" s="85">
        <f t="shared" si="6"/>
        <v>-1647.3014336627712</v>
      </c>
      <c r="N52" s="85">
        <f t="shared" si="7"/>
        <v>-10787.942565452953</v>
      </c>
      <c r="O52" s="86">
        <f t="shared" si="13"/>
        <v>1042477.2721418471</v>
      </c>
    </row>
    <row r="53" spans="1:15" x14ac:dyDescent="0.2">
      <c r="A53" s="76"/>
      <c r="B53" s="81">
        <f>SUM(D42:D53)</f>
        <v>-80437.105886894817</v>
      </c>
      <c r="C53" s="76">
        <f t="shared" si="1"/>
        <v>48</v>
      </c>
      <c r="D53" s="85">
        <f t="shared" si="2"/>
        <v>-6703.0921572412371</v>
      </c>
      <c r="E53" s="85">
        <f t="shared" si="10"/>
        <v>-893.69077861601454</v>
      </c>
      <c r="F53" s="85">
        <f t="shared" si="11"/>
        <v>-5809.4013786252226</v>
      </c>
      <c r="G53" s="86">
        <f t="shared" si="12"/>
        <v>1071611.1791214242</v>
      </c>
      <c r="H53" s="80"/>
      <c r="I53" s="76"/>
      <c r="J53" s="81">
        <f>SUM(L42:L53)</f>
        <v>-149222.9279893887</v>
      </c>
      <c r="K53" s="76">
        <f t="shared" si="4"/>
        <v>48</v>
      </c>
      <c r="L53" s="85">
        <f t="shared" si="5"/>
        <v>-12435.243999115724</v>
      </c>
      <c r="M53" s="85">
        <f t="shared" si="6"/>
        <v>-1657.9402554218395</v>
      </c>
      <c r="N53" s="85">
        <f t="shared" si="7"/>
        <v>-10777.303743693885</v>
      </c>
      <c r="O53" s="86">
        <f t="shared" si="13"/>
        <v>1040819.3318864253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-6703.0921572412371</v>
      </c>
      <c r="E54" s="85">
        <f t="shared" si="10"/>
        <v>-898.53160366685188</v>
      </c>
      <c r="F54" s="85">
        <f t="shared" si="11"/>
        <v>-5804.5605535743853</v>
      </c>
      <c r="G54" s="86">
        <f t="shared" si="12"/>
        <v>1070712.6475177573</v>
      </c>
      <c r="H54" s="80"/>
      <c r="I54" s="76"/>
      <c r="J54" s="81"/>
      <c r="K54" s="76">
        <f t="shared" si="4"/>
        <v>49</v>
      </c>
      <c r="L54" s="85">
        <f t="shared" si="5"/>
        <v>-12435.243999115724</v>
      </c>
      <c r="M54" s="85">
        <f t="shared" si="6"/>
        <v>-1668.6477862381071</v>
      </c>
      <c r="N54" s="85">
        <f t="shared" si="7"/>
        <v>-10766.596212877617</v>
      </c>
      <c r="O54" s="86">
        <f t="shared" si="13"/>
        <v>1039150.6841001872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-6703.0921572412371</v>
      </c>
      <c r="E55" s="85">
        <f t="shared" si="10"/>
        <v>-903.39864985338136</v>
      </c>
      <c r="F55" s="85">
        <f t="shared" si="11"/>
        <v>-5799.6935073878558</v>
      </c>
      <c r="G55" s="86">
        <f t="shared" si="12"/>
        <v>1069809.2488679038</v>
      </c>
      <c r="H55" s="80"/>
      <c r="I55" s="76"/>
      <c r="J55" s="81"/>
      <c r="K55" s="76">
        <f t="shared" si="4"/>
        <v>50</v>
      </c>
      <c r="L55" s="85">
        <f t="shared" si="5"/>
        <v>-12435.243999115724</v>
      </c>
      <c r="M55" s="85">
        <f t="shared" si="6"/>
        <v>-1679.4244698575621</v>
      </c>
      <c r="N55" s="85">
        <f t="shared" si="7"/>
        <v>-10755.819529258162</v>
      </c>
      <c r="O55" s="86">
        <f t="shared" si="13"/>
        <v>1037471.2596303296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-6703.0921572412371</v>
      </c>
      <c r="E56" s="85">
        <f t="shared" si="10"/>
        <v>-908.29205920675304</v>
      </c>
      <c r="F56" s="85">
        <f t="shared" si="11"/>
        <v>-5794.8000980344841</v>
      </c>
      <c r="G56" s="86">
        <f t="shared" si="12"/>
        <v>1068900.956808697</v>
      </c>
      <c r="H56" s="80"/>
      <c r="I56" s="76"/>
      <c r="J56" s="81"/>
      <c r="K56" s="76">
        <f t="shared" si="4"/>
        <v>51</v>
      </c>
      <c r="L56" s="85">
        <f t="shared" si="5"/>
        <v>-12435.243999115724</v>
      </c>
      <c r="M56" s="85">
        <f t="shared" si="6"/>
        <v>-1690.2707528920582</v>
      </c>
      <c r="N56" s="85">
        <f t="shared" si="7"/>
        <v>-10744.973246223666</v>
      </c>
      <c r="O56" s="86">
        <f t="shared" si="13"/>
        <v>1035780.9888774375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-6703.0921572412371</v>
      </c>
      <c r="E57" s="85">
        <f t="shared" si="10"/>
        <v>-913.21197452745673</v>
      </c>
      <c r="F57" s="85">
        <f t="shared" si="11"/>
        <v>-5789.8801827137804</v>
      </c>
      <c r="G57" s="86">
        <f t="shared" si="12"/>
        <v>1067987.7448341695</v>
      </c>
      <c r="H57" s="80"/>
      <c r="I57" s="76"/>
      <c r="J57" s="81"/>
      <c r="K57" s="76">
        <f t="shared" si="4"/>
        <v>52</v>
      </c>
      <c r="L57" s="85">
        <f t="shared" si="5"/>
        <v>-12435.243999115724</v>
      </c>
      <c r="M57" s="85">
        <f t="shared" si="6"/>
        <v>-1701.1870848378203</v>
      </c>
      <c r="N57" s="85">
        <f t="shared" si="7"/>
        <v>-10734.056914277904</v>
      </c>
      <c r="O57" s="86">
        <f t="shared" si="13"/>
        <v>1034079.8017925997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-6703.0921572412371</v>
      </c>
      <c r="E58" s="85">
        <f t="shared" si="10"/>
        <v>-918.1585393894793</v>
      </c>
      <c r="F58" s="85">
        <f t="shared" si="11"/>
        <v>-5784.9336178517578</v>
      </c>
      <c r="G58" s="86">
        <f t="shared" si="12"/>
        <v>1067069.58629478</v>
      </c>
      <c r="H58" s="80"/>
      <c r="I58" s="76"/>
      <c r="J58" s="81"/>
      <c r="K58" s="76">
        <f t="shared" si="4"/>
        <v>53</v>
      </c>
      <c r="L58" s="85">
        <f t="shared" si="5"/>
        <v>-12435.243999115724</v>
      </c>
      <c r="M58" s="85">
        <f t="shared" si="6"/>
        <v>-1712.1739180940622</v>
      </c>
      <c r="N58" s="85">
        <f t="shared" si="7"/>
        <v>-10723.070081021662</v>
      </c>
      <c r="O58" s="86">
        <f t="shared" si="13"/>
        <v>1032367.6278745057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-6703.0921572412371</v>
      </c>
      <c r="E59" s="85">
        <f t="shared" si="10"/>
        <v>-923.13189814450652</v>
      </c>
      <c r="F59" s="85">
        <f t="shared" si="11"/>
        <v>-5779.9602590967306</v>
      </c>
      <c r="G59" s="86">
        <f t="shared" si="12"/>
        <v>1066146.4543966355</v>
      </c>
      <c r="H59" s="80"/>
      <c r="I59" s="76"/>
      <c r="J59" s="81"/>
      <c r="K59" s="76">
        <f t="shared" si="4"/>
        <v>54</v>
      </c>
      <c r="L59" s="85">
        <f t="shared" si="5"/>
        <v>-12435.243999115724</v>
      </c>
      <c r="M59" s="85">
        <f t="shared" si="6"/>
        <v>-1723.2317079817549</v>
      </c>
      <c r="N59" s="85">
        <f t="shared" si="7"/>
        <v>-10712.012291133969</v>
      </c>
      <c r="O59" s="86">
        <f t="shared" si="13"/>
        <v>1030644.3961665239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-6703.0921572412371</v>
      </c>
      <c r="E60" s="85">
        <f t="shared" si="10"/>
        <v>-928.13219592612131</v>
      </c>
      <c r="F60" s="85">
        <f t="shared" si="11"/>
        <v>-5774.9599613151158</v>
      </c>
      <c r="G60" s="86">
        <f t="shared" si="12"/>
        <v>1065218.3222007095</v>
      </c>
      <c r="H60" s="80"/>
      <c r="I60" s="76"/>
      <c r="J60" s="81"/>
      <c r="K60" s="76">
        <f t="shared" si="4"/>
        <v>55</v>
      </c>
      <c r="L60" s="85">
        <f t="shared" si="5"/>
        <v>-12435.243999115724</v>
      </c>
      <c r="M60" s="85">
        <f t="shared" si="6"/>
        <v>-1734.3609127624677</v>
      </c>
      <c r="N60" s="85">
        <f t="shared" si="7"/>
        <v>-10700.883086353257</v>
      </c>
      <c r="O60" s="86">
        <f t="shared" si="13"/>
        <v>1028910.0352537615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-6703.0921572412371</v>
      </c>
      <c r="E61" s="85">
        <f t="shared" si="10"/>
        <v>-933.15957865405562</v>
      </c>
      <c r="F61" s="85">
        <f t="shared" si="11"/>
        <v>-5769.9325785871815</v>
      </c>
      <c r="G61" s="86">
        <f t="shared" si="12"/>
        <v>1064285.1626220555</v>
      </c>
      <c r="H61" s="80"/>
      <c r="I61" s="76"/>
      <c r="J61" s="81"/>
      <c r="K61" s="76">
        <f t="shared" si="4"/>
        <v>56</v>
      </c>
      <c r="L61" s="85">
        <f t="shared" si="5"/>
        <v>-12435.243999115724</v>
      </c>
      <c r="M61" s="85">
        <f t="shared" si="6"/>
        <v>-1745.561993657393</v>
      </c>
      <c r="N61" s="85">
        <f t="shared" si="7"/>
        <v>-10689.682005458331</v>
      </c>
      <c r="O61" s="86">
        <f t="shared" si="13"/>
        <v>1027164.4732601041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-6703.0921572412371</v>
      </c>
      <c r="E62" s="85">
        <f t="shared" si="10"/>
        <v>-938.2141930384314</v>
      </c>
      <c r="F62" s="85">
        <f t="shared" si="11"/>
        <v>-5764.8779642028057</v>
      </c>
      <c r="G62" s="86">
        <f t="shared" si="12"/>
        <v>1063346.9484290171</v>
      </c>
      <c r="H62" s="80"/>
      <c r="I62" s="76"/>
      <c r="J62" s="81"/>
      <c r="K62" s="76">
        <f t="shared" si="4"/>
        <v>57</v>
      </c>
      <c r="L62" s="85">
        <f t="shared" si="5"/>
        <v>-12435.243999115724</v>
      </c>
      <c r="M62" s="85">
        <f t="shared" si="6"/>
        <v>-1756.8354148664293</v>
      </c>
      <c r="N62" s="85">
        <f t="shared" si="7"/>
        <v>-10678.408584249295</v>
      </c>
      <c r="O62" s="86">
        <f t="shared" si="13"/>
        <v>1025407.6378452376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-6703.0921572412371</v>
      </c>
      <c r="E63" s="85">
        <f t="shared" si="10"/>
        <v>-943.29618658405616</v>
      </c>
      <c r="F63" s="85">
        <f t="shared" si="11"/>
        <v>-5759.795970657181</v>
      </c>
      <c r="G63" s="86">
        <f t="shared" si="12"/>
        <v>1062403.652242433</v>
      </c>
      <c r="H63" s="80"/>
      <c r="I63" s="76"/>
      <c r="J63" s="81"/>
      <c r="K63" s="76">
        <f t="shared" si="4"/>
        <v>58</v>
      </c>
      <c r="L63" s="85">
        <f t="shared" si="5"/>
        <v>-12435.243999115724</v>
      </c>
      <c r="M63" s="85">
        <f t="shared" si="6"/>
        <v>-1768.1816435874443</v>
      </c>
      <c r="N63" s="85">
        <f t="shared" si="7"/>
        <v>-10667.06235552828</v>
      </c>
      <c r="O63" s="86">
        <f t="shared" si="13"/>
        <v>1023639.4562016502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-6703.0921572412371</v>
      </c>
      <c r="E64" s="85">
        <f t="shared" si="10"/>
        <v>-948.40570759471939</v>
      </c>
      <c r="F64" s="85">
        <f t="shared" si="11"/>
        <v>-5754.6864496465178</v>
      </c>
      <c r="G64" s="86">
        <f t="shared" si="12"/>
        <v>1061455.2465348383</v>
      </c>
      <c r="H64" s="80"/>
      <c r="I64" s="76"/>
      <c r="J64" s="81"/>
      <c r="K64" s="76">
        <f t="shared" si="4"/>
        <v>59</v>
      </c>
      <c r="L64" s="85">
        <f t="shared" si="5"/>
        <v>-12435.243999115724</v>
      </c>
      <c r="M64" s="85">
        <f t="shared" si="6"/>
        <v>-1779.6011500356108</v>
      </c>
      <c r="N64" s="85">
        <f t="shared" si="7"/>
        <v>-10655.642849080114</v>
      </c>
      <c r="O64" s="86">
        <f t="shared" si="13"/>
        <v>1021859.8550516146</v>
      </c>
    </row>
    <row r="65" spans="1:15" x14ac:dyDescent="0.2">
      <c r="A65" s="82">
        <f>B65+B53+B41+B29+B17</f>
        <v>-402185.52943447407</v>
      </c>
      <c r="B65" s="81">
        <f>SUM(D54:D65)</f>
        <v>-80437.105886894817</v>
      </c>
      <c r="C65" s="76">
        <f t="shared" si="1"/>
        <v>60</v>
      </c>
      <c r="D65" s="85">
        <f t="shared" si="2"/>
        <v>-6703.0921572412371</v>
      </c>
      <c r="E65" s="85">
        <f t="shared" si="10"/>
        <v>-953.54290517752452</v>
      </c>
      <c r="F65" s="85">
        <f t="shared" si="11"/>
        <v>-5749.5492520637126</v>
      </c>
      <c r="G65" s="86">
        <f t="shared" si="12"/>
        <v>1060501.7036296609</v>
      </c>
      <c r="H65" s="80"/>
      <c r="I65" s="82">
        <f>J65+J53+J41+J29+J17</f>
        <v>-746114.6399469435</v>
      </c>
      <c r="J65" s="81">
        <f>SUM(L54:L65)</f>
        <v>-149222.9279893887</v>
      </c>
      <c r="K65" s="76">
        <f t="shared" si="4"/>
        <v>60</v>
      </c>
      <c r="L65" s="85">
        <f t="shared" si="5"/>
        <v>-12435.243999115724</v>
      </c>
      <c r="M65" s="85">
        <f t="shared" si="6"/>
        <v>-1791.0944074629242</v>
      </c>
      <c r="N65" s="85">
        <f t="shared" si="7"/>
        <v>-10644.1495916528</v>
      </c>
      <c r="O65" s="86">
        <f t="shared" si="13"/>
        <v>1020068.7606441516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-6703.0921572412371</v>
      </c>
      <c r="E66" s="85">
        <f t="shared" si="10"/>
        <v>-958.70792924723537</v>
      </c>
      <c r="F66" s="85">
        <f t="shared" si="11"/>
        <v>-5744.3842279940018</v>
      </c>
      <c r="G66" s="86">
        <f t="shared" si="12"/>
        <v>1059542.9957004136</v>
      </c>
      <c r="H66" s="80"/>
      <c r="I66" s="76"/>
      <c r="J66" s="81"/>
      <c r="K66" s="76">
        <f t="shared" si="4"/>
        <v>61</v>
      </c>
      <c r="L66" s="85">
        <f t="shared" si="5"/>
        <v>-12435.243999115724</v>
      </c>
      <c r="M66" s="85">
        <f t="shared" si="6"/>
        <v>-1802.6618921777881</v>
      </c>
      <c r="N66" s="85">
        <f t="shared" si="7"/>
        <v>-10632.582106937936</v>
      </c>
      <c r="O66" s="86">
        <f t="shared" si="13"/>
        <v>1018266.0987519738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-6703.0921572412371</v>
      </c>
      <c r="E67" s="85">
        <f t="shared" si="10"/>
        <v>-963.90093053065812</v>
      </c>
      <c r="F67" s="85">
        <f t="shared" si="11"/>
        <v>-5739.191226710579</v>
      </c>
      <c r="G67" s="86">
        <f t="shared" si="12"/>
        <v>1058579.094769883</v>
      </c>
      <c r="H67" s="80"/>
      <c r="I67" s="76"/>
      <c r="J67" s="81"/>
      <c r="K67" s="76">
        <f t="shared" si="4"/>
        <v>62</v>
      </c>
      <c r="L67" s="85">
        <f t="shared" si="5"/>
        <v>-12435.243999115724</v>
      </c>
      <c r="M67" s="85">
        <f t="shared" si="6"/>
        <v>-1814.3040835647716</v>
      </c>
      <c r="N67" s="85">
        <f t="shared" si="7"/>
        <v>-10620.939915550953</v>
      </c>
      <c r="O67" s="86">
        <f t="shared" si="13"/>
        <v>1016451.794668409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-6703.0921572412371</v>
      </c>
      <c r="E68" s="85">
        <f t="shared" si="10"/>
        <v>-969.12206057103231</v>
      </c>
      <c r="F68" s="85">
        <f t="shared" si="11"/>
        <v>-5733.9700966702048</v>
      </c>
      <c r="G68" s="86">
        <f t="shared" si="12"/>
        <v>1057609.9727093119</v>
      </c>
      <c r="H68" s="80"/>
      <c r="I68" s="76"/>
      <c r="J68" s="81"/>
      <c r="K68" s="76">
        <f t="shared" si="4"/>
        <v>63</v>
      </c>
      <c r="L68" s="85">
        <f t="shared" si="5"/>
        <v>-12435.243999115724</v>
      </c>
      <c r="M68" s="85">
        <f t="shared" si="6"/>
        <v>-1826.0214641044604</v>
      </c>
      <c r="N68" s="85">
        <f t="shared" si="7"/>
        <v>-10609.222535011264</v>
      </c>
      <c r="O68" s="86">
        <f t="shared" si="13"/>
        <v>1014625.7732043046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-6703.0921572412371</v>
      </c>
      <c r="E69" s="85">
        <f t="shared" si="10"/>
        <v>-974.37147173245921</v>
      </c>
      <c r="F69" s="85">
        <f t="shared" si="11"/>
        <v>-5728.7206855087779</v>
      </c>
      <c r="G69" s="86">
        <f t="shared" si="12"/>
        <v>1056635.6012375795</v>
      </c>
      <c r="H69" s="80"/>
      <c r="I69" s="76"/>
      <c r="J69" s="81"/>
      <c r="K69" s="76">
        <f t="shared" si="4"/>
        <v>64</v>
      </c>
      <c r="L69" s="85">
        <f t="shared" si="5"/>
        <v>-12435.243999115724</v>
      </c>
      <c r="M69" s="85">
        <f t="shared" si="6"/>
        <v>-1837.814519393467</v>
      </c>
      <c r="N69" s="85">
        <f t="shared" si="7"/>
        <v>-10597.429479722257</v>
      </c>
      <c r="O69" s="86">
        <f t="shared" si="13"/>
        <v>1012787.9586849111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-6703.0921572412371</v>
      </c>
      <c r="E70" s="85">
        <f t="shared" si="10"/>
        <v>-979.64931720434288</v>
      </c>
      <c r="F70" s="85">
        <f t="shared" si="11"/>
        <v>-5723.4428400368943</v>
      </c>
      <c r="G70" s="86">
        <f t="shared" si="12"/>
        <v>1055655.9519203752</v>
      </c>
      <c r="H70" s="80"/>
      <c r="I70" s="76"/>
      <c r="J70" s="81"/>
      <c r="K70" s="76">
        <f t="shared" si="4"/>
        <v>65</v>
      </c>
      <c r="L70" s="85">
        <f t="shared" si="5"/>
        <v>-12435.243999115724</v>
      </c>
      <c r="M70" s="85">
        <f t="shared" si="6"/>
        <v>-1849.6837381645491</v>
      </c>
      <c r="N70" s="85">
        <f t="shared" si="7"/>
        <v>-10585.560260951175</v>
      </c>
      <c r="O70" s="86">
        <f t="shared" si="13"/>
        <v>1010938.2749467465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-6703.0921572412371</v>
      </c>
      <c r="E71" s="85">
        <f t="shared" si="10"/>
        <v>-984.95575100586575</v>
      </c>
      <c r="F71" s="85">
        <f t="shared" si="11"/>
        <v>-5718.1364062353714</v>
      </c>
      <c r="G71" s="86">
        <f t="shared" si="12"/>
        <v>1054670.9961693694</v>
      </c>
      <c r="H71" s="80"/>
      <c r="I71" s="76"/>
      <c r="J71" s="81"/>
      <c r="K71" s="76">
        <f t="shared" si="4"/>
        <v>66</v>
      </c>
      <c r="L71" s="85">
        <f t="shared" si="5"/>
        <v>-12435.243999115724</v>
      </c>
      <c r="M71" s="85">
        <f t="shared" si="6"/>
        <v>-1861.6296123068641</v>
      </c>
      <c r="N71" s="85">
        <f t="shared" si="7"/>
        <v>-10573.61438680886</v>
      </c>
      <c r="O71" s="86">
        <f t="shared" si="13"/>
        <v>1009076.6453344397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-6703.0921572412371</v>
      </c>
      <c r="E72" s="85">
        <f t="shared" si="10"/>
        <v>-990.29092799048249</v>
      </c>
      <c r="F72" s="85">
        <f t="shared" si="11"/>
        <v>-5712.8012292507547</v>
      </c>
      <c r="G72" s="86">
        <f t="shared" si="12"/>
        <v>1053680.7052413789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-12435.243999115724</v>
      </c>
      <c r="M72" s="85">
        <f t="shared" ref="M72:M135" si="18">PPMT($J$3/12,K72,$J$2,$J$1)</f>
        <v>-1873.652636886347</v>
      </c>
      <c r="N72" s="85">
        <f t="shared" ref="N72:N135" si="19">SUM(L72-M72)</f>
        <v>-10561.591362229377</v>
      </c>
      <c r="O72" s="86">
        <f t="shared" si="13"/>
        <v>1007202.9926975534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-6703.0921572412371</v>
      </c>
      <c r="E73" s="85">
        <f t="shared" si="10"/>
        <v>-995.65500385043015</v>
      </c>
      <c r="F73" s="85">
        <f t="shared" si="11"/>
        <v>-5707.437153390807</v>
      </c>
      <c r="G73" s="86">
        <f t="shared" si="12"/>
        <v>1052685.0502375285</v>
      </c>
      <c r="H73" s="80"/>
      <c r="I73" s="76"/>
      <c r="J73" s="81"/>
      <c r="K73" s="76">
        <f t="shared" si="16"/>
        <v>68</v>
      </c>
      <c r="L73" s="85">
        <f t="shared" si="17"/>
        <v>-12435.243999115724</v>
      </c>
      <c r="M73" s="85">
        <f t="shared" si="18"/>
        <v>-1885.7533101662339</v>
      </c>
      <c r="N73" s="85">
        <f t="shared" si="19"/>
        <v>-10549.490688949491</v>
      </c>
      <c r="O73" s="86">
        <f t="shared" si="13"/>
        <v>1005317.2393873872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-6703.0921572412371</v>
      </c>
      <c r="E74" s="85">
        <f t="shared" si="10"/>
        <v>-1001.0481351212857</v>
      </c>
      <c r="F74" s="85">
        <f t="shared" si="11"/>
        <v>-5702.0440221199515</v>
      </c>
      <c r="G74" s="86">
        <f t="shared" si="12"/>
        <v>1051684.0021024072</v>
      </c>
      <c r="H74" s="80"/>
      <c r="I74" s="76"/>
      <c r="J74" s="81"/>
      <c r="K74" s="76">
        <f t="shared" si="16"/>
        <v>69</v>
      </c>
      <c r="L74" s="85">
        <f t="shared" si="17"/>
        <v>-12435.243999115724</v>
      </c>
      <c r="M74" s="85">
        <f t="shared" si="18"/>
        <v>-1897.9321336277244</v>
      </c>
      <c r="N74" s="85">
        <f t="shared" si="19"/>
        <v>-10537.311865488</v>
      </c>
      <c r="O74" s="86">
        <f t="shared" si="13"/>
        <v>1003419.3072537595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-6703.0921572412371</v>
      </c>
      <c r="E75" s="85">
        <f t="shared" si="10"/>
        <v>-1006.4704791865261</v>
      </c>
      <c r="F75" s="85">
        <f t="shared" si="11"/>
        <v>-5696.6216780547111</v>
      </c>
      <c r="G75" s="86">
        <f t="shared" si="12"/>
        <v>1050677.5316232205</v>
      </c>
      <c r="H75" s="80"/>
      <c r="I75" s="76"/>
      <c r="J75" s="81"/>
      <c r="K75" s="76">
        <f t="shared" si="16"/>
        <v>70</v>
      </c>
      <c r="L75" s="85">
        <f t="shared" si="17"/>
        <v>-12435.243999115724</v>
      </c>
      <c r="M75" s="85">
        <f t="shared" si="18"/>
        <v>-1910.1896119907378</v>
      </c>
      <c r="N75" s="85">
        <f t="shared" si="19"/>
        <v>-10525.054387124987</v>
      </c>
      <c r="O75" s="86">
        <f t="shared" si="13"/>
        <v>1001509.1176417688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-6703.0921572412371</v>
      </c>
      <c r="E76" s="85">
        <f t="shared" si="10"/>
        <v>-1011.9221942821205</v>
      </c>
      <c r="F76" s="85">
        <f t="shared" si="11"/>
        <v>-5691.1699629591167</v>
      </c>
      <c r="G76" s="86">
        <f t="shared" si="12"/>
        <v>1049665.6094289385</v>
      </c>
      <c r="H76" s="80"/>
      <c r="I76" s="76"/>
      <c r="J76" s="81"/>
      <c r="K76" s="76">
        <f t="shared" si="16"/>
        <v>71</v>
      </c>
      <c r="L76" s="85">
        <f t="shared" si="17"/>
        <v>-12435.243999115724</v>
      </c>
      <c r="M76" s="85">
        <f t="shared" si="18"/>
        <v>-1922.5262532348443</v>
      </c>
      <c r="N76" s="85">
        <f t="shared" si="19"/>
        <v>-10512.71774588088</v>
      </c>
      <c r="O76" s="86">
        <f t="shared" si="13"/>
        <v>999586.59138853394</v>
      </c>
    </row>
    <row r="77" spans="1:15" x14ac:dyDescent="0.2">
      <c r="A77" s="76"/>
      <c r="B77" s="81">
        <f>SUM(D66:D77)</f>
        <v>-80437.105886894817</v>
      </c>
      <c r="C77" s="76">
        <f t="shared" si="14"/>
        <v>72</v>
      </c>
      <c r="D77" s="85">
        <f t="shared" si="15"/>
        <v>-6703.0921572412371</v>
      </c>
      <c r="E77" s="85">
        <f t="shared" si="10"/>
        <v>-1017.4034395011486</v>
      </c>
      <c r="F77" s="85">
        <f t="shared" si="11"/>
        <v>-5685.6887177400886</v>
      </c>
      <c r="G77" s="86">
        <f t="shared" si="12"/>
        <v>1048648.2059894374</v>
      </c>
      <c r="H77" s="80"/>
      <c r="I77" s="76"/>
      <c r="J77" s="81">
        <f>SUM(L66:L77)</f>
        <v>-149222.9279893887</v>
      </c>
      <c r="K77" s="76">
        <f t="shared" si="16"/>
        <v>72</v>
      </c>
      <c r="L77" s="85">
        <f t="shared" si="17"/>
        <v>-12435.243999115724</v>
      </c>
      <c r="M77" s="85">
        <f t="shared" si="18"/>
        <v>-1934.9425686203194</v>
      </c>
      <c r="N77" s="85">
        <f t="shared" si="19"/>
        <v>-10500.301430495405</v>
      </c>
      <c r="O77" s="86">
        <f t="shared" si="13"/>
        <v>997651.64881991362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-6703.0921572412371</v>
      </c>
      <c r="E78" s="85">
        <f t="shared" si="10"/>
        <v>-1022.9143747984463</v>
      </c>
      <c r="F78" s="85">
        <f t="shared" si="11"/>
        <v>-5680.1777824427909</v>
      </c>
      <c r="G78" s="86">
        <f t="shared" si="12"/>
        <v>1047625.291614639</v>
      </c>
      <c r="H78" s="80"/>
      <c r="I78" s="76"/>
      <c r="J78" s="81"/>
      <c r="K78" s="76">
        <f t="shared" si="16"/>
        <v>73</v>
      </c>
      <c r="L78" s="85">
        <f t="shared" si="17"/>
        <v>-12435.243999115724</v>
      </c>
      <c r="M78" s="85">
        <f t="shared" si="18"/>
        <v>-1947.4390727093269</v>
      </c>
      <c r="N78" s="85">
        <f t="shared" si="19"/>
        <v>-10487.804926406397</v>
      </c>
      <c r="O78" s="86">
        <f t="shared" si="13"/>
        <v>995704.20974720432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-6703.0921572412371</v>
      </c>
      <c r="E79" s="85">
        <f t="shared" si="10"/>
        <v>-1028.4551609952705</v>
      </c>
      <c r="F79" s="85">
        <f t="shared" si="11"/>
        <v>-5674.6369962459667</v>
      </c>
      <c r="G79" s="86">
        <f t="shared" si="12"/>
        <v>1046596.8364536437</v>
      </c>
      <c r="H79" s="80"/>
      <c r="I79" s="76"/>
      <c r="J79" s="81"/>
      <c r="K79" s="76">
        <f t="shared" si="16"/>
        <v>74</v>
      </c>
      <c r="L79" s="85">
        <f t="shared" si="17"/>
        <v>-12435.243999115724</v>
      </c>
      <c r="M79" s="85">
        <f t="shared" si="18"/>
        <v>-1960.01628338724</v>
      </c>
      <c r="N79" s="85">
        <f t="shared" si="19"/>
        <v>-10475.227715728484</v>
      </c>
      <c r="O79" s="86">
        <f t="shared" si="13"/>
        <v>993744.19346381712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-6703.0921572412371</v>
      </c>
      <c r="E80" s="85">
        <f t="shared" si="10"/>
        <v>-1034.0259597839949</v>
      </c>
      <c r="F80" s="85">
        <f t="shared" si="11"/>
        <v>-5669.0661974572422</v>
      </c>
      <c r="G80" s="86">
        <f t="shared" si="12"/>
        <v>1045562.8104938597</v>
      </c>
      <c r="H80" s="80"/>
      <c r="I80" s="76"/>
      <c r="J80" s="81"/>
      <c r="K80" s="76">
        <f t="shared" si="16"/>
        <v>75</v>
      </c>
      <c r="L80" s="85">
        <f t="shared" si="17"/>
        <v>-12435.243999115724</v>
      </c>
      <c r="M80" s="85">
        <f t="shared" si="18"/>
        <v>-1972.6747218841156</v>
      </c>
      <c r="N80" s="85">
        <f t="shared" si="19"/>
        <v>-10462.569277231609</v>
      </c>
      <c r="O80" s="86">
        <f t="shared" si="13"/>
        <v>991771.51874193305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-6703.0921572412371</v>
      </c>
      <c r="E81" s="85">
        <f t="shared" si="10"/>
        <v>-1039.6269337328258</v>
      </c>
      <c r="F81" s="85">
        <f t="shared" si="11"/>
        <v>-5663.4652235084113</v>
      </c>
      <c r="G81" s="86">
        <f t="shared" si="12"/>
        <v>1044523.1835601269</v>
      </c>
      <c r="H81" s="80"/>
      <c r="I81" s="76"/>
      <c r="J81" s="81"/>
      <c r="K81" s="76">
        <f t="shared" si="16"/>
        <v>76</v>
      </c>
      <c r="L81" s="85">
        <f t="shared" si="17"/>
        <v>-12435.243999115724</v>
      </c>
      <c r="M81" s="85">
        <f t="shared" si="18"/>
        <v>-1985.4149127962846</v>
      </c>
      <c r="N81" s="85">
        <f t="shared" si="19"/>
        <v>-10449.82908631944</v>
      </c>
      <c r="O81" s="86">
        <f t="shared" si="13"/>
        <v>989786.10382913682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-6703.0921572412371</v>
      </c>
      <c r="E82" s="85">
        <f t="shared" si="10"/>
        <v>-1045.2582462905448</v>
      </c>
      <c r="F82" s="85">
        <f t="shared" si="11"/>
        <v>-5657.8339109506924</v>
      </c>
      <c r="G82" s="86">
        <f t="shared" si="12"/>
        <v>1043477.9253138364</v>
      </c>
      <c r="H82" s="80"/>
      <c r="I82" s="76"/>
      <c r="J82" s="81"/>
      <c r="K82" s="76">
        <f t="shared" si="16"/>
        <v>77</v>
      </c>
      <c r="L82" s="85">
        <f t="shared" si="17"/>
        <v>-12435.243999115724</v>
      </c>
      <c r="M82" s="85">
        <f t="shared" si="18"/>
        <v>-1998.2373841080935</v>
      </c>
      <c r="N82" s="85">
        <f t="shared" si="19"/>
        <v>-10437.006615007631</v>
      </c>
      <c r="O82" s="86">
        <f t="shared" si="13"/>
        <v>987787.86644502869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-6703.0921572412371</v>
      </c>
      <c r="E83" s="85">
        <f t="shared" si="10"/>
        <v>-1050.9200617912848</v>
      </c>
      <c r="F83" s="85">
        <f t="shared" si="11"/>
        <v>-5652.1720954499524</v>
      </c>
      <c r="G83" s="86">
        <f t="shared" si="12"/>
        <v>1042427.0052520451</v>
      </c>
      <c r="H83" s="80"/>
      <c r="I83" s="76"/>
      <c r="J83" s="81"/>
      <c r="K83" s="76">
        <f t="shared" si="16"/>
        <v>78</v>
      </c>
      <c r="L83" s="85">
        <f t="shared" si="17"/>
        <v>-12435.243999115724</v>
      </c>
      <c r="M83" s="85">
        <f t="shared" si="18"/>
        <v>-2011.1426672137932</v>
      </c>
      <c r="N83" s="85">
        <f t="shared" si="19"/>
        <v>-10424.101331901931</v>
      </c>
      <c r="O83" s="86">
        <f t="shared" si="13"/>
        <v>985776.72377781488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-6703.0921572412371</v>
      </c>
      <c r="E84" s="85">
        <f t="shared" si="10"/>
        <v>-1056.6125454593212</v>
      </c>
      <c r="F84" s="85">
        <f t="shared" si="11"/>
        <v>-5646.479611781916</v>
      </c>
      <c r="G84" s="86">
        <f t="shared" si="12"/>
        <v>1041370.3927065858</v>
      </c>
      <c r="H84" s="80"/>
      <c r="I84" s="76"/>
      <c r="J84" s="81"/>
      <c r="K84" s="76">
        <f t="shared" si="16"/>
        <v>79</v>
      </c>
      <c r="L84" s="85">
        <f t="shared" si="17"/>
        <v>-12435.243999115724</v>
      </c>
      <c r="M84" s="85">
        <f t="shared" si="18"/>
        <v>-2024.1312969395476</v>
      </c>
      <c r="N84" s="85">
        <f t="shared" si="19"/>
        <v>-10411.112702176177</v>
      </c>
      <c r="O84" s="86">
        <f t="shared" si="13"/>
        <v>983752.59248087532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-6703.0921572412371</v>
      </c>
      <c r="E85" s="85">
        <f t="shared" si="10"/>
        <v>-1062.3358634138931</v>
      </c>
      <c r="F85" s="85">
        <f t="shared" si="11"/>
        <v>-5640.7562938273441</v>
      </c>
      <c r="G85" s="86">
        <f t="shared" si="12"/>
        <v>1040308.0568431719</v>
      </c>
      <c r="H85" s="80"/>
      <c r="I85" s="76"/>
      <c r="J85" s="81"/>
      <c r="K85" s="76">
        <f t="shared" si="16"/>
        <v>80</v>
      </c>
      <c r="L85" s="85">
        <f t="shared" si="17"/>
        <v>-12435.243999115724</v>
      </c>
      <c r="M85" s="85">
        <f t="shared" si="18"/>
        <v>-2037.203811565616</v>
      </c>
      <c r="N85" s="85">
        <f t="shared" si="19"/>
        <v>-10398.040187550108</v>
      </c>
      <c r="O85" s="86">
        <f t="shared" si="13"/>
        <v>981715.38866930967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-6703.0921572412371</v>
      </c>
      <c r="E86" s="85">
        <f t="shared" si="10"/>
        <v>-1068.090182674051</v>
      </c>
      <c r="F86" s="85">
        <f t="shared" si="11"/>
        <v>-5635.0019745671862</v>
      </c>
      <c r="G86" s="86">
        <f t="shared" si="12"/>
        <v>1039239.9666604979</v>
      </c>
      <c r="H86" s="80"/>
      <c r="I86" s="76"/>
      <c r="J86" s="81"/>
      <c r="K86" s="76">
        <f t="shared" si="16"/>
        <v>81</v>
      </c>
      <c r="L86" s="85">
        <f t="shared" si="17"/>
        <v>-12435.243999115724</v>
      </c>
      <c r="M86" s="85">
        <f t="shared" si="18"/>
        <v>-2050.3607528486427</v>
      </c>
      <c r="N86" s="85">
        <f t="shared" si="19"/>
        <v>-10384.883246267082</v>
      </c>
      <c r="O86" s="86">
        <f t="shared" si="13"/>
        <v>979665.027916461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-6703.0921572412371</v>
      </c>
      <c r="E87" s="85">
        <f t="shared" si="10"/>
        <v>-1073.8756711635351</v>
      </c>
      <c r="F87" s="85">
        <f t="shared" si="11"/>
        <v>-5629.216486077702</v>
      </c>
      <c r="G87" s="86">
        <f t="shared" si="12"/>
        <v>1038166.0909893344</v>
      </c>
      <c r="H87" s="80"/>
      <c r="I87" s="76"/>
      <c r="J87" s="81"/>
      <c r="K87" s="76">
        <f t="shared" si="16"/>
        <v>82</v>
      </c>
      <c r="L87" s="85">
        <f t="shared" si="17"/>
        <v>-12435.243999115724</v>
      </c>
      <c r="M87" s="85">
        <f t="shared" si="18"/>
        <v>-2063.6026660441221</v>
      </c>
      <c r="N87" s="85">
        <f t="shared" si="19"/>
        <v>-10371.641333071602</v>
      </c>
      <c r="O87" s="86">
        <f t="shared" si="13"/>
        <v>977601.42525041685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-6703.0921572412371</v>
      </c>
      <c r="E88" s="85">
        <f t="shared" si="10"/>
        <v>-1079.6924977156705</v>
      </c>
      <c r="F88" s="85">
        <f t="shared" si="11"/>
        <v>-5623.3996595255667</v>
      </c>
      <c r="G88" s="86">
        <f t="shared" si="12"/>
        <v>1037086.3984916187</v>
      </c>
      <c r="H88" s="80"/>
      <c r="I88" s="76"/>
      <c r="J88" s="81"/>
      <c r="K88" s="76">
        <f t="shared" si="16"/>
        <v>83</v>
      </c>
      <c r="L88" s="85">
        <f t="shared" si="17"/>
        <v>-12435.243999115724</v>
      </c>
      <c r="M88" s="85">
        <f t="shared" si="18"/>
        <v>-2076.9300999289899</v>
      </c>
      <c r="N88" s="85">
        <f t="shared" si="19"/>
        <v>-10358.313899186734</v>
      </c>
      <c r="O88" s="86">
        <f t="shared" si="13"/>
        <v>975524.49515048787</v>
      </c>
    </row>
    <row r="89" spans="1:15" x14ac:dyDescent="0.2">
      <c r="A89" s="76"/>
      <c r="B89" s="81">
        <f>SUM(D78:D89)</f>
        <v>-80437.105886894817</v>
      </c>
      <c r="C89" s="76">
        <f t="shared" si="14"/>
        <v>84</v>
      </c>
      <c r="D89" s="85">
        <f t="shared" si="15"/>
        <v>-6703.0921572412371</v>
      </c>
      <c r="E89" s="85">
        <f t="shared" si="10"/>
        <v>-1085.5408320782981</v>
      </c>
      <c r="F89" s="85">
        <f t="shared" si="11"/>
        <v>-5617.5513251629391</v>
      </c>
      <c r="G89" s="86">
        <f t="shared" si="12"/>
        <v>1036000.8576595404</v>
      </c>
      <c r="H89" s="80"/>
      <c r="I89" s="76"/>
      <c r="J89" s="81">
        <f>SUM(L78:L89)</f>
        <v>-149222.9279893887</v>
      </c>
      <c r="K89" s="76">
        <f t="shared" si="16"/>
        <v>84</v>
      </c>
      <c r="L89" s="85">
        <f t="shared" si="17"/>
        <v>-12435.243999115724</v>
      </c>
      <c r="M89" s="85">
        <f t="shared" si="18"/>
        <v>-2090.3436068243682</v>
      </c>
      <c r="N89" s="85">
        <f t="shared" si="19"/>
        <v>-10344.900392291356</v>
      </c>
      <c r="O89" s="86">
        <f t="shared" si="13"/>
        <v>973434.15154366347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-6703.0921572412371</v>
      </c>
      <c r="E90" s="85">
        <f t="shared" si="10"/>
        <v>-1091.4208449187217</v>
      </c>
      <c r="F90" s="85">
        <f t="shared" si="11"/>
        <v>-5611.6713123225154</v>
      </c>
      <c r="G90" s="86">
        <f t="shared" si="12"/>
        <v>1034909.4368146217</v>
      </c>
      <c r="H90" s="80"/>
      <c r="I90" s="76"/>
      <c r="J90" s="81"/>
      <c r="K90" s="76">
        <f t="shared" si="16"/>
        <v>85</v>
      </c>
      <c r="L90" s="85">
        <f t="shared" si="17"/>
        <v>-12435.243999115724</v>
      </c>
      <c r="M90" s="85">
        <f t="shared" si="18"/>
        <v>-2103.843742618441</v>
      </c>
      <c r="N90" s="85">
        <f t="shared" si="19"/>
        <v>-10331.400256497283</v>
      </c>
      <c r="O90" s="86">
        <f t="shared" si="13"/>
        <v>971330.30780104501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-6703.0921572412371</v>
      </c>
      <c r="E91" s="85">
        <f t="shared" si="10"/>
        <v>-1097.3327078286975</v>
      </c>
      <c r="F91" s="85">
        <f t="shared" si="11"/>
        <v>-5605.7594494125397</v>
      </c>
      <c r="G91" s="86">
        <f t="shared" si="12"/>
        <v>1033812.1041067929</v>
      </c>
      <c r="H91" s="80"/>
      <c r="I91" s="76"/>
      <c r="J91" s="81"/>
      <c r="K91" s="76">
        <f t="shared" si="16"/>
        <v>86</v>
      </c>
      <c r="L91" s="85">
        <f t="shared" si="17"/>
        <v>-12435.243999115724</v>
      </c>
      <c r="M91" s="85">
        <f t="shared" si="18"/>
        <v>-2117.4310667895188</v>
      </c>
      <c r="N91" s="85">
        <f t="shared" si="19"/>
        <v>-10317.812932326206</v>
      </c>
      <c r="O91" s="86">
        <f t="shared" si="13"/>
        <v>969212.87673425546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-6703.0921572412371</v>
      </c>
      <c r="E92" s="85">
        <f t="shared" si="10"/>
        <v>-1103.2765933294368</v>
      </c>
      <c r="F92" s="85">
        <f t="shared" si="11"/>
        <v>-5599.8155639118004</v>
      </c>
      <c r="G92" s="86">
        <f t="shared" si="12"/>
        <v>1032708.8275134636</v>
      </c>
      <c r="H92" s="80"/>
      <c r="I92" s="76"/>
      <c r="J92" s="81"/>
      <c r="K92" s="76">
        <f t="shared" si="16"/>
        <v>87</v>
      </c>
      <c r="L92" s="85">
        <f t="shared" si="17"/>
        <v>-12435.243999115724</v>
      </c>
      <c r="M92" s="85">
        <f t="shared" si="18"/>
        <v>-2131.1061424292002</v>
      </c>
      <c r="N92" s="85">
        <f t="shared" si="19"/>
        <v>-10304.137856686524</v>
      </c>
      <c r="O92" s="86">
        <f t="shared" si="13"/>
        <v>967081.77059182629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-6703.0921572412371</v>
      </c>
      <c r="E93" s="85">
        <f t="shared" si="10"/>
        <v>-1109.2526748766377</v>
      </c>
      <c r="F93" s="85">
        <f t="shared" si="11"/>
        <v>-5593.8394823645995</v>
      </c>
      <c r="G93" s="86">
        <f t="shared" si="12"/>
        <v>1031599.574838587</v>
      </c>
      <c r="H93" s="80"/>
      <c r="I93" s="76"/>
      <c r="J93" s="81"/>
      <c r="K93" s="76">
        <f t="shared" si="16"/>
        <v>88</v>
      </c>
      <c r="L93" s="85">
        <f t="shared" si="17"/>
        <v>-12435.243999115724</v>
      </c>
      <c r="M93" s="85">
        <f t="shared" si="18"/>
        <v>-2144.8695362657236</v>
      </c>
      <c r="N93" s="85">
        <f t="shared" si="19"/>
        <v>-10290.374462850001</v>
      </c>
      <c r="O93" s="86">
        <f t="shared" si="13"/>
        <v>964936.90105556056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-6703.0921572412371</v>
      </c>
      <c r="E94" s="85">
        <f t="shared" si="10"/>
        <v>-1115.2611268655528</v>
      </c>
      <c r="F94" s="85">
        <f t="shared" si="11"/>
        <v>-5587.8310303756843</v>
      </c>
      <c r="G94" s="86">
        <f t="shared" si="12"/>
        <v>1030484.3137117215</v>
      </c>
      <c r="H94" s="80"/>
      <c r="I94" s="76"/>
      <c r="J94" s="81"/>
      <c r="K94" s="76">
        <f t="shared" si="16"/>
        <v>89</v>
      </c>
      <c r="L94" s="85">
        <f t="shared" si="17"/>
        <v>-12435.243999115724</v>
      </c>
      <c r="M94" s="85">
        <f t="shared" si="18"/>
        <v>-2158.7218186874361</v>
      </c>
      <c r="N94" s="85">
        <f t="shared" si="19"/>
        <v>-10276.522180428288</v>
      </c>
      <c r="O94" s="86">
        <f t="shared" si="13"/>
        <v>962778.17923687317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-6703.0921572412371</v>
      </c>
      <c r="E95" s="85">
        <f t="shared" si="10"/>
        <v>-1121.302124636075</v>
      </c>
      <c r="F95" s="85">
        <f t="shared" si="11"/>
        <v>-5581.7900326051622</v>
      </c>
      <c r="G95" s="86">
        <f t="shared" si="12"/>
        <v>1029363.0115870853</v>
      </c>
      <c r="H95" s="80"/>
      <c r="I95" s="76"/>
      <c r="J95" s="81"/>
      <c r="K95" s="76">
        <f t="shared" si="16"/>
        <v>90</v>
      </c>
      <c r="L95" s="85">
        <f t="shared" si="17"/>
        <v>-12435.243999115724</v>
      </c>
      <c r="M95" s="85">
        <f t="shared" si="18"/>
        <v>-2172.6635637664604</v>
      </c>
      <c r="N95" s="85">
        <f t="shared" si="19"/>
        <v>-10262.580435349264</v>
      </c>
      <c r="O95" s="86">
        <f t="shared" si="13"/>
        <v>960605.51567310665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-6703.0921572412371</v>
      </c>
      <c r="E96" s="85">
        <f t="shared" si="10"/>
        <v>-1127.3758444778532</v>
      </c>
      <c r="F96" s="85">
        <f t="shared" si="11"/>
        <v>-5575.7163127633839</v>
      </c>
      <c r="G96" s="86">
        <f t="shared" si="12"/>
        <v>1028235.6357426074</v>
      </c>
      <c r="H96" s="80"/>
      <c r="I96" s="76"/>
      <c r="J96" s="81"/>
      <c r="K96" s="76">
        <f t="shared" si="16"/>
        <v>91</v>
      </c>
      <c r="L96" s="85">
        <f t="shared" si="17"/>
        <v>-12435.243999115724</v>
      </c>
      <c r="M96" s="85">
        <f t="shared" si="18"/>
        <v>-2186.6953492824523</v>
      </c>
      <c r="N96" s="85">
        <f t="shared" si="19"/>
        <v>-10248.548649833272</v>
      </c>
      <c r="O96" s="86">
        <f t="shared" si="13"/>
        <v>958418.82032382418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-6703.0921572412371</v>
      </c>
      <c r="E97" s="85">
        <f t="shared" si="10"/>
        <v>-1133.4824636354415</v>
      </c>
      <c r="F97" s="85">
        <f t="shared" si="11"/>
        <v>-5569.6096936057957</v>
      </c>
      <c r="G97" s="86">
        <f t="shared" si="12"/>
        <v>1027102.153278972</v>
      </c>
      <c r="H97" s="80"/>
      <c r="I97" s="76"/>
      <c r="J97" s="81"/>
      <c r="K97" s="76">
        <f t="shared" si="16"/>
        <v>92</v>
      </c>
      <c r="L97" s="85">
        <f t="shared" si="17"/>
        <v>-12435.243999115724</v>
      </c>
      <c r="M97" s="85">
        <f t="shared" si="18"/>
        <v>-2200.81775674657</v>
      </c>
      <c r="N97" s="85">
        <f t="shared" si="19"/>
        <v>-10234.426242369154</v>
      </c>
      <c r="O97" s="86">
        <f t="shared" si="13"/>
        <v>956218.00256707764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-6703.0921572412371</v>
      </c>
      <c r="E98" s="85">
        <f t="shared" si="10"/>
        <v>-1139.6221603134663</v>
      </c>
      <c r="F98" s="85">
        <f t="shared" si="11"/>
        <v>-5563.4699969277708</v>
      </c>
      <c r="G98" s="86">
        <f t="shared" si="12"/>
        <v>1025962.5311186586</v>
      </c>
      <c r="H98" s="80"/>
      <c r="I98" s="76"/>
      <c r="J98" s="81"/>
      <c r="K98" s="76">
        <f t="shared" si="16"/>
        <v>93</v>
      </c>
      <c r="L98" s="85">
        <f t="shared" si="17"/>
        <v>-12435.243999115724</v>
      </c>
      <c r="M98" s="85">
        <f t="shared" si="18"/>
        <v>-2215.0313714255572</v>
      </c>
      <c r="N98" s="85">
        <f t="shared" si="19"/>
        <v>-10220.212627690167</v>
      </c>
      <c r="O98" s="86">
        <f t="shared" si="13"/>
        <v>954002.97119565203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-6703.0921572412371</v>
      </c>
      <c r="E99" s="85">
        <f t="shared" si="10"/>
        <v>-1145.7951136818319</v>
      </c>
      <c r="F99" s="85">
        <f t="shared" si="11"/>
        <v>-5557.2970435594052</v>
      </c>
      <c r="G99" s="86">
        <f t="shared" si="12"/>
        <v>1024816.7360049768</v>
      </c>
      <c r="H99" s="80"/>
      <c r="I99" s="76"/>
      <c r="J99" s="81"/>
      <c r="K99" s="76">
        <f t="shared" si="16"/>
        <v>94</v>
      </c>
      <c r="L99" s="85">
        <f t="shared" si="17"/>
        <v>-12435.243999115724</v>
      </c>
      <c r="M99" s="85">
        <f t="shared" si="18"/>
        <v>-2229.3367823660137</v>
      </c>
      <c r="N99" s="85">
        <f t="shared" si="19"/>
        <v>-10205.907216749711</v>
      </c>
      <c r="O99" s="86">
        <f t="shared" si="13"/>
        <v>951773.634413286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-6703.0921572412371</v>
      </c>
      <c r="E100" s="85">
        <f t="shared" si="10"/>
        <v>-1152.0015038809406</v>
      </c>
      <c r="F100" s="85">
        <f t="shared" si="11"/>
        <v>-5551.0906533602965</v>
      </c>
      <c r="G100" s="86">
        <f t="shared" si="12"/>
        <v>1023664.7345010958</v>
      </c>
      <c r="H100" s="80"/>
      <c r="I100" s="76"/>
      <c r="J100" s="81"/>
      <c r="K100" s="76">
        <f t="shared" si="16"/>
        <v>95</v>
      </c>
      <c r="L100" s="85">
        <f t="shared" si="17"/>
        <v>-12435.243999115724</v>
      </c>
      <c r="M100" s="85">
        <f t="shared" si="18"/>
        <v>-2243.7345824187942</v>
      </c>
      <c r="N100" s="85">
        <f t="shared" si="19"/>
        <v>-10191.50941669693</v>
      </c>
      <c r="O100" s="86">
        <f t="shared" si="13"/>
        <v>949529.89983086719</v>
      </c>
    </row>
    <row r="101" spans="1:15" x14ac:dyDescent="0.2">
      <c r="A101" s="76"/>
      <c r="B101" s="81">
        <f>SUM(D90:D101)</f>
        <v>-80437.105886894817</v>
      </c>
      <c r="C101" s="76">
        <f t="shared" si="14"/>
        <v>96</v>
      </c>
      <c r="D101" s="85">
        <f t="shared" si="15"/>
        <v>-6703.0921572412371</v>
      </c>
      <c r="E101" s="85">
        <f t="shared" si="10"/>
        <v>-1158.2415120269625</v>
      </c>
      <c r="F101" s="85">
        <f t="shared" si="11"/>
        <v>-5544.8506452142747</v>
      </c>
      <c r="G101" s="86">
        <f t="shared" si="12"/>
        <v>1022506.4929890689</v>
      </c>
      <c r="H101" s="80"/>
      <c r="I101" s="76"/>
      <c r="J101" s="81">
        <f>SUM(L90:L101)</f>
        <v>-149222.9279893887</v>
      </c>
      <c r="K101" s="76">
        <f t="shared" si="16"/>
        <v>96</v>
      </c>
      <c r="L101" s="85">
        <f t="shared" si="17"/>
        <v>-12435.243999115724</v>
      </c>
      <c r="M101" s="85">
        <f t="shared" si="18"/>
        <v>-2258.2253682635819</v>
      </c>
      <c r="N101" s="85">
        <f t="shared" si="19"/>
        <v>-10177.018630852142</v>
      </c>
      <c r="O101" s="86">
        <f t="shared" si="13"/>
        <v>947271.67446260364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-6703.0921572412371</v>
      </c>
      <c r="E102" s="85">
        <f t="shared" si="10"/>
        <v>-1164.5153202171086</v>
      </c>
      <c r="F102" s="85">
        <f t="shared" si="11"/>
        <v>-5538.5768370241285</v>
      </c>
      <c r="G102" s="86">
        <f t="shared" si="12"/>
        <v>1021341.9776688517</v>
      </c>
      <c r="H102" s="80"/>
      <c r="I102" s="76"/>
      <c r="J102" s="81"/>
      <c r="K102" s="76">
        <f t="shared" si="16"/>
        <v>97</v>
      </c>
      <c r="L102" s="85">
        <f t="shared" si="17"/>
        <v>-12435.243999115724</v>
      </c>
      <c r="M102" s="85">
        <f t="shared" si="18"/>
        <v>-2272.8097404336168</v>
      </c>
      <c r="N102" s="85">
        <f t="shared" si="19"/>
        <v>-10162.434258682108</v>
      </c>
      <c r="O102" s="86">
        <f t="shared" si="13"/>
        <v>944998.86472217005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-6703.0921572412371</v>
      </c>
      <c r="E103" s="85">
        <f t="shared" si="10"/>
        <v>-1170.8231115349508</v>
      </c>
      <c r="F103" s="85">
        <f t="shared" si="11"/>
        <v>-5532.2690457062863</v>
      </c>
      <c r="G103" s="86">
        <f t="shared" si="12"/>
        <v>1020171.1545573168</v>
      </c>
      <c r="H103" s="80"/>
      <c r="I103" s="76"/>
      <c r="J103" s="81"/>
      <c r="K103" s="76">
        <f t="shared" si="16"/>
        <v>98</v>
      </c>
      <c r="L103" s="85">
        <f t="shared" si="17"/>
        <v>-12435.243999115724</v>
      </c>
      <c r="M103" s="85">
        <f t="shared" si="18"/>
        <v>-2287.488303340584</v>
      </c>
      <c r="N103" s="85">
        <f t="shared" si="19"/>
        <v>-10147.75569577514</v>
      </c>
      <c r="O103" s="86">
        <f t="shared" si="13"/>
        <v>942711.37641882943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-6703.0921572412371</v>
      </c>
      <c r="E104" s="85">
        <f t="shared" si="10"/>
        <v>-1177.1650700557657</v>
      </c>
      <c r="F104" s="85">
        <f t="shared" si="11"/>
        <v>-5525.9270871854715</v>
      </c>
      <c r="G104" s="86">
        <f t="shared" si="12"/>
        <v>1018993.989487261</v>
      </c>
      <c r="H104" s="80"/>
      <c r="I104" s="76"/>
      <c r="J104" s="81"/>
      <c r="K104" s="76">
        <f t="shared" si="16"/>
        <v>99</v>
      </c>
      <c r="L104" s="85">
        <f t="shared" si="17"/>
        <v>-12435.243999115724</v>
      </c>
      <c r="M104" s="85">
        <f t="shared" si="18"/>
        <v>-2302.2616652996585</v>
      </c>
      <c r="N104" s="85">
        <f t="shared" si="19"/>
        <v>-10132.982333816066</v>
      </c>
      <c r="O104" s="86">
        <f t="shared" si="13"/>
        <v>940409.11475352978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-6703.0921572412371</v>
      </c>
      <c r="E105" s="85">
        <f t="shared" si="10"/>
        <v>-1183.5413808519006</v>
      </c>
      <c r="F105" s="85">
        <f t="shared" si="11"/>
        <v>-5519.5507763893365</v>
      </c>
      <c r="G105" s="86">
        <f t="shared" si="12"/>
        <v>1017810.4481064092</v>
      </c>
      <c r="H105" s="80"/>
      <c r="I105" s="76"/>
      <c r="J105" s="81"/>
      <c r="K105" s="76">
        <f t="shared" si="16"/>
        <v>100</v>
      </c>
      <c r="L105" s="85">
        <f t="shared" si="17"/>
        <v>-12435.243999115724</v>
      </c>
      <c r="M105" s="85">
        <f t="shared" si="18"/>
        <v>-2317.1304385547191</v>
      </c>
      <c r="N105" s="85">
        <f t="shared" si="19"/>
        <v>-10118.113560561005</v>
      </c>
      <c r="O105" s="86">
        <f t="shared" si="13"/>
        <v>938091.9843149751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-6703.0921572412371</v>
      </c>
      <c r="E106" s="85">
        <f t="shared" ref="E106:E169" si="20">PPMT($B$3/12,C106,$B$2,$B$1)</f>
        <v>-1189.9522299981818</v>
      </c>
      <c r="F106" s="85">
        <f t="shared" ref="F106:F169" si="21">SUM(D106-E106)</f>
        <v>-5513.1399272430554</v>
      </c>
      <c r="G106" s="86">
        <f t="shared" ref="G106:G169" si="22">SUM(G105+E106)</f>
        <v>1016620.495876411</v>
      </c>
      <c r="H106" s="80"/>
      <c r="I106" s="76"/>
      <c r="J106" s="81"/>
      <c r="K106" s="76">
        <f t="shared" si="16"/>
        <v>101</v>
      </c>
      <c r="L106" s="85">
        <f t="shared" si="17"/>
        <v>-12435.243999115724</v>
      </c>
      <c r="M106" s="85">
        <f t="shared" si="18"/>
        <v>-2332.0952393037187</v>
      </c>
      <c r="N106" s="85">
        <f t="shared" si="19"/>
        <v>-10103.148759812006</v>
      </c>
      <c r="O106" s="86">
        <f t="shared" ref="O106:O169" si="23">SUM(O105+M106)</f>
        <v>935759.88907567132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-6703.0921572412371</v>
      </c>
      <c r="E107" s="85">
        <f t="shared" si="20"/>
        <v>-1196.3978045773383</v>
      </c>
      <c r="F107" s="85">
        <f t="shared" si="21"/>
        <v>-5506.6943526638988</v>
      </c>
      <c r="G107" s="86">
        <f t="shared" si="22"/>
        <v>1015424.0980718336</v>
      </c>
      <c r="H107" s="80"/>
      <c r="I107" s="76"/>
      <c r="J107" s="81"/>
      <c r="K107" s="76">
        <f t="shared" si="16"/>
        <v>102</v>
      </c>
      <c r="L107" s="85">
        <f t="shared" si="17"/>
        <v>-12435.243999115724</v>
      </c>
      <c r="M107" s="85">
        <f t="shared" si="18"/>
        <v>-2347.1566877242203</v>
      </c>
      <c r="N107" s="85">
        <f t="shared" si="19"/>
        <v>-10088.087311391504</v>
      </c>
      <c r="O107" s="86">
        <f t="shared" si="23"/>
        <v>933412.73238794715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-6703.0921572412371</v>
      </c>
      <c r="E108" s="85">
        <f t="shared" si="20"/>
        <v>-1202.8782926854665</v>
      </c>
      <c r="F108" s="85">
        <f t="shared" si="21"/>
        <v>-5500.2138645557707</v>
      </c>
      <c r="G108" s="86">
        <f t="shared" si="22"/>
        <v>1014221.2197791481</v>
      </c>
      <c r="H108" s="80"/>
      <c r="I108" s="76"/>
      <c r="J108" s="81"/>
      <c r="K108" s="76">
        <f t="shared" si="16"/>
        <v>103</v>
      </c>
      <c r="L108" s="85">
        <f t="shared" si="17"/>
        <v>-12435.243999115724</v>
      </c>
      <c r="M108" s="85">
        <f t="shared" si="18"/>
        <v>-2362.3154079991054</v>
      </c>
      <c r="N108" s="85">
        <f t="shared" si="19"/>
        <v>-10072.928591116619</v>
      </c>
      <c r="O108" s="86">
        <f t="shared" si="23"/>
        <v>931050.41697994806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-6703.0921572412371</v>
      </c>
      <c r="E109" s="85">
        <f t="shared" si="20"/>
        <v>-1209.3938834375112</v>
      </c>
      <c r="F109" s="85">
        <f t="shared" si="21"/>
        <v>-5493.6982738037259</v>
      </c>
      <c r="G109" s="86">
        <f t="shared" si="22"/>
        <v>1013011.8258957106</v>
      </c>
      <c r="H109" s="80"/>
      <c r="I109" s="76"/>
      <c r="J109" s="81"/>
      <c r="K109" s="76">
        <f t="shared" si="16"/>
        <v>104</v>
      </c>
      <c r="L109" s="85">
        <f t="shared" si="17"/>
        <v>-12435.243999115724</v>
      </c>
      <c r="M109" s="85">
        <f t="shared" si="18"/>
        <v>-2377.5720283424325</v>
      </c>
      <c r="N109" s="85">
        <f t="shared" si="19"/>
        <v>-10057.671970773292</v>
      </c>
      <c r="O109" s="86">
        <f t="shared" si="23"/>
        <v>928672.84495160566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-6703.0921572412371</v>
      </c>
      <c r="E110" s="85">
        <f t="shared" si="20"/>
        <v>-1215.9447669727979</v>
      </c>
      <c r="F110" s="85">
        <f t="shared" si="21"/>
        <v>-5487.1473902684393</v>
      </c>
      <c r="G110" s="86">
        <f t="shared" si="22"/>
        <v>1011795.8811287378</v>
      </c>
      <c r="H110" s="80"/>
      <c r="I110" s="76"/>
      <c r="J110" s="81"/>
      <c r="K110" s="76">
        <f t="shared" si="16"/>
        <v>105</v>
      </c>
      <c r="L110" s="85">
        <f t="shared" si="17"/>
        <v>-12435.243999115724</v>
      </c>
      <c r="M110" s="85">
        <f t="shared" si="18"/>
        <v>-2392.9271810254795</v>
      </c>
      <c r="N110" s="85">
        <f t="shared" si="19"/>
        <v>-10042.316818090245</v>
      </c>
      <c r="O110" s="86">
        <f t="shared" si="23"/>
        <v>926279.91777058016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-6703.0921572412371</v>
      </c>
      <c r="E111" s="85">
        <f t="shared" si="20"/>
        <v>-1222.531134460567</v>
      </c>
      <c r="F111" s="85">
        <f t="shared" si="21"/>
        <v>-5480.5610227806701</v>
      </c>
      <c r="G111" s="86">
        <f t="shared" si="22"/>
        <v>1010573.3499942772</v>
      </c>
      <c r="H111" s="80"/>
      <c r="I111" s="76"/>
      <c r="J111" s="81"/>
      <c r="K111" s="76">
        <f t="shared" si="16"/>
        <v>106</v>
      </c>
      <c r="L111" s="85">
        <f t="shared" si="17"/>
        <v>-12435.243999115724</v>
      </c>
      <c r="M111" s="85">
        <f t="shared" si="18"/>
        <v>-2408.3815024029318</v>
      </c>
      <c r="N111" s="85">
        <f t="shared" si="19"/>
        <v>-10026.862496712793</v>
      </c>
      <c r="O111" s="86">
        <f t="shared" si="23"/>
        <v>923871.53626817721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-6703.0921572412371</v>
      </c>
      <c r="E112" s="85">
        <f t="shared" si="20"/>
        <v>-1229.1531781055619</v>
      </c>
      <c r="F112" s="85">
        <f t="shared" si="21"/>
        <v>-5473.9389791356753</v>
      </c>
      <c r="G112" s="86">
        <f t="shared" si="22"/>
        <v>1009344.1968161716</v>
      </c>
      <c r="H112" s="80"/>
      <c r="I112" s="76"/>
      <c r="J112" s="81"/>
      <c r="K112" s="76">
        <f t="shared" si="16"/>
        <v>107</v>
      </c>
      <c r="L112" s="85">
        <f t="shared" si="17"/>
        <v>-12435.243999115724</v>
      </c>
      <c r="M112" s="85">
        <f t="shared" si="18"/>
        <v>-2423.9356329392886</v>
      </c>
      <c r="N112" s="85">
        <f t="shared" si="19"/>
        <v>-10011.308366176436</v>
      </c>
      <c r="O112" s="86">
        <f t="shared" si="23"/>
        <v>921447.60063523788</v>
      </c>
    </row>
    <row r="113" spans="1:15" x14ac:dyDescent="0.2">
      <c r="A113" s="76"/>
      <c r="B113" s="81">
        <f>SUM(D102:D113)</f>
        <v>-80437.105886894817</v>
      </c>
      <c r="C113" s="76">
        <f t="shared" si="14"/>
        <v>108</v>
      </c>
      <c r="D113" s="85">
        <f t="shared" si="15"/>
        <v>-6703.0921572412371</v>
      </c>
      <c r="E113" s="85">
        <f t="shared" si="20"/>
        <v>-1235.8110911536351</v>
      </c>
      <c r="F113" s="85">
        <f t="shared" si="21"/>
        <v>-5467.2810660876021</v>
      </c>
      <c r="G113" s="86">
        <f t="shared" si="22"/>
        <v>1008108.385725018</v>
      </c>
      <c r="H113" s="80"/>
      <c r="I113" s="76"/>
      <c r="J113" s="81">
        <f>SUM(L102:L113)</f>
        <v>-149222.9279893887</v>
      </c>
      <c r="K113" s="76">
        <f t="shared" si="16"/>
        <v>108</v>
      </c>
      <c r="L113" s="85">
        <f t="shared" si="17"/>
        <v>-12435.243999115724</v>
      </c>
      <c r="M113" s="85">
        <f t="shared" si="18"/>
        <v>-2439.5902172353526</v>
      </c>
      <c r="N113" s="85">
        <f t="shared" si="19"/>
        <v>-9995.6537818803718</v>
      </c>
      <c r="O113" s="86">
        <f t="shared" si="23"/>
        <v>919008.01041800249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-6703.0921572412371</v>
      </c>
      <c r="E114" s="85">
        <f t="shared" si="20"/>
        <v>-1242.505067897383</v>
      </c>
      <c r="F114" s="85">
        <f t="shared" si="21"/>
        <v>-5460.5870893438541</v>
      </c>
      <c r="G114" s="86">
        <f t="shared" si="22"/>
        <v>1006865.8806571206</v>
      </c>
      <c r="H114" s="80"/>
      <c r="I114" s="76"/>
      <c r="J114" s="81"/>
      <c r="K114" s="76">
        <f t="shared" si="16"/>
        <v>109</v>
      </c>
      <c r="L114" s="85">
        <f t="shared" si="17"/>
        <v>-12435.243999115724</v>
      </c>
      <c r="M114" s="85">
        <f t="shared" si="18"/>
        <v>-2455.3459040549988</v>
      </c>
      <c r="N114" s="85">
        <f t="shared" si="19"/>
        <v>-9979.8980950607256</v>
      </c>
      <c r="O114" s="86">
        <f t="shared" si="23"/>
        <v>916552.66451394744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-6703.0921572412371</v>
      </c>
      <c r="E115" s="85">
        <f t="shared" si="20"/>
        <v>-1249.2353036818258</v>
      </c>
      <c r="F115" s="85">
        <f t="shared" si="21"/>
        <v>-5453.8568535594113</v>
      </c>
      <c r="G115" s="86">
        <f t="shared" si="22"/>
        <v>1005616.6453534388</v>
      </c>
      <c r="H115" s="80"/>
      <c r="I115" s="76"/>
      <c r="J115" s="81"/>
      <c r="K115" s="76">
        <f t="shared" si="16"/>
        <v>110</v>
      </c>
      <c r="L115" s="85">
        <f t="shared" si="17"/>
        <v>-12435.243999115724</v>
      </c>
      <c r="M115" s="85">
        <f t="shared" si="18"/>
        <v>-2471.2033463520165</v>
      </c>
      <c r="N115" s="85">
        <f t="shared" si="19"/>
        <v>-9964.0406527637078</v>
      </c>
      <c r="O115" s="86">
        <f t="shared" si="23"/>
        <v>914081.46116759547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-6703.0921572412371</v>
      </c>
      <c r="E116" s="85">
        <f t="shared" si="20"/>
        <v>-1256.0019949101043</v>
      </c>
      <c r="F116" s="85">
        <f t="shared" si="21"/>
        <v>-5447.0901623311329</v>
      </c>
      <c r="G116" s="86">
        <f t="shared" si="22"/>
        <v>1004360.6433585287</v>
      </c>
      <c r="H116" s="80"/>
      <c r="I116" s="76"/>
      <c r="J116" s="81"/>
      <c r="K116" s="76">
        <f t="shared" si="16"/>
        <v>111</v>
      </c>
      <c r="L116" s="85">
        <f t="shared" si="17"/>
        <v>-12435.243999115724</v>
      </c>
      <c r="M116" s="85">
        <f t="shared" si="18"/>
        <v>-2487.1632012972077</v>
      </c>
      <c r="N116" s="85">
        <f t="shared" si="19"/>
        <v>-9948.0807978185167</v>
      </c>
      <c r="O116" s="86">
        <f t="shared" si="23"/>
        <v>911594.2979662983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-6703.0921572412371</v>
      </c>
      <c r="E117" s="85">
        <f t="shared" si="20"/>
        <v>-1262.8053390492005</v>
      </c>
      <c r="F117" s="85">
        <f t="shared" si="21"/>
        <v>-5440.2868181920367</v>
      </c>
      <c r="G117" s="86">
        <f t="shared" si="22"/>
        <v>1003097.8380194795</v>
      </c>
      <c r="H117" s="80"/>
      <c r="I117" s="76"/>
      <c r="J117" s="81"/>
      <c r="K117" s="76">
        <f t="shared" si="16"/>
        <v>112</v>
      </c>
      <c r="L117" s="85">
        <f t="shared" si="17"/>
        <v>-12435.243999115724</v>
      </c>
      <c r="M117" s="85">
        <f t="shared" si="18"/>
        <v>-2503.2261303055893</v>
      </c>
      <c r="N117" s="85">
        <f t="shared" si="19"/>
        <v>-9932.017868810135</v>
      </c>
      <c r="O117" s="86">
        <f t="shared" si="23"/>
        <v>909091.07183599274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-6703.0921572412371</v>
      </c>
      <c r="E118" s="85">
        <f t="shared" si="20"/>
        <v>-1269.6455346357161</v>
      </c>
      <c r="F118" s="85">
        <f t="shared" si="21"/>
        <v>-5433.446622605521</v>
      </c>
      <c r="G118" s="86">
        <f t="shared" si="22"/>
        <v>1001828.1924848438</v>
      </c>
      <c r="H118" s="80"/>
      <c r="I118" s="76"/>
      <c r="J118" s="81"/>
      <c r="K118" s="76">
        <f t="shared" si="16"/>
        <v>113</v>
      </c>
      <c r="L118" s="85">
        <f t="shared" si="17"/>
        <v>-12435.243999115724</v>
      </c>
      <c r="M118" s="85">
        <f t="shared" si="18"/>
        <v>-2519.3927990638094</v>
      </c>
      <c r="N118" s="85">
        <f t="shared" si="19"/>
        <v>-9915.8512000519149</v>
      </c>
      <c r="O118" s="86">
        <f t="shared" si="23"/>
        <v>906571.67903692892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-6703.0921572412371</v>
      </c>
      <c r="E119" s="85">
        <f t="shared" si="20"/>
        <v>-1276.5227812816593</v>
      </c>
      <c r="F119" s="85">
        <f t="shared" si="21"/>
        <v>-5426.5693759595779</v>
      </c>
      <c r="G119" s="86">
        <f t="shared" si="22"/>
        <v>1000551.6697035622</v>
      </c>
      <c r="H119" s="80"/>
      <c r="I119" s="76"/>
      <c r="J119" s="81"/>
      <c r="K119" s="76">
        <f t="shared" si="16"/>
        <v>114</v>
      </c>
      <c r="L119" s="85">
        <f t="shared" si="17"/>
        <v>-12435.243999115724</v>
      </c>
      <c r="M119" s="85">
        <f t="shared" si="18"/>
        <v>-2535.6638775577649</v>
      </c>
      <c r="N119" s="85">
        <f t="shared" si="19"/>
        <v>-9899.5801215579595</v>
      </c>
      <c r="O119" s="86">
        <f t="shared" si="23"/>
        <v>904036.01515937119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-6703.0921572412371</v>
      </c>
      <c r="E120" s="85">
        <f t="shared" si="20"/>
        <v>-1283.4372796802681</v>
      </c>
      <c r="F120" s="85">
        <f t="shared" si="21"/>
        <v>-5419.654877560969</v>
      </c>
      <c r="G120" s="86">
        <f t="shared" si="22"/>
        <v>999268.23242388188</v>
      </c>
      <c r="H120" s="80"/>
      <c r="I120" s="76"/>
      <c r="J120" s="81"/>
      <c r="K120" s="76">
        <f t="shared" si="16"/>
        <v>115</v>
      </c>
      <c r="L120" s="85">
        <f t="shared" si="17"/>
        <v>-12435.243999115724</v>
      </c>
      <c r="M120" s="85">
        <f t="shared" si="18"/>
        <v>-2552.0400401003244</v>
      </c>
      <c r="N120" s="85">
        <f t="shared" si="19"/>
        <v>-9883.2039590154</v>
      </c>
      <c r="O120" s="86">
        <f t="shared" si="23"/>
        <v>901483.97511927085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-6703.0921572412371</v>
      </c>
      <c r="E121" s="85">
        <f t="shared" si="20"/>
        <v>-1290.3892316118699</v>
      </c>
      <c r="F121" s="85">
        <f t="shared" si="21"/>
        <v>-5412.7029256293672</v>
      </c>
      <c r="G121" s="86">
        <f t="shared" si="22"/>
        <v>997977.84319227003</v>
      </c>
      <c r="H121" s="80"/>
      <c r="I121" s="76"/>
      <c r="J121" s="81"/>
      <c r="K121" s="76">
        <f t="shared" si="16"/>
        <v>116</v>
      </c>
      <c r="L121" s="85">
        <f t="shared" si="17"/>
        <v>-12435.243999115724</v>
      </c>
      <c r="M121" s="85">
        <f t="shared" si="18"/>
        <v>-2568.5219653593049</v>
      </c>
      <c r="N121" s="85">
        <f t="shared" si="19"/>
        <v>-9866.7220337564195</v>
      </c>
      <c r="O121" s="86">
        <f t="shared" si="23"/>
        <v>898915.45315391151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-6703.0921572412371</v>
      </c>
      <c r="E122" s="85">
        <f t="shared" si="20"/>
        <v>-1297.3788399497671</v>
      </c>
      <c r="F122" s="85">
        <f t="shared" si="21"/>
        <v>-5405.71331729147</v>
      </c>
      <c r="G122" s="86">
        <f t="shared" si="22"/>
        <v>996680.4643523203</v>
      </c>
      <c r="H122" s="80"/>
      <c r="I122" s="76"/>
      <c r="J122" s="81"/>
      <c r="K122" s="76">
        <f t="shared" si="16"/>
        <v>117</v>
      </c>
      <c r="L122" s="85">
        <f t="shared" si="17"/>
        <v>-12435.243999115724</v>
      </c>
      <c r="M122" s="85">
        <f t="shared" si="18"/>
        <v>-2585.1103363855837</v>
      </c>
      <c r="N122" s="85">
        <f t="shared" si="19"/>
        <v>-9850.1336627301407</v>
      </c>
      <c r="O122" s="86">
        <f t="shared" si="23"/>
        <v>896330.34281752596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-6703.0921572412371</v>
      </c>
      <c r="E123" s="85">
        <f t="shared" si="20"/>
        <v>-1304.4063086661617</v>
      </c>
      <c r="F123" s="85">
        <f t="shared" si="21"/>
        <v>-5398.6858485750754</v>
      </c>
      <c r="G123" s="86">
        <f t="shared" si="22"/>
        <v>995376.05804365419</v>
      </c>
      <c r="H123" s="80"/>
      <c r="I123" s="76"/>
      <c r="J123" s="81"/>
      <c r="K123" s="76">
        <f t="shared" si="16"/>
        <v>118</v>
      </c>
      <c r="L123" s="85">
        <f t="shared" si="17"/>
        <v>-12435.243999115724</v>
      </c>
      <c r="M123" s="85">
        <f t="shared" si="18"/>
        <v>-2601.8058406414075</v>
      </c>
      <c r="N123" s="85">
        <f t="shared" si="19"/>
        <v>-9833.4381584743169</v>
      </c>
      <c r="O123" s="86">
        <f t="shared" si="23"/>
        <v>893728.53697688458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-6703.0921572412371</v>
      </c>
      <c r="E124" s="85">
        <f t="shared" si="20"/>
        <v>-1311.4718428381047</v>
      </c>
      <c r="F124" s="85">
        <f t="shared" si="21"/>
        <v>-5391.6203144031324</v>
      </c>
      <c r="G124" s="86">
        <f t="shared" si="22"/>
        <v>994064.58620081609</v>
      </c>
      <c r="H124" s="80"/>
      <c r="I124" s="76"/>
      <c r="J124" s="81"/>
      <c r="K124" s="76">
        <f t="shared" si="16"/>
        <v>119</v>
      </c>
      <c r="L124" s="85">
        <f t="shared" si="17"/>
        <v>-12435.243999115724</v>
      </c>
      <c r="M124" s="85">
        <f t="shared" si="18"/>
        <v>-2618.6091700288835</v>
      </c>
      <c r="N124" s="85">
        <f t="shared" si="19"/>
        <v>-9816.6348290868409</v>
      </c>
      <c r="O124" s="86">
        <f t="shared" si="23"/>
        <v>891109.92780685565</v>
      </c>
    </row>
    <row r="125" spans="1:15" x14ac:dyDescent="0.2">
      <c r="A125" s="76"/>
      <c r="B125" s="81">
        <f>SUM(D114:D125)</f>
        <v>-80437.105886894817</v>
      </c>
      <c r="C125" s="76">
        <f t="shared" si="14"/>
        <v>120</v>
      </c>
      <c r="D125" s="85">
        <f t="shared" si="15"/>
        <v>-6703.0921572412371</v>
      </c>
      <c r="E125" s="85">
        <f t="shared" si="20"/>
        <v>-1318.5756486534765</v>
      </c>
      <c r="F125" s="85">
        <f t="shared" si="21"/>
        <v>-5384.5165085877607</v>
      </c>
      <c r="G125" s="86">
        <f t="shared" si="22"/>
        <v>992746.01055216265</v>
      </c>
      <c r="H125" s="80"/>
      <c r="I125" s="76"/>
      <c r="J125" s="81">
        <f>SUM(L114:L125)</f>
        <v>-149222.9279893887</v>
      </c>
      <c r="K125" s="76">
        <f t="shared" si="16"/>
        <v>120</v>
      </c>
      <c r="L125" s="85">
        <f t="shared" si="17"/>
        <v>-12435.243999115724</v>
      </c>
      <c r="M125" s="85">
        <f t="shared" si="18"/>
        <v>-2635.5210209186534</v>
      </c>
      <c r="N125" s="85">
        <f t="shared" si="19"/>
        <v>-9799.7229781970709</v>
      </c>
      <c r="O125" s="86">
        <f t="shared" si="23"/>
        <v>888474.40678593703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-6703.0921572412371</v>
      </c>
      <c r="E126" s="85">
        <f t="shared" si="20"/>
        <v>-1325.7179334170169</v>
      </c>
      <c r="F126" s="85">
        <f t="shared" si="21"/>
        <v>-5377.3742238242203</v>
      </c>
      <c r="G126" s="86">
        <f t="shared" si="22"/>
        <v>991420.29261874559</v>
      </c>
      <c r="H126" s="80"/>
      <c r="I126" s="76"/>
      <c r="J126" s="81"/>
      <c r="K126" s="76">
        <f t="shared" si="16"/>
        <v>121</v>
      </c>
      <c r="L126" s="85">
        <f t="shared" si="17"/>
        <v>-12435.243999115724</v>
      </c>
      <c r="M126" s="85">
        <f t="shared" si="18"/>
        <v>-2652.5420941787524</v>
      </c>
      <c r="N126" s="85">
        <f t="shared" si="19"/>
        <v>-9782.7019049369719</v>
      </c>
      <c r="O126" s="86">
        <f t="shared" si="23"/>
        <v>885821.8646917583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-6703.0921572412371</v>
      </c>
      <c r="E127" s="85">
        <f t="shared" si="20"/>
        <v>-1332.898905556357</v>
      </c>
      <c r="F127" s="85">
        <f t="shared" si="21"/>
        <v>-5370.1932516848801</v>
      </c>
      <c r="G127" s="86">
        <f t="shared" si="22"/>
        <v>990087.39371318929</v>
      </c>
      <c r="H127" s="80"/>
      <c r="I127" s="76"/>
      <c r="J127" s="81"/>
      <c r="K127" s="76">
        <f t="shared" si="16"/>
        <v>122</v>
      </c>
      <c r="L127" s="85">
        <f t="shared" si="17"/>
        <v>-12435.243999115724</v>
      </c>
      <c r="M127" s="85">
        <f t="shared" si="18"/>
        <v>-2669.673095203656</v>
      </c>
      <c r="N127" s="85">
        <f t="shared" si="19"/>
        <v>-9765.5709039120684</v>
      </c>
      <c r="O127" s="86">
        <f t="shared" si="23"/>
        <v>883152.19159655459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-6703.0921572412371</v>
      </c>
      <c r="E128" s="85">
        <f t="shared" si="20"/>
        <v>-1340.1187746281212</v>
      </c>
      <c r="F128" s="85">
        <f t="shared" si="21"/>
        <v>-5362.973382613116</v>
      </c>
      <c r="G128" s="86">
        <f t="shared" si="22"/>
        <v>988747.27493856114</v>
      </c>
      <c r="H128" s="80"/>
      <c r="I128" s="76"/>
      <c r="J128" s="81"/>
      <c r="K128" s="76">
        <f t="shared" si="16"/>
        <v>123</v>
      </c>
      <c r="L128" s="85">
        <f t="shared" si="17"/>
        <v>-12435.243999115724</v>
      </c>
      <c r="M128" s="85">
        <f t="shared" si="18"/>
        <v>-2686.9147339435149</v>
      </c>
      <c r="N128" s="85">
        <f t="shared" si="19"/>
        <v>-9748.3292651722095</v>
      </c>
      <c r="O128" s="86">
        <f t="shared" si="23"/>
        <v>880465.27686261106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-6703.0921572412371</v>
      </c>
      <c r="E129" s="85">
        <f t="shared" si="20"/>
        <v>-1347.3777513240238</v>
      </c>
      <c r="F129" s="85">
        <f t="shared" si="21"/>
        <v>-5355.7144059172133</v>
      </c>
      <c r="G129" s="86">
        <f t="shared" si="22"/>
        <v>987399.89718723716</v>
      </c>
      <c r="H129" s="80"/>
      <c r="I129" s="76"/>
      <c r="J129" s="81"/>
      <c r="K129" s="76">
        <f t="shared" si="16"/>
        <v>124</v>
      </c>
      <c r="L129" s="85">
        <f t="shared" si="17"/>
        <v>-12435.243999115724</v>
      </c>
      <c r="M129" s="85">
        <f t="shared" si="18"/>
        <v>-2704.2677249335629</v>
      </c>
      <c r="N129" s="85">
        <f t="shared" si="19"/>
        <v>-9730.9762741821614</v>
      </c>
      <c r="O129" s="86">
        <f t="shared" si="23"/>
        <v>877761.00913767749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-6703.0921572412371</v>
      </c>
      <c r="E130" s="85">
        <f t="shared" si="20"/>
        <v>-1354.676047477029</v>
      </c>
      <c r="F130" s="85">
        <f t="shared" si="21"/>
        <v>-5348.4161097642082</v>
      </c>
      <c r="G130" s="86">
        <f t="shared" si="22"/>
        <v>986045.22113976011</v>
      </c>
      <c r="H130" s="80"/>
      <c r="I130" s="76"/>
      <c r="J130" s="81"/>
      <c r="K130" s="76">
        <f t="shared" si="16"/>
        <v>125</v>
      </c>
      <c r="L130" s="85">
        <f t="shared" si="17"/>
        <v>-12435.243999115724</v>
      </c>
      <c r="M130" s="85">
        <f t="shared" si="18"/>
        <v>-2721.7327873237591</v>
      </c>
      <c r="N130" s="85">
        <f t="shared" si="19"/>
        <v>-9713.5112117919653</v>
      </c>
      <c r="O130" s="86">
        <f t="shared" si="23"/>
        <v>875039.27635035373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-6703.0921572412371</v>
      </c>
      <c r="E131" s="85">
        <f t="shared" si="20"/>
        <v>-1362.0138760675291</v>
      </c>
      <c r="F131" s="85">
        <f t="shared" si="21"/>
        <v>-5341.0782811737081</v>
      </c>
      <c r="G131" s="86">
        <f t="shared" si="22"/>
        <v>984683.20726369263</v>
      </c>
      <c r="H131" s="80"/>
      <c r="I131" s="76"/>
      <c r="J131" s="81"/>
      <c r="K131" s="76">
        <f t="shared" si="16"/>
        <v>126</v>
      </c>
      <c r="L131" s="85">
        <f t="shared" si="17"/>
        <v>-12435.243999115724</v>
      </c>
      <c r="M131" s="85">
        <f t="shared" si="18"/>
        <v>-2739.3106449085608</v>
      </c>
      <c r="N131" s="85">
        <f t="shared" si="19"/>
        <v>-9695.9333542071636</v>
      </c>
      <c r="O131" s="86">
        <f t="shared" si="23"/>
        <v>872299.96570544515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-6703.0921572412371</v>
      </c>
      <c r="E132" s="85">
        <f t="shared" si="20"/>
        <v>-1369.3914512295614</v>
      </c>
      <c r="F132" s="85">
        <f t="shared" si="21"/>
        <v>-5333.7007060116757</v>
      </c>
      <c r="G132" s="86">
        <f t="shared" si="22"/>
        <v>983313.81581246306</v>
      </c>
      <c r="H132" s="80"/>
      <c r="I132" s="76"/>
      <c r="J132" s="81"/>
      <c r="K132" s="76">
        <f t="shared" si="16"/>
        <v>127</v>
      </c>
      <c r="L132" s="85">
        <f t="shared" si="17"/>
        <v>-12435.243999115724</v>
      </c>
      <c r="M132" s="85">
        <f t="shared" si="18"/>
        <v>-2757.002026156928</v>
      </c>
      <c r="N132" s="85">
        <f t="shared" si="19"/>
        <v>-9678.2419729587964</v>
      </c>
      <c r="O132" s="86">
        <f t="shared" si="23"/>
        <v>869542.96367928828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-6703.0921572412371</v>
      </c>
      <c r="E133" s="85">
        <f t="shared" si="20"/>
        <v>-1376.8089882570548</v>
      </c>
      <c r="F133" s="85">
        <f t="shared" si="21"/>
        <v>-5326.2831689841823</v>
      </c>
      <c r="G133" s="86">
        <f t="shared" si="22"/>
        <v>981937.00682420598</v>
      </c>
      <c r="H133" s="80"/>
      <c r="I133" s="76"/>
      <c r="J133" s="81"/>
      <c r="K133" s="76">
        <f t="shared" si="16"/>
        <v>128</v>
      </c>
      <c r="L133" s="85">
        <f t="shared" si="17"/>
        <v>-12435.243999115724</v>
      </c>
      <c r="M133" s="85">
        <f t="shared" si="18"/>
        <v>-2774.8076642425222</v>
      </c>
      <c r="N133" s="85">
        <f t="shared" si="19"/>
        <v>-9660.4363348732022</v>
      </c>
      <c r="O133" s="86">
        <f t="shared" si="23"/>
        <v>866768.15601504571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-6703.0921572412371</v>
      </c>
      <c r="E134" s="85">
        <f t="shared" si="20"/>
        <v>-1384.2667036101147</v>
      </c>
      <c r="F134" s="85">
        <f t="shared" si="21"/>
        <v>-5318.8254536311224</v>
      </c>
      <c r="G134" s="86">
        <f t="shared" si="22"/>
        <v>980552.7401205959</v>
      </c>
      <c r="H134" s="80"/>
      <c r="I134" s="76"/>
      <c r="J134" s="81"/>
      <c r="K134" s="76">
        <f t="shared" si="16"/>
        <v>129</v>
      </c>
      <c r="L134" s="85">
        <f t="shared" si="17"/>
        <v>-12435.243999115724</v>
      </c>
      <c r="M134" s="85">
        <f t="shared" si="18"/>
        <v>-2792.7282970740889</v>
      </c>
      <c r="N134" s="85">
        <f t="shared" si="19"/>
        <v>-9642.5157020416354</v>
      </c>
      <c r="O134" s="86">
        <f t="shared" si="23"/>
        <v>863975.42771797162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-6703.0921572412371</v>
      </c>
      <c r="E135" s="85">
        <f t="shared" si="20"/>
        <v>-1391.7648149213355</v>
      </c>
      <c r="F135" s="85">
        <f t="shared" si="21"/>
        <v>-5311.3273423199016</v>
      </c>
      <c r="G135" s="86">
        <f t="shared" si="22"/>
        <v>979160.9753056746</v>
      </c>
      <c r="H135" s="80"/>
      <c r="I135" s="76"/>
      <c r="J135" s="81"/>
      <c r="K135" s="76">
        <f t="shared" si="16"/>
        <v>130</v>
      </c>
      <c r="L135" s="85">
        <f t="shared" si="17"/>
        <v>-12435.243999115724</v>
      </c>
      <c r="M135" s="85">
        <f t="shared" si="18"/>
        <v>-2810.764667326026</v>
      </c>
      <c r="N135" s="85">
        <f t="shared" si="19"/>
        <v>-9624.4793317896983</v>
      </c>
      <c r="O135" s="86">
        <f t="shared" si="23"/>
        <v>861164.66305064561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-6703.0921572412371</v>
      </c>
      <c r="E136" s="85">
        <f t="shared" si="20"/>
        <v>-1399.3035410021585</v>
      </c>
      <c r="F136" s="85">
        <f t="shared" si="21"/>
        <v>-5303.7886162390787</v>
      </c>
      <c r="G136" s="86">
        <f t="shared" si="22"/>
        <v>977761.67176467238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-12435.243999115724</v>
      </c>
      <c r="M136" s="85">
        <f t="shared" ref="M136:M199" si="28">PPMT($J$3/12,K136,$J$2,$J$1)</f>
        <v>-2828.9175224691735</v>
      </c>
      <c r="N136" s="85">
        <f t="shared" ref="N136:N199" si="29">SUM(L136-M136)</f>
        <v>-9606.3264766465509</v>
      </c>
      <c r="O136" s="86">
        <f t="shared" si="23"/>
        <v>858335.74552817643</v>
      </c>
    </row>
    <row r="137" spans="1:15" x14ac:dyDescent="0.2">
      <c r="A137" s="76"/>
      <c r="B137" s="81">
        <f>SUM(D126:D137)</f>
        <v>-80437.105886894817</v>
      </c>
      <c r="C137" s="76">
        <f t="shared" si="24"/>
        <v>132</v>
      </c>
      <c r="D137" s="85">
        <f t="shared" si="25"/>
        <v>-6703.0921572412371</v>
      </c>
      <c r="E137" s="85">
        <f t="shared" si="20"/>
        <v>-1406.8831018492547</v>
      </c>
      <c r="F137" s="85">
        <f t="shared" si="21"/>
        <v>-5296.2090553919825</v>
      </c>
      <c r="G137" s="86">
        <f t="shared" si="22"/>
        <v>976354.78866282315</v>
      </c>
      <c r="H137" s="80"/>
      <c r="I137" s="76"/>
      <c r="J137" s="81">
        <f>SUM(L126:L137)</f>
        <v>-149222.9279893887</v>
      </c>
      <c r="K137" s="76">
        <f t="shared" si="26"/>
        <v>132</v>
      </c>
      <c r="L137" s="85">
        <f t="shared" si="27"/>
        <v>-12435.243999115724</v>
      </c>
      <c r="M137" s="85">
        <f t="shared" si="28"/>
        <v>-2847.1876148017873</v>
      </c>
      <c r="N137" s="85">
        <f t="shared" si="29"/>
        <v>-9588.0563843139371</v>
      </c>
      <c r="O137" s="86">
        <f t="shared" si="23"/>
        <v>855488.55791337462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-6703.0921572412371</v>
      </c>
      <c r="E138" s="85">
        <f t="shared" si="20"/>
        <v>-1414.5037186509362</v>
      </c>
      <c r="F138" s="85">
        <f t="shared" si="21"/>
        <v>-5288.5884385903009</v>
      </c>
      <c r="G138" s="86">
        <f t="shared" si="22"/>
        <v>974940.28494417225</v>
      </c>
      <c r="H138" s="80"/>
      <c r="I138" s="76"/>
      <c r="J138" s="81"/>
      <c r="K138" s="76">
        <f t="shared" si="26"/>
        <v>133</v>
      </c>
      <c r="L138" s="85">
        <f t="shared" si="27"/>
        <v>-12435.243999115724</v>
      </c>
      <c r="M138" s="85">
        <f t="shared" si="28"/>
        <v>-2865.575701480715</v>
      </c>
      <c r="N138" s="85">
        <f t="shared" si="29"/>
        <v>-9569.6682976350094</v>
      </c>
      <c r="O138" s="86">
        <f t="shared" si="23"/>
        <v>852622.98221189389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-6703.0921572412371</v>
      </c>
      <c r="E139" s="85">
        <f t="shared" si="20"/>
        <v>-1422.1656137936297</v>
      </c>
      <c r="F139" s="85">
        <f t="shared" si="21"/>
        <v>-5280.9265434476074</v>
      </c>
      <c r="G139" s="86">
        <f t="shared" si="22"/>
        <v>973518.1193303786</v>
      </c>
      <c r="H139" s="80"/>
      <c r="I139" s="76"/>
      <c r="J139" s="81"/>
      <c r="K139" s="76">
        <f t="shared" si="26"/>
        <v>134</v>
      </c>
      <c r="L139" s="85">
        <f t="shared" si="27"/>
        <v>-12435.243999115724</v>
      </c>
      <c r="M139" s="85">
        <f t="shared" si="28"/>
        <v>-2884.0825445527789</v>
      </c>
      <c r="N139" s="85">
        <f t="shared" si="29"/>
        <v>-9551.1614545629454</v>
      </c>
      <c r="O139" s="86">
        <f t="shared" si="23"/>
        <v>849738.89966734115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-6703.0921572412371</v>
      </c>
      <c r="E140" s="85">
        <f t="shared" si="20"/>
        <v>-1429.869010868345</v>
      </c>
      <c r="F140" s="85">
        <f t="shared" si="21"/>
        <v>-5273.2231463728922</v>
      </c>
      <c r="G140" s="86">
        <f t="shared" si="22"/>
        <v>972088.25031951023</v>
      </c>
      <c r="H140" s="80"/>
      <c r="I140" s="76"/>
      <c r="J140" s="81"/>
      <c r="K140" s="76">
        <f t="shared" si="26"/>
        <v>135</v>
      </c>
      <c r="L140" s="85">
        <f t="shared" si="27"/>
        <v>-12435.243999115724</v>
      </c>
      <c r="M140" s="85">
        <f t="shared" si="28"/>
        <v>-2902.70891098635</v>
      </c>
      <c r="N140" s="85">
        <f t="shared" si="29"/>
        <v>-9532.5350881293743</v>
      </c>
      <c r="O140" s="86">
        <f t="shared" si="23"/>
        <v>846836.19075635483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-6703.0921572412371</v>
      </c>
      <c r="E141" s="85">
        <f t="shared" si="20"/>
        <v>-1437.6141346772156</v>
      </c>
      <c r="F141" s="85">
        <f t="shared" si="21"/>
        <v>-5265.4780225640216</v>
      </c>
      <c r="G141" s="86">
        <f t="shared" si="22"/>
        <v>970650.63618483301</v>
      </c>
      <c r="H141" s="80"/>
      <c r="I141" s="76"/>
      <c r="J141" s="81"/>
      <c r="K141" s="76">
        <f t="shared" si="26"/>
        <v>136</v>
      </c>
      <c r="L141" s="85">
        <f t="shared" si="27"/>
        <v>-12435.243999115724</v>
      </c>
      <c r="M141" s="85">
        <f t="shared" si="28"/>
        <v>-2921.4555727031366</v>
      </c>
      <c r="N141" s="85">
        <f t="shared" si="29"/>
        <v>-9513.7884264125878</v>
      </c>
      <c r="O141" s="86">
        <f t="shared" si="23"/>
        <v>843914.73518365168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-6703.0921572412371</v>
      </c>
      <c r="E142" s="85">
        <f t="shared" si="20"/>
        <v>-1445.4012112400505</v>
      </c>
      <c r="F142" s="85">
        <f t="shared" si="21"/>
        <v>-5257.6909460011866</v>
      </c>
      <c r="G142" s="86">
        <f t="shared" si="22"/>
        <v>969205.23497359292</v>
      </c>
      <c r="H142" s="80"/>
      <c r="I142" s="76"/>
      <c r="J142" s="81"/>
      <c r="K142" s="76">
        <f t="shared" si="26"/>
        <v>137</v>
      </c>
      <c r="L142" s="85">
        <f t="shared" si="27"/>
        <v>-12435.243999115724</v>
      </c>
      <c r="M142" s="85">
        <f t="shared" si="28"/>
        <v>-2940.3233066101766</v>
      </c>
      <c r="N142" s="85">
        <f t="shared" si="29"/>
        <v>-9494.9206925055478</v>
      </c>
      <c r="O142" s="86">
        <f t="shared" si="23"/>
        <v>840974.41187704145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-6703.0921572412371</v>
      </c>
      <c r="E143" s="85">
        <f t="shared" si="20"/>
        <v>-1453.2304678009341</v>
      </c>
      <c r="F143" s="85">
        <f t="shared" si="21"/>
        <v>-5249.8616894403031</v>
      </c>
      <c r="G143" s="86">
        <f t="shared" si="22"/>
        <v>967752.00450579193</v>
      </c>
      <c r="H143" s="80"/>
      <c r="I143" s="76"/>
      <c r="J143" s="81"/>
      <c r="K143" s="76">
        <f t="shared" si="26"/>
        <v>138</v>
      </c>
      <c r="L143" s="85">
        <f t="shared" si="27"/>
        <v>-12435.243999115724</v>
      </c>
      <c r="M143" s="85">
        <f t="shared" si="28"/>
        <v>-2959.3128946320357</v>
      </c>
      <c r="N143" s="85">
        <f t="shared" si="29"/>
        <v>-9475.9311044836886</v>
      </c>
      <c r="O143" s="86">
        <f t="shared" si="23"/>
        <v>838015.09898240946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-6703.0921572412371</v>
      </c>
      <c r="E144" s="85">
        <f t="shared" si="20"/>
        <v>-1461.1021328348561</v>
      </c>
      <c r="F144" s="85">
        <f t="shared" si="21"/>
        <v>-5241.9900244063811</v>
      </c>
      <c r="G144" s="86">
        <f t="shared" si="22"/>
        <v>966290.90237295709</v>
      </c>
      <c r="H144" s="80"/>
      <c r="I144" s="76"/>
      <c r="J144" s="81"/>
      <c r="K144" s="76">
        <f t="shared" si="26"/>
        <v>139</v>
      </c>
      <c r="L144" s="85">
        <f t="shared" si="27"/>
        <v>-12435.243999115724</v>
      </c>
      <c r="M144" s="85">
        <f t="shared" si="28"/>
        <v>-2978.4251237431945</v>
      </c>
      <c r="N144" s="85">
        <f t="shared" si="29"/>
        <v>-9456.8188753725299</v>
      </c>
      <c r="O144" s="86">
        <f t="shared" si="23"/>
        <v>835036.67385866621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-6703.0921572412371</v>
      </c>
      <c r="E145" s="85">
        <f t="shared" si="20"/>
        <v>-1469.0164360543768</v>
      </c>
      <c r="F145" s="85">
        <f t="shared" si="21"/>
        <v>-5234.0757211868604</v>
      </c>
      <c r="G145" s="86">
        <f t="shared" si="22"/>
        <v>964821.88593690272</v>
      </c>
      <c r="H145" s="80"/>
      <c r="I145" s="76"/>
      <c r="J145" s="81"/>
      <c r="K145" s="76">
        <f t="shared" si="26"/>
        <v>140</v>
      </c>
      <c r="L145" s="85">
        <f t="shared" si="27"/>
        <v>-12435.243999115724</v>
      </c>
      <c r="M145" s="85">
        <f t="shared" si="28"/>
        <v>-2997.6607860007025</v>
      </c>
      <c r="N145" s="85">
        <f t="shared" si="29"/>
        <v>-9437.5832131150219</v>
      </c>
      <c r="O145" s="86">
        <f t="shared" si="23"/>
        <v>832039.01307266555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-6703.0921572412371</v>
      </c>
      <c r="E146" s="85">
        <f t="shared" si="20"/>
        <v>-1476.9736084163378</v>
      </c>
      <c r="F146" s="85">
        <f t="shared" si="21"/>
        <v>-5226.1185488248993</v>
      </c>
      <c r="G146" s="86">
        <f t="shared" si="22"/>
        <v>963344.91232848633</v>
      </c>
      <c r="H146" s="80"/>
      <c r="I146" s="76"/>
      <c r="J146" s="81"/>
      <c r="K146" s="76">
        <f t="shared" si="26"/>
        <v>141</v>
      </c>
      <c r="L146" s="85">
        <f t="shared" si="27"/>
        <v>-12435.243999115724</v>
      </c>
      <c r="M146" s="85">
        <f t="shared" si="28"/>
        <v>-3017.0206785769606</v>
      </c>
      <c r="N146" s="85">
        <f t="shared" si="29"/>
        <v>-9418.2233205387638</v>
      </c>
      <c r="O146" s="86">
        <f t="shared" si="23"/>
        <v>829021.99239408853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-6703.0921572412371</v>
      </c>
      <c r="E147" s="85">
        <f t="shared" si="20"/>
        <v>-1484.9738821285937</v>
      </c>
      <c r="F147" s="85">
        <f t="shared" si="21"/>
        <v>-5218.1182751126435</v>
      </c>
      <c r="G147" s="86">
        <f t="shared" si="22"/>
        <v>961859.93844635773</v>
      </c>
      <c r="H147" s="80"/>
      <c r="I147" s="76"/>
      <c r="J147" s="81"/>
      <c r="K147" s="76">
        <f t="shared" si="26"/>
        <v>142</v>
      </c>
      <c r="L147" s="85">
        <f t="shared" si="27"/>
        <v>-12435.243999115724</v>
      </c>
      <c r="M147" s="85">
        <f t="shared" si="28"/>
        <v>-3036.5056037927734</v>
      </c>
      <c r="N147" s="85">
        <f t="shared" si="29"/>
        <v>-9398.738395322951</v>
      </c>
      <c r="O147" s="86">
        <f t="shared" si="23"/>
        <v>825985.48679029581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-6703.0921572412371</v>
      </c>
      <c r="E148" s="85">
        <f t="shared" si="20"/>
        <v>-1493.0174906567909</v>
      </c>
      <c r="F148" s="85">
        <f t="shared" si="21"/>
        <v>-5210.0746665844463</v>
      </c>
      <c r="G148" s="86">
        <f t="shared" si="22"/>
        <v>960366.92095570092</v>
      </c>
      <c r="H148" s="80"/>
      <c r="I148" s="76"/>
      <c r="J148" s="81"/>
      <c r="K148" s="76">
        <f t="shared" si="26"/>
        <v>143</v>
      </c>
      <c r="L148" s="85">
        <f t="shared" si="27"/>
        <v>-12435.243999115724</v>
      </c>
      <c r="M148" s="85">
        <f t="shared" si="28"/>
        <v>-3056.1163691506008</v>
      </c>
      <c r="N148" s="85">
        <f t="shared" si="29"/>
        <v>-9379.1276299651236</v>
      </c>
      <c r="O148" s="86">
        <f t="shared" si="23"/>
        <v>822929.37042114523</v>
      </c>
    </row>
    <row r="149" spans="1:15" x14ac:dyDescent="0.2">
      <c r="A149" s="76"/>
      <c r="B149" s="81">
        <f>SUM(D138:D149)</f>
        <v>-80437.105886894817</v>
      </c>
      <c r="C149" s="76">
        <f t="shared" si="24"/>
        <v>144</v>
      </c>
      <c r="D149" s="85">
        <f t="shared" si="25"/>
        <v>-6703.0921572412371</v>
      </c>
      <c r="E149" s="85">
        <f t="shared" si="20"/>
        <v>-1501.10466873118</v>
      </c>
      <c r="F149" s="85">
        <f t="shared" si="21"/>
        <v>-5201.9874885100571</v>
      </c>
      <c r="G149" s="86">
        <f t="shared" si="22"/>
        <v>958865.8162869697</v>
      </c>
      <c r="H149" s="80"/>
      <c r="I149" s="76"/>
      <c r="J149" s="81">
        <f>SUM(L138:L149)</f>
        <v>-149222.9279893887</v>
      </c>
      <c r="K149" s="76">
        <f t="shared" si="26"/>
        <v>144</v>
      </c>
      <c r="L149" s="85">
        <f t="shared" si="27"/>
        <v>-12435.243999115724</v>
      </c>
      <c r="M149" s="85">
        <f t="shared" si="28"/>
        <v>-3075.8537873680307</v>
      </c>
      <c r="N149" s="85">
        <f t="shared" si="29"/>
        <v>-9359.3902117476937</v>
      </c>
      <c r="O149" s="86">
        <f t="shared" si="23"/>
        <v>819853.51663377718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-6703.0921572412371</v>
      </c>
      <c r="E150" s="85">
        <f t="shared" si="20"/>
        <v>-1509.2356523534754</v>
      </c>
      <c r="F150" s="85">
        <f t="shared" si="21"/>
        <v>-5193.8565048877617</v>
      </c>
      <c r="G150" s="86">
        <f t="shared" si="22"/>
        <v>957356.5806346162</v>
      </c>
      <c r="H150" s="80"/>
      <c r="I150" s="76"/>
      <c r="J150" s="81"/>
      <c r="K150" s="76">
        <f t="shared" si="26"/>
        <v>145</v>
      </c>
      <c r="L150" s="85">
        <f t="shared" si="27"/>
        <v>-12435.243999115724</v>
      </c>
      <c r="M150" s="85">
        <f t="shared" si="28"/>
        <v>-3095.7186764114449</v>
      </c>
      <c r="N150" s="85">
        <f t="shared" si="29"/>
        <v>-9339.5253227042795</v>
      </c>
      <c r="O150" s="86">
        <f t="shared" si="23"/>
        <v>816757.79795736575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-6703.0921572412371</v>
      </c>
      <c r="E151" s="85">
        <f t="shared" si="20"/>
        <v>-1517.4106788037216</v>
      </c>
      <c r="F151" s="85">
        <f t="shared" si="21"/>
        <v>-5185.6814784375156</v>
      </c>
      <c r="G151" s="86">
        <f t="shared" si="22"/>
        <v>955839.16995581251</v>
      </c>
      <c r="H151" s="80"/>
      <c r="I151" s="76"/>
      <c r="J151" s="81"/>
      <c r="K151" s="76">
        <f t="shared" si="26"/>
        <v>146</v>
      </c>
      <c r="L151" s="85">
        <f t="shared" si="27"/>
        <v>-12435.243999115724</v>
      </c>
      <c r="M151" s="85">
        <f t="shared" si="28"/>
        <v>-3115.7118595299416</v>
      </c>
      <c r="N151" s="85">
        <f t="shared" si="29"/>
        <v>-9319.5321395857827</v>
      </c>
      <c r="O151" s="86">
        <f t="shared" si="23"/>
        <v>813642.0860978358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-6703.0921572412371</v>
      </c>
      <c r="E152" s="85">
        <f t="shared" si="20"/>
        <v>-1525.6299866472427</v>
      </c>
      <c r="F152" s="85">
        <f t="shared" si="21"/>
        <v>-5177.4621705939944</v>
      </c>
      <c r="G152" s="86">
        <f t="shared" si="22"/>
        <v>954313.53996916523</v>
      </c>
      <c r="H152" s="80"/>
      <c r="I152" s="76"/>
      <c r="J152" s="81"/>
      <c r="K152" s="76">
        <f t="shared" si="26"/>
        <v>147</v>
      </c>
      <c r="L152" s="85">
        <f t="shared" si="27"/>
        <v>-12435.243999115724</v>
      </c>
      <c r="M152" s="85">
        <f t="shared" si="28"/>
        <v>-3135.8341652893996</v>
      </c>
      <c r="N152" s="85">
        <f t="shared" si="29"/>
        <v>-9299.4098338263248</v>
      </c>
      <c r="O152" s="86">
        <f t="shared" si="23"/>
        <v>810506.25193254638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-6703.0921572412371</v>
      </c>
      <c r="E153" s="85">
        <f t="shared" si="20"/>
        <v>-1533.8938157415841</v>
      </c>
      <c r="F153" s="85">
        <f t="shared" si="21"/>
        <v>-5169.198341499653</v>
      </c>
      <c r="G153" s="86">
        <f t="shared" si="22"/>
        <v>952779.64615342359</v>
      </c>
      <c r="H153" s="80"/>
      <c r="I153" s="76"/>
      <c r="J153" s="81"/>
      <c r="K153" s="76">
        <f t="shared" si="26"/>
        <v>148</v>
      </c>
      <c r="L153" s="85">
        <f t="shared" si="27"/>
        <v>-12435.243999115724</v>
      </c>
      <c r="M153" s="85">
        <f t="shared" si="28"/>
        <v>-3156.0864276068933</v>
      </c>
      <c r="N153" s="85">
        <f t="shared" si="29"/>
        <v>-9279.1575715088311</v>
      </c>
      <c r="O153" s="86">
        <f t="shared" si="23"/>
        <v>807350.1655049395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-6703.0921572412371</v>
      </c>
      <c r="E154" s="85">
        <f t="shared" si="20"/>
        <v>-1542.2024072435161</v>
      </c>
      <c r="F154" s="85">
        <f t="shared" si="21"/>
        <v>-5160.8897499977211</v>
      </c>
      <c r="G154" s="86">
        <f t="shared" si="22"/>
        <v>951237.44374618004</v>
      </c>
      <c r="H154" s="80"/>
      <c r="I154" s="76"/>
      <c r="J154" s="81"/>
      <c r="K154" s="76">
        <f t="shared" si="26"/>
        <v>149</v>
      </c>
      <c r="L154" s="85">
        <f t="shared" si="27"/>
        <v>-12435.243999115724</v>
      </c>
      <c r="M154" s="85">
        <f t="shared" si="28"/>
        <v>-3176.4694857851864</v>
      </c>
      <c r="N154" s="85">
        <f t="shared" si="29"/>
        <v>-9258.774513330538</v>
      </c>
      <c r="O154" s="86">
        <f t="shared" si="23"/>
        <v>804173.69601915427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-6703.0921572412371</v>
      </c>
      <c r="E155" s="85">
        <f t="shared" si="20"/>
        <v>-1550.5560036160841</v>
      </c>
      <c r="F155" s="85">
        <f t="shared" si="21"/>
        <v>-5152.536153625153</v>
      </c>
      <c r="G155" s="86">
        <f t="shared" si="22"/>
        <v>949686.88774256397</v>
      </c>
      <c r="H155" s="80"/>
      <c r="I155" s="76"/>
      <c r="J155" s="81"/>
      <c r="K155" s="76">
        <f t="shared" si="26"/>
        <v>150</v>
      </c>
      <c r="L155" s="85">
        <f t="shared" si="27"/>
        <v>-12435.243999115724</v>
      </c>
      <c r="M155" s="85">
        <f t="shared" si="28"/>
        <v>-3196.9841845475512</v>
      </c>
      <c r="N155" s="85">
        <f t="shared" si="29"/>
        <v>-9238.2598145681732</v>
      </c>
      <c r="O155" s="86">
        <f t="shared" si="23"/>
        <v>800976.71183460671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-6703.0921572412371</v>
      </c>
      <c r="E156" s="85">
        <f t="shared" si="20"/>
        <v>-1558.9548486356725</v>
      </c>
      <c r="F156" s="85">
        <f t="shared" si="21"/>
        <v>-5144.1373086055646</v>
      </c>
      <c r="G156" s="86">
        <f t="shared" si="22"/>
        <v>948127.93289392826</v>
      </c>
      <c r="H156" s="80"/>
      <c r="I156" s="76"/>
      <c r="J156" s="81"/>
      <c r="K156" s="76">
        <f t="shared" si="26"/>
        <v>151</v>
      </c>
      <c r="L156" s="85">
        <f t="shared" si="27"/>
        <v>-12435.243999115724</v>
      </c>
      <c r="M156" s="85">
        <f t="shared" si="28"/>
        <v>-3217.6313740727546</v>
      </c>
      <c r="N156" s="85">
        <f t="shared" si="29"/>
        <v>-9217.6126250429697</v>
      </c>
      <c r="O156" s="86">
        <f t="shared" si="23"/>
        <v>797759.08046053397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-6703.0921572412371</v>
      </c>
      <c r="E157" s="85">
        <f t="shared" si="20"/>
        <v>-1567.3991873991135</v>
      </c>
      <c r="F157" s="85">
        <f t="shared" si="21"/>
        <v>-5135.6929698421236</v>
      </c>
      <c r="G157" s="86">
        <f t="shared" si="22"/>
        <v>946560.53370652918</v>
      </c>
      <c r="H157" s="80"/>
      <c r="I157" s="76"/>
      <c r="J157" s="81"/>
      <c r="K157" s="76">
        <f t="shared" si="26"/>
        <v>152</v>
      </c>
      <c r="L157" s="85">
        <f t="shared" si="27"/>
        <v>-12435.243999115724</v>
      </c>
      <c r="M157" s="85">
        <f t="shared" si="28"/>
        <v>-3238.4119100303051</v>
      </c>
      <c r="N157" s="85">
        <f t="shared" si="29"/>
        <v>-9196.8320890854193</v>
      </c>
      <c r="O157" s="86">
        <f t="shared" si="23"/>
        <v>794520.66855050367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-6703.0921572412371</v>
      </c>
      <c r="E158" s="85">
        <f t="shared" si="20"/>
        <v>-1575.8892663308598</v>
      </c>
      <c r="F158" s="85">
        <f t="shared" si="21"/>
        <v>-5127.2028909103774</v>
      </c>
      <c r="G158" s="86">
        <f t="shared" si="22"/>
        <v>944984.64444019832</v>
      </c>
      <c r="H158" s="80"/>
      <c r="I158" s="76"/>
      <c r="J158" s="81"/>
      <c r="K158" s="76">
        <f t="shared" si="26"/>
        <v>153</v>
      </c>
      <c r="L158" s="85">
        <f t="shared" si="27"/>
        <v>-12435.243999115724</v>
      </c>
      <c r="M158" s="85">
        <f t="shared" si="28"/>
        <v>-3259.3266536159244</v>
      </c>
      <c r="N158" s="85">
        <f t="shared" si="29"/>
        <v>-9175.9173454997999</v>
      </c>
      <c r="O158" s="86">
        <f t="shared" si="23"/>
        <v>791261.34189688775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-6703.0921572412371</v>
      </c>
      <c r="E159" s="85">
        <f t="shared" si="20"/>
        <v>-1584.4253331901527</v>
      </c>
      <c r="F159" s="85">
        <f t="shared" si="21"/>
        <v>-5118.6668240510844</v>
      </c>
      <c r="G159" s="86">
        <f t="shared" si="22"/>
        <v>943400.21910700819</v>
      </c>
      <c r="H159" s="80"/>
      <c r="I159" s="76"/>
      <c r="J159" s="81"/>
      <c r="K159" s="76">
        <f t="shared" si="26"/>
        <v>154</v>
      </c>
      <c r="L159" s="85">
        <f t="shared" si="27"/>
        <v>-12435.243999115724</v>
      </c>
      <c r="M159" s="85">
        <f t="shared" si="28"/>
        <v>-3280.3764715871894</v>
      </c>
      <c r="N159" s="85">
        <f t="shared" si="29"/>
        <v>-9154.867527528535</v>
      </c>
      <c r="O159" s="86">
        <f t="shared" si="23"/>
        <v>787980.96542530053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-6703.0921572412371</v>
      </c>
      <c r="E160" s="85">
        <f t="shared" si="20"/>
        <v>-1593.0076370782663</v>
      </c>
      <c r="F160" s="85">
        <f t="shared" si="21"/>
        <v>-5110.0845201629709</v>
      </c>
      <c r="G160" s="86">
        <f t="shared" si="22"/>
        <v>941807.2114699299</v>
      </c>
      <c r="H160" s="80"/>
      <c r="I160" s="76"/>
      <c r="J160" s="81"/>
      <c r="K160" s="76">
        <f t="shared" si="26"/>
        <v>155</v>
      </c>
      <c r="L160" s="85">
        <f t="shared" si="27"/>
        <v>-12435.243999115724</v>
      </c>
      <c r="M160" s="85">
        <f t="shared" si="28"/>
        <v>-3301.5622362995255</v>
      </c>
      <c r="N160" s="85">
        <f t="shared" si="29"/>
        <v>-9133.6817628161989</v>
      </c>
      <c r="O160" s="86">
        <f t="shared" si="23"/>
        <v>784679.40318900102</v>
      </c>
    </row>
    <row r="161" spans="1:15" x14ac:dyDescent="0.2">
      <c r="A161" s="76"/>
      <c r="B161" s="81">
        <f>SUM(D150:D161)</f>
        <v>-80437.105886894817</v>
      </c>
      <c r="C161" s="76">
        <f t="shared" si="24"/>
        <v>156</v>
      </c>
      <c r="D161" s="85">
        <f t="shared" si="25"/>
        <v>-6703.0921572412371</v>
      </c>
      <c r="E161" s="85">
        <f t="shared" si="20"/>
        <v>-1601.6364284457723</v>
      </c>
      <c r="F161" s="85">
        <f t="shared" si="21"/>
        <v>-5101.4557287954649</v>
      </c>
      <c r="G161" s="86">
        <f t="shared" si="22"/>
        <v>940205.57504148409</v>
      </c>
      <c r="H161" s="80"/>
      <c r="I161" s="76"/>
      <c r="J161" s="81">
        <f>SUM(L150:L161)</f>
        <v>-149222.9279893887</v>
      </c>
      <c r="K161" s="76">
        <f t="shared" si="26"/>
        <v>156</v>
      </c>
      <c r="L161" s="85">
        <f t="shared" si="27"/>
        <v>-12435.243999115724</v>
      </c>
      <c r="M161" s="85">
        <f t="shared" si="28"/>
        <v>-3322.8848257422887</v>
      </c>
      <c r="N161" s="85">
        <f t="shared" si="29"/>
        <v>-9112.3591733734356</v>
      </c>
      <c r="O161" s="86">
        <f t="shared" si="23"/>
        <v>781356.51836325868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-6703.0921572412371</v>
      </c>
      <c r="E162" s="85">
        <f t="shared" si="20"/>
        <v>-1610.3119590998531</v>
      </c>
      <c r="F162" s="85">
        <f t="shared" si="21"/>
        <v>-5092.7801981413841</v>
      </c>
      <c r="G162" s="86">
        <f t="shared" si="22"/>
        <v>938595.26308238425</v>
      </c>
      <c r="H162" s="80"/>
      <c r="I162" s="76"/>
      <c r="J162" s="81"/>
      <c r="K162" s="76">
        <f t="shared" si="26"/>
        <v>157</v>
      </c>
      <c r="L162" s="85">
        <f t="shared" si="27"/>
        <v>-12435.243999115724</v>
      </c>
      <c r="M162" s="85">
        <f t="shared" si="28"/>
        <v>-3344.3451235752073</v>
      </c>
      <c r="N162" s="85">
        <f t="shared" si="29"/>
        <v>-9090.8988755405171</v>
      </c>
      <c r="O162" s="86">
        <f t="shared" si="23"/>
        <v>778012.1732396835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-6703.0921572412371</v>
      </c>
      <c r="E163" s="85">
        <f t="shared" si="20"/>
        <v>-1619.0344822116449</v>
      </c>
      <c r="F163" s="85">
        <f t="shared" si="21"/>
        <v>-5084.0576750295922</v>
      </c>
      <c r="G163" s="86">
        <f t="shared" si="22"/>
        <v>936976.22860017256</v>
      </c>
      <c r="H163" s="80"/>
      <c r="I163" s="76"/>
      <c r="J163" s="81"/>
      <c r="K163" s="76">
        <f t="shared" si="26"/>
        <v>158</v>
      </c>
      <c r="L163" s="85">
        <f t="shared" si="27"/>
        <v>-12435.243999115724</v>
      </c>
      <c r="M163" s="85">
        <f t="shared" si="28"/>
        <v>-3365.9440191649664</v>
      </c>
      <c r="N163" s="85">
        <f t="shared" si="29"/>
        <v>-9069.2999799507579</v>
      </c>
      <c r="O163" s="86">
        <f t="shared" si="23"/>
        <v>774646.22922051849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-6703.0921572412371</v>
      </c>
      <c r="E164" s="85">
        <f t="shared" si="20"/>
        <v>-1627.8042523236245</v>
      </c>
      <c r="F164" s="85">
        <f t="shared" si="21"/>
        <v>-5075.2879049176127</v>
      </c>
      <c r="G164" s="86">
        <f t="shared" si="22"/>
        <v>935348.42434784898</v>
      </c>
      <c r="H164" s="80"/>
      <c r="I164" s="76"/>
      <c r="J164" s="81"/>
      <c r="K164" s="76">
        <f t="shared" si="26"/>
        <v>159</v>
      </c>
      <c r="L164" s="85">
        <f t="shared" si="27"/>
        <v>-12435.243999115724</v>
      </c>
      <c r="M164" s="85">
        <f t="shared" si="28"/>
        <v>-3387.6824076220764</v>
      </c>
      <c r="N164" s="85">
        <f t="shared" si="29"/>
        <v>-9047.5615914936479</v>
      </c>
      <c r="O164" s="86">
        <f t="shared" si="23"/>
        <v>771258.54681289638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-6703.0921572412371</v>
      </c>
      <c r="E165" s="85">
        <f t="shared" si="20"/>
        <v>-1636.6215253570426</v>
      </c>
      <c r="F165" s="85">
        <f t="shared" si="21"/>
        <v>-5066.4706318841945</v>
      </c>
      <c r="G165" s="86">
        <f t="shared" si="22"/>
        <v>933711.80282249197</v>
      </c>
      <c r="H165" s="80"/>
      <c r="I165" s="76"/>
      <c r="J165" s="81"/>
      <c r="K165" s="76">
        <f t="shared" si="26"/>
        <v>160</v>
      </c>
      <c r="L165" s="85">
        <f t="shared" si="27"/>
        <v>-12435.243999115724</v>
      </c>
      <c r="M165" s="85">
        <f t="shared" si="28"/>
        <v>-3409.5611898379666</v>
      </c>
      <c r="N165" s="85">
        <f t="shared" si="29"/>
        <v>-9025.6828092777578</v>
      </c>
      <c r="O165" s="86">
        <f t="shared" si="23"/>
        <v>767848.9856230584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-6703.0921572412371</v>
      </c>
      <c r="E166" s="85">
        <f t="shared" si="20"/>
        <v>-1645.4865586193937</v>
      </c>
      <c r="F166" s="85">
        <f t="shared" si="21"/>
        <v>-5057.6055986218435</v>
      </c>
      <c r="G166" s="86">
        <f t="shared" si="22"/>
        <v>932066.31626387255</v>
      </c>
      <c r="H166" s="80"/>
      <c r="I166" s="76"/>
      <c r="J166" s="81"/>
      <c r="K166" s="76">
        <f t="shared" si="26"/>
        <v>161</v>
      </c>
      <c r="L166" s="85">
        <f t="shared" si="27"/>
        <v>-12435.243999115724</v>
      </c>
      <c r="M166" s="85">
        <f t="shared" si="28"/>
        <v>-3431.5812725223386</v>
      </c>
      <c r="N166" s="85">
        <f t="shared" si="29"/>
        <v>-9003.6627265933857</v>
      </c>
      <c r="O166" s="86">
        <f t="shared" si="23"/>
        <v>764417.40435053606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-6703.0921572412371</v>
      </c>
      <c r="E167" s="85">
        <f t="shared" si="20"/>
        <v>-1654.3996108119154</v>
      </c>
      <c r="F167" s="85">
        <f t="shared" si="21"/>
        <v>-5048.6925464293217</v>
      </c>
      <c r="G167" s="86">
        <f t="shared" si="22"/>
        <v>930411.91665306059</v>
      </c>
      <c r="H167" s="80"/>
      <c r="I167" s="76"/>
      <c r="J167" s="81"/>
      <c r="K167" s="76">
        <f t="shared" si="26"/>
        <v>162</v>
      </c>
      <c r="L167" s="85">
        <f t="shared" si="27"/>
        <v>-12435.243999115724</v>
      </c>
      <c r="M167" s="85">
        <f t="shared" si="28"/>
        <v>-3453.7435682407086</v>
      </c>
      <c r="N167" s="85">
        <f t="shared" si="29"/>
        <v>-8981.5004308750158</v>
      </c>
      <c r="O167" s="86">
        <f t="shared" si="23"/>
        <v>760963.6607822954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-6703.0921572412371</v>
      </c>
      <c r="E168" s="85">
        <f t="shared" si="20"/>
        <v>-1663.3609420371486</v>
      </c>
      <c r="F168" s="85">
        <f t="shared" si="21"/>
        <v>-5039.7312152040886</v>
      </c>
      <c r="G168" s="86">
        <f t="shared" si="22"/>
        <v>928748.55571102339</v>
      </c>
      <c r="H168" s="80"/>
      <c r="I168" s="76"/>
      <c r="J168" s="81"/>
      <c r="K168" s="76">
        <f t="shared" si="26"/>
        <v>163</v>
      </c>
      <c r="L168" s="85">
        <f t="shared" si="27"/>
        <v>-12435.243999115724</v>
      </c>
      <c r="M168" s="85">
        <f t="shared" si="28"/>
        <v>-3476.0489954522673</v>
      </c>
      <c r="N168" s="85">
        <f t="shared" si="29"/>
        <v>-8959.1950036634571</v>
      </c>
      <c r="O168" s="86">
        <f t="shared" si="23"/>
        <v>757487.61178684316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-6703.0921572412371</v>
      </c>
      <c r="E169" s="85">
        <f t="shared" si="20"/>
        <v>-1672.3708138065149</v>
      </c>
      <c r="F169" s="85">
        <f t="shared" si="21"/>
        <v>-5030.7213434347223</v>
      </c>
      <c r="G169" s="86">
        <f t="shared" si="22"/>
        <v>927076.18489721685</v>
      </c>
      <c r="H169" s="80"/>
      <c r="I169" s="76"/>
      <c r="J169" s="81"/>
      <c r="K169" s="76">
        <f t="shared" si="26"/>
        <v>164</v>
      </c>
      <c r="L169" s="85">
        <f t="shared" si="27"/>
        <v>-12435.243999115724</v>
      </c>
      <c r="M169" s="85">
        <f t="shared" si="28"/>
        <v>-3498.49847854789</v>
      </c>
      <c r="N169" s="85">
        <f t="shared" si="29"/>
        <v>-8936.7455205678343</v>
      </c>
      <c r="O169" s="86">
        <f t="shared" si="23"/>
        <v>753989.11330829526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-6703.0921572412371</v>
      </c>
      <c r="E170" s="85">
        <f t="shared" ref="E170:E233" si="30">PPMT($B$3/12,C170,$B$2,$B$1)</f>
        <v>-1681.4294890479669</v>
      </c>
      <c r="F170" s="85">
        <f t="shared" ref="F170:F233" si="31">SUM(D170-E170)</f>
        <v>-5021.6626681932703</v>
      </c>
      <c r="G170" s="86">
        <f t="shared" ref="G170:G233" si="32">SUM(G169+E170)</f>
        <v>925394.75540816889</v>
      </c>
      <c r="H170" s="80"/>
      <c r="I170" s="76"/>
      <c r="J170" s="81"/>
      <c r="K170" s="76">
        <f t="shared" si="26"/>
        <v>165</v>
      </c>
      <c r="L170" s="85">
        <f t="shared" si="27"/>
        <v>-12435.243999115724</v>
      </c>
      <c r="M170" s="85">
        <f t="shared" si="28"/>
        <v>-3521.0929478885137</v>
      </c>
      <c r="N170" s="85">
        <f t="shared" si="29"/>
        <v>-8914.1510512272107</v>
      </c>
      <c r="O170" s="86">
        <f t="shared" ref="O170:O233" si="33">SUM(O169+M170)</f>
        <v>750468.02036040672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-6703.0921572412371</v>
      </c>
      <c r="E171" s="85">
        <f t="shared" si="30"/>
        <v>-1690.537232113641</v>
      </c>
      <c r="F171" s="85">
        <f t="shared" si="31"/>
        <v>-5012.5549251275961</v>
      </c>
      <c r="G171" s="86">
        <f t="shared" si="32"/>
        <v>923704.21817605523</v>
      </c>
      <c r="H171" s="80"/>
      <c r="I171" s="76"/>
      <c r="J171" s="81"/>
      <c r="K171" s="76">
        <f t="shared" si="26"/>
        <v>166</v>
      </c>
      <c r="L171" s="85">
        <f t="shared" si="27"/>
        <v>-12435.243999115724</v>
      </c>
      <c r="M171" s="85">
        <f t="shared" si="28"/>
        <v>-3543.8333398436262</v>
      </c>
      <c r="N171" s="85">
        <f t="shared" si="29"/>
        <v>-8891.4106592720982</v>
      </c>
      <c r="O171" s="86">
        <f t="shared" si="33"/>
        <v>746924.18702056305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-6703.0921572412371</v>
      </c>
      <c r="E172" s="85">
        <f t="shared" si="30"/>
        <v>-1699.6943087875916</v>
      </c>
      <c r="F172" s="85">
        <f t="shared" si="31"/>
        <v>-5003.3978484536456</v>
      </c>
      <c r="G172" s="86">
        <f t="shared" si="32"/>
        <v>922004.52386726765</v>
      </c>
      <c r="H172" s="80"/>
      <c r="I172" s="76"/>
      <c r="J172" s="81"/>
      <c r="K172" s="76">
        <f t="shared" si="26"/>
        <v>167</v>
      </c>
      <c r="L172" s="85">
        <f t="shared" si="27"/>
        <v>-12435.243999115724</v>
      </c>
      <c r="M172" s="85">
        <f t="shared" si="28"/>
        <v>-3566.7205968301205</v>
      </c>
      <c r="N172" s="85">
        <f t="shared" si="29"/>
        <v>-8868.5234022856039</v>
      </c>
      <c r="O172" s="86">
        <f t="shared" si="33"/>
        <v>743357.46642373293</v>
      </c>
    </row>
    <row r="173" spans="1:15" x14ac:dyDescent="0.2">
      <c r="A173" s="76"/>
      <c r="B173" s="81">
        <f>SUM(D162:D173)</f>
        <v>-80437.105886894817</v>
      </c>
      <c r="C173" s="76">
        <f t="shared" si="24"/>
        <v>168</v>
      </c>
      <c r="D173" s="85">
        <f t="shared" si="25"/>
        <v>-6703.0921572412371</v>
      </c>
      <c r="E173" s="85">
        <f t="shared" si="30"/>
        <v>-1708.9009862935218</v>
      </c>
      <c r="F173" s="85">
        <f t="shared" si="31"/>
        <v>-4994.1911709477154</v>
      </c>
      <c r="G173" s="86">
        <f t="shared" si="32"/>
        <v>920295.62288097409</v>
      </c>
      <c r="H173" s="80"/>
      <c r="I173" s="76"/>
      <c r="J173" s="81">
        <f>SUM(L162:L173)</f>
        <v>-149222.9279893887</v>
      </c>
      <c r="K173" s="76">
        <f t="shared" si="26"/>
        <v>168</v>
      </c>
      <c r="L173" s="85">
        <f t="shared" si="27"/>
        <v>-12435.243999115724</v>
      </c>
      <c r="M173" s="85">
        <f t="shared" si="28"/>
        <v>-3589.75566735131</v>
      </c>
      <c r="N173" s="85">
        <f t="shared" si="29"/>
        <v>-8845.4883317644144</v>
      </c>
      <c r="O173" s="86">
        <f t="shared" si="33"/>
        <v>739767.71075638162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-6703.0921572412371</v>
      </c>
      <c r="E174" s="85">
        <f t="shared" si="30"/>
        <v>-1718.157533302613</v>
      </c>
      <c r="F174" s="85">
        <f t="shared" si="31"/>
        <v>-4984.9346239386241</v>
      </c>
      <c r="G174" s="86">
        <f t="shared" si="32"/>
        <v>918577.46534767142</v>
      </c>
      <c r="H174" s="80"/>
      <c r="I174" s="76"/>
      <c r="J174" s="81"/>
      <c r="K174" s="76">
        <f t="shared" si="26"/>
        <v>169</v>
      </c>
      <c r="L174" s="85">
        <f t="shared" si="27"/>
        <v>-12435.243999115724</v>
      </c>
      <c r="M174" s="85">
        <f t="shared" si="28"/>
        <v>-3612.9395060362931</v>
      </c>
      <c r="N174" s="85">
        <f t="shared" si="29"/>
        <v>-8822.3044930794313</v>
      </c>
      <c r="O174" s="86">
        <f t="shared" si="33"/>
        <v>736154.77125034528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-6703.0921572412371</v>
      </c>
      <c r="E175" s="85">
        <f t="shared" si="30"/>
        <v>-1727.4642199413347</v>
      </c>
      <c r="F175" s="85">
        <f t="shared" si="31"/>
        <v>-4975.6279372999024</v>
      </c>
      <c r="G175" s="86">
        <f t="shared" si="32"/>
        <v>916850.00112773012</v>
      </c>
      <c r="H175" s="80"/>
      <c r="I175" s="76"/>
      <c r="J175" s="81"/>
      <c r="K175" s="76">
        <f t="shared" si="26"/>
        <v>170</v>
      </c>
      <c r="L175" s="85">
        <f t="shared" si="27"/>
        <v>-12435.243999115724</v>
      </c>
      <c r="M175" s="85">
        <f t="shared" si="28"/>
        <v>-3636.2730736794383</v>
      </c>
      <c r="N175" s="85">
        <f t="shared" si="29"/>
        <v>-8798.9709254362861</v>
      </c>
      <c r="O175" s="86">
        <f t="shared" si="33"/>
        <v>732518.49817666586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-6703.0921572412371</v>
      </c>
      <c r="E176" s="85">
        <f t="shared" si="30"/>
        <v>-1736.821317799353</v>
      </c>
      <c r="F176" s="85">
        <f t="shared" si="31"/>
        <v>-4966.2708394418842</v>
      </c>
      <c r="G176" s="86">
        <f t="shared" si="32"/>
        <v>915113.17980993073</v>
      </c>
      <c r="H176" s="80"/>
      <c r="I176" s="76"/>
      <c r="J176" s="81"/>
      <c r="K176" s="76">
        <f t="shared" si="26"/>
        <v>171</v>
      </c>
      <c r="L176" s="85">
        <f t="shared" si="27"/>
        <v>-12435.243999115724</v>
      </c>
      <c r="M176" s="85">
        <f t="shared" si="28"/>
        <v>-3659.7573372802854</v>
      </c>
      <c r="N176" s="85">
        <f t="shared" si="29"/>
        <v>-8775.486661835439</v>
      </c>
      <c r="O176" s="86">
        <f t="shared" si="33"/>
        <v>728858.74083938554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-6703.0921572412371</v>
      </c>
      <c r="E177" s="85">
        <f t="shared" si="30"/>
        <v>-1746.22909993743</v>
      </c>
      <c r="F177" s="85">
        <f t="shared" si="31"/>
        <v>-4956.8630573038072</v>
      </c>
      <c r="G177" s="86">
        <f t="shared" si="32"/>
        <v>913366.95070999325</v>
      </c>
      <c r="H177" s="80"/>
      <c r="I177" s="76"/>
      <c r="J177" s="81"/>
      <c r="K177" s="76">
        <f t="shared" si="26"/>
        <v>172</v>
      </c>
      <c r="L177" s="85">
        <f t="shared" si="27"/>
        <v>-12435.243999115724</v>
      </c>
      <c r="M177" s="85">
        <f t="shared" si="28"/>
        <v>-3683.3932700835594</v>
      </c>
      <c r="N177" s="85">
        <f t="shared" si="29"/>
        <v>-8751.850729032165</v>
      </c>
      <c r="O177" s="86">
        <f t="shared" si="33"/>
        <v>725175.34756930196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-6703.0921572412371</v>
      </c>
      <c r="E178" s="85">
        <f t="shared" si="30"/>
        <v>-1755.6878408954262</v>
      </c>
      <c r="F178" s="85">
        <f t="shared" si="31"/>
        <v>-4947.4043163458109</v>
      </c>
      <c r="G178" s="86">
        <f t="shared" si="32"/>
        <v>911611.26286909787</v>
      </c>
      <c r="H178" s="80"/>
      <c r="I178" s="76"/>
      <c r="J178" s="81"/>
      <c r="K178" s="76">
        <f t="shared" si="26"/>
        <v>173</v>
      </c>
      <c r="L178" s="85">
        <f t="shared" si="27"/>
        <v>-12435.243999115724</v>
      </c>
      <c r="M178" s="85">
        <f t="shared" si="28"/>
        <v>-3707.1818516195071</v>
      </c>
      <c r="N178" s="85">
        <f t="shared" si="29"/>
        <v>-8728.0621474962172</v>
      </c>
      <c r="O178" s="86">
        <f t="shared" si="33"/>
        <v>721468.16571768245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-6703.0921572412371</v>
      </c>
      <c r="E179" s="85">
        <f t="shared" si="30"/>
        <v>-1765.1978167002753</v>
      </c>
      <c r="F179" s="85">
        <f t="shared" si="31"/>
        <v>-4937.8943405409618</v>
      </c>
      <c r="G179" s="86">
        <f t="shared" si="32"/>
        <v>909846.06505239755</v>
      </c>
      <c r="H179" s="80"/>
      <c r="I179" s="76"/>
      <c r="J179" s="81"/>
      <c r="K179" s="76">
        <f t="shared" si="26"/>
        <v>174</v>
      </c>
      <c r="L179" s="85">
        <f t="shared" si="27"/>
        <v>-12435.243999115724</v>
      </c>
      <c r="M179" s="85">
        <f t="shared" si="28"/>
        <v>-3731.1240677445548</v>
      </c>
      <c r="N179" s="85">
        <f t="shared" si="29"/>
        <v>-8704.1199313711695</v>
      </c>
      <c r="O179" s="86">
        <f t="shared" si="33"/>
        <v>717737.04164993786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-6703.0921572412371</v>
      </c>
      <c r="E180" s="85">
        <f t="shared" si="30"/>
        <v>-1774.7593048740709</v>
      </c>
      <c r="F180" s="85">
        <f t="shared" si="31"/>
        <v>-4928.3328523671662</v>
      </c>
      <c r="G180" s="86">
        <f t="shared" si="32"/>
        <v>908071.30574752344</v>
      </c>
      <c r="H180" s="80"/>
      <c r="I180" s="76"/>
      <c r="J180" s="81"/>
      <c r="K180" s="76">
        <f t="shared" si="26"/>
        <v>175</v>
      </c>
      <c r="L180" s="85">
        <f t="shared" si="27"/>
        <v>-12435.243999115724</v>
      </c>
      <c r="M180" s="85">
        <f t="shared" si="28"/>
        <v>-3755.2209106820665</v>
      </c>
      <c r="N180" s="85">
        <f t="shared" si="29"/>
        <v>-8680.0230884336579</v>
      </c>
      <c r="O180" s="86">
        <f t="shared" si="33"/>
        <v>713981.82073925575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-6703.0921572412371</v>
      </c>
      <c r="E181" s="85">
        <f t="shared" si="30"/>
        <v>-1784.3725844421369</v>
      </c>
      <c r="F181" s="85">
        <f t="shared" si="31"/>
        <v>-4918.7195727991002</v>
      </c>
      <c r="G181" s="86">
        <f t="shared" si="32"/>
        <v>906286.9331630813</v>
      </c>
      <c r="H181" s="80"/>
      <c r="I181" s="76"/>
      <c r="J181" s="81"/>
      <c r="K181" s="76">
        <f t="shared" si="26"/>
        <v>176</v>
      </c>
      <c r="L181" s="85">
        <f t="shared" si="27"/>
        <v>-12435.243999115724</v>
      </c>
      <c r="M181" s="85">
        <f t="shared" si="28"/>
        <v>-3779.4733790635546</v>
      </c>
      <c r="N181" s="85">
        <f t="shared" si="29"/>
        <v>-8655.7706200521698</v>
      </c>
      <c r="O181" s="86">
        <f t="shared" si="33"/>
        <v>710202.34736019222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-6703.0921572412371</v>
      </c>
      <c r="E182" s="85">
        <f t="shared" si="30"/>
        <v>-1794.0379359411991</v>
      </c>
      <c r="F182" s="85">
        <f t="shared" si="31"/>
        <v>-4909.0542213000381</v>
      </c>
      <c r="G182" s="86">
        <f t="shared" si="32"/>
        <v>904492.89522714005</v>
      </c>
      <c r="H182" s="80"/>
      <c r="I182" s="76"/>
      <c r="J182" s="81"/>
      <c r="K182" s="76">
        <f t="shared" si="26"/>
        <v>177</v>
      </c>
      <c r="L182" s="85">
        <f t="shared" si="27"/>
        <v>-12435.243999115724</v>
      </c>
      <c r="M182" s="85">
        <f t="shared" si="28"/>
        <v>-3803.8824779700117</v>
      </c>
      <c r="N182" s="85">
        <f t="shared" si="29"/>
        <v>-8631.3615211457127</v>
      </c>
      <c r="O182" s="86">
        <f t="shared" si="33"/>
        <v>706398.46488222224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-6703.0921572412371</v>
      </c>
      <c r="E183" s="85">
        <f t="shared" si="30"/>
        <v>-1803.7556414275468</v>
      </c>
      <c r="F183" s="85">
        <f t="shared" si="31"/>
        <v>-4899.3365158136903</v>
      </c>
      <c r="G183" s="86">
        <f t="shared" si="32"/>
        <v>902689.13958571246</v>
      </c>
      <c r="H183" s="80"/>
      <c r="I183" s="76"/>
      <c r="J183" s="81"/>
      <c r="K183" s="76">
        <f t="shared" si="26"/>
        <v>178</v>
      </c>
      <c r="L183" s="85">
        <f t="shared" si="27"/>
        <v>-12435.243999115724</v>
      </c>
      <c r="M183" s="85">
        <f t="shared" si="28"/>
        <v>-3828.4492189735665</v>
      </c>
      <c r="N183" s="85">
        <f t="shared" si="29"/>
        <v>-8606.7947801421578</v>
      </c>
      <c r="O183" s="86">
        <f t="shared" si="33"/>
        <v>702570.01566324872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-6703.0921572412371</v>
      </c>
      <c r="E184" s="85">
        <f t="shared" si="30"/>
        <v>-1813.525984485279</v>
      </c>
      <c r="F184" s="85">
        <f t="shared" si="31"/>
        <v>-4889.5661727559582</v>
      </c>
      <c r="G184" s="86">
        <f t="shared" si="32"/>
        <v>900875.61360122717</v>
      </c>
      <c r="H184" s="80"/>
      <c r="I184" s="76"/>
      <c r="J184" s="81"/>
      <c r="K184" s="76">
        <f t="shared" si="26"/>
        <v>179</v>
      </c>
      <c r="L184" s="85">
        <f t="shared" si="27"/>
        <v>-12435.243999115724</v>
      </c>
      <c r="M184" s="85">
        <f t="shared" si="28"/>
        <v>-3853.1746201794376</v>
      </c>
      <c r="N184" s="85">
        <f t="shared" si="29"/>
        <v>-8582.0693789362867</v>
      </c>
      <c r="O184" s="86">
        <f t="shared" si="33"/>
        <v>698716.84104306926</v>
      </c>
    </row>
    <row r="185" spans="1:15" x14ac:dyDescent="0.2">
      <c r="A185" s="76"/>
      <c r="B185" s="81">
        <f>SUM(D174:D185)</f>
        <v>-80437.105886894817</v>
      </c>
      <c r="C185" s="76">
        <f t="shared" si="24"/>
        <v>180</v>
      </c>
      <c r="D185" s="85">
        <f t="shared" si="25"/>
        <v>-6703.0921572412371</v>
      </c>
      <c r="E185" s="85">
        <f t="shared" si="30"/>
        <v>-1823.3492502345744</v>
      </c>
      <c r="F185" s="85">
        <f t="shared" si="31"/>
        <v>-4879.7429070066628</v>
      </c>
      <c r="G185" s="86">
        <f t="shared" si="32"/>
        <v>899052.26435099263</v>
      </c>
      <c r="H185" s="80"/>
      <c r="I185" s="76"/>
      <c r="J185" s="81">
        <f>SUM(L174:L185)</f>
        <v>-149222.9279893887</v>
      </c>
      <c r="K185" s="76">
        <f t="shared" si="26"/>
        <v>180</v>
      </c>
      <c r="L185" s="85">
        <f t="shared" si="27"/>
        <v>-12435.243999115724</v>
      </c>
      <c r="M185" s="85">
        <f t="shared" si="28"/>
        <v>-3878.0597062680936</v>
      </c>
      <c r="N185" s="85">
        <f t="shared" si="29"/>
        <v>-8557.1842928476308</v>
      </c>
      <c r="O185" s="86">
        <f t="shared" si="33"/>
        <v>694838.78133680113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-6703.0921572412371</v>
      </c>
      <c r="E186" s="85">
        <f t="shared" si="30"/>
        <v>-1833.2257253400103</v>
      </c>
      <c r="F186" s="85">
        <f t="shared" si="31"/>
        <v>-4869.8664319012269</v>
      </c>
      <c r="G186" s="86">
        <f t="shared" si="32"/>
        <v>897219.03862565267</v>
      </c>
      <c r="H186" s="80"/>
      <c r="I186" s="76"/>
      <c r="J186" s="81"/>
      <c r="K186" s="76">
        <f t="shared" si="26"/>
        <v>181</v>
      </c>
      <c r="L186" s="85">
        <f t="shared" si="27"/>
        <v>-12435.243999115724</v>
      </c>
      <c r="M186" s="85">
        <f t="shared" si="28"/>
        <v>-3903.1055085377502</v>
      </c>
      <c r="N186" s="85">
        <f t="shared" si="29"/>
        <v>-8532.1384905779742</v>
      </c>
      <c r="O186" s="86">
        <f t="shared" si="33"/>
        <v>690935.6758282634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-6703.0921572412371</v>
      </c>
      <c r="E187" s="85">
        <f t="shared" si="30"/>
        <v>-1843.1556980189353</v>
      </c>
      <c r="F187" s="85">
        <f t="shared" si="31"/>
        <v>-4859.9364592223019</v>
      </c>
      <c r="G187" s="86">
        <f t="shared" si="32"/>
        <v>895375.88292763371</v>
      </c>
      <c r="H187" s="80"/>
      <c r="I187" s="76"/>
      <c r="J187" s="81"/>
      <c r="K187" s="76">
        <f t="shared" si="26"/>
        <v>182</v>
      </c>
      <c r="L187" s="85">
        <f t="shared" si="27"/>
        <v>-12435.243999115724</v>
      </c>
      <c r="M187" s="85">
        <f t="shared" si="28"/>
        <v>-3928.3130649470459</v>
      </c>
      <c r="N187" s="85">
        <f t="shared" si="29"/>
        <v>-8506.9309341686785</v>
      </c>
      <c r="O187" s="86">
        <f t="shared" si="33"/>
        <v>687007.36276331637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-6703.0921572412371</v>
      </c>
      <c r="E188" s="85">
        <f t="shared" si="30"/>
        <v>-1853.1394580498718</v>
      </c>
      <c r="F188" s="85">
        <f t="shared" si="31"/>
        <v>-4849.9526991913654</v>
      </c>
      <c r="G188" s="86">
        <f t="shared" si="32"/>
        <v>893522.7434695838</v>
      </c>
      <c r="H188" s="80"/>
      <c r="I188" s="76"/>
      <c r="J188" s="81"/>
      <c r="K188" s="76">
        <f t="shared" si="26"/>
        <v>183</v>
      </c>
      <c r="L188" s="85">
        <f t="shared" si="27"/>
        <v>-12435.243999115724</v>
      </c>
      <c r="M188" s="85">
        <f t="shared" si="28"/>
        <v>-3953.683420158166</v>
      </c>
      <c r="N188" s="85">
        <f t="shared" si="29"/>
        <v>-8481.5605789575584</v>
      </c>
      <c r="O188" s="86">
        <f t="shared" si="33"/>
        <v>683053.67934315815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-6703.0921572412371</v>
      </c>
      <c r="E189" s="85">
        <f t="shared" si="30"/>
        <v>-1863.1772967809748</v>
      </c>
      <c r="F189" s="85">
        <f t="shared" si="31"/>
        <v>-4839.9148604602624</v>
      </c>
      <c r="G189" s="86">
        <f t="shared" si="32"/>
        <v>891659.56617280282</v>
      </c>
      <c r="H189" s="80"/>
      <c r="I189" s="76"/>
      <c r="J189" s="81"/>
      <c r="K189" s="76">
        <f t="shared" si="26"/>
        <v>184</v>
      </c>
      <c r="L189" s="85">
        <f t="shared" si="27"/>
        <v>-12435.243999115724</v>
      </c>
      <c r="M189" s="85">
        <f t="shared" si="28"/>
        <v>-3979.2176255800259</v>
      </c>
      <c r="N189" s="85">
        <f t="shared" si="29"/>
        <v>-8456.0263735356984</v>
      </c>
      <c r="O189" s="86">
        <f t="shared" si="33"/>
        <v>679074.46171757812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-6703.0921572412371</v>
      </c>
      <c r="E190" s="85">
        <f t="shared" si="30"/>
        <v>-1873.2695071385397</v>
      </c>
      <c r="F190" s="85">
        <f t="shared" si="31"/>
        <v>-4829.8226501026975</v>
      </c>
      <c r="G190" s="86">
        <f t="shared" si="32"/>
        <v>889786.2966656643</v>
      </c>
      <c r="H190" s="80"/>
      <c r="I190" s="76"/>
      <c r="J190" s="81"/>
      <c r="K190" s="76">
        <f t="shared" si="26"/>
        <v>185</v>
      </c>
      <c r="L190" s="85">
        <f t="shared" si="27"/>
        <v>-12435.243999115724</v>
      </c>
      <c r="M190" s="85">
        <f t="shared" si="28"/>
        <v>-4004.9167394118958</v>
      </c>
      <c r="N190" s="85">
        <f t="shared" si="29"/>
        <v>-8430.3272597038285</v>
      </c>
      <c r="O190" s="86">
        <f t="shared" si="33"/>
        <v>675069.54497816623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-6703.0921572412371</v>
      </c>
      <c r="E191" s="85">
        <f t="shared" si="30"/>
        <v>-1883.4163836355401</v>
      </c>
      <c r="F191" s="85">
        <f t="shared" si="31"/>
        <v>-4819.675773605697</v>
      </c>
      <c r="G191" s="86">
        <f t="shared" si="32"/>
        <v>887902.88028202881</v>
      </c>
      <c r="H191" s="80"/>
      <c r="I191" s="76"/>
      <c r="J191" s="81"/>
      <c r="K191" s="76">
        <f t="shared" si="26"/>
        <v>186</v>
      </c>
      <c r="L191" s="85">
        <f t="shared" si="27"/>
        <v>-12435.243999115724</v>
      </c>
      <c r="M191" s="85">
        <f t="shared" si="28"/>
        <v>-4030.7818266872619</v>
      </c>
      <c r="N191" s="85">
        <f t="shared" si="29"/>
        <v>-8404.4621724284625</v>
      </c>
      <c r="O191" s="86">
        <f t="shared" si="33"/>
        <v>671038.76315147895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-6703.0921572412371</v>
      </c>
      <c r="E192" s="85">
        <f t="shared" si="30"/>
        <v>-1893.6182223802316</v>
      </c>
      <c r="F192" s="85">
        <f t="shared" si="31"/>
        <v>-4809.4739348610055</v>
      </c>
      <c r="G192" s="86">
        <f t="shared" si="32"/>
        <v>886009.26205964852</v>
      </c>
      <c r="H192" s="80"/>
      <c r="I192" s="76"/>
      <c r="J192" s="81"/>
      <c r="K192" s="76">
        <f t="shared" si="26"/>
        <v>187</v>
      </c>
      <c r="L192" s="85">
        <f t="shared" si="27"/>
        <v>-12435.243999115724</v>
      </c>
      <c r="M192" s="85">
        <f t="shared" si="28"/>
        <v>-4056.813959317944</v>
      </c>
      <c r="N192" s="85">
        <f t="shared" si="29"/>
        <v>-8378.4300397977804</v>
      </c>
      <c r="O192" s="86">
        <f t="shared" si="33"/>
        <v>666981.94919216097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-6703.0921572412371</v>
      </c>
      <c r="E193" s="85">
        <f t="shared" si="30"/>
        <v>-1903.8753210847899</v>
      </c>
      <c r="F193" s="85">
        <f t="shared" si="31"/>
        <v>-4799.2168361564472</v>
      </c>
      <c r="G193" s="86">
        <f t="shared" si="32"/>
        <v>884105.38673856377</v>
      </c>
      <c r="H193" s="80"/>
      <c r="I193" s="76"/>
      <c r="J193" s="81"/>
      <c r="K193" s="76">
        <f t="shared" si="26"/>
        <v>188</v>
      </c>
      <c r="L193" s="85">
        <f t="shared" si="27"/>
        <v>-12435.243999115724</v>
      </c>
      <c r="M193" s="85">
        <f t="shared" si="28"/>
        <v>-4083.0142161385465</v>
      </c>
      <c r="N193" s="85">
        <f t="shared" si="29"/>
        <v>-8352.2297829771778</v>
      </c>
      <c r="O193" s="86">
        <f t="shared" si="33"/>
        <v>662898.93497602246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-6703.0921572412371</v>
      </c>
      <c r="E194" s="85">
        <f t="shared" si="30"/>
        <v>-1914.1879790740004</v>
      </c>
      <c r="F194" s="85">
        <f t="shared" si="31"/>
        <v>-4788.9041781672368</v>
      </c>
      <c r="G194" s="86">
        <f t="shared" si="32"/>
        <v>882191.19875948981</v>
      </c>
      <c r="H194" s="80"/>
      <c r="I194" s="76"/>
      <c r="J194" s="81"/>
      <c r="K194" s="76">
        <f t="shared" si="26"/>
        <v>189</v>
      </c>
      <c r="L194" s="85">
        <f t="shared" si="27"/>
        <v>-12435.243999115724</v>
      </c>
      <c r="M194" s="85">
        <f t="shared" si="28"/>
        <v>-4109.3836829511038</v>
      </c>
      <c r="N194" s="85">
        <f t="shared" si="29"/>
        <v>-8325.8603161646206</v>
      </c>
      <c r="O194" s="86">
        <f t="shared" si="33"/>
        <v>658789.55129307136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-6703.0921572412371</v>
      </c>
      <c r="E195" s="85">
        <f t="shared" si="30"/>
        <v>-1924.5564972939837</v>
      </c>
      <c r="F195" s="85">
        <f t="shared" si="31"/>
        <v>-4778.5356599472534</v>
      </c>
      <c r="G195" s="86">
        <f t="shared" si="32"/>
        <v>880266.64226219582</v>
      </c>
      <c r="H195" s="80"/>
      <c r="I195" s="76"/>
      <c r="J195" s="81"/>
      <c r="K195" s="76">
        <f t="shared" si="26"/>
        <v>190</v>
      </c>
      <c r="L195" s="85">
        <f t="shared" si="27"/>
        <v>-12435.243999115724</v>
      </c>
      <c r="M195" s="85">
        <f t="shared" si="28"/>
        <v>-4135.9234525701595</v>
      </c>
      <c r="N195" s="85">
        <f t="shared" si="29"/>
        <v>-8299.3205465455649</v>
      </c>
      <c r="O195" s="86">
        <f t="shared" si="33"/>
        <v>654653.62784050126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-6703.0921572412371</v>
      </c>
      <c r="E196" s="85">
        <f t="shared" si="30"/>
        <v>-1934.9811783209925</v>
      </c>
      <c r="F196" s="85">
        <f t="shared" si="31"/>
        <v>-4768.1109789202446</v>
      </c>
      <c r="G196" s="86">
        <f t="shared" si="32"/>
        <v>878331.66108387487</v>
      </c>
      <c r="H196" s="80"/>
      <c r="I196" s="76"/>
      <c r="J196" s="81"/>
      <c r="K196" s="76">
        <f t="shared" si="26"/>
        <v>191</v>
      </c>
      <c r="L196" s="85">
        <f t="shared" si="27"/>
        <v>-12435.243999115724</v>
      </c>
      <c r="M196" s="85">
        <f t="shared" si="28"/>
        <v>-4162.6346248680074</v>
      </c>
      <c r="N196" s="85">
        <f t="shared" si="29"/>
        <v>-8272.6093742477169</v>
      </c>
      <c r="O196" s="86">
        <f t="shared" si="33"/>
        <v>650490.99321563321</v>
      </c>
    </row>
    <row r="197" spans="1:15" x14ac:dyDescent="0.2">
      <c r="A197" s="85">
        <f>SUM(F186:F197)</f>
        <v>-57771.040293406739</v>
      </c>
      <c r="B197" s="81">
        <f>SUM(D186:D197)</f>
        <v>-80437.105886894817</v>
      </c>
      <c r="C197" s="76">
        <f t="shared" si="24"/>
        <v>192</v>
      </c>
      <c r="D197" s="85">
        <f t="shared" si="25"/>
        <v>-6703.0921572412371</v>
      </c>
      <c r="E197" s="85">
        <f t="shared" si="30"/>
        <v>-1945.4623263702333</v>
      </c>
      <c r="F197" s="85">
        <f t="shared" si="31"/>
        <v>-4757.6298308710038</v>
      </c>
      <c r="G197" s="86">
        <f t="shared" si="32"/>
        <v>876386.1987575047</v>
      </c>
      <c r="H197" s="80"/>
      <c r="I197" s="76"/>
      <c r="J197" s="81">
        <f>SUM(L186:L197)</f>
        <v>-149222.9279893887</v>
      </c>
      <c r="K197" s="76">
        <f t="shared" si="26"/>
        <v>192</v>
      </c>
      <c r="L197" s="85">
        <f t="shared" si="27"/>
        <v>-12435.243999115724</v>
      </c>
      <c r="M197" s="85">
        <f t="shared" si="28"/>
        <v>-4189.5183068202841</v>
      </c>
      <c r="N197" s="85">
        <f t="shared" si="29"/>
        <v>-8245.7256922954402</v>
      </c>
      <c r="O197" s="86">
        <f t="shared" si="33"/>
        <v>646301.4749088129</v>
      </c>
    </row>
    <row r="198" spans="1:15" x14ac:dyDescent="0.2">
      <c r="A198" s="85">
        <f>SUM(E186:E197)</f>
        <v>-22666.0655934881</v>
      </c>
      <c r="B198" s="81"/>
      <c r="C198" s="76">
        <f t="shared" si="24"/>
        <v>193</v>
      </c>
      <c r="D198" s="85">
        <f t="shared" si="25"/>
        <v>-6703.0921572412371</v>
      </c>
      <c r="E198" s="85">
        <f t="shared" si="30"/>
        <v>-1956.0002473047361</v>
      </c>
      <c r="F198" s="85">
        <f t="shared" si="31"/>
        <v>-4747.091909936501</v>
      </c>
      <c r="G198" s="86">
        <f t="shared" si="32"/>
        <v>874430.1985101999</v>
      </c>
      <c r="H198" s="80"/>
      <c r="I198" s="76"/>
      <c r="J198" s="81"/>
      <c r="K198" s="76">
        <f t="shared" si="26"/>
        <v>193</v>
      </c>
      <c r="L198" s="85">
        <f t="shared" si="27"/>
        <v>-12435.243999115724</v>
      </c>
      <c r="M198" s="85">
        <f t="shared" si="28"/>
        <v>-4216.5756125518346</v>
      </c>
      <c r="N198" s="85">
        <f t="shared" si="29"/>
        <v>-8218.6683865638897</v>
      </c>
      <c r="O198" s="86">
        <f t="shared" si="33"/>
        <v>642084.89929626102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-6703.0921572412371</v>
      </c>
      <c r="E199" s="85">
        <f t="shared" si="30"/>
        <v>-1966.5952486443011</v>
      </c>
      <c r="F199" s="85">
        <f t="shared" si="31"/>
        <v>-4736.496908596936</v>
      </c>
      <c r="G199" s="86">
        <f t="shared" si="32"/>
        <v>872463.60326155555</v>
      </c>
      <c r="H199" s="80"/>
      <c r="I199" s="76"/>
      <c r="J199" s="81"/>
      <c r="K199" s="76">
        <f t="shared" si="26"/>
        <v>194</v>
      </c>
      <c r="L199" s="85">
        <f t="shared" si="27"/>
        <v>-12435.243999115724</v>
      </c>
      <c r="M199" s="85">
        <f t="shared" si="28"/>
        <v>-4243.807663382896</v>
      </c>
      <c r="N199" s="85">
        <f t="shared" si="29"/>
        <v>-8191.4363357328284</v>
      </c>
      <c r="O199" s="86">
        <f t="shared" si="33"/>
        <v>637841.09163287818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-6703.0921572412371</v>
      </c>
      <c r="E200" s="85">
        <f t="shared" si="30"/>
        <v>-1977.2476395744598</v>
      </c>
      <c r="F200" s="85">
        <f t="shared" si="31"/>
        <v>-4725.8445176667774</v>
      </c>
      <c r="G200" s="86">
        <f t="shared" si="32"/>
        <v>870486.35562198109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-12435.243999115724</v>
      </c>
      <c r="M200" s="85">
        <f t="shared" ref="M200:M263" si="38">PPMT($J$3/12,K200,$J$2,$J$1)</f>
        <v>-4271.2155878755775</v>
      </c>
      <c r="N200" s="85">
        <f t="shared" ref="N200:N263" si="39">SUM(L200-M200)</f>
        <v>-8164.0284112401469</v>
      </c>
      <c r="O200" s="86">
        <f t="shared" si="33"/>
        <v>633569.8760450026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-6703.0921572412371</v>
      </c>
      <c r="E201" s="85">
        <f t="shared" si="30"/>
        <v>-1987.9577309554888</v>
      </c>
      <c r="F201" s="85">
        <f t="shared" si="31"/>
        <v>-4715.1344262857483</v>
      </c>
      <c r="G201" s="86">
        <f t="shared" si="32"/>
        <v>868498.39789102564</v>
      </c>
      <c r="H201" s="80"/>
      <c r="I201" s="76"/>
      <c r="J201" s="81"/>
      <c r="K201" s="76">
        <f t="shared" si="36"/>
        <v>196</v>
      </c>
      <c r="L201" s="85">
        <f t="shared" si="37"/>
        <v>-12435.243999115724</v>
      </c>
      <c r="M201" s="85">
        <f t="shared" si="38"/>
        <v>-4298.8005218806029</v>
      </c>
      <c r="N201" s="85">
        <f t="shared" si="39"/>
        <v>-8136.4434772351215</v>
      </c>
      <c r="O201" s="86">
        <f t="shared" si="33"/>
        <v>629271.07552312198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-6703.0921572412371</v>
      </c>
      <c r="E202" s="85">
        <f t="shared" si="30"/>
        <v>-1998.7258353314955</v>
      </c>
      <c r="F202" s="85">
        <f t="shared" si="31"/>
        <v>-4704.3663219097416</v>
      </c>
      <c r="G202" s="86">
        <f t="shared" si="32"/>
        <v>866499.67205569416</v>
      </c>
      <c r="H202" s="80"/>
      <c r="I202" s="76"/>
      <c r="J202" s="81"/>
      <c r="K202" s="76">
        <f t="shared" si="36"/>
        <v>197</v>
      </c>
      <c r="L202" s="85">
        <f t="shared" si="37"/>
        <v>-12435.243999115724</v>
      </c>
      <c r="M202" s="85">
        <f t="shared" si="38"/>
        <v>-4326.5636085844135</v>
      </c>
      <c r="N202" s="85">
        <f t="shared" si="39"/>
        <v>-8108.6803905313109</v>
      </c>
      <c r="O202" s="86">
        <f t="shared" si="33"/>
        <v>624944.51191453752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-6703.0921572412371</v>
      </c>
      <c r="E203" s="85">
        <f t="shared" si="30"/>
        <v>-2009.5522669395441</v>
      </c>
      <c r="F203" s="85">
        <f t="shared" si="31"/>
        <v>-4693.539890301693</v>
      </c>
      <c r="G203" s="86">
        <f t="shared" si="32"/>
        <v>864490.11978875462</v>
      </c>
      <c r="H203" s="80"/>
      <c r="I203" s="76"/>
      <c r="J203" s="81"/>
      <c r="K203" s="76">
        <f t="shared" si="36"/>
        <v>198</v>
      </c>
      <c r="L203" s="85">
        <f t="shared" si="37"/>
        <v>-12435.243999115724</v>
      </c>
      <c r="M203" s="85">
        <f t="shared" si="38"/>
        <v>-4354.5059985565249</v>
      </c>
      <c r="N203" s="85">
        <f t="shared" si="39"/>
        <v>-8080.7380005591995</v>
      </c>
      <c r="O203" s="86">
        <f t="shared" si="33"/>
        <v>620590.00591598102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-6703.0921572412371</v>
      </c>
      <c r="E204" s="85">
        <f t="shared" si="30"/>
        <v>-2020.4373417188008</v>
      </c>
      <c r="F204" s="85">
        <f t="shared" si="31"/>
        <v>-4682.6548155224364</v>
      </c>
      <c r="G204" s="86">
        <f t="shared" si="32"/>
        <v>862469.6824470358</v>
      </c>
      <c r="H204" s="80"/>
      <c r="I204" s="76"/>
      <c r="J204" s="81"/>
      <c r="K204" s="76">
        <f t="shared" si="36"/>
        <v>199</v>
      </c>
      <c r="L204" s="85">
        <f t="shared" si="37"/>
        <v>-12435.243999115724</v>
      </c>
      <c r="M204" s="85">
        <f t="shared" si="38"/>
        <v>-4382.6288497972018</v>
      </c>
      <c r="N204" s="85">
        <f t="shared" si="39"/>
        <v>-8052.6151493185225</v>
      </c>
      <c r="O204" s="86">
        <f t="shared" si="33"/>
        <v>616207.37706618384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-6703.0921572412371</v>
      </c>
      <c r="E205" s="85">
        <f t="shared" si="30"/>
        <v>-2031.3813773197753</v>
      </c>
      <c r="F205" s="85">
        <f t="shared" si="31"/>
        <v>-4671.7107799214618</v>
      </c>
      <c r="G205" s="86">
        <f t="shared" si="32"/>
        <v>860438.30106971599</v>
      </c>
      <c r="H205" s="80"/>
      <c r="I205" s="76"/>
      <c r="J205" s="81"/>
      <c r="K205" s="76">
        <f t="shared" si="36"/>
        <v>200</v>
      </c>
      <c r="L205" s="85">
        <f t="shared" si="37"/>
        <v>-12435.243999115724</v>
      </c>
      <c r="M205" s="85">
        <f t="shared" si="38"/>
        <v>-4410.9333277854739</v>
      </c>
      <c r="N205" s="85">
        <f t="shared" si="39"/>
        <v>-8024.3106713302504</v>
      </c>
      <c r="O205" s="86">
        <f t="shared" si="33"/>
        <v>611796.44373839837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-6703.0921572412371</v>
      </c>
      <c r="E206" s="85">
        <f t="shared" si="30"/>
        <v>-2042.3846931135913</v>
      </c>
      <c r="F206" s="85">
        <f t="shared" si="31"/>
        <v>-4660.7074641276458</v>
      </c>
      <c r="G206" s="86">
        <f t="shared" si="32"/>
        <v>858395.91637660237</v>
      </c>
      <c r="H206" s="80"/>
      <c r="I206" s="76"/>
      <c r="J206" s="81"/>
      <c r="K206" s="76">
        <f t="shared" si="36"/>
        <v>201</v>
      </c>
      <c r="L206" s="85">
        <f t="shared" si="37"/>
        <v>-12435.243999115724</v>
      </c>
      <c r="M206" s="85">
        <f t="shared" si="38"/>
        <v>-4439.4206055274235</v>
      </c>
      <c r="N206" s="85">
        <f t="shared" si="39"/>
        <v>-7995.8233935883009</v>
      </c>
      <c r="O206" s="86">
        <f t="shared" si="33"/>
        <v>607357.02313287091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-6703.0921572412371</v>
      </c>
      <c r="E207" s="85">
        <f t="shared" si="30"/>
        <v>-2053.4476102012877</v>
      </c>
      <c r="F207" s="85">
        <f t="shared" si="31"/>
        <v>-4649.6445470399494</v>
      </c>
      <c r="G207" s="86">
        <f t="shared" si="32"/>
        <v>856342.46876640106</v>
      </c>
      <c r="H207" s="80"/>
      <c r="I207" s="76"/>
      <c r="J207" s="81"/>
      <c r="K207" s="76">
        <f t="shared" si="36"/>
        <v>202</v>
      </c>
      <c r="L207" s="85">
        <f t="shared" si="37"/>
        <v>-12435.243999115724</v>
      </c>
      <c r="M207" s="85">
        <f t="shared" si="38"/>
        <v>-4468.0918636047863</v>
      </c>
      <c r="N207" s="85">
        <f t="shared" si="39"/>
        <v>-7967.152135510938</v>
      </c>
      <c r="O207" s="86">
        <f t="shared" si="33"/>
        <v>602888.93126926618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-6703.0921572412371</v>
      </c>
      <c r="E208" s="85">
        <f t="shared" si="30"/>
        <v>-2064.5704514232139</v>
      </c>
      <c r="F208" s="85">
        <f t="shared" si="31"/>
        <v>-4638.5217058180233</v>
      </c>
      <c r="G208" s="86">
        <f t="shared" si="32"/>
        <v>854277.89831497788</v>
      </c>
      <c r="H208" s="80"/>
      <c r="I208" s="76"/>
      <c r="J208" s="81"/>
      <c r="K208" s="76">
        <f t="shared" si="36"/>
        <v>203</v>
      </c>
      <c r="L208" s="85">
        <f t="shared" si="37"/>
        <v>-12435.243999115724</v>
      </c>
      <c r="M208" s="85">
        <f t="shared" si="38"/>
        <v>-4496.9482902239033</v>
      </c>
      <c r="N208" s="85">
        <f t="shared" si="39"/>
        <v>-7938.2957088918211</v>
      </c>
      <c r="O208" s="86">
        <f t="shared" si="33"/>
        <v>598391.98297904222</v>
      </c>
    </row>
    <row r="209" spans="1:15" x14ac:dyDescent="0.2">
      <c r="A209" s="76"/>
      <c r="B209" s="81">
        <f>SUM(D198:D209)</f>
        <v>-80437.105886894817</v>
      </c>
      <c r="C209" s="76">
        <f t="shared" si="34"/>
        <v>204</v>
      </c>
      <c r="D209" s="85">
        <f t="shared" si="35"/>
        <v>-6703.0921572412371</v>
      </c>
      <c r="E209" s="85">
        <f t="shared" si="30"/>
        <v>-2075.7535413684218</v>
      </c>
      <c r="F209" s="85">
        <f t="shared" si="31"/>
        <v>-4627.3386158728154</v>
      </c>
      <c r="G209" s="86">
        <f t="shared" si="32"/>
        <v>852202.14477360947</v>
      </c>
      <c r="H209" s="80"/>
      <c r="I209" s="76"/>
      <c r="J209" s="81">
        <f>SUM(L198:L209)</f>
        <v>-149222.9279893887</v>
      </c>
      <c r="K209" s="76">
        <f t="shared" si="36"/>
        <v>204</v>
      </c>
      <c r="L209" s="85">
        <f t="shared" si="37"/>
        <v>-12435.243999115724</v>
      </c>
      <c r="M209" s="85">
        <f t="shared" si="38"/>
        <v>-4525.9910812649287</v>
      </c>
      <c r="N209" s="85">
        <f t="shared" si="39"/>
        <v>-7909.2529178507957</v>
      </c>
      <c r="O209" s="86">
        <f t="shared" si="33"/>
        <v>593865.9918977773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-6703.0921572412371</v>
      </c>
      <c r="E210" s="85">
        <f t="shared" si="30"/>
        <v>-2086.9972063841678</v>
      </c>
      <c r="F210" s="85">
        <f t="shared" si="31"/>
        <v>-4616.0949508570693</v>
      </c>
      <c r="G210" s="86">
        <f t="shared" si="32"/>
        <v>850115.14756722527</v>
      </c>
      <c r="H210" s="80"/>
      <c r="I210" s="76"/>
      <c r="J210" s="81"/>
      <c r="K210" s="76">
        <f t="shared" si="36"/>
        <v>205</v>
      </c>
      <c r="L210" s="85">
        <f t="shared" si="37"/>
        <v>-12435.243999115724</v>
      </c>
      <c r="M210" s="85">
        <f t="shared" si="38"/>
        <v>-4555.221440331431</v>
      </c>
      <c r="N210" s="85">
        <f t="shared" si="39"/>
        <v>-7880.0225587842933</v>
      </c>
      <c r="O210" s="86">
        <f t="shared" si="33"/>
        <v>589310.77045744588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-6703.0921572412371</v>
      </c>
      <c r="E211" s="85">
        <f t="shared" si="30"/>
        <v>-2098.3017745854168</v>
      </c>
      <c r="F211" s="85">
        <f t="shared" si="31"/>
        <v>-4604.7903826558204</v>
      </c>
      <c r="G211" s="86">
        <f t="shared" si="32"/>
        <v>848016.84579263988</v>
      </c>
      <c r="H211" s="80"/>
      <c r="I211" s="76"/>
      <c r="J211" s="81"/>
      <c r="K211" s="76">
        <f t="shared" si="36"/>
        <v>206</v>
      </c>
      <c r="L211" s="85">
        <f t="shared" si="37"/>
        <v>-12435.243999115724</v>
      </c>
      <c r="M211" s="85">
        <f t="shared" si="38"/>
        <v>-4584.6405788002412</v>
      </c>
      <c r="N211" s="85">
        <f t="shared" si="39"/>
        <v>-7850.6034203154832</v>
      </c>
      <c r="O211" s="86">
        <f t="shared" si="33"/>
        <v>584726.12987864565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-6703.0921572412371</v>
      </c>
      <c r="E212" s="85">
        <f t="shared" si="30"/>
        <v>-2109.6675758644196</v>
      </c>
      <c r="F212" s="85">
        <f t="shared" si="31"/>
        <v>-4593.4245813768175</v>
      </c>
      <c r="G212" s="86">
        <f t="shared" si="32"/>
        <v>845907.17821677541</v>
      </c>
      <c r="H212" s="80"/>
      <c r="I212" s="76"/>
      <c r="J212" s="81"/>
      <c r="K212" s="76">
        <f t="shared" si="36"/>
        <v>207</v>
      </c>
      <c r="L212" s="85">
        <f t="shared" si="37"/>
        <v>-12435.243999115724</v>
      </c>
      <c r="M212" s="85">
        <f t="shared" si="38"/>
        <v>-4614.2497158716578</v>
      </c>
      <c r="N212" s="85">
        <f t="shared" si="39"/>
        <v>-7820.9942832440665</v>
      </c>
      <c r="O212" s="86">
        <f t="shared" si="33"/>
        <v>580111.880162774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-6703.0921572412371</v>
      </c>
      <c r="E213" s="85">
        <f t="shared" si="30"/>
        <v>-2121.0949419003528</v>
      </c>
      <c r="F213" s="85">
        <f t="shared" si="31"/>
        <v>-4581.9972153408844</v>
      </c>
      <c r="G213" s="86">
        <f t="shared" si="32"/>
        <v>843786.08327487507</v>
      </c>
      <c r="H213" s="80"/>
      <c r="I213" s="76"/>
      <c r="J213" s="81"/>
      <c r="K213" s="76">
        <f t="shared" si="36"/>
        <v>208</v>
      </c>
      <c r="L213" s="85">
        <f t="shared" si="37"/>
        <v>-12435.243999115724</v>
      </c>
      <c r="M213" s="85">
        <f t="shared" si="38"/>
        <v>-4644.0500786199918</v>
      </c>
      <c r="N213" s="85">
        <f t="shared" si="39"/>
        <v>-7791.1939204957325</v>
      </c>
      <c r="O213" s="86">
        <f t="shared" si="33"/>
        <v>575467.83008415403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-6703.0921572412371</v>
      </c>
      <c r="E214" s="85">
        <f t="shared" si="30"/>
        <v>-2132.5842061689782</v>
      </c>
      <c r="F214" s="85">
        <f t="shared" si="31"/>
        <v>-4570.5079510722589</v>
      </c>
      <c r="G214" s="86">
        <f t="shared" si="32"/>
        <v>841653.49906870606</v>
      </c>
      <c r="H214" s="80"/>
      <c r="I214" s="76"/>
      <c r="J214" s="81"/>
      <c r="K214" s="76">
        <f t="shared" si="36"/>
        <v>209</v>
      </c>
      <c r="L214" s="85">
        <f t="shared" si="37"/>
        <v>-12435.243999115724</v>
      </c>
      <c r="M214" s="85">
        <f t="shared" si="38"/>
        <v>-4674.0429020444144</v>
      </c>
      <c r="N214" s="85">
        <f t="shared" si="39"/>
        <v>-7761.20109707131</v>
      </c>
      <c r="O214" s="86">
        <f t="shared" si="33"/>
        <v>570793.78718210966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-6703.0921572412371</v>
      </c>
      <c r="E215" s="85">
        <f t="shared" si="30"/>
        <v>-2144.1357039523937</v>
      </c>
      <c r="F215" s="85">
        <f t="shared" si="31"/>
        <v>-4558.9564532888435</v>
      </c>
      <c r="G215" s="86">
        <f t="shared" si="32"/>
        <v>839509.36336475366</v>
      </c>
      <c r="H215" s="80"/>
      <c r="I215" s="76"/>
      <c r="J215" s="81"/>
      <c r="K215" s="76">
        <f t="shared" si="36"/>
        <v>210</v>
      </c>
      <c r="L215" s="85">
        <f t="shared" si="37"/>
        <v>-12435.243999115724</v>
      </c>
      <c r="M215" s="85">
        <f t="shared" si="38"/>
        <v>-4704.2294291201151</v>
      </c>
      <c r="N215" s="85">
        <f t="shared" si="39"/>
        <v>-7731.0145699956092</v>
      </c>
      <c r="O215" s="86">
        <f t="shared" si="33"/>
        <v>566089.55775298958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-6703.0921572412371</v>
      </c>
      <c r="E216" s="85">
        <f t="shared" si="30"/>
        <v>-2155.7497723488032</v>
      </c>
      <c r="F216" s="85">
        <f t="shared" si="31"/>
        <v>-4547.342384892434</v>
      </c>
      <c r="G216" s="86">
        <f t="shared" si="32"/>
        <v>837353.61359240487</v>
      </c>
      <c r="H216" s="80"/>
      <c r="I216" s="76"/>
      <c r="J216" s="81"/>
      <c r="K216" s="76">
        <f t="shared" si="36"/>
        <v>211</v>
      </c>
      <c r="L216" s="85">
        <f t="shared" si="37"/>
        <v>-12435.243999115724</v>
      </c>
      <c r="M216" s="85">
        <f t="shared" si="38"/>
        <v>-4734.6109108498558</v>
      </c>
      <c r="N216" s="85">
        <f t="shared" si="39"/>
        <v>-7700.6330882658685</v>
      </c>
      <c r="O216" s="86">
        <f t="shared" si="33"/>
        <v>561354.9468421397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-6703.0921572412371</v>
      </c>
      <c r="E217" s="85">
        <f t="shared" si="30"/>
        <v>-2167.4267502823568</v>
      </c>
      <c r="F217" s="85">
        <f t="shared" si="31"/>
        <v>-4535.6654069588803</v>
      </c>
      <c r="G217" s="86">
        <f t="shared" si="32"/>
        <v>835186.18684212246</v>
      </c>
      <c r="H217" s="80"/>
      <c r="I217" s="76"/>
      <c r="J217" s="81"/>
      <c r="K217" s="76">
        <f t="shared" si="36"/>
        <v>212</v>
      </c>
      <c r="L217" s="85">
        <f t="shared" si="37"/>
        <v>-12435.243999115724</v>
      </c>
      <c r="M217" s="85">
        <f t="shared" si="38"/>
        <v>-4765.1886063157535</v>
      </c>
      <c r="N217" s="85">
        <f t="shared" si="39"/>
        <v>-7670.0553927999708</v>
      </c>
      <c r="O217" s="86">
        <f t="shared" si="33"/>
        <v>556589.75823582395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-6703.0921572412371</v>
      </c>
      <c r="E218" s="85">
        <f t="shared" si="30"/>
        <v>-2179.1669785130553</v>
      </c>
      <c r="F218" s="85">
        <f t="shared" si="31"/>
        <v>-4523.9251787281819</v>
      </c>
      <c r="G218" s="86">
        <f t="shared" si="32"/>
        <v>833007.01986360946</v>
      </c>
      <c r="H218" s="80"/>
      <c r="I218" s="76"/>
      <c r="J218" s="81"/>
      <c r="K218" s="76">
        <f t="shared" si="36"/>
        <v>213</v>
      </c>
      <c r="L218" s="85">
        <f t="shared" si="37"/>
        <v>-12435.243999115724</v>
      </c>
      <c r="M218" s="85">
        <f t="shared" si="38"/>
        <v>-4795.9637827315401</v>
      </c>
      <c r="N218" s="85">
        <f t="shared" si="39"/>
        <v>-7639.2802163841843</v>
      </c>
      <c r="O218" s="86">
        <f t="shared" si="33"/>
        <v>551793.79445309239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-6703.0921572412371</v>
      </c>
      <c r="E219" s="85">
        <f t="shared" si="30"/>
        <v>-2190.9707996466641</v>
      </c>
      <c r="F219" s="85">
        <f t="shared" si="31"/>
        <v>-4512.1213575945731</v>
      </c>
      <c r="G219" s="86">
        <f t="shared" si="32"/>
        <v>830816.04906396277</v>
      </c>
      <c r="H219" s="80"/>
      <c r="I219" s="76"/>
      <c r="J219" s="81"/>
      <c r="K219" s="76">
        <f t="shared" si="36"/>
        <v>214</v>
      </c>
      <c r="L219" s="85">
        <f t="shared" si="37"/>
        <v>-12435.243999115724</v>
      </c>
      <c r="M219" s="85">
        <f t="shared" si="38"/>
        <v>-4826.9377154950198</v>
      </c>
      <c r="N219" s="85">
        <f t="shared" si="39"/>
        <v>-7608.3062836207046</v>
      </c>
      <c r="O219" s="86">
        <f t="shared" si="33"/>
        <v>546966.85673759738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-6703.0921572412371</v>
      </c>
      <c r="E220" s="85">
        <f t="shared" si="30"/>
        <v>-2202.8385581447537</v>
      </c>
      <c r="F220" s="85">
        <f t="shared" si="31"/>
        <v>-4500.2535990964834</v>
      </c>
      <c r="G220" s="86">
        <f t="shared" si="32"/>
        <v>828613.21050581802</v>
      </c>
      <c r="H220" s="80"/>
      <c r="I220" s="76"/>
      <c r="J220" s="81"/>
      <c r="K220" s="76">
        <f t="shared" si="36"/>
        <v>215</v>
      </c>
      <c r="L220" s="85">
        <f t="shared" si="37"/>
        <v>-12435.243999115724</v>
      </c>
      <c r="M220" s="85">
        <f t="shared" si="38"/>
        <v>-4858.1116882409251</v>
      </c>
      <c r="N220" s="85">
        <f t="shared" si="39"/>
        <v>-7577.1323108747993</v>
      </c>
      <c r="O220" s="86">
        <f t="shared" si="33"/>
        <v>542108.74504935648</v>
      </c>
    </row>
    <row r="221" spans="1:15" x14ac:dyDescent="0.2">
      <c r="A221" s="76"/>
      <c r="B221" s="81">
        <f>SUM(D210:D221)</f>
        <v>-80437.105886894817</v>
      </c>
      <c r="C221" s="76">
        <f t="shared" si="34"/>
        <v>216</v>
      </c>
      <c r="D221" s="85">
        <f t="shared" si="35"/>
        <v>-6703.0921572412371</v>
      </c>
      <c r="E221" s="85">
        <f t="shared" si="30"/>
        <v>-2214.770600334703</v>
      </c>
      <c r="F221" s="85">
        <f t="shared" si="31"/>
        <v>-4488.3215569065342</v>
      </c>
      <c r="G221" s="86">
        <f t="shared" si="32"/>
        <v>826398.43990548328</v>
      </c>
      <c r="H221" s="80"/>
      <c r="I221" s="76"/>
      <c r="J221" s="81">
        <f>SUM(L210:L221)</f>
        <v>-149222.9279893887</v>
      </c>
      <c r="K221" s="76">
        <f t="shared" si="36"/>
        <v>216</v>
      </c>
      <c r="L221" s="85">
        <f t="shared" si="37"/>
        <v>-12435.243999115724</v>
      </c>
      <c r="M221" s="85">
        <f t="shared" si="38"/>
        <v>-4889.4869928941507</v>
      </c>
      <c r="N221" s="85">
        <f t="shared" si="39"/>
        <v>-7545.7570062215736</v>
      </c>
      <c r="O221" s="86">
        <f t="shared" si="33"/>
        <v>537219.25805646228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-6703.0921572412371</v>
      </c>
      <c r="E222" s="85">
        <f t="shared" si="30"/>
        <v>-2226.7672744198489</v>
      </c>
      <c r="F222" s="85">
        <f t="shared" si="31"/>
        <v>-4476.3248828213882</v>
      </c>
      <c r="G222" s="86">
        <f t="shared" si="32"/>
        <v>824171.67263106338</v>
      </c>
      <c r="H222" s="80"/>
      <c r="I222" s="76"/>
      <c r="J222" s="81"/>
      <c r="K222" s="76">
        <f t="shared" si="36"/>
        <v>217</v>
      </c>
      <c r="L222" s="85">
        <f t="shared" si="37"/>
        <v>-12435.243999115724</v>
      </c>
      <c r="M222" s="85">
        <f t="shared" si="38"/>
        <v>-4921.0649297232558</v>
      </c>
      <c r="N222" s="85">
        <f t="shared" si="39"/>
        <v>-7514.1790693924686</v>
      </c>
      <c r="O222" s="86">
        <f t="shared" si="33"/>
        <v>532298.193126739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-6703.0921572412371</v>
      </c>
      <c r="E223" s="85">
        <f t="shared" si="30"/>
        <v>-2238.8289304896225</v>
      </c>
      <c r="F223" s="85">
        <f t="shared" si="31"/>
        <v>-4464.2632267516146</v>
      </c>
      <c r="G223" s="86">
        <f t="shared" si="32"/>
        <v>821932.84370057378</v>
      </c>
      <c r="H223" s="80"/>
      <c r="I223" s="76"/>
      <c r="J223" s="81"/>
      <c r="K223" s="76">
        <f t="shared" si="36"/>
        <v>218</v>
      </c>
      <c r="L223" s="85">
        <f t="shared" si="37"/>
        <v>-12435.243999115724</v>
      </c>
      <c r="M223" s="85">
        <f t="shared" si="38"/>
        <v>-4952.8468073943886</v>
      </c>
      <c r="N223" s="85">
        <f t="shared" si="39"/>
        <v>-7482.3971917213357</v>
      </c>
      <c r="O223" s="86">
        <f t="shared" si="33"/>
        <v>527345.34631934459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-6703.0921572412371</v>
      </c>
      <c r="E224" s="85">
        <f t="shared" si="30"/>
        <v>-2250.9559205297755</v>
      </c>
      <c r="F224" s="85">
        <f t="shared" si="31"/>
        <v>-4452.1362367114616</v>
      </c>
      <c r="G224" s="86">
        <f t="shared" si="32"/>
        <v>819681.887780044</v>
      </c>
      <c r="H224" s="80"/>
      <c r="I224" s="76"/>
      <c r="J224" s="81"/>
      <c r="K224" s="76">
        <f t="shared" si="36"/>
        <v>219</v>
      </c>
      <c r="L224" s="85">
        <f t="shared" si="37"/>
        <v>-12435.243999115724</v>
      </c>
      <c r="M224" s="85">
        <f t="shared" si="38"/>
        <v>-4984.8339430254764</v>
      </c>
      <c r="N224" s="85">
        <f t="shared" si="39"/>
        <v>-7450.410056090248</v>
      </c>
      <c r="O224" s="86">
        <f t="shared" si="33"/>
        <v>522360.51237631909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-6703.0921572412371</v>
      </c>
      <c r="E225" s="85">
        <f t="shared" si="30"/>
        <v>-2263.1485984326464</v>
      </c>
      <c r="F225" s="85">
        <f t="shared" si="31"/>
        <v>-4439.9435588085908</v>
      </c>
      <c r="G225" s="86">
        <f t="shared" si="32"/>
        <v>817418.73918161134</v>
      </c>
      <c r="H225" s="80"/>
      <c r="I225" s="76"/>
      <c r="J225" s="81"/>
      <c r="K225" s="76">
        <f t="shared" si="36"/>
        <v>220</v>
      </c>
      <c r="L225" s="85">
        <f t="shared" si="37"/>
        <v>-12435.243999115724</v>
      </c>
      <c r="M225" s="85">
        <f t="shared" si="38"/>
        <v>-5017.0276622408473</v>
      </c>
      <c r="N225" s="85">
        <f t="shared" si="39"/>
        <v>-7418.216336874877</v>
      </c>
      <c r="O225" s="86">
        <f t="shared" si="33"/>
        <v>517343.48471407825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-6703.0921572412371</v>
      </c>
      <c r="E226" s="85">
        <f t="shared" si="30"/>
        <v>-2275.407320007489</v>
      </c>
      <c r="F226" s="85">
        <f t="shared" si="31"/>
        <v>-4427.6848372337481</v>
      </c>
      <c r="G226" s="86">
        <f t="shared" si="32"/>
        <v>815143.33186160389</v>
      </c>
      <c r="H226" s="80"/>
      <c r="I226" s="76"/>
      <c r="J226" s="81"/>
      <c r="K226" s="76">
        <f t="shared" si="36"/>
        <v>221</v>
      </c>
      <c r="L226" s="85">
        <f t="shared" si="37"/>
        <v>-12435.243999115724</v>
      </c>
      <c r="M226" s="85">
        <f t="shared" si="38"/>
        <v>-5049.4292992261526</v>
      </c>
      <c r="N226" s="85">
        <f t="shared" si="39"/>
        <v>-7385.8146998895718</v>
      </c>
      <c r="O226" s="86">
        <f t="shared" si="33"/>
        <v>512294.0554148521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-6703.0921572412371</v>
      </c>
      <c r="E227" s="85">
        <f t="shared" si="30"/>
        <v>-2287.7324429908595</v>
      </c>
      <c r="F227" s="85">
        <f t="shared" si="31"/>
        <v>-4415.3597142503777</v>
      </c>
      <c r="G227" s="86">
        <f t="shared" si="32"/>
        <v>812855.59941861301</v>
      </c>
      <c r="H227" s="80"/>
      <c r="I227" s="76"/>
      <c r="J227" s="81"/>
      <c r="K227" s="76">
        <f t="shared" si="36"/>
        <v>222</v>
      </c>
      <c r="L227" s="85">
        <f t="shared" si="37"/>
        <v>-12435.243999115724</v>
      </c>
      <c r="M227" s="85">
        <f t="shared" si="38"/>
        <v>-5082.0401967836542</v>
      </c>
      <c r="N227" s="85">
        <f t="shared" si="39"/>
        <v>-7353.2038023320702</v>
      </c>
      <c r="O227" s="86">
        <f t="shared" si="33"/>
        <v>507212.01521806844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-6703.0921572412371</v>
      </c>
      <c r="E228" s="85">
        <f t="shared" si="30"/>
        <v>-2300.1243270570621</v>
      </c>
      <c r="F228" s="85">
        <f t="shared" si="31"/>
        <v>-4402.967830184175</v>
      </c>
      <c r="G228" s="86">
        <f t="shared" si="32"/>
        <v>810555.47509155597</v>
      </c>
      <c r="H228" s="80"/>
      <c r="I228" s="76"/>
      <c r="J228" s="81"/>
      <c r="K228" s="76">
        <f t="shared" si="36"/>
        <v>223</v>
      </c>
      <c r="L228" s="85">
        <f t="shared" si="37"/>
        <v>-12435.243999115724</v>
      </c>
      <c r="M228" s="85">
        <f t="shared" si="38"/>
        <v>-5114.8617063878773</v>
      </c>
      <c r="N228" s="85">
        <f t="shared" si="39"/>
        <v>-7320.382292727847</v>
      </c>
      <c r="O228" s="86">
        <f t="shared" si="33"/>
        <v>502097.15351168055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-6703.0921572412371</v>
      </c>
      <c r="E229" s="85">
        <f t="shared" si="30"/>
        <v>-2312.5833338286184</v>
      </c>
      <c r="F229" s="85">
        <f t="shared" si="31"/>
        <v>-4390.5088234126188</v>
      </c>
      <c r="G229" s="86">
        <f t="shared" si="32"/>
        <v>808242.89175772737</v>
      </c>
      <c r="H229" s="80"/>
      <c r="I229" s="76"/>
      <c r="J229" s="81"/>
      <c r="K229" s="76">
        <f t="shared" si="36"/>
        <v>224</v>
      </c>
      <c r="L229" s="85">
        <f t="shared" si="37"/>
        <v>-12435.243999115724</v>
      </c>
      <c r="M229" s="85">
        <f t="shared" si="38"/>
        <v>-5147.8951882416341</v>
      </c>
      <c r="N229" s="85">
        <f t="shared" si="39"/>
        <v>-7287.3488108740903</v>
      </c>
      <c r="O229" s="86">
        <f t="shared" si="33"/>
        <v>496949.25832343893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-6703.0921572412371</v>
      </c>
      <c r="E230" s="85">
        <f t="shared" si="30"/>
        <v>-2325.1098268868591</v>
      </c>
      <c r="F230" s="85">
        <f t="shared" si="31"/>
        <v>-4377.9823303543781</v>
      </c>
      <c r="G230" s="86">
        <f t="shared" si="32"/>
        <v>805917.78193084046</v>
      </c>
      <c r="H230" s="80"/>
      <c r="I230" s="76"/>
      <c r="J230" s="81"/>
      <c r="K230" s="76">
        <f t="shared" si="36"/>
        <v>225</v>
      </c>
      <c r="L230" s="85">
        <f t="shared" si="37"/>
        <v>-12435.243999115724</v>
      </c>
      <c r="M230" s="85">
        <f t="shared" si="38"/>
        <v>-5181.1420113323657</v>
      </c>
      <c r="N230" s="85">
        <f t="shared" si="39"/>
        <v>-7254.1019877833587</v>
      </c>
      <c r="O230" s="86">
        <f t="shared" si="33"/>
        <v>491768.11631210655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-6703.0921572412371</v>
      </c>
      <c r="E231" s="85">
        <f t="shared" si="30"/>
        <v>-2337.7041717824941</v>
      </c>
      <c r="F231" s="85">
        <f t="shared" si="31"/>
        <v>-4365.3879854587431</v>
      </c>
      <c r="G231" s="86">
        <f t="shared" si="32"/>
        <v>803580.07775905798</v>
      </c>
      <c r="H231" s="80"/>
      <c r="I231" s="76"/>
      <c r="J231" s="81"/>
      <c r="K231" s="76">
        <f t="shared" si="36"/>
        <v>226</v>
      </c>
      <c r="L231" s="85">
        <f t="shared" si="37"/>
        <v>-12435.243999115724</v>
      </c>
      <c r="M231" s="85">
        <f t="shared" si="38"/>
        <v>-5214.6035534888861</v>
      </c>
      <c r="N231" s="85">
        <f t="shared" si="39"/>
        <v>-7220.6404456268383</v>
      </c>
      <c r="O231" s="86">
        <f t="shared" si="33"/>
        <v>486553.51275861764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-6703.0921572412371</v>
      </c>
      <c r="E232" s="85">
        <f t="shared" si="30"/>
        <v>-2350.366736046316</v>
      </c>
      <c r="F232" s="85">
        <f t="shared" si="31"/>
        <v>-4352.7254211949212</v>
      </c>
      <c r="G232" s="86">
        <f t="shared" si="32"/>
        <v>801229.71102301171</v>
      </c>
      <c r="H232" s="80"/>
      <c r="I232" s="76"/>
      <c r="J232" s="81"/>
      <c r="K232" s="76">
        <f t="shared" si="36"/>
        <v>227</v>
      </c>
      <c r="L232" s="85">
        <f t="shared" si="37"/>
        <v>-12435.243999115724</v>
      </c>
      <c r="M232" s="85">
        <f t="shared" si="38"/>
        <v>-5248.2812014385017</v>
      </c>
      <c r="N232" s="85">
        <f t="shared" si="39"/>
        <v>-7186.9627976772226</v>
      </c>
      <c r="O232" s="86">
        <f t="shared" si="33"/>
        <v>481305.23155717913</v>
      </c>
    </row>
    <row r="233" spans="1:15" x14ac:dyDescent="0.2">
      <c r="A233" s="76"/>
      <c r="B233" s="81">
        <f>SUM(D222:D233)</f>
        <v>-80437.105886894817</v>
      </c>
      <c r="C233" s="76">
        <f t="shared" si="34"/>
        <v>228</v>
      </c>
      <c r="D233" s="85">
        <f t="shared" si="35"/>
        <v>-6703.0921572412371</v>
      </c>
      <c r="E233" s="85">
        <f t="shared" si="30"/>
        <v>-2363.097889199903</v>
      </c>
      <c r="F233" s="85">
        <f t="shared" si="31"/>
        <v>-4339.9942680413342</v>
      </c>
      <c r="G233" s="86">
        <f t="shared" si="32"/>
        <v>798866.61313381186</v>
      </c>
      <c r="H233" s="80"/>
      <c r="I233" s="76"/>
      <c r="J233" s="81">
        <f>SUM(L222:L233)</f>
        <v>-149222.9279893887</v>
      </c>
      <c r="K233" s="76">
        <f t="shared" si="36"/>
        <v>228</v>
      </c>
      <c r="L233" s="85">
        <f t="shared" si="37"/>
        <v>-12435.243999115724</v>
      </c>
      <c r="M233" s="85">
        <f t="shared" si="38"/>
        <v>-5282.1763508644499</v>
      </c>
      <c r="N233" s="85">
        <f t="shared" si="39"/>
        <v>-7153.0676482512745</v>
      </c>
      <c r="O233" s="86">
        <f t="shared" si="33"/>
        <v>476023.05520631466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-6703.0921572412371</v>
      </c>
      <c r="E234" s="85">
        <f t="shared" ref="E234:E297" si="40">PPMT($B$3/12,C234,$B$2,$B$1)</f>
        <v>-2375.8980027664002</v>
      </c>
      <c r="F234" s="85">
        <f t="shared" ref="F234:F297" si="41">SUM(D234-E234)</f>
        <v>-4327.194154474837</v>
      </c>
      <c r="G234" s="86">
        <f t="shared" ref="G234:G297" si="42">SUM(G233+E234)</f>
        <v>796490.71513104544</v>
      </c>
      <c r="H234" s="80"/>
      <c r="I234" s="76"/>
      <c r="J234" s="81"/>
      <c r="K234" s="76">
        <f t="shared" si="36"/>
        <v>229</v>
      </c>
      <c r="L234" s="85">
        <f t="shared" si="37"/>
        <v>-12435.243999115724</v>
      </c>
      <c r="M234" s="85">
        <f t="shared" si="38"/>
        <v>-5316.2904064637842</v>
      </c>
      <c r="N234" s="85">
        <f t="shared" si="39"/>
        <v>-7118.9535926519402</v>
      </c>
      <c r="O234" s="86">
        <f t="shared" ref="O234:O297" si="43">SUM(O233+M234)</f>
        <v>470706.76479985088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-6703.0921572412371</v>
      </c>
      <c r="E235" s="85">
        <f t="shared" si="40"/>
        <v>-2388.7674502813852</v>
      </c>
      <c r="F235" s="85">
        <f t="shared" si="41"/>
        <v>-4314.3247069598519</v>
      </c>
      <c r="G235" s="86">
        <f t="shared" si="42"/>
        <v>794101.94768076402</v>
      </c>
      <c r="H235" s="80"/>
      <c r="I235" s="76"/>
      <c r="J235" s="81"/>
      <c r="K235" s="76">
        <f t="shared" si="36"/>
        <v>230</v>
      </c>
      <c r="L235" s="85">
        <f t="shared" si="37"/>
        <v>-12435.243999115724</v>
      </c>
      <c r="M235" s="85">
        <f t="shared" si="38"/>
        <v>-5350.6247820055341</v>
      </c>
      <c r="N235" s="85">
        <f t="shared" si="39"/>
        <v>-7084.6192171101902</v>
      </c>
      <c r="O235" s="86">
        <f t="shared" si="43"/>
        <v>465356.14001784532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-6703.0921572412371</v>
      </c>
      <c r="E236" s="85">
        <f t="shared" si="40"/>
        <v>-2401.7066073037431</v>
      </c>
      <c r="F236" s="85">
        <f t="shared" si="41"/>
        <v>-4301.385549937494</v>
      </c>
      <c r="G236" s="86">
        <f t="shared" si="42"/>
        <v>791700.24107346032</v>
      </c>
      <c r="H236" s="80"/>
      <c r="I236" s="76"/>
      <c r="J236" s="81"/>
      <c r="K236" s="76">
        <f t="shared" si="36"/>
        <v>231</v>
      </c>
      <c r="L236" s="85">
        <f t="shared" si="37"/>
        <v>-12435.243999115724</v>
      </c>
      <c r="M236" s="85">
        <f t="shared" si="38"/>
        <v>-5385.180900389325</v>
      </c>
      <c r="N236" s="85">
        <f t="shared" si="39"/>
        <v>-7050.0630987263994</v>
      </c>
      <c r="O236" s="86">
        <f t="shared" si="43"/>
        <v>459970.95911745599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-6703.0921572412371</v>
      </c>
      <c r="E237" s="85">
        <f t="shared" si="40"/>
        <v>-2414.7158514266375</v>
      </c>
      <c r="F237" s="85">
        <f t="shared" si="41"/>
        <v>-4288.3763058145996</v>
      </c>
      <c r="G237" s="86">
        <f t="shared" si="42"/>
        <v>789285.52522203373</v>
      </c>
      <c r="H237" s="80"/>
      <c r="I237" s="76"/>
      <c r="J237" s="81"/>
      <c r="K237" s="76">
        <f t="shared" si="36"/>
        <v>232</v>
      </c>
      <c r="L237" s="85">
        <f t="shared" si="37"/>
        <v>-12435.243999115724</v>
      </c>
      <c r="M237" s="85">
        <f t="shared" si="38"/>
        <v>-5419.960193704339</v>
      </c>
      <c r="N237" s="85">
        <f t="shared" si="39"/>
        <v>-7015.2838054113854</v>
      </c>
      <c r="O237" s="86">
        <f t="shared" si="43"/>
        <v>454550.99892375164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-6703.0921572412371</v>
      </c>
      <c r="E238" s="85">
        <f t="shared" si="40"/>
        <v>-2427.7955622885338</v>
      </c>
      <c r="F238" s="85">
        <f t="shared" si="41"/>
        <v>-4275.2965949527033</v>
      </c>
      <c r="G238" s="86">
        <f t="shared" si="42"/>
        <v>786857.72965974524</v>
      </c>
      <c r="H238" s="80"/>
      <c r="I238" s="76"/>
      <c r="J238" s="81"/>
      <c r="K238" s="76">
        <f t="shared" si="36"/>
        <v>233</v>
      </c>
      <c r="L238" s="85">
        <f t="shared" si="37"/>
        <v>-12435.243999115724</v>
      </c>
      <c r="M238" s="85">
        <f t="shared" si="38"/>
        <v>-5454.9641032886766</v>
      </c>
      <c r="N238" s="85">
        <f t="shared" si="39"/>
        <v>-6980.2798958270478</v>
      </c>
      <c r="O238" s="86">
        <f t="shared" si="43"/>
        <v>449096.03482046298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-6703.0921572412371</v>
      </c>
      <c r="E239" s="85">
        <f t="shared" si="40"/>
        <v>-2440.9461215842593</v>
      </c>
      <c r="F239" s="85">
        <f t="shared" si="41"/>
        <v>-4262.1460356569778</v>
      </c>
      <c r="G239" s="86">
        <f t="shared" si="42"/>
        <v>784416.78353816096</v>
      </c>
      <c r="H239" s="80"/>
      <c r="I239" s="76"/>
      <c r="J239" s="81"/>
      <c r="K239" s="76">
        <f t="shared" si="36"/>
        <v>234</v>
      </c>
      <c r="L239" s="85">
        <f t="shared" si="37"/>
        <v>-12435.243999115724</v>
      </c>
      <c r="M239" s="85">
        <f t="shared" si="38"/>
        <v>-5490.1940797890848</v>
      </c>
      <c r="N239" s="85">
        <f t="shared" si="39"/>
        <v>-6945.0499193266396</v>
      </c>
      <c r="O239" s="86">
        <f t="shared" si="43"/>
        <v>443605.84074067388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-6703.0921572412371</v>
      </c>
      <c r="E240" s="85">
        <f t="shared" si="40"/>
        <v>-2454.167913076174</v>
      </c>
      <c r="F240" s="85">
        <f t="shared" si="41"/>
        <v>-4248.9242441650631</v>
      </c>
      <c r="G240" s="86">
        <f t="shared" si="42"/>
        <v>781962.61562508484</v>
      </c>
      <c r="H240" s="80"/>
      <c r="I240" s="76"/>
      <c r="J240" s="81"/>
      <c r="K240" s="76">
        <f t="shared" si="36"/>
        <v>235</v>
      </c>
      <c r="L240" s="85">
        <f t="shared" si="37"/>
        <v>-12435.243999115724</v>
      </c>
      <c r="M240" s="85">
        <f t="shared" si="38"/>
        <v>-5525.6515832210516</v>
      </c>
      <c r="N240" s="85">
        <f t="shared" si="39"/>
        <v>-6909.5924158946727</v>
      </c>
      <c r="O240" s="86">
        <f t="shared" si="43"/>
        <v>438080.18915745284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-6703.0921572412371</v>
      </c>
      <c r="E241" s="85">
        <f t="shared" si="40"/>
        <v>-2467.4613226053407</v>
      </c>
      <c r="F241" s="85">
        <f t="shared" si="41"/>
        <v>-4235.6308346358965</v>
      </c>
      <c r="G241" s="86">
        <f t="shared" si="42"/>
        <v>779495.15430247947</v>
      </c>
      <c r="H241" s="80"/>
      <c r="I241" s="76"/>
      <c r="J241" s="81"/>
      <c r="K241" s="76">
        <f t="shared" si="36"/>
        <v>236</v>
      </c>
      <c r="L241" s="85">
        <f t="shared" si="37"/>
        <v>-12435.243999115724</v>
      </c>
      <c r="M241" s="85">
        <f t="shared" si="38"/>
        <v>-5561.3380830293527</v>
      </c>
      <c r="N241" s="85">
        <f t="shared" si="39"/>
        <v>-6873.9059160863717</v>
      </c>
      <c r="O241" s="86">
        <f t="shared" si="43"/>
        <v>432518.85107442347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-6703.0921572412371</v>
      </c>
      <c r="E242" s="85">
        <f t="shared" si="40"/>
        <v>-2480.8267381027827</v>
      </c>
      <c r="F242" s="85">
        <f t="shared" si="41"/>
        <v>-4222.2654191384545</v>
      </c>
      <c r="G242" s="86">
        <f t="shared" si="42"/>
        <v>777014.32756437664</v>
      </c>
      <c r="H242" s="80"/>
      <c r="I242" s="76"/>
      <c r="J242" s="81"/>
      <c r="K242" s="76">
        <f t="shared" si="36"/>
        <v>237</v>
      </c>
      <c r="L242" s="85">
        <f t="shared" si="37"/>
        <v>-12435.243999115724</v>
      </c>
      <c r="M242" s="85">
        <f t="shared" si="38"/>
        <v>-5597.2550581489131</v>
      </c>
      <c r="N242" s="85">
        <f t="shared" si="39"/>
        <v>-6837.9889409668112</v>
      </c>
      <c r="O242" s="86">
        <f t="shared" si="43"/>
        <v>426921.59601627453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-6703.0921572412371</v>
      </c>
      <c r="E243" s="85">
        <f t="shared" si="40"/>
        <v>-2494.2645496008399</v>
      </c>
      <c r="F243" s="85">
        <f t="shared" si="41"/>
        <v>-4208.8276076403972</v>
      </c>
      <c r="G243" s="86">
        <f t="shared" si="42"/>
        <v>774520.06301477575</v>
      </c>
      <c r="H243" s="80"/>
      <c r="I243" s="76"/>
      <c r="J243" s="81"/>
      <c r="K243" s="76">
        <f t="shared" si="36"/>
        <v>238</v>
      </c>
      <c r="L243" s="85">
        <f t="shared" si="37"/>
        <v>-12435.243999115724</v>
      </c>
      <c r="M243" s="85">
        <f t="shared" si="38"/>
        <v>-5633.4039970661252</v>
      </c>
      <c r="N243" s="85">
        <f t="shared" si="39"/>
        <v>-6801.8400020495992</v>
      </c>
      <c r="O243" s="86">
        <f t="shared" si="43"/>
        <v>421288.19201920839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-6703.0921572412371</v>
      </c>
      <c r="E244" s="85">
        <f t="shared" si="40"/>
        <v>-2507.7751492445113</v>
      </c>
      <c r="F244" s="85">
        <f t="shared" si="41"/>
        <v>-4195.3170079967258</v>
      </c>
      <c r="G244" s="86">
        <f t="shared" si="42"/>
        <v>772012.28786553128</v>
      </c>
      <c r="H244" s="80"/>
      <c r="I244" s="76"/>
      <c r="J244" s="81"/>
      <c r="K244" s="76">
        <f t="shared" si="36"/>
        <v>239</v>
      </c>
      <c r="L244" s="85">
        <f t="shared" si="37"/>
        <v>-12435.243999115724</v>
      </c>
      <c r="M244" s="85">
        <f t="shared" si="38"/>
        <v>-5669.7863978805126</v>
      </c>
      <c r="N244" s="85">
        <f t="shared" si="39"/>
        <v>-6765.4576012352118</v>
      </c>
      <c r="O244" s="86">
        <f t="shared" si="43"/>
        <v>415618.40562132787</v>
      </c>
    </row>
    <row r="245" spans="1:15" x14ac:dyDescent="0.2">
      <c r="A245" s="76"/>
      <c r="B245" s="81">
        <f>SUM(D234:D245)</f>
        <v>-80437.105886894817</v>
      </c>
      <c r="C245" s="76">
        <f t="shared" si="34"/>
        <v>240</v>
      </c>
      <c r="D245" s="85">
        <f t="shared" si="35"/>
        <v>-6703.0921572412371</v>
      </c>
      <c r="E245" s="85">
        <f t="shared" si="40"/>
        <v>-2521.3589313029206</v>
      </c>
      <c r="F245" s="85">
        <f t="shared" si="41"/>
        <v>-4181.7332259383165</v>
      </c>
      <c r="G245" s="86">
        <f t="shared" si="42"/>
        <v>769490.92893422837</v>
      </c>
      <c r="H245" s="80"/>
      <c r="I245" s="76"/>
      <c r="J245" s="81">
        <f>SUM(L234:L245)</f>
        <v>-149222.9279893887</v>
      </c>
      <c r="K245" s="76">
        <f t="shared" si="36"/>
        <v>240</v>
      </c>
      <c r="L245" s="85">
        <f t="shared" si="37"/>
        <v>-12435.243999115724</v>
      </c>
      <c r="M245" s="85">
        <f t="shared" si="38"/>
        <v>-5706.4037683668257</v>
      </c>
      <c r="N245" s="85">
        <f t="shared" si="39"/>
        <v>-6728.8402307488986</v>
      </c>
      <c r="O245" s="86">
        <f t="shared" si="43"/>
        <v>409912.00185296102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-6703.0921572412371</v>
      </c>
      <c r="E246" s="85">
        <f t="shared" si="40"/>
        <v>-2535.0162921808114</v>
      </c>
      <c r="F246" s="85">
        <f t="shared" si="41"/>
        <v>-4168.0758650604257</v>
      </c>
      <c r="G246" s="86">
        <f t="shared" si="42"/>
        <v>766955.91264204751</v>
      </c>
      <c r="H246" s="80"/>
      <c r="I246" s="76"/>
      <c r="J246" s="81"/>
      <c r="K246" s="76">
        <f t="shared" si="36"/>
        <v>241</v>
      </c>
      <c r="L246" s="85">
        <f t="shared" si="37"/>
        <v>-12435.243999115724</v>
      </c>
      <c r="M246" s="85">
        <f t="shared" si="38"/>
        <v>-5743.2576260375245</v>
      </c>
      <c r="N246" s="85">
        <f t="shared" si="39"/>
        <v>-6691.9863730781999</v>
      </c>
      <c r="O246" s="86">
        <f t="shared" si="43"/>
        <v>404168.7442269235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-6703.0921572412371</v>
      </c>
      <c r="E247" s="85">
        <f t="shared" si="40"/>
        <v>-2548.7476304301226</v>
      </c>
      <c r="F247" s="85">
        <f t="shared" si="41"/>
        <v>-4154.3445268111145</v>
      </c>
      <c r="G247" s="86">
        <f t="shared" si="42"/>
        <v>764407.16501161736</v>
      </c>
      <c r="H247" s="80"/>
      <c r="I247" s="76"/>
      <c r="J247" s="81"/>
      <c r="K247" s="76">
        <f t="shared" si="36"/>
        <v>242</v>
      </c>
      <c r="L247" s="85">
        <f t="shared" si="37"/>
        <v>-12435.243999115724</v>
      </c>
      <c r="M247" s="85">
        <f t="shared" si="38"/>
        <v>-5780.3494982056873</v>
      </c>
      <c r="N247" s="85">
        <f t="shared" si="39"/>
        <v>-6654.8945009100371</v>
      </c>
      <c r="O247" s="86">
        <f t="shared" si="43"/>
        <v>398388.3947287178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-6703.0921572412371</v>
      </c>
      <c r="E248" s="85">
        <f t="shared" si="40"/>
        <v>-2562.5533467616206</v>
      </c>
      <c r="F248" s="85">
        <f t="shared" si="41"/>
        <v>-4140.5388104796166</v>
      </c>
      <c r="G248" s="86">
        <f t="shared" si="42"/>
        <v>761844.61166485574</v>
      </c>
      <c r="H248" s="80"/>
      <c r="I248" s="76"/>
      <c r="J248" s="81"/>
      <c r="K248" s="76">
        <f t="shared" si="36"/>
        <v>243</v>
      </c>
      <c r="L248" s="85">
        <f t="shared" si="37"/>
        <v>-12435.243999115724</v>
      </c>
      <c r="M248" s="85">
        <f t="shared" si="38"/>
        <v>-5817.6809220482601</v>
      </c>
      <c r="N248" s="85">
        <f t="shared" si="39"/>
        <v>-6617.5630770674643</v>
      </c>
      <c r="O248" s="86">
        <f t="shared" si="43"/>
        <v>392570.71380666952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-6703.0921572412371</v>
      </c>
      <c r="E249" s="85">
        <f t="shared" si="40"/>
        <v>-2576.433844056578</v>
      </c>
      <c r="F249" s="85">
        <f t="shared" si="41"/>
        <v>-4126.6583131846592</v>
      </c>
      <c r="G249" s="86">
        <f t="shared" si="42"/>
        <v>759268.17782079917</v>
      </c>
      <c r="H249" s="80"/>
      <c r="I249" s="76"/>
      <c r="J249" s="81"/>
      <c r="K249" s="76">
        <f t="shared" si="36"/>
        <v>244</v>
      </c>
      <c r="L249" s="85">
        <f t="shared" si="37"/>
        <v>-12435.243999115724</v>
      </c>
      <c r="M249" s="85">
        <f t="shared" si="38"/>
        <v>-5855.253444669821</v>
      </c>
      <c r="N249" s="85">
        <f t="shared" si="39"/>
        <v>-6579.9905544459034</v>
      </c>
      <c r="O249" s="86">
        <f t="shared" si="43"/>
        <v>386715.46036199969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-6703.0921572412371</v>
      </c>
      <c r="E250" s="85">
        <f t="shared" si="40"/>
        <v>-2590.3895273785511</v>
      </c>
      <c r="F250" s="85">
        <f t="shared" si="41"/>
        <v>-4112.7026298626861</v>
      </c>
      <c r="G250" s="86">
        <f t="shared" si="42"/>
        <v>756677.78829342057</v>
      </c>
      <c r="H250" s="80"/>
      <c r="I250" s="76"/>
      <c r="J250" s="81"/>
      <c r="K250" s="76">
        <f t="shared" si="36"/>
        <v>245</v>
      </c>
      <c r="L250" s="85">
        <f t="shared" si="37"/>
        <v>-12435.243999115724</v>
      </c>
      <c r="M250" s="85">
        <f t="shared" si="38"/>
        <v>-5893.0686231666532</v>
      </c>
      <c r="N250" s="85">
        <f t="shared" si="39"/>
        <v>-6542.1753759490712</v>
      </c>
      <c r="O250" s="86">
        <f t="shared" si="43"/>
        <v>380822.39173883304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-6703.0921572412371</v>
      </c>
      <c r="E251" s="85">
        <f t="shared" si="40"/>
        <v>-2604.4208039851846</v>
      </c>
      <c r="F251" s="85">
        <f t="shared" si="41"/>
        <v>-4098.6713532560525</v>
      </c>
      <c r="G251" s="86">
        <f t="shared" si="42"/>
        <v>754073.36748943536</v>
      </c>
      <c r="H251" s="80"/>
      <c r="I251" s="76"/>
      <c r="J251" s="81"/>
      <c r="K251" s="76">
        <f t="shared" si="36"/>
        <v>246</v>
      </c>
      <c r="L251" s="85">
        <f t="shared" si="37"/>
        <v>-12435.243999115724</v>
      </c>
      <c r="M251" s="85">
        <f t="shared" si="38"/>
        <v>-5931.1280246912702</v>
      </c>
      <c r="N251" s="85">
        <f t="shared" si="39"/>
        <v>-6504.1159744244542</v>
      </c>
      <c r="O251" s="86">
        <f t="shared" si="43"/>
        <v>374891.26371414179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-6703.0921572412371</v>
      </c>
      <c r="E252" s="85">
        <f t="shared" si="40"/>
        <v>-2618.5280833401016</v>
      </c>
      <c r="F252" s="85">
        <f t="shared" si="41"/>
        <v>-4084.5640739011355</v>
      </c>
      <c r="G252" s="86">
        <f t="shared" si="42"/>
        <v>751454.83940609521</v>
      </c>
      <c r="H252" s="80"/>
      <c r="I252" s="76"/>
      <c r="J252" s="81"/>
      <c r="K252" s="76">
        <f t="shared" si="36"/>
        <v>247</v>
      </c>
      <c r="L252" s="85">
        <f t="shared" si="37"/>
        <v>-12435.243999115724</v>
      </c>
      <c r="M252" s="85">
        <f t="shared" si="38"/>
        <v>-5969.4332265174044</v>
      </c>
      <c r="N252" s="85">
        <f t="shared" si="39"/>
        <v>-6465.81077259832</v>
      </c>
      <c r="O252" s="86">
        <f t="shared" si="43"/>
        <v>368921.83048762439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-6703.0921572412371</v>
      </c>
      <c r="E253" s="85">
        <f t="shared" si="40"/>
        <v>-2632.7117771248613</v>
      </c>
      <c r="F253" s="85">
        <f t="shared" si="41"/>
        <v>-4070.3803801163758</v>
      </c>
      <c r="G253" s="86">
        <f t="shared" si="42"/>
        <v>748822.12762897031</v>
      </c>
      <c r="H253" s="80"/>
      <c r="I253" s="76"/>
      <c r="J253" s="81"/>
      <c r="K253" s="76">
        <f t="shared" si="36"/>
        <v>248</v>
      </c>
      <c r="L253" s="85">
        <f t="shared" si="37"/>
        <v>-12435.243999115724</v>
      </c>
      <c r="M253" s="85">
        <f t="shared" si="38"/>
        <v>-6007.9858161053171</v>
      </c>
      <c r="N253" s="85">
        <f t="shared" si="39"/>
        <v>-6427.2581830104073</v>
      </c>
      <c r="O253" s="86">
        <f t="shared" si="43"/>
        <v>362913.84467151907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-6703.0921572412371</v>
      </c>
      <c r="E254" s="85">
        <f t="shared" si="40"/>
        <v>-2646.9722992509578</v>
      </c>
      <c r="F254" s="85">
        <f t="shared" si="41"/>
        <v>-4056.1198579902793</v>
      </c>
      <c r="G254" s="86">
        <f t="shared" si="42"/>
        <v>746175.1553297193</v>
      </c>
      <c r="H254" s="80"/>
      <c r="I254" s="76"/>
      <c r="J254" s="81"/>
      <c r="K254" s="76">
        <f t="shared" si="36"/>
        <v>249</v>
      </c>
      <c r="L254" s="85">
        <f t="shared" si="37"/>
        <v>-12435.243999115724</v>
      </c>
      <c r="M254" s="85">
        <f t="shared" si="38"/>
        <v>-6046.7873911676634</v>
      </c>
      <c r="N254" s="85">
        <f t="shared" si="39"/>
        <v>-6388.456607948061</v>
      </c>
      <c r="O254" s="86">
        <f t="shared" si="43"/>
        <v>356867.05728035141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-6703.0921572412371</v>
      </c>
      <c r="E255" s="85">
        <f t="shared" si="40"/>
        <v>-2661.3100658718972</v>
      </c>
      <c r="F255" s="85">
        <f t="shared" si="41"/>
        <v>-4041.7820913693399</v>
      </c>
      <c r="G255" s="86">
        <f t="shared" si="42"/>
        <v>743513.84526384738</v>
      </c>
      <c r="H255" s="80"/>
      <c r="I255" s="76"/>
      <c r="J255" s="81"/>
      <c r="K255" s="76">
        <f t="shared" si="36"/>
        <v>250</v>
      </c>
      <c r="L255" s="85">
        <f t="shared" si="37"/>
        <v>-12435.243999115724</v>
      </c>
      <c r="M255" s="85">
        <f t="shared" si="38"/>
        <v>-6085.8395597356239</v>
      </c>
      <c r="N255" s="85">
        <f t="shared" si="39"/>
        <v>-6349.4044393801005</v>
      </c>
      <c r="O255" s="86">
        <f t="shared" si="43"/>
        <v>350781.21772061579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-6703.0921572412371</v>
      </c>
      <c r="E256" s="85">
        <f t="shared" si="40"/>
        <v>-2675.7254953953679</v>
      </c>
      <c r="F256" s="85">
        <f t="shared" si="41"/>
        <v>-4027.3666618458692</v>
      </c>
      <c r="G256" s="86">
        <f t="shared" si="42"/>
        <v>740838.11976845202</v>
      </c>
      <c r="H256" s="80"/>
      <c r="I256" s="76"/>
      <c r="J256" s="81"/>
      <c r="K256" s="76">
        <f t="shared" si="36"/>
        <v>251</v>
      </c>
      <c r="L256" s="85">
        <f t="shared" si="37"/>
        <v>-12435.243999115724</v>
      </c>
      <c r="M256" s="85">
        <f t="shared" si="38"/>
        <v>-6125.1439402255837</v>
      </c>
      <c r="N256" s="85">
        <f t="shared" si="39"/>
        <v>-6310.1000588901406</v>
      </c>
      <c r="O256" s="86">
        <f t="shared" si="43"/>
        <v>344656.0737803902</v>
      </c>
    </row>
    <row r="257" spans="1:15" x14ac:dyDescent="0.2">
      <c r="A257" s="76"/>
      <c r="B257" s="81">
        <f>SUM(D246:D257)</f>
        <v>-80437.105886894817</v>
      </c>
      <c r="C257" s="76">
        <f t="shared" si="34"/>
        <v>252</v>
      </c>
      <c r="D257" s="85">
        <f t="shared" si="35"/>
        <v>-6703.0921572412371</v>
      </c>
      <c r="E257" s="85">
        <f t="shared" si="40"/>
        <v>-2690.2190084954304</v>
      </c>
      <c r="F257" s="85">
        <f t="shared" si="41"/>
        <v>-4012.8731487458067</v>
      </c>
      <c r="G257" s="86">
        <f t="shared" si="42"/>
        <v>738147.90075995657</v>
      </c>
      <c r="H257" s="80"/>
      <c r="I257" s="76"/>
      <c r="J257" s="81">
        <f>SUM(L246:L257)</f>
        <v>-149222.9279893887</v>
      </c>
      <c r="K257" s="76">
        <f t="shared" si="36"/>
        <v>252</v>
      </c>
      <c r="L257" s="85">
        <f t="shared" si="37"/>
        <v>-12435.243999115724</v>
      </c>
      <c r="M257" s="85">
        <f t="shared" si="38"/>
        <v>-6164.7021615062167</v>
      </c>
      <c r="N257" s="85">
        <f t="shared" si="39"/>
        <v>-6270.5418376095076</v>
      </c>
      <c r="O257" s="86">
        <f t="shared" si="43"/>
        <v>338491.37161888398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-6703.0921572412371</v>
      </c>
      <c r="E258" s="85">
        <f t="shared" si="40"/>
        <v>-2704.7910281247791</v>
      </c>
      <c r="F258" s="85">
        <f t="shared" si="41"/>
        <v>-3998.301129116458</v>
      </c>
      <c r="G258" s="86">
        <f t="shared" si="42"/>
        <v>735443.10973183182</v>
      </c>
      <c r="H258" s="80"/>
      <c r="I258" s="76"/>
      <c r="J258" s="81"/>
      <c r="K258" s="76">
        <f t="shared" si="36"/>
        <v>253</v>
      </c>
      <c r="L258" s="85">
        <f t="shared" si="37"/>
        <v>-12435.243999115724</v>
      </c>
      <c r="M258" s="85">
        <f t="shared" si="38"/>
        <v>-6204.51586296593</v>
      </c>
      <c r="N258" s="85">
        <f t="shared" si="39"/>
        <v>-6230.7281361497944</v>
      </c>
      <c r="O258" s="86">
        <f t="shared" si="43"/>
        <v>332286.85575591802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-6703.0921572412371</v>
      </c>
      <c r="E259" s="85">
        <f t="shared" si="40"/>
        <v>-2719.4419795271192</v>
      </c>
      <c r="F259" s="85">
        <f t="shared" si="41"/>
        <v>-3983.6501777141179</v>
      </c>
      <c r="G259" s="86">
        <f t="shared" si="42"/>
        <v>732723.6677523047</v>
      </c>
      <c r="H259" s="80"/>
      <c r="I259" s="76"/>
      <c r="J259" s="81"/>
      <c r="K259" s="76">
        <f t="shared" si="36"/>
        <v>254</v>
      </c>
      <c r="L259" s="85">
        <f t="shared" si="37"/>
        <v>-12435.243999115724</v>
      </c>
      <c r="M259" s="85">
        <f t="shared" si="38"/>
        <v>-6244.5866945809248</v>
      </c>
      <c r="N259" s="85">
        <f t="shared" si="39"/>
        <v>-6190.6573045347996</v>
      </c>
      <c r="O259" s="86">
        <f t="shared" si="43"/>
        <v>326042.26906133711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-6703.0921572412371</v>
      </c>
      <c r="E260" s="85">
        <f t="shared" si="40"/>
        <v>-2734.1722902495544</v>
      </c>
      <c r="F260" s="85">
        <f t="shared" si="41"/>
        <v>-3968.9198669916827</v>
      </c>
      <c r="G260" s="86">
        <f t="shared" si="42"/>
        <v>729989.49546205509</v>
      </c>
      <c r="H260" s="80"/>
      <c r="I260" s="76"/>
      <c r="J260" s="81"/>
      <c r="K260" s="76">
        <f t="shared" si="36"/>
        <v>255</v>
      </c>
      <c r="L260" s="85">
        <f t="shared" si="37"/>
        <v>-12435.243999115724</v>
      </c>
      <c r="M260" s="85">
        <f t="shared" si="38"/>
        <v>-6284.9163169834301</v>
      </c>
      <c r="N260" s="85">
        <f t="shared" si="39"/>
        <v>-6150.3276821322943</v>
      </c>
      <c r="O260" s="86">
        <f t="shared" si="43"/>
        <v>319757.3527443537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-6703.0921572412371</v>
      </c>
      <c r="E261" s="85">
        <f t="shared" si="40"/>
        <v>-2748.982390155079</v>
      </c>
      <c r="F261" s="85">
        <f t="shared" si="41"/>
        <v>-3954.1097670861582</v>
      </c>
      <c r="G261" s="86">
        <f t="shared" si="42"/>
        <v>727240.5130719</v>
      </c>
      <c r="H261" s="80"/>
      <c r="I261" s="76"/>
      <c r="J261" s="81"/>
      <c r="K261" s="76">
        <f t="shared" si="36"/>
        <v>256</v>
      </c>
      <c r="L261" s="85">
        <f t="shared" si="37"/>
        <v>-12435.243999115724</v>
      </c>
      <c r="M261" s="85">
        <f t="shared" si="38"/>
        <v>-6325.5064015306134</v>
      </c>
      <c r="N261" s="85">
        <f t="shared" si="39"/>
        <v>-6109.737597585111</v>
      </c>
      <c r="O261" s="86">
        <f t="shared" si="43"/>
        <v>313431.84634282306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-6703.0921572412371</v>
      </c>
      <c r="E262" s="85">
        <f t="shared" si="40"/>
        <v>-2763.8727114350831</v>
      </c>
      <c r="F262" s="85">
        <f t="shared" si="41"/>
        <v>-3939.219445806154</v>
      </c>
      <c r="G262" s="86">
        <f t="shared" si="42"/>
        <v>724476.64036046492</v>
      </c>
      <c r="H262" s="80"/>
      <c r="I262" s="76"/>
      <c r="J262" s="81"/>
      <c r="K262" s="76">
        <f t="shared" si="36"/>
        <v>257</v>
      </c>
      <c r="L262" s="85">
        <f t="shared" si="37"/>
        <v>-12435.243999115724</v>
      </c>
      <c r="M262" s="85">
        <f t="shared" si="38"/>
        <v>-6366.3586303738193</v>
      </c>
      <c r="N262" s="85">
        <f t="shared" si="39"/>
        <v>-6068.885368741905</v>
      </c>
      <c r="O262" s="86">
        <f t="shared" si="43"/>
        <v>307065.48771244922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-6703.0921572412371</v>
      </c>
      <c r="E263" s="85">
        <f t="shared" si="40"/>
        <v>-2778.8436886220225</v>
      </c>
      <c r="F263" s="85">
        <f t="shared" si="41"/>
        <v>-3924.2484686192147</v>
      </c>
      <c r="G263" s="86">
        <f t="shared" si="42"/>
        <v>721697.79667184292</v>
      </c>
      <c r="H263" s="80"/>
      <c r="I263" s="76"/>
      <c r="J263" s="81"/>
      <c r="K263" s="76">
        <f t="shared" si="36"/>
        <v>258</v>
      </c>
      <c r="L263" s="85">
        <f t="shared" si="37"/>
        <v>-12435.243999115724</v>
      </c>
      <c r="M263" s="85">
        <f t="shared" si="38"/>
        <v>-6407.4746965283302</v>
      </c>
      <c r="N263" s="85">
        <f t="shared" si="39"/>
        <v>-6027.7693025873941</v>
      </c>
      <c r="O263" s="86">
        <f t="shared" si="43"/>
        <v>300658.01301592088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-6703.0921572412371</v>
      </c>
      <c r="E264" s="85">
        <f t="shared" si="40"/>
        <v>-2793.8957586020638</v>
      </c>
      <c r="F264" s="85">
        <f t="shared" si="41"/>
        <v>-3909.1963986391734</v>
      </c>
      <c r="G264" s="86">
        <f t="shared" si="42"/>
        <v>718903.90091324085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-12435.243999115724</v>
      </c>
      <c r="M264" s="85">
        <f t="shared" ref="M264:M327" si="48">PPMT($J$3/12,K264,$J$2,$J$1)</f>
        <v>-6448.8563039434084</v>
      </c>
      <c r="N264" s="85">
        <f t="shared" ref="N264:N327" si="49">SUM(L264-M264)</f>
        <v>-5986.3876951723159</v>
      </c>
      <c r="O264" s="86">
        <f t="shared" si="43"/>
        <v>294209.15671197744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-6703.0921572412371</v>
      </c>
      <c r="E265" s="85">
        <f t="shared" si="40"/>
        <v>-2809.0293606278215</v>
      </c>
      <c r="F265" s="85">
        <f t="shared" si="41"/>
        <v>-3894.0627966134157</v>
      </c>
      <c r="G265" s="86">
        <f t="shared" si="42"/>
        <v>716094.87155261298</v>
      </c>
      <c r="H265" s="80"/>
      <c r="I265" s="76"/>
      <c r="J265" s="81"/>
      <c r="K265" s="76">
        <f t="shared" si="46"/>
        <v>260</v>
      </c>
      <c r="L265" s="85">
        <f t="shared" si="47"/>
        <v>-12435.243999115724</v>
      </c>
      <c r="M265" s="85">
        <f t="shared" si="48"/>
        <v>-6490.5051675730419</v>
      </c>
      <c r="N265" s="85">
        <f t="shared" si="49"/>
        <v>-5944.7388315426824</v>
      </c>
      <c r="O265" s="86">
        <f t="shared" si="43"/>
        <v>287718.65154440439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-6703.0921572412371</v>
      </c>
      <c r="E266" s="85">
        <f t="shared" si="40"/>
        <v>-2824.2449363312217</v>
      </c>
      <c r="F266" s="85">
        <f t="shared" si="41"/>
        <v>-3878.8472209100155</v>
      </c>
      <c r="G266" s="86">
        <f t="shared" si="42"/>
        <v>713270.62661628181</v>
      </c>
      <c r="H266" s="80"/>
      <c r="I266" s="76"/>
      <c r="J266" s="81"/>
      <c r="K266" s="76">
        <f t="shared" si="46"/>
        <v>261</v>
      </c>
      <c r="L266" s="85">
        <f t="shared" si="47"/>
        <v>-12435.243999115724</v>
      </c>
      <c r="M266" s="85">
        <f t="shared" si="48"/>
        <v>-6532.4230134469553</v>
      </c>
      <c r="N266" s="85">
        <f t="shared" si="49"/>
        <v>-5902.820985668769</v>
      </c>
      <c r="O266" s="86">
        <f t="shared" si="43"/>
        <v>281186.22853095742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-6703.0921572412371</v>
      </c>
      <c r="E267" s="85">
        <f t="shared" si="40"/>
        <v>-2839.5429297363489</v>
      </c>
      <c r="F267" s="85">
        <f t="shared" si="41"/>
        <v>-3863.5492275048882</v>
      </c>
      <c r="G267" s="86">
        <f t="shared" si="42"/>
        <v>710431.08368654549</v>
      </c>
      <c r="H267" s="80"/>
      <c r="I267" s="76"/>
      <c r="J267" s="81"/>
      <c r="K267" s="76">
        <f t="shared" si="46"/>
        <v>262</v>
      </c>
      <c r="L267" s="85">
        <f t="shared" si="47"/>
        <v>-12435.243999115724</v>
      </c>
      <c r="M267" s="85">
        <f t="shared" si="48"/>
        <v>-6574.6115787421268</v>
      </c>
      <c r="N267" s="85">
        <f t="shared" si="49"/>
        <v>-5860.6324203735976</v>
      </c>
      <c r="O267" s="86">
        <f t="shared" si="43"/>
        <v>274611.61695221532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-6703.0921572412371</v>
      </c>
      <c r="E268" s="85">
        <f t="shared" si="40"/>
        <v>-2854.9237872724211</v>
      </c>
      <c r="F268" s="85">
        <f t="shared" si="41"/>
        <v>-3848.168369968816</v>
      </c>
      <c r="G268" s="86">
        <f t="shared" si="42"/>
        <v>707576.15989927307</v>
      </c>
      <c r="H268" s="80"/>
      <c r="I268" s="76"/>
      <c r="J268" s="81"/>
      <c r="K268" s="76">
        <f t="shared" si="46"/>
        <v>263</v>
      </c>
      <c r="L268" s="85">
        <f t="shared" si="47"/>
        <v>-12435.243999115724</v>
      </c>
      <c r="M268" s="85">
        <f t="shared" si="48"/>
        <v>-6617.0726118548364</v>
      </c>
      <c r="N268" s="85">
        <f t="shared" si="49"/>
        <v>-5818.171387260888</v>
      </c>
      <c r="O268" s="86">
        <f t="shared" si="43"/>
        <v>267994.5443403605</v>
      </c>
    </row>
    <row r="269" spans="1:15" x14ac:dyDescent="0.2">
      <c r="A269" s="76"/>
      <c r="B269" s="81">
        <f>SUM(D258:D269)</f>
        <v>-80437.105886894817</v>
      </c>
      <c r="C269" s="76">
        <f t="shared" si="44"/>
        <v>264</v>
      </c>
      <c r="D269" s="85">
        <f t="shared" si="45"/>
        <v>-6703.0921572412371</v>
      </c>
      <c r="E269" s="85">
        <f t="shared" si="40"/>
        <v>-2870.3879577868092</v>
      </c>
      <c r="F269" s="85">
        <f t="shared" si="41"/>
        <v>-3832.7041994544279</v>
      </c>
      <c r="G269" s="86">
        <f t="shared" si="42"/>
        <v>704705.77194148628</v>
      </c>
      <c r="H269" s="80"/>
      <c r="I269" s="76"/>
      <c r="J269" s="81">
        <f>SUM(L258:L269)</f>
        <v>-149222.9279893887</v>
      </c>
      <c r="K269" s="76">
        <f t="shared" si="46"/>
        <v>264</v>
      </c>
      <c r="L269" s="85">
        <f t="shared" si="47"/>
        <v>-12435.243999115724</v>
      </c>
      <c r="M269" s="85">
        <f t="shared" si="48"/>
        <v>-6659.8078724730567</v>
      </c>
      <c r="N269" s="85">
        <f t="shared" si="49"/>
        <v>-5775.4361266426677</v>
      </c>
      <c r="O269" s="86">
        <f t="shared" si="43"/>
        <v>261334.73646788744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-6703.0921572412371</v>
      </c>
      <c r="E270" s="85">
        <f t="shared" si="40"/>
        <v>-2885.935892558156</v>
      </c>
      <c r="F270" s="85">
        <f t="shared" si="41"/>
        <v>-3817.1562646830812</v>
      </c>
      <c r="G270" s="86">
        <f t="shared" si="42"/>
        <v>701819.83604892809</v>
      </c>
      <c r="H270" s="80"/>
      <c r="I270" s="76"/>
      <c r="J270" s="81"/>
      <c r="K270" s="76">
        <f t="shared" si="46"/>
        <v>265</v>
      </c>
      <c r="L270" s="85">
        <f t="shared" si="47"/>
        <v>-12435.243999115724</v>
      </c>
      <c r="M270" s="85">
        <f t="shared" si="48"/>
        <v>-6702.8191316494404</v>
      </c>
      <c r="N270" s="85">
        <f t="shared" si="49"/>
        <v>-5732.424867466284</v>
      </c>
      <c r="O270" s="86">
        <f t="shared" si="43"/>
        <v>254631.917336238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-6703.0921572412371</v>
      </c>
      <c r="E271" s="85">
        <f t="shared" si="40"/>
        <v>-2901.5680453095129</v>
      </c>
      <c r="F271" s="85">
        <f t="shared" si="41"/>
        <v>-3801.5241119317243</v>
      </c>
      <c r="G271" s="86">
        <f t="shared" si="42"/>
        <v>698918.26800361858</v>
      </c>
      <c r="H271" s="80"/>
      <c r="I271" s="76"/>
      <c r="J271" s="81"/>
      <c r="K271" s="76">
        <f t="shared" si="46"/>
        <v>266</v>
      </c>
      <c r="L271" s="85">
        <f t="shared" si="47"/>
        <v>-12435.243999115724</v>
      </c>
      <c r="M271" s="85">
        <f t="shared" si="48"/>
        <v>-6746.10817187468</v>
      </c>
      <c r="N271" s="85">
        <f t="shared" si="49"/>
        <v>-5689.1358272410444</v>
      </c>
      <c r="O271" s="86">
        <f t="shared" si="43"/>
        <v>247885.80916436331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-6703.0921572412371</v>
      </c>
      <c r="E272" s="85">
        <f t="shared" si="40"/>
        <v>-2917.2848722216099</v>
      </c>
      <c r="F272" s="85">
        <f t="shared" si="41"/>
        <v>-3785.8072850196272</v>
      </c>
      <c r="G272" s="86">
        <f t="shared" si="42"/>
        <v>696000.98313139693</v>
      </c>
      <c r="H272" s="80"/>
      <c r="I272" s="76"/>
      <c r="J272" s="81"/>
      <c r="K272" s="76">
        <f t="shared" si="46"/>
        <v>267</v>
      </c>
      <c r="L272" s="85">
        <f t="shared" si="47"/>
        <v>-12435.243999115724</v>
      </c>
      <c r="M272" s="85">
        <f t="shared" si="48"/>
        <v>-6789.6767871513821</v>
      </c>
      <c r="N272" s="85">
        <f t="shared" si="49"/>
        <v>-5645.5672119643423</v>
      </c>
      <c r="O272" s="86">
        <f t="shared" si="43"/>
        <v>241096.13237721194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-6703.0921572412371</v>
      </c>
      <c r="E273" s="85">
        <f t="shared" si="40"/>
        <v>-2933.0868319461392</v>
      </c>
      <c r="F273" s="85">
        <f t="shared" si="41"/>
        <v>-3770.0053252950979</v>
      </c>
      <c r="G273" s="86">
        <f t="shared" si="42"/>
        <v>693067.89629945077</v>
      </c>
      <c r="H273" s="80"/>
      <c r="I273" s="76"/>
      <c r="J273" s="81"/>
      <c r="K273" s="76">
        <f t="shared" si="46"/>
        <v>268</v>
      </c>
      <c r="L273" s="85">
        <f t="shared" si="47"/>
        <v>-12435.243999115724</v>
      </c>
      <c r="M273" s="85">
        <f t="shared" si="48"/>
        <v>-6833.5267830683997</v>
      </c>
      <c r="N273" s="85">
        <f t="shared" si="49"/>
        <v>-5601.7172160473247</v>
      </c>
      <c r="O273" s="86">
        <f t="shared" si="43"/>
        <v>234262.60559414353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-6703.0921572412371</v>
      </c>
      <c r="E274" s="85">
        <f t="shared" si="40"/>
        <v>-2948.9743856191799</v>
      </c>
      <c r="F274" s="85">
        <f t="shared" si="41"/>
        <v>-3754.1177716220573</v>
      </c>
      <c r="G274" s="86">
        <f t="shared" si="42"/>
        <v>690118.92191383161</v>
      </c>
      <c r="H274" s="80"/>
      <c r="I274" s="76"/>
      <c r="J274" s="81"/>
      <c r="K274" s="76">
        <f t="shared" si="46"/>
        <v>269</v>
      </c>
      <c r="L274" s="85">
        <f t="shared" si="47"/>
        <v>-12435.243999115724</v>
      </c>
      <c r="M274" s="85">
        <f t="shared" si="48"/>
        <v>-6877.6599768757242</v>
      </c>
      <c r="N274" s="85">
        <f t="shared" si="49"/>
        <v>-5557.5840222400002</v>
      </c>
      <c r="O274" s="86">
        <f t="shared" si="43"/>
        <v>227384.9456172678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-6703.0921572412371</v>
      </c>
      <c r="E275" s="85">
        <f t="shared" si="40"/>
        <v>-2964.9479968746218</v>
      </c>
      <c r="F275" s="85">
        <f t="shared" si="41"/>
        <v>-3738.1441603666153</v>
      </c>
      <c r="G275" s="86">
        <f t="shared" si="42"/>
        <v>687153.97391695704</v>
      </c>
      <c r="H275" s="80"/>
      <c r="I275" s="76"/>
      <c r="J275" s="81"/>
      <c r="K275" s="76">
        <f t="shared" si="46"/>
        <v>270</v>
      </c>
      <c r="L275" s="85">
        <f t="shared" si="47"/>
        <v>-12435.243999115724</v>
      </c>
      <c r="M275" s="85">
        <f t="shared" si="48"/>
        <v>-6922.0781975596992</v>
      </c>
      <c r="N275" s="85">
        <f t="shared" si="49"/>
        <v>-5513.1658015560251</v>
      </c>
      <c r="O275" s="86">
        <f t="shared" si="43"/>
        <v>220462.86741970811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-6703.0921572412371</v>
      </c>
      <c r="E276" s="85">
        <f t="shared" si="40"/>
        <v>-2981.008131857689</v>
      </c>
      <c r="F276" s="85">
        <f t="shared" si="41"/>
        <v>-3722.0840253835481</v>
      </c>
      <c r="G276" s="86">
        <f t="shared" si="42"/>
        <v>684172.96578509931</v>
      </c>
      <c r="H276" s="80"/>
      <c r="I276" s="76"/>
      <c r="J276" s="81"/>
      <c r="K276" s="76">
        <f t="shared" si="46"/>
        <v>271</v>
      </c>
      <c r="L276" s="85">
        <f t="shared" si="47"/>
        <v>-12435.243999115724</v>
      </c>
      <c r="M276" s="85">
        <f t="shared" si="48"/>
        <v>-6966.7832859189366</v>
      </c>
      <c r="N276" s="85">
        <f t="shared" si="49"/>
        <v>-5468.4607131967878</v>
      </c>
      <c r="O276" s="86">
        <f t="shared" si="43"/>
        <v>213496.08413378918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-6703.0921572412371</v>
      </c>
      <c r="E277" s="85">
        <f t="shared" si="40"/>
        <v>-2997.1552592385838</v>
      </c>
      <c r="F277" s="85">
        <f t="shared" si="41"/>
        <v>-3705.9368980026534</v>
      </c>
      <c r="G277" s="86">
        <f t="shared" si="42"/>
        <v>681175.81052586075</v>
      </c>
      <c r="H277" s="80"/>
      <c r="I277" s="76"/>
      <c r="J277" s="81"/>
      <c r="K277" s="76">
        <f t="shared" si="46"/>
        <v>272</v>
      </c>
      <c r="L277" s="85">
        <f t="shared" si="47"/>
        <v>-12435.243999115724</v>
      </c>
      <c r="M277" s="85">
        <f t="shared" si="48"/>
        <v>-7011.7770946405008</v>
      </c>
      <c r="N277" s="85">
        <f t="shared" si="49"/>
        <v>-5423.4669044752236</v>
      </c>
      <c r="O277" s="86">
        <f t="shared" si="43"/>
        <v>206484.30703914867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-6703.0921572412371</v>
      </c>
      <c r="E278" s="85">
        <f t="shared" si="40"/>
        <v>-3013.3898502261281</v>
      </c>
      <c r="F278" s="85">
        <f t="shared" si="41"/>
        <v>-3689.702307015109</v>
      </c>
      <c r="G278" s="86">
        <f t="shared" si="42"/>
        <v>678162.42067563464</v>
      </c>
      <c r="H278" s="80"/>
      <c r="I278" s="76"/>
      <c r="J278" s="81"/>
      <c r="K278" s="76">
        <f t="shared" si="46"/>
        <v>273</v>
      </c>
      <c r="L278" s="85">
        <f t="shared" si="47"/>
        <v>-12435.243999115724</v>
      </c>
      <c r="M278" s="85">
        <f t="shared" si="48"/>
        <v>-7057.0614883767284</v>
      </c>
      <c r="N278" s="85">
        <f t="shared" si="49"/>
        <v>-5378.1825107389959</v>
      </c>
      <c r="O278" s="86">
        <f t="shared" si="43"/>
        <v>199427.24555077194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-6703.0921572412371</v>
      </c>
      <c r="E279" s="85">
        <f t="shared" si="40"/>
        <v>-3029.7123785815152</v>
      </c>
      <c r="F279" s="85">
        <f t="shared" si="41"/>
        <v>-3673.379778659722</v>
      </c>
      <c r="G279" s="86">
        <f t="shared" si="42"/>
        <v>675132.70829705312</v>
      </c>
      <c r="H279" s="80"/>
      <c r="I279" s="76"/>
      <c r="J279" s="81"/>
      <c r="K279" s="76">
        <f t="shared" si="46"/>
        <v>274</v>
      </c>
      <c r="L279" s="85">
        <f t="shared" si="47"/>
        <v>-12435.243999115724</v>
      </c>
      <c r="M279" s="85">
        <f t="shared" si="48"/>
        <v>-7102.6383438224839</v>
      </c>
      <c r="N279" s="85">
        <f t="shared" si="49"/>
        <v>-5332.6056552932405</v>
      </c>
      <c r="O279" s="86">
        <f t="shared" si="43"/>
        <v>192324.60720694947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-6703.0921572412371</v>
      </c>
      <c r="E280" s="85">
        <f t="shared" si="40"/>
        <v>-3046.1233206321676</v>
      </c>
      <c r="F280" s="85">
        <f t="shared" si="41"/>
        <v>-3656.9688366090695</v>
      </c>
      <c r="G280" s="86">
        <f t="shared" si="42"/>
        <v>672086.58497642097</v>
      </c>
      <c r="H280" s="80"/>
      <c r="I280" s="76"/>
      <c r="J280" s="81"/>
      <c r="K280" s="76">
        <f t="shared" si="46"/>
        <v>275</v>
      </c>
      <c r="L280" s="85">
        <f t="shared" si="47"/>
        <v>-12435.243999115724</v>
      </c>
      <c r="M280" s="85">
        <f t="shared" si="48"/>
        <v>-7148.5095497930024</v>
      </c>
      <c r="N280" s="85">
        <f t="shared" si="49"/>
        <v>-5286.734449322722</v>
      </c>
      <c r="O280" s="86">
        <f t="shared" si="43"/>
        <v>185176.09765715647</v>
      </c>
    </row>
    <row r="281" spans="1:15" x14ac:dyDescent="0.2">
      <c r="A281" s="76"/>
      <c r="B281" s="81">
        <f>SUM(D270:D281)</f>
        <v>-80437.105886894817</v>
      </c>
      <c r="C281" s="76">
        <f t="shared" si="44"/>
        <v>276</v>
      </c>
      <c r="D281" s="85">
        <f t="shared" si="45"/>
        <v>-6703.0921572412371</v>
      </c>
      <c r="E281" s="85">
        <f t="shared" si="40"/>
        <v>-3062.6231552855893</v>
      </c>
      <c r="F281" s="85">
        <f t="shared" si="41"/>
        <v>-3640.4690019556479</v>
      </c>
      <c r="G281" s="86">
        <f t="shared" si="42"/>
        <v>669023.96182113537</v>
      </c>
      <c r="H281" s="80"/>
      <c r="I281" s="76"/>
      <c r="J281" s="81">
        <f>SUM(L270:L281)</f>
        <v>-149222.9279893887</v>
      </c>
      <c r="K281" s="76">
        <f t="shared" si="46"/>
        <v>276</v>
      </c>
      <c r="L281" s="85">
        <f t="shared" si="47"/>
        <v>-12435.243999115724</v>
      </c>
      <c r="M281" s="85">
        <f t="shared" si="48"/>
        <v>-7194.6770073020807</v>
      </c>
      <c r="N281" s="85">
        <f t="shared" si="49"/>
        <v>-5240.5669918136437</v>
      </c>
      <c r="O281" s="86">
        <f t="shared" si="43"/>
        <v>177981.42064985438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-6703.0921572412371</v>
      </c>
      <c r="E282" s="85">
        <f t="shared" si="40"/>
        <v>-3079.2123640433915</v>
      </c>
      <c r="F282" s="85">
        <f t="shared" si="41"/>
        <v>-3623.8797931978456</v>
      </c>
      <c r="G282" s="86">
        <f t="shared" si="42"/>
        <v>665944.74945709202</v>
      </c>
      <c r="H282" s="80"/>
      <c r="I282" s="76"/>
      <c r="J282" s="81"/>
      <c r="K282" s="76">
        <f t="shared" si="46"/>
        <v>277</v>
      </c>
      <c r="L282" s="85">
        <f t="shared" si="47"/>
        <v>-12435.243999115724</v>
      </c>
      <c r="M282" s="85">
        <f t="shared" si="48"/>
        <v>-7241.1426296409109</v>
      </c>
      <c r="N282" s="85">
        <f t="shared" si="49"/>
        <v>-5194.1013694748135</v>
      </c>
      <c r="O282" s="86">
        <f t="shared" si="43"/>
        <v>170740.27802021347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-6703.0921572412371</v>
      </c>
      <c r="E283" s="85">
        <f t="shared" si="40"/>
        <v>-3095.8914310152868</v>
      </c>
      <c r="F283" s="85">
        <f t="shared" si="41"/>
        <v>-3607.2007262259503</v>
      </c>
      <c r="G283" s="86">
        <f t="shared" si="42"/>
        <v>662848.85802607669</v>
      </c>
      <c r="H283" s="80"/>
      <c r="I283" s="76"/>
      <c r="J283" s="81"/>
      <c r="K283" s="76">
        <f t="shared" si="46"/>
        <v>278</v>
      </c>
      <c r="L283" s="85">
        <f t="shared" si="47"/>
        <v>-12435.243999115724</v>
      </c>
      <c r="M283" s="85">
        <f t="shared" si="48"/>
        <v>-7287.9083424573491</v>
      </c>
      <c r="N283" s="85">
        <f t="shared" si="49"/>
        <v>-5147.3356566583752</v>
      </c>
      <c r="O283" s="86">
        <f t="shared" si="43"/>
        <v>163452.36967775613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-6703.0921572412371</v>
      </c>
      <c r="E284" s="85">
        <f t="shared" si="40"/>
        <v>-3112.6608429332946</v>
      </c>
      <c r="F284" s="85">
        <f t="shared" si="41"/>
        <v>-3590.4313143079426</v>
      </c>
      <c r="G284" s="86">
        <f t="shared" si="42"/>
        <v>659736.19718314335</v>
      </c>
      <c r="H284" s="80"/>
      <c r="I284" s="76"/>
      <c r="J284" s="81"/>
      <c r="K284" s="76">
        <f t="shared" si="46"/>
        <v>279</v>
      </c>
      <c r="L284" s="85">
        <f t="shared" si="47"/>
        <v>-12435.243999115724</v>
      </c>
      <c r="M284" s="85">
        <f t="shared" si="48"/>
        <v>-7334.9760838357251</v>
      </c>
      <c r="N284" s="85">
        <f t="shared" si="49"/>
        <v>-5100.2679152799992</v>
      </c>
      <c r="O284" s="86">
        <f t="shared" si="43"/>
        <v>156117.39359392039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-6703.0921572412371</v>
      </c>
      <c r="E285" s="85">
        <f t="shared" si="40"/>
        <v>-3129.5210891658471</v>
      </c>
      <c r="F285" s="85">
        <f t="shared" si="41"/>
        <v>-3573.57106807539</v>
      </c>
      <c r="G285" s="86">
        <f t="shared" si="42"/>
        <v>656606.67609397753</v>
      </c>
      <c r="H285" s="80"/>
      <c r="I285" s="76"/>
      <c r="J285" s="81"/>
      <c r="K285" s="76">
        <f t="shared" si="46"/>
        <v>280</v>
      </c>
      <c r="L285" s="85">
        <f t="shared" si="47"/>
        <v>-12435.243999115724</v>
      </c>
      <c r="M285" s="85">
        <f t="shared" si="48"/>
        <v>-7382.3478043771511</v>
      </c>
      <c r="N285" s="85">
        <f t="shared" si="49"/>
        <v>-5052.8961947385733</v>
      </c>
      <c r="O285" s="86">
        <f t="shared" si="43"/>
        <v>148735.04578954325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-6703.0921572412371</v>
      </c>
      <c r="E286" s="85">
        <f t="shared" si="40"/>
        <v>-3146.4726617321598</v>
      </c>
      <c r="F286" s="85">
        <f t="shared" si="41"/>
        <v>-3556.6194955090773</v>
      </c>
      <c r="G286" s="86">
        <f t="shared" si="42"/>
        <v>653460.20343224541</v>
      </c>
      <c r="H286" s="80"/>
      <c r="I286" s="76"/>
      <c r="J286" s="81"/>
      <c r="K286" s="76">
        <f t="shared" si="46"/>
        <v>281</v>
      </c>
      <c r="L286" s="85">
        <f t="shared" si="47"/>
        <v>-12435.243999115724</v>
      </c>
      <c r="M286" s="85">
        <f t="shared" si="48"/>
        <v>-7430.0254672804185</v>
      </c>
      <c r="N286" s="85">
        <f t="shared" si="49"/>
        <v>-5005.2185318353058</v>
      </c>
      <c r="O286" s="86">
        <f t="shared" si="43"/>
        <v>141305.02032226283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-6703.0921572412371</v>
      </c>
      <c r="E287" s="85">
        <f t="shared" si="40"/>
        <v>-3163.5160553165456</v>
      </c>
      <c r="F287" s="85">
        <f t="shared" si="41"/>
        <v>-3539.5761019246916</v>
      </c>
      <c r="G287" s="86">
        <f t="shared" si="42"/>
        <v>650296.68737692886</v>
      </c>
      <c r="H287" s="80"/>
      <c r="I287" s="76"/>
      <c r="J287" s="81"/>
      <c r="K287" s="76">
        <f t="shared" si="46"/>
        <v>282</v>
      </c>
      <c r="L287" s="85">
        <f t="shared" si="47"/>
        <v>-12435.243999115724</v>
      </c>
      <c r="M287" s="85">
        <f t="shared" si="48"/>
        <v>-7478.0110484232709</v>
      </c>
      <c r="N287" s="85">
        <f t="shared" si="49"/>
        <v>-4957.2329506924534</v>
      </c>
      <c r="O287" s="86">
        <f t="shared" si="43"/>
        <v>133827.00927383956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-6703.0921572412371</v>
      </c>
      <c r="E288" s="85">
        <f t="shared" si="40"/>
        <v>-3180.651767282844</v>
      </c>
      <c r="F288" s="85">
        <f t="shared" si="41"/>
        <v>-3522.4403899583931</v>
      </c>
      <c r="G288" s="86">
        <f t="shared" si="42"/>
        <v>647116.035609646</v>
      </c>
      <c r="H288" s="80"/>
      <c r="I288" s="76"/>
      <c r="J288" s="81"/>
      <c r="K288" s="76">
        <f t="shared" si="46"/>
        <v>283</v>
      </c>
      <c r="L288" s="85">
        <f t="shared" si="47"/>
        <v>-12435.243999115724</v>
      </c>
      <c r="M288" s="85">
        <f t="shared" si="48"/>
        <v>-7526.3065364443364</v>
      </c>
      <c r="N288" s="85">
        <f t="shared" si="49"/>
        <v>-4908.9374626713879</v>
      </c>
      <c r="O288" s="86">
        <f t="shared" si="43"/>
        <v>126300.70273739523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-6703.0921572412371</v>
      </c>
      <c r="E289" s="85">
        <f t="shared" si="40"/>
        <v>-3197.8802976889538</v>
      </c>
      <c r="F289" s="85">
        <f t="shared" si="41"/>
        <v>-3505.2118595522834</v>
      </c>
      <c r="G289" s="86">
        <f t="shared" si="42"/>
        <v>643918.155311957</v>
      </c>
      <c r="H289" s="80"/>
      <c r="I289" s="76"/>
      <c r="J289" s="81"/>
      <c r="K289" s="76">
        <f t="shared" si="46"/>
        <v>284</v>
      </c>
      <c r="L289" s="85">
        <f t="shared" si="47"/>
        <v>-12435.243999115724</v>
      </c>
      <c r="M289" s="85">
        <f t="shared" si="48"/>
        <v>-7574.9139328255342</v>
      </c>
      <c r="N289" s="85">
        <f t="shared" si="49"/>
        <v>-4860.3300662901902</v>
      </c>
      <c r="O289" s="86">
        <f t="shared" si="43"/>
        <v>118725.78880456969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-6703.0921572412371</v>
      </c>
      <c r="E290" s="85">
        <f t="shared" si="40"/>
        <v>-3215.2021493014345</v>
      </c>
      <c r="F290" s="85">
        <f t="shared" si="41"/>
        <v>-3487.8900079398027</v>
      </c>
      <c r="G290" s="86">
        <f t="shared" si="42"/>
        <v>640702.95316265558</v>
      </c>
      <c r="H290" s="80"/>
      <c r="I290" s="76"/>
      <c r="J290" s="81"/>
      <c r="K290" s="76">
        <f t="shared" si="46"/>
        <v>285</v>
      </c>
      <c r="L290" s="85">
        <f t="shared" si="47"/>
        <v>-12435.243999115724</v>
      </c>
      <c r="M290" s="85">
        <f t="shared" si="48"/>
        <v>-7623.8352519750497</v>
      </c>
      <c r="N290" s="85">
        <f t="shared" si="49"/>
        <v>-4811.4087471406747</v>
      </c>
      <c r="O290" s="86">
        <f t="shared" si="43"/>
        <v>111101.95355259464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-6703.0921572412371</v>
      </c>
      <c r="E291" s="85">
        <f t="shared" si="40"/>
        <v>-3232.6178276101527</v>
      </c>
      <c r="F291" s="85">
        <f t="shared" si="41"/>
        <v>-3470.4743296310844</v>
      </c>
      <c r="G291" s="86">
        <f t="shared" si="42"/>
        <v>637470.33533504547</v>
      </c>
      <c r="H291" s="80"/>
      <c r="I291" s="76"/>
      <c r="J291" s="81"/>
      <c r="K291" s="76">
        <f t="shared" si="46"/>
        <v>286</v>
      </c>
      <c r="L291" s="85">
        <f t="shared" si="47"/>
        <v>-12435.243999115724</v>
      </c>
      <c r="M291" s="85">
        <f t="shared" si="48"/>
        <v>-7673.0725213107153</v>
      </c>
      <c r="N291" s="85">
        <f t="shared" si="49"/>
        <v>-4762.1714778050091</v>
      </c>
      <c r="O291" s="86">
        <f t="shared" si="43"/>
        <v>103428.88103128392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-6703.0921572412371</v>
      </c>
      <c r="E292" s="85">
        <f t="shared" si="40"/>
        <v>-3250.1278408430408</v>
      </c>
      <c r="F292" s="85">
        <f t="shared" si="41"/>
        <v>-3452.9643163981964</v>
      </c>
      <c r="G292" s="86">
        <f t="shared" si="42"/>
        <v>634220.20749420242</v>
      </c>
      <c r="H292" s="80"/>
      <c r="I292" s="76"/>
      <c r="J292" s="81"/>
      <c r="K292" s="76">
        <f t="shared" si="46"/>
        <v>287</v>
      </c>
      <c r="L292" s="85">
        <f t="shared" si="47"/>
        <v>-12435.243999115724</v>
      </c>
      <c r="M292" s="85">
        <f t="shared" si="48"/>
        <v>-7722.6277813441775</v>
      </c>
      <c r="N292" s="85">
        <f t="shared" si="49"/>
        <v>-4712.6162177715469</v>
      </c>
      <c r="O292" s="86">
        <f t="shared" si="43"/>
        <v>95706.253249939735</v>
      </c>
    </row>
    <row r="293" spans="1:15" x14ac:dyDescent="0.2">
      <c r="A293" s="76"/>
      <c r="B293" s="81">
        <f>SUM(D282:D293)</f>
        <v>-80437.105886894817</v>
      </c>
      <c r="C293" s="76">
        <f t="shared" si="44"/>
        <v>288</v>
      </c>
      <c r="D293" s="85">
        <f t="shared" si="45"/>
        <v>-6703.0921572412371</v>
      </c>
      <c r="E293" s="85">
        <f t="shared" si="40"/>
        <v>-3267.7326999809407</v>
      </c>
      <c r="F293" s="85">
        <f t="shared" si="41"/>
        <v>-3435.3594572602965</v>
      </c>
      <c r="G293" s="86">
        <f t="shared" si="42"/>
        <v>630952.47479422146</v>
      </c>
      <c r="H293" s="80"/>
      <c r="I293" s="76"/>
      <c r="J293" s="81">
        <f>SUM(L282:L293)</f>
        <v>-149222.9279893887</v>
      </c>
      <c r="K293" s="76">
        <f t="shared" si="46"/>
        <v>288</v>
      </c>
      <c r="L293" s="85">
        <f t="shared" si="47"/>
        <v>-12435.243999115724</v>
      </c>
      <c r="M293" s="85">
        <f t="shared" si="48"/>
        <v>-7772.5030857653492</v>
      </c>
      <c r="N293" s="85">
        <f t="shared" si="49"/>
        <v>-4662.7409133503752</v>
      </c>
      <c r="O293" s="86">
        <f t="shared" si="43"/>
        <v>87933.750164174387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-6703.0921572412371</v>
      </c>
      <c r="E294" s="85">
        <f t="shared" si="40"/>
        <v>-3285.4329187725039</v>
      </c>
      <c r="F294" s="85">
        <f t="shared" si="41"/>
        <v>-3417.6592384687333</v>
      </c>
      <c r="G294" s="86">
        <f t="shared" si="42"/>
        <v>627667.04187544901</v>
      </c>
      <c r="H294" s="80"/>
      <c r="I294" s="76"/>
      <c r="J294" s="81"/>
      <c r="K294" s="76">
        <f t="shared" si="46"/>
        <v>289</v>
      </c>
      <c r="L294" s="85">
        <f t="shared" si="47"/>
        <v>-12435.243999115724</v>
      </c>
      <c r="M294" s="85">
        <f t="shared" si="48"/>
        <v>-7822.7005015275881</v>
      </c>
      <c r="N294" s="85">
        <f t="shared" si="49"/>
        <v>-4612.5434975881362</v>
      </c>
      <c r="O294" s="86">
        <f t="shared" si="43"/>
        <v>80111.049662646794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-6703.0921572412371</v>
      </c>
      <c r="E295" s="85">
        <f t="shared" si="40"/>
        <v>-3303.2290137491864</v>
      </c>
      <c r="F295" s="85">
        <f t="shared" si="41"/>
        <v>-3399.8631434920508</v>
      </c>
      <c r="G295" s="86">
        <f t="shared" si="42"/>
        <v>624363.81286169984</v>
      </c>
      <c r="H295" s="80"/>
      <c r="I295" s="76"/>
      <c r="J295" s="81"/>
      <c r="K295" s="76">
        <f t="shared" si="46"/>
        <v>290</v>
      </c>
      <c r="L295" s="85">
        <f t="shared" si="47"/>
        <v>-12435.243999115724</v>
      </c>
      <c r="M295" s="85">
        <f t="shared" si="48"/>
        <v>-7873.222108933287</v>
      </c>
      <c r="N295" s="85">
        <f t="shared" si="49"/>
        <v>-4562.0218901824373</v>
      </c>
      <c r="O295" s="86">
        <f t="shared" si="43"/>
        <v>72237.827553713505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-6703.0921572412371</v>
      </c>
      <c r="E296" s="85">
        <f t="shared" si="40"/>
        <v>-3321.1215042403337</v>
      </c>
      <c r="F296" s="85">
        <f t="shared" si="41"/>
        <v>-3381.9706530009034</v>
      </c>
      <c r="G296" s="86">
        <f t="shared" si="42"/>
        <v>621042.69135745952</v>
      </c>
      <c r="H296" s="80"/>
      <c r="I296" s="76"/>
      <c r="J296" s="81"/>
      <c r="K296" s="76">
        <f t="shared" si="46"/>
        <v>291</v>
      </c>
      <c r="L296" s="85">
        <f t="shared" si="47"/>
        <v>-12435.243999115724</v>
      </c>
      <c r="M296" s="85">
        <f t="shared" si="48"/>
        <v>-7924.0700017201534</v>
      </c>
      <c r="N296" s="85">
        <f t="shared" si="49"/>
        <v>-4511.173997395571</v>
      </c>
      <c r="O296" s="86">
        <f t="shared" si="43"/>
        <v>64313.757551993353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-6703.0921572412371</v>
      </c>
      <c r="E297" s="85">
        <f t="shared" si="40"/>
        <v>-3339.1109123882993</v>
      </c>
      <c r="F297" s="85">
        <f t="shared" si="41"/>
        <v>-3363.9812448529378</v>
      </c>
      <c r="G297" s="86">
        <f t="shared" si="42"/>
        <v>617703.58044507122</v>
      </c>
      <c r="H297" s="80"/>
      <c r="I297" s="76"/>
      <c r="J297" s="81"/>
      <c r="K297" s="76">
        <f t="shared" si="46"/>
        <v>292</v>
      </c>
      <c r="L297" s="85">
        <f t="shared" si="47"/>
        <v>-12435.243999115724</v>
      </c>
      <c r="M297" s="85">
        <f t="shared" si="48"/>
        <v>-7975.2462871479247</v>
      </c>
      <c r="N297" s="85">
        <f t="shared" si="49"/>
        <v>-4459.9977119677997</v>
      </c>
      <c r="O297" s="86">
        <f t="shared" si="43"/>
        <v>56338.511264845431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-6703.0921572412371</v>
      </c>
      <c r="E298" s="85">
        <f t="shared" ref="E298:E341" si="50">PPMT($B$3/12,C298,$B$2,$B$1)</f>
        <v>-3357.1977631637351</v>
      </c>
      <c r="F298" s="85">
        <f t="shared" ref="F298:F341" si="51">SUM(D298-E298)</f>
        <v>-3345.8943940775021</v>
      </c>
      <c r="G298" s="86">
        <f t="shared" ref="G298:G341" si="52">SUM(G297+E298)</f>
        <v>614346.3826819075</v>
      </c>
      <c r="H298" s="80"/>
      <c r="I298" s="76"/>
      <c r="J298" s="81"/>
      <c r="K298" s="76">
        <f t="shared" si="46"/>
        <v>293</v>
      </c>
      <c r="L298" s="85">
        <f t="shared" si="47"/>
        <v>-12435.243999115724</v>
      </c>
      <c r="M298" s="85">
        <f t="shared" si="48"/>
        <v>-8026.7530860857469</v>
      </c>
      <c r="N298" s="85">
        <f t="shared" si="49"/>
        <v>-4408.4909130299775</v>
      </c>
      <c r="O298" s="86">
        <f t="shared" ref="O298:O341" si="53">SUM(O297+M298)</f>
        <v>48311.758178759686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-6703.0921572412371</v>
      </c>
      <c r="E299" s="85">
        <f t="shared" si="50"/>
        <v>-3375.3825843808713</v>
      </c>
      <c r="F299" s="85">
        <f t="shared" si="51"/>
        <v>-3327.7095728603658</v>
      </c>
      <c r="G299" s="86">
        <f t="shared" si="52"/>
        <v>610971.00009752659</v>
      </c>
      <c r="H299" s="80"/>
      <c r="I299" s="76"/>
      <c r="J299" s="81"/>
      <c r="K299" s="76">
        <f t="shared" si="46"/>
        <v>294</v>
      </c>
      <c r="L299" s="85">
        <f t="shared" si="47"/>
        <v>-12435.243999115724</v>
      </c>
      <c r="M299" s="85">
        <f t="shared" si="48"/>
        <v>-8078.5925331000544</v>
      </c>
      <c r="N299" s="85">
        <f t="shared" si="49"/>
        <v>-4356.6514660156699</v>
      </c>
      <c r="O299" s="86">
        <f t="shared" si="53"/>
        <v>40233.165645659632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-6703.0921572412371</v>
      </c>
      <c r="E300" s="85">
        <f t="shared" si="50"/>
        <v>-3393.6659067129344</v>
      </c>
      <c r="F300" s="85">
        <f t="shared" si="51"/>
        <v>-3309.4262505283027</v>
      </c>
      <c r="G300" s="86">
        <f t="shared" si="52"/>
        <v>607577.33419081371</v>
      </c>
      <c r="H300" s="80"/>
      <c r="I300" s="76"/>
      <c r="J300" s="81"/>
      <c r="K300" s="76">
        <f t="shared" si="46"/>
        <v>295</v>
      </c>
      <c r="L300" s="85">
        <f t="shared" si="47"/>
        <v>-12435.243999115724</v>
      </c>
      <c r="M300" s="85">
        <f t="shared" si="48"/>
        <v>-8130.7667765429942</v>
      </c>
      <c r="N300" s="85">
        <f t="shared" si="49"/>
        <v>-4304.4772225727302</v>
      </c>
      <c r="O300" s="86">
        <f t="shared" si="53"/>
        <v>32102.398869116638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-6703.0921572412371</v>
      </c>
      <c r="E301" s="85">
        <f t="shared" si="50"/>
        <v>-3412.048263707627</v>
      </c>
      <c r="F301" s="85">
        <f t="shared" si="51"/>
        <v>-3291.0438935336101</v>
      </c>
      <c r="G301" s="86">
        <f t="shared" si="52"/>
        <v>604165.28592710604</v>
      </c>
      <c r="H301" s="80"/>
      <c r="I301" s="76"/>
      <c r="J301" s="81"/>
      <c r="K301" s="76">
        <f t="shared" si="46"/>
        <v>296</v>
      </c>
      <c r="L301" s="85">
        <f t="shared" si="47"/>
        <v>-12435.243999115724</v>
      </c>
      <c r="M301" s="85">
        <f t="shared" si="48"/>
        <v>-8183.277978641514</v>
      </c>
      <c r="N301" s="85">
        <f t="shared" si="49"/>
        <v>-4251.9660204742104</v>
      </c>
      <c r="O301" s="86">
        <f t="shared" si="53"/>
        <v>23919.120890475126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-6703.0921572412371</v>
      </c>
      <c r="E302" s="85">
        <f t="shared" si="50"/>
        <v>-3430.5301918027126</v>
      </c>
      <c r="F302" s="85">
        <f t="shared" si="51"/>
        <v>-3272.5619654385246</v>
      </c>
      <c r="G302" s="86">
        <f t="shared" si="52"/>
        <v>600734.75573530328</v>
      </c>
      <c r="H302" s="80"/>
      <c r="I302" s="76"/>
      <c r="J302" s="81"/>
      <c r="K302" s="76">
        <f t="shared" si="46"/>
        <v>297</v>
      </c>
      <c r="L302" s="85">
        <f t="shared" si="47"/>
        <v>-12435.243999115724</v>
      </c>
      <c r="M302" s="85">
        <f t="shared" si="48"/>
        <v>-8236.1283155868987</v>
      </c>
      <c r="N302" s="85">
        <f t="shared" si="49"/>
        <v>-4199.1156835288257</v>
      </c>
      <c r="O302" s="86">
        <f t="shared" si="53"/>
        <v>15682.992574888227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-6703.0921572412371</v>
      </c>
      <c r="E303" s="85">
        <f t="shared" si="50"/>
        <v>-3449.1122303416423</v>
      </c>
      <c r="F303" s="85">
        <f t="shared" si="51"/>
        <v>-3253.9799268995948</v>
      </c>
      <c r="G303" s="86">
        <f t="shared" si="52"/>
        <v>597285.64350496163</v>
      </c>
      <c r="H303" s="80"/>
      <c r="I303" s="76"/>
      <c r="J303" s="81"/>
      <c r="K303" s="76">
        <f t="shared" si="46"/>
        <v>298</v>
      </c>
      <c r="L303" s="85">
        <f t="shared" si="47"/>
        <v>-12435.243999115724</v>
      </c>
      <c r="M303" s="85">
        <f t="shared" si="48"/>
        <v>-8289.3199776250622</v>
      </c>
      <c r="N303" s="85">
        <f t="shared" si="49"/>
        <v>-4145.9240214906622</v>
      </c>
      <c r="O303" s="86">
        <f t="shared" si="53"/>
        <v>7393.6725972631648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-6703.0921572412371</v>
      </c>
      <c r="E304" s="85">
        <f t="shared" si="50"/>
        <v>-3467.7949215893277</v>
      </c>
      <c r="F304" s="85">
        <f t="shared" si="51"/>
        <v>-3235.2972356519094</v>
      </c>
      <c r="G304" s="86">
        <f t="shared" si="52"/>
        <v>593817.84858337231</v>
      </c>
      <c r="H304" s="80"/>
      <c r="I304" s="76"/>
      <c r="J304" s="81"/>
      <c r="K304" s="76">
        <f t="shared" si="46"/>
        <v>299</v>
      </c>
      <c r="L304" s="85">
        <f t="shared" si="47"/>
        <v>-12435.243999115724</v>
      </c>
      <c r="M304" s="85">
        <f t="shared" si="48"/>
        <v>-8342.8551691472185</v>
      </c>
      <c r="N304" s="85">
        <f t="shared" si="49"/>
        <v>-4092.3888299685059</v>
      </c>
      <c r="O304" s="86">
        <f t="shared" si="53"/>
        <v>-949.18257188405369</v>
      </c>
    </row>
    <row r="305" spans="1:15" x14ac:dyDescent="0.2">
      <c r="A305" s="76"/>
      <c r="B305" s="81">
        <f>SUM(D294:D305)</f>
        <v>-80437.105886894817</v>
      </c>
      <c r="C305" s="76">
        <f t="shared" si="44"/>
        <v>300</v>
      </c>
      <c r="D305" s="85">
        <f t="shared" si="45"/>
        <v>-6703.0921572412371</v>
      </c>
      <c r="E305" s="85">
        <f t="shared" si="50"/>
        <v>-3486.5788107479352</v>
      </c>
      <c r="F305" s="85">
        <f t="shared" si="51"/>
        <v>-3216.5133464933019</v>
      </c>
      <c r="G305" s="86">
        <f t="shared" si="52"/>
        <v>590331.26977262436</v>
      </c>
      <c r="H305" s="80"/>
      <c r="I305" s="76"/>
      <c r="J305" s="81">
        <f>SUM(L294:L305)</f>
        <v>-149222.9279893887</v>
      </c>
      <c r="K305" s="76">
        <f t="shared" si="46"/>
        <v>300</v>
      </c>
      <c r="L305" s="85">
        <f t="shared" si="47"/>
        <v>-12435.243999115724</v>
      </c>
      <c r="M305" s="85">
        <f t="shared" si="48"/>
        <v>-8396.736108781306</v>
      </c>
      <c r="N305" s="85">
        <f t="shared" si="49"/>
        <v>-4038.5078903344183</v>
      </c>
      <c r="O305" s="86">
        <f t="shared" si="53"/>
        <v>-9345.9186806653597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-6703.0921572412371</v>
      </c>
      <c r="E306" s="85">
        <f t="shared" si="50"/>
        <v>-3505.4644459728183</v>
      </c>
      <c r="F306" s="85">
        <f t="shared" si="51"/>
        <v>-3197.6277112684188</v>
      </c>
      <c r="G306" s="86">
        <f t="shared" si="52"/>
        <v>586825.80532665155</v>
      </c>
      <c r="H306" s="80"/>
      <c r="I306" s="76"/>
      <c r="J306" s="81"/>
      <c r="K306" s="76">
        <f t="shared" si="46"/>
        <v>301</v>
      </c>
      <c r="L306" s="85">
        <f t="shared" si="47"/>
        <v>-12435.243999115724</v>
      </c>
      <c r="M306" s="85">
        <f t="shared" si="48"/>
        <v>-8450.965029483843</v>
      </c>
      <c r="N306" s="85">
        <f t="shared" si="49"/>
        <v>-3984.2789696318814</v>
      </c>
      <c r="O306" s="86">
        <f t="shared" si="53"/>
        <v>-17796.883710149203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-6703.0921572412371</v>
      </c>
      <c r="E307" s="85">
        <f t="shared" si="50"/>
        <v>-3524.4523783885047</v>
      </c>
      <c r="F307" s="85">
        <f t="shared" si="51"/>
        <v>-3178.6397788527324</v>
      </c>
      <c r="G307" s="86">
        <f t="shared" si="52"/>
        <v>583301.35294826305</v>
      </c>
      <c r="H307" s="80"/>
      <c r="I307" s="76"/>
      <c r="J307" s="81"/>
      <c r="K307" s="76">
        <f t="shared" si="46"/>
        <v>302</v>
      </c>
      <c r="L307" s="85">
        <f t="shared" si="47"/>
        <v>-12435.243999115724</v>
      </c>
      <c r="M307" s="85">
        <f t="shared" si="48"/>
        <v>-8505.5441786325791</v>
      </c>
      <c r="N307" s="85">
        <f t="shared" si="49"/>
        <v>-3929.6998204831452</v>
      </c>
      <c r="O307" s="86">
        <f t="shared" si="53"/>
        <v>-26302.427888781782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-6703.0921572412371</v>
      </c>
      <c r="E308" s="85">
        <f t="shared" si="50"/>
        <v>-3543.5431621047755</v>
      </c>
      <c r="F308" s="85">
        <f t="shared" si="51"/>
        <v>-3159.5489951364616</v>
      </c>
      <c r="G308" s="86">
        <f t="shared" si="52"/>
        <v>579757.80978615826</v>
      </c>
      <c r="H308" s="80"/>
      <c r="I308" s="76"/>
      <c r="J308" s="81"/>
      <c r="K308" s="76">
        <f t="shared" si="46"/>
        <v>303</v>
      </c>
      <c r="L308" s="85">
        <f t="shared" si="47"/>
        <v>-12435.243999115724</v>
      </c>
      <c r="M308" s="85">
        <f t="shared" si="48"/>
        <v>-8560.4758181195975</v>
      </c>
      <c r="N308" s="85">
        <f t="shared" si="49"/>
        <v>-3874.7681809961268</v>
      </c>
      <c r="O308" s="86">
        <f t="shared" si="53"/>
        <v>-34862.903706901379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-6703.0921572412371</v>
      </c>
      <c r="E309" s="85">
        <f t="shared" si="50"/>
        <v>-3562.7373542328428</v>
      </c>
      <c r="F309" s="85">
        <f t="shared" si="51"/>
        <v>-3140.3548030083944</v>
      </c>
      <c r="G309" s="86">
        <f t="shared" si="52"/>
        <v>576195.07243192545</v>
      </c>
      <c r="H309" s="80"/>
      <c r="I309" s="76"/>
      <c r="J309" s="81"/>
      <c r="K309" s="76">
        <f t="shared" si="46"/>
        <v>304</v>
      </c>
      <c r="L309" s="85">
        <f t="shared" si="47"/>
        <v>-12435.243999115724</v>
      </c>
      <c r="M309" s="85">
        <f t="shared" si="48"/>
        <v>-8615.7622244449431</v>
      </c>
      <c r="N309" s="85">
        <f t="shared" si="49"/>
        <v>-3819.4817746707813</v>
      </c>
      <c r="O309" s="86">
        <f t="shared" si="53"/>
        <v>-43478.665931346324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-6703.0921572412371</v>
      </c>
      <c r="E310" s="85">
        <f t="shared" si="50"/>
        <v>-3582.0355149016041</v>
      </c>
      <c r="F310" s="85">
        <f t="shared" si="51"/>
        <v>-3121.0566423396331</v>
      </c>
      <c r="G310" s="86">
        <f t="shared" si="52"/>
        <v>572613.03691702383</v>
      </c>
      <c r="H310" s="80"/>
      <c r="I310" s="76"/>
      <c r="J310" s="81"/>
      <c r="K310" s="76">
        <f t="shared" si="46"/>
        <v>305</v>
      </c>
      <c r="L310" s="85">
        <f t="shared" si="47"/>
        <v>-12435.243999115724</v>
      </c>
      <c r="M310" s="85">
        <f t="shared" si="48"/>
        <v>-8671.4056888111518</v>
      </c>
      <c r="N310" s="85">
        <f t="shared" si="49"/>
        <v>-3763.8383103045726</v>
      </c>
      <c r="O310" s="86">
        <f t="shared" si="53"/>
        <v>-52150.071620157476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-6703.0921572412371</v>
      </c>
      <c r="E311" s="85">
        <f t="shared" si="50"/>
        <v>-3601.4382072739868</v>
      </c>
      <c r="F311" s="85">
        <f t="shared" si="51"/>
        <v>-3101.6539499672504</v>
      </c>
      <c r="G311" s="86">
        <f t="shared" si="52"/>
        <v>569011.59870974987</v>
      </c>
      <c r="H311" s="80"/>
      <c r="I311" s="76"/>
      <c r="J311" s="81"/>
      <c r="K311" s="76">
        <f t="shared" si="46"/>
        <v>306</v>
      </c>
      <c r="L311" s="85">
        <f t="shared" si="47"/>
        <v>-12435.243999115724</v>
      </c>
      <c r="M311" s="85">
        <f t="shared" si="48"/>
        <v>-8727.4085172180567</v>
      </c>
      <c r="N311" s="85">
        <f t="shared" si="49"/>
        <v>-3707.8354818976677</v>
      </c>
      <c r="O311" s="86">
        <f t="shared" si="53"/>
        <v>-60877.480137375533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-6703.0921572412371</v>
      </c>
      <c r="E312" s="85">
        <f t="shared" si="50"/>
        <v>-3620.945997563384</v>
      </c>
      <c r="F312" s="85">
        <f t="shared" si="51"/>
        <v>-3082.1461596778531</v>
      </c>
      <c r="G312" s="86">
        <f t="shared" si="52"/>
        <v>565390.65271218645</v>
      </c>
      <c r="H312" s="80"/>
      <c r="I312" s="76"/>
      <c r="J312" s="81"/>
      <c r="K312" s="76">
        <f t="shared" si="46"/>
        <v>307</v>
      </c>
      <c r="L312" s="85">
        <f t="shared" si="47"/>
        <v>-12435.243999115724</v>
      </c>
      <c r="M312" s="85">
        <f t="shared" si="48"/>
        <v>-8783.77303055843</v>
      </c>
      <c r="N312" s="85">
        <f t="shared" si="49"/>
        <v>-3651.4709685572943</v>
      </c>
      <c r="O312" s="86">
        <f t="shared" si="53"/>
        <v>-69661.253167933959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-6703.0921572412371</v>
      </c>
      <c r="E313" s="85">
        <f t="shared" si="50"/>
        <v>-3640.5594550501901</v>
      </c>
      <c r="F313" s="85">
        <f t="shared" si="51"/>
        <v>-3062.5327021910471</v>
      </c>
      <c r="G313" s="86">
        <f t="shared" si="52"/>
        <v>561750.09325713629</v>
      </c>
      <c r="H313" s="80"/>
      <c r="I313" s="76"/>
      <c r="J313" s="81"/>
      <c r="K313" s="76">
        <f t="shared" si="46"/>
        <v>308</v>
      </c>
      <c r="L313" s="85">
        <f t="shared" si="47"/>
        <v>-12435.243999115724</v>
      </c>
      <c r="M313" s="85">
        <f t="shared" si="48"/>
        <v>-8840.5015647141081</v>
      </c>
      <c r="N313" s="85">
        <f t="shared" si="49"/>
        <v>-3594.7424344016163</v>
      </c>
      <c r="O313" s="86">
        <f t="shared" si="53"/>
        <v>-78501.754732648071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-6703.0921572412371</v>
      </c>
      <c r="E314" s="85">
        <f t="shared" si="50"/>
        <v>-3660.2791520983783</v>
      </c>
      <c r="F314" s="85">
        <f t="shared" si="51"/>
        <v>-3042.8130051428589</v>
      </c>
      <c r="G314" s="86">
        <f t="shared" si="52"/>
        <v>558089.81410503795</v>
      </c>
      <c r="H314" s="80"/>
      <c r="I314" s="76"/>
      <c r="J314" s="81"/>
      <c r="K314" s="76">
        <f t="shared" si="46"/>
        <v>309</v>
      </c>
      <c r="L314" s="85">
        <f t="shared" si="47"/>
        <v>-12435.243999115724</v>
      </c>
      <c r="M314" s="85">
        <f t="shared" si="48"/>
        <v>-8897.5964706528939</v>
      </c>
      <c r="N314" s="85">
        <f t="shared" si="49"/>
        <v>-3537.6475284628305</v>
      </c>
      <c r="O314" s="86">
        <f t="shared" si="53"/>
        <v>-87399.351203300961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-6703.0921572412371</v>
      </c>
      <c r="E315" s="85">
        <f t="shared" si="50"/>
        <v>-3680.105664172243</v>
      </c>
      <c r="F315" s="85">
        <f t="shared" si="51"/>
        <v>-3022.9864930689942</v>
      </c>
      <c r="G315" s="86">
        <f t="shared" si="52"/>
        <v>554409.70844086574</v>
      </c>
      <c r="H315" s="80"/>
      <c r="I315" s="76"/>
      <c r="J315" s="81"/>
      <c r="K315" s="76">
        <f t="shared" si="46"/>
        <v>310</v>
      </c>
      <c r="L315" s="85">
        <f t="shared" si="47"/>
        <v>-12435.243999115724</v>
      </c>
      <c r="M315" s="85">
        <f t="shared" si="48"/>
        <v>-8955.0601145258552</v>
      </c>
      <c r="N315" s="85">
        <f t="shared" si="49"/>
        <v>-3480.1838845898692</v>
      </c>
      <c r="O315" s="86">
        <f t="shared" si="53"/>
        <v>-96354.411317826816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-6703.0921572412371</v>
      </c>
      <c r="E316" s="85">
        <f t="shared" si="50"/>
        <v>-3700.0395698531811</v>
      </c>
      <c r="F316" s="85">
        <f t="shared" si="51"/>
        <v>-3003.0525873880561</v>
      </c>
      <c r="G316" s="86">
        <f t="shared" si="52"/>
        <v>550709.66887101252</v>
      </c>
      <c r="H316" s="80"/>
      <c r="I316" s="76"/>
      <c r="J316" s="81"/>
      <c r="K316" s="76">
        <f t="shared" si="46"/>
        <v>311</v>
      </c>
      <c r="L316" s="85">
        <f t="shared" si="47"/>
        <v>-12435.243999115724</v>
      </c>
      <c r="M316" s="85">
        <f t="shared" si="48"/>
        <v>-9012.8948777655096</v>
      </c>
      <c r="N316" s="85">
        <f t="shared" si="49"/>
        <v>-3422.3491213502148</v>
      </c>
      <c r="O316" s="86">
        <f t="shared" si="53"/>
        <v>-105367.30619559233</v>
      </c>
    </row>
    <row r="317" spans="1:15" x14ac:dyDescent="0.2">
      <c r="A317" s="76"/>
      <c r="B317" s="81">
        <f>SUM(D306:D317)</f>
        <v>-80437.105886894817</v>
      </c>
      <c r="C317" s="76">
        <f t="shared" si="44"/>
        <v>312</v>
      </c>
      <c r="D317" s="85">
        <f t="shared" si="45"/>
        <v>-6703.0921572412371</v>
      </c>
      <c r="E317" s="85">
        <f t="shared" si="50"/>
        <v>-3720.0814508565454</v>
      </c>
      <c r="F317" s="85">
        <f t="shared" si="51"/>
        <v>-2983.0107063846917</v>
      </c>
      <c r="G317" s="86">
        <f t="shared" si="52"/>
        <v>546989.58742015599</v>
      </c>
      <c r="H317" s="80"/>
      <c r="I317" s="76"/>
      <c r="J317" s="81">
        <f>SUM(L306:L317)</f>
        <v>-149222.9279893887</v>
      </c>
      <c r="K317" s="76">
        <f t="shared" si="46"/>
        <v>312</v>
      </c>
      <c r="L317" s="85">
        <f t="shared" si="47"/>
        <v>-12435.243999115724</v>
      </c>
      <c r="M317" s="85">
        <f t="shared" si="48"/>
        <v>-9071.1031571844105</v>
      </c>
      <c r="N317" s="85">
        <f t="shared" si="49"/>
        <v>-3364.1408419313138</v>
      </c>
      <c r="O317" s="86">
        <f t="shared" si="53"/>
        <v>-114438.40935277674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-6703.0921572412371</v>
      </c>
      <c r="E318" s="85">
        <f t="shared" si="50"/>
        <v>-3740.2318920486837</v>
      </c>
      <c r="F318" s="85">
        <f t="shared" si="51"/>
        <v>-2962.8602651925535</v>
      </c>
      <c r="G318" s="86">
        <f t="shared" si="52"/>
        <v>543249.35552810726</v>
      </c>
      <c r="H318" s="80"/>
      <c r="I318" s="76"/>
      <c r="J318" s="81"/>
      <c r="K318" s="76">
        <f t="shared" si="46"/>
        <v>313</v>
      </c>
      <c r="L318" s="85">
        <f t="shared" si="47"/>
        <v>-12435.243999115724</v>
      </c>
      <c r="M318" s="85">
        <f t="shared" si="48"/>
        <v>-9129.6873650745638</v>
      </c>
      <c r="N318" s="85">
        <f t="shared" si="49"/>
        <v>-3305.5566340411606</v>
      </c>
      <c r="O318" s="86">
        <f t="shared" si="53"/>
        <v>-123568.09671785131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-6703.0921572412371</v>
      </c>
      <c r="E319" s="85">
        <f t="shared" si="50"/>
        <v>-3760.491481463951</v>
      </c>
      <c r="F319" s="85">
        <f t="shared" si="51"/>
        <v>-2942.6006757772861</v>
      </c>
      <c r="G319" s="86">
        <f t="shared" si="52"/>
        <v>539488.86404664326</v>
      </c>
      <c r="H319" s="80"/>
      <c r="I319" s="76"/>
      <c r="J319" s="81"/>
      <c r="K319" s="76">
        <f t="shared" si="46"/>
        <v>314</v>
      </c>
      <c r="L319" s="85">
        <f t="shared" si="47"/>
        <v>-12435.243999115724</v>
      </c>
      <c r="M319" s="85">
        <f t="shared" si="48"/>
        <v>-9188.6499293073193</v>
      </c>
      <c r="N319" s="85">
        <f t="shared" si="49"/>
        <v>-3246.594069808405</v>
      </c>
      <c r="O319" s="86">
        <f t="shared" si="53"/>
        <v>-132756.74664715864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-6703.0921572412371</v>
      </c>
      <c r="E320" s="85">
        <f t="shared" si="50"/>
        <v>-3780.860810321883</v>
      </c>
      <c r="F320" s="85">
        <f t="shared" si="51"/>
        <v>-2922.2313469193541</v>
      </c>
      <c r="G320" s="86">
        <f t="shared" si="52"/>
        <v>535708.00323632138</v>
      </c>
      <c r="H320" s="80"/>
      <c r="I320" s="76"/>
      <c r="J320" s="81"/>
      <c r="K320" s="76">
        <f t="shared" si="46"/>
        <v>315</v>
      </c>
      <c r="L320" s="85">
        <f t="shared" si="47"/>
        <v>-12435.243999115724</v>
      </c>
      <c r="M320" s="85">
        <f t="shared" si="48"/>
        <v>-9247.9932934341086</v>
      </c>
      <c r="N320" s="85">
        <f t="shared" si="49"/>
        <v>-3187.2507056816157</v>
      </c>
      <c r="O320" s="86">
        <f t="shared" si="53"/>
        <v>-142004.73994059276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-6703.0921572412371</v>
      </c>
      <c r="E321" s="85">
        <f t="shared" si="50"/>
        <v>-3801.340473044459</v>
      </c>
      <c r="F321" s="85">
        <f t="shared" si="51"/>
        <v>-2901.7516841967781</v>
      </c>
      <c r="G321" s="86">
        <f t="shared" si="52"/>
        <v>531906.66276327695</v>
      </c>
      <c r="H321" s="80"/>
      <c r="I321" s="76"/>
      <c r="J321" s="81"/>
      <c r="K321" s="76">
        <f t="shared" si="46"/>
        <v>316</v>
      </c>
      <c r="L321" s="85">
        <f t="shared" si="47"/>
        <v>-12435.243999115724</v>
      </c>
      <c r="M321" s="85">
        <f t="shared" si="48"/>
        <v>-9307.719916787526</v>
      </c>
      <c r="N321" s="85">
        <f t="shared" si="49"/>
        <v>-3127.5240823281983</v>
      </c>
      <c r="O321" s="86">
        <f t="shared" si="53"/>
        <v>-151312.45985738028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-6703.0921572412371</v>
      </c>
      <c r="E322" s="85">
        <f t="shared" si="50"/>
        <v>-3821.9310672734459</v>
      </c>
      <c r="F322" s="85">
        <f t="shared" si="51"/>
        <v>-2881.1610899677912</v>
      </c>
      <c r="G322" s="86">
        <f t="shared" si="52"/>
        <v>528084.73169600347</v>
      </c>
      <c r="H322" s="80"/>
      <c r="I322" s="76"/>
      <c r="J322" s="81"/>
      <c r="K322" s="76">
        <f t="shared" si="46"/>
        <v>317</v>
      </c>
      <c r="L322" s="85">
        <f t="shared" si="47"/>
        <v>-12435.243999115724</v>
      </c>
      <c r="M322" s="85">
        <f t="shared" si="48"/>
        <v>-9367.8322745834539</v>
      </c>
      <c r="N322" s="85">
        <f t="shared" si="49"/>
        <v>-3067.4117245322705</v>
      </c>
      <c r="O322" s="86">
        <f t="shared" si="53"/>
        <v>-160680.29213196374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-6703.0921572412371</v>
      </c>
      <c r="E323" s="85">
        <f t="shared" si="50"/>
        <v>-3842.6331938878466</v>
      </c>
      <c r="F323" s="85">
        <f t="shared" si="51"/>
        <v>-2860.4589633533906</v>
      </c>
      <c r="G323" s="86">
        <f t="shared" si="52"/>
        <v>524242.09850211564</v>
      </c>
      <c r="H323" s="80"/>
      <c r="I323" s="76"/>
      <c r="J323" s="81"/>
      <c r="K323" s="76">
        <f t="shared" si="46"/>
        <v>318</v>
      </c>
      <c r="L323" s="85">
        <f t="shared" si="47"/>
        <v>-12435.243999115724</v>
      </c>
      <c r="M323" s="85">
        <f t="shared" si="48"/>
        <v>-9428.3328580234647</v>
      </c>
      <c r="N323" s="85">
        <f t="shared" si="49"/>
        <v>-3006.9111410922596</v>
      </c>
      <c r="O323" s="86">
        <f t="shared" si="53"/>
        <v>-170108.62498998721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-6703.0921572412371</v>
      </c>
      <c r="E324" s="85">
        <f t="shared" si="50"/>
        <v>-3863.4474570214052</v>
      </c>
      <c r="F324" s="85">
        <f t="shared" si="51"/>
        <v>-2839.644700219832</v>
      </c>
      <c r="G324" s="86">
        <f t="shared" si="52"/>
        <v>520378.65104509424</v>
      </c>
      <c r="H324" s="80"/>
      <c r="I324" s="76"/>
      <c r="J324" s="81"/>
      <c r="K324" s="76">
        <f t="shared" si="46"/>
        <v>319</v>
      </c>
      <c r="L324" s="85">
        <f t="shared" si="47"/>
        <v>-12435.243999115724</v>
      </c>
      <c r="M324" s="85">
        <f t="shared" si="48"/>
        <v>-9489.2241743982049</v>
      </c>
      <c r="N324" s="85">
        <f t="shared" si="49"/>
        <v>-2946.0198247175194</v>
      </c>
      <c r="O324" s="86">
        <f t="shared" si="53"/>
        <v>-179597.84916438541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-6703.0921572412371</v>
      </c>
      <c r="E325" s="85">
        <f t="shared" si="50"/>
        <v>-3884.3744640802697</v>
      </c>
      <c r="F325" s="85">
        <f t="shared" si="51"/>
        <v>-2818.7176931609674</v>
      </c>
      <c r="G325" s="86">
        <f t="shared" si="52"/>
        <v>516494.27658101398</v>
      </c>
      <c r="H325" s="80"/>
      <c r="I325" s="76"/>
      <c r="J325" s="81"/>
      <c r="K325" s="76">
        <f t="shared" si="46"/>
        <v>320</v>
      </c>
      <c r="L325" s="85">
        <f t="shared" si="47"/>
        <v>-12435.243999115724</v>
      </c>
      <c r="M325" s="85">
        <f t="shared" si="48"/>
        <v>-9550.5087471911975</v>
      </c>
      <c r="N325" s="85">
        <f t="shared" si="49"/>
        <v>-2884.7352519245269</v>
      </c>
      <c r="O325" s="86">
        <f t="shared" si="53"/>
        <v>-189148.3579115766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-6703.0921572412371</v>
      </c>
      <c r="E326" s="85">
        <f t="shared" si="50"/>
        <v>-3905.4148257607067</v>
      </c>
      <c r="F326" s="85">
        <f t="shared" si="51"/>
        <v>-2797.6773314805305</v>
      </c>
      <c r="G326" s="86">
        <f t="shared" si="52"/>
        <v>512588.86175525328</v>
      </c>
      <c r="H326" s="80"/>
      <c r="I326" s="76"/>
      <c r="J326" s="81"/>
      <c r="K326" s="76">
        <f t="shared" si="46"/>
        <v>321</v>
      </c>
      <c r="L326" s="85">
        <f t="shared" si="47"/>
        <v>-12435.243999115724</v>
      </c>
      <c r="M326" s="85">
        <f t="shared" si="48"/>
        <v>-9612.1891161834683</v>
      </c>
      <c r="N326" s="85">
        <f t="shared" si="49"/>
        <v>-2823.0548829322561</v>
      </c>
      <c r="O326" s="86">
        <f t="shared" si="53"/>
        <v>-198760.54702776007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-6703.0921572412371</v>
      </c>
      <c r="E327" s="85">
        <f t="shared" si="50"/>
        <v>-3926.5691560669106</v>
      </c>
      <c r="F327" s="85">
        <f t="shared" si="51"/>
        <v>-2776.5230011743265</v>
      </c>
      <c r="G327" s="86">
        <f t="shared" si="52"/>
        <v>508662.29259918636</v>
      </c>
      <c r="H327" s="80"/>
      <c r="I327" s="76"/>
      <c r="J327" s="81"/>
      <c r="K327" s="76">
        <f t="shared" si="46"/>
        <v>322</v>
      </c>
      <c r="L327" s="85">
        <f t="shared" si="47"/>
        <v>-12435.243999115724</v>
      </c>
      <c r="M327" s="85">
        <f t="shared" si="48"/>
        <v>-9674.2678375588202</v>
      </c>
      <c r="N327" s="85">
        <f t="shared" si="49"/>
        <v>-2760.9761615569041</v>
      </c>
      <c r="O327" s="86">
        <f t="shared" si="53"/>
        <v>-208434.81486531888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-6703.0921572412371</v>
      </c>
      <c r="E328" s="85">
        <f t="shared" si="50"/>
        <v>-3947.8380723289374</v>
      </c>
      <c r="F328" s="85">
        <f t="shared" si="51"/>
        <v>-2755.2540849122997</v>
      </c>
      <c r="G328" s="86">
        <f t="shared" si="52"/>
        <v>504714.45452685741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-12435.243999115724</v>
      </c>
      <c r="M328" s="85">
        <f t="shared" ref="M328:M341" si="58">PPMT($J$3/12,K328,$J$2,$J$1)</f>
        <v>-9736.7474840097166</v>
      </c>
      <c r="N328" s="85">
        <f t="shared" ref="N328:N341" si="59">SUM(L328-M328)</f>
        <v>-2698.4965151060078</v>
      </c>
      <c r="O328" s="86">
        <f t="shared" si="53"/>
        <v>-218171.5623493286</v>
      </c>
    </row>
    <row r="329" spans="1:15" x14ac:dyDescent="0.2">
      <c r="A329" s="76"/>
      <c r="B329" s="81">
        <f>SUM(D318:D329)</f>
        <v>-80437.105886894817</v>
      </c>
      <c r="C329" s="76">
        <f t="shared" si="54"/>
        <v>324</v>
      </c>
      <c r="D329" s="85">
        <f t="shared" si="55"/>
        <v>-6703.0921572412371</v>
      </c>
      <c r="E329" s="85">
        <f t="shared" si="50"/>
        <v>-3969.2221952207187</v>
      </c>
      <c r="F329" s="85">
        <f t="shared" si="51"/>
        <v>-2733.8699620205184</v>
      </c>
      <c r="G329" s="86">
        <f t="shared" si="52"/>
        <v>500745.23233163671</v>
      </c>
      <c r="H329" s="80"/>
      <c r="I329" s="76"/>
      <c r="J329" s="81">
        <f>SUM(L318:L329)</f>
        <v>-149222.9279893887</v>
      </c>
      <c r="K329" s="76">
        <f t="shared" si="56"/>
        <v>324</v>
      </c>
      <c r="L329" s="85">
        <f t="shared" si="57"/>
        <v>-12435.243999115724</v>
      </c>
      <c r="M329" s="85">
        <f t="shared" si="58"/>
        <v>-9799.6306448439445</v>
      </c>
      <c r="N329" s="85">
        <f t="shared" si="59"/>
        <v>-2635.6133542717798</v>
      </c>
      <c r="O329" s="86">
        <f t="shared" si="53"/>
        <v>-227971.19299417254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-6703.0921572412371</v>
      </c>
      <c r="E330" s="85">
        <f t="shared" si="50"/>
        <v>-3990.7221487781612</v>
      </c>
      <c r="F330" s="85">
        <f t="shared" si="51"/>
        <v>-2712.3700084630759</v>
      </c>
      <c r="G330" s="86">
        <f t="shared" si="52"/>
        <v>496754.51018285856</v>
      </c>
      <c r="H330" s="80"/>
      <c r="I330" s="76"/>
      <c r="J330" s="81"/>
      <c r="K330" s="76">
        <f t="shared" si="56"/>
        <v>325</v>
      </c>
      <c r="L330" s="85">
        <f t="shared" si="57"/>
        <v>-12435.243999115724</v>
      </c>
      <c r="M330" s="85">
        <f t="shared" si="58"/>
        <v>-9862.9199260918886</v>
      </c>
      <c r="N330" s="85">
        <f t="shared" si="59"/>
        <v>-2572.3240730238358</v>
      </c>
      <c r="O330" s="86">
        <f t="shared" si="53"/>
        <v>-237834.11292026442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-6703.0921572412371</v>
      </c>
      <c r="E331" s="85">
        <f t="shared" si="50"/>
        <v>-4012.33856041738</v>
      </c>
      <c r="F331" s="85">
        <f t="shared" si="51"/>
        <v>-2690.7535968238572</v>
      </c>
      <c r="G331" s="86">
        <f t="shared" si="52"/>
        <v>492742.17162244121</v>
      </c>
      <c r="H331" s="80"/>
      <c r="I331" s="76"/>
      <c r="J331" s="81"/>
      <c r="K331" s="76">
        <f t="shared" si="56"/>
        <v>326</v>
      </c>
      <c r="L331" s="85">
        <f t="shared" si="57"/>
        <v>-12435.243999115724</v>
      </c>
      <c r="M331" s="85">
        <f t="shared" si="58"/>
        <v>-9926.6179506145672</v>
      </c>
      <c r="N331" s="85">
        <f t="shared" si="59"/>
        <v>-2508.6260485011571</v>
      </c>
      <c r="O331" s="86">
        <f t="shared" si="53"/>
        <v>-247760.73087087899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-6703.0921572412371</v>
      </c>
      <c r="E332" s="85">
        <f t="shared" si="50"/>
        <v>-4034.072060952974</v>
      </c>
      <c r="F332" s="85">
        <f t="shared" si="51"/>
        <v>-2669.0200962882632</v>
      </c>
      <c r="G332" s="86">
        <f t="shared" si="52"/>
        <v>488708.09956148826</v>
      </c>
      <c r="H332" s="80"/>
      <c r="I332" s="76"/>
      <c r="J332" s="81"/>
      <c r="K332" s="76">
        <f t="shared" si="56"/>
        <v>327</v>
      </c>
      <c r="L332" s="85">
        <f t="shared" si="57"/>
        <v>-12435.243999115724</v>
      </c>
      <c r="M332" s="85">
        <f t="shared" si="58"/>
        <v>-9990.7273582122853</v>
      </c>
      <c r="N332" s="85">
        <f t="shared" si="59"/>
        <v>-2444.5166409034391</v>
      </c>
      <c r="O332" s="86">
        <f t="shared" si="53"/>
        <v>-257751.45822909128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-6703.0921572412371</v>
      </c>
      <c r="E333" s="85">
        <f t="shared" si="50"/>
        <v>-4055.9232846164687</v>
      </c>
      <c r="F333" s="85">
        <f t="shared" si="51"/>
        <v>-2647.1688726247685</v>
      </c>
      <c r="G333" s="86">
        <f t="shared" si="52"/>
        <v>484652.17627687176</v>
      </c>
      <c r="H333" s="80"/>
      <c r="I333" s="76"/>
      <c r="J333" s="81"/>
      <c r="K333" s="76">
        <f t="shared" si="56"/>
        <v>328</v>
      </c>
      <c r="L333" s="85">
        <f t="shared" si="57"/>
        <v>-12435.243999115724</v>
      </c>
      <c r="M333" s="85">
        <f t="shared" si="58"/>
        <v>-10055.250805734087</v>
      </c>
      <c r="N333" s="85">
        <f t="shared" si="59"/>
        <v>-2379.993193381637</v>
      </c>
      <c r="O333" s="86">
        <f t="shared" si="53"/>
        <v>-267806.70903482538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-6703.0921572412371</v>
      </c>
      <c r="E334" s="85">
        <f t="shared" si="50"/>
        <v>-4077.8928690748071</v>
      </c>
      <c r="F334" s="85">
        <f t="shared" si="51"/>
        <v>-2625.1992881664301</v>
      </c>
      <c r="G334" s="86">
        <f t="shared" si="52"/>
        <v>480574.28340779693</v>
      </c>
      <c r="H334" s="80"/>
      <c r="I334" s="76"/>
      <c r="J334" s="81"/>
      <c r="K334" s="76">
        <f t="shared" si="56"/>
        <v>329</v>
      </c>
      <c r="L334" s="85">
        <f t="shared" si="57"/>
        <v>-12435.243999115724</v>
      </c>
      <c r="M334" s="85">
        <f t="shared" si="58"/>
        <v>-10120.190967187786</v>
      </c>
      <c r="N334" s="85">
        <f t="shared" si="59"/>
        <v>-2315.0530319279387</v>
      </c>
      <c r="O334" s="86">
        <f t="shared" si="53"/>
        <v>-277926.90000201319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-6703.0921572412371</v>
      </c>
      <c r="E335" s="85">
        <f t="shared" si="50"/>
        <v>-4099.9814554489622</v>
      </c>
      <c r="F335" s="85">
        <f t="shared" si="51"/>
        <v>-2603.110701792275</v>
      </c>
      <c r="G335" s="86">
        <f t="shared" si="52"/>
        <v>476474.30195234797</v>
      </c>
      <c r="H335" s="80"/>
      <c r="I335" s="76"/>
      <c r="J335" s="81"/>
      <c r="K335" s="76">
        <f t="shared" si="56"/>
        <v>330</v>
      </c>
      <c r="L335" s="85">
        <f t="shared" si="57"/>
        <v>-12435.243999115724</v>
      </c>
      <c r="M335" s="85">
        <f t="shared" si="58"/>
        <v>-10185.55053385087</v>
      </c>
      <c r="N335" s="85">
        <f t="shared" si="59"/>
        <v>-2249.6934652648542</v>
      </c>
      <c r="O335" s="86">
        <f t="shared" si="53"/>
        <v>-288112.45053586405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-6703.0921572412371</v>
      </c>
      <c r="E336" s="85">
        <f t="shared" si="50"/>
        <v>-4122.1896883326444</v>
      </c>
      <c r="F336" s="85">
        <f t="shared" si="51"/>
        <v>-2580.9024689085927</v>
      </c>
      <c r="G336" s="86">
        <f t="shared" si="52"/>
        <v>472352.1122640153</v>
      </c>
      <c r="H336" s="80"/>
      <c r="I336" s="76"/>
      <c r="J336" s="81"/>
      <c r="K336" s="76">
        <f t="shared" si="56"/>
        <v>331</v>
      </c>
      <c r="L336" s="85">
        <f t="shared" si="57"/>
        <v>-12435.243999115724</v>
      </c>
      <c r="M336" s="85">
        <f t="shared" si="58"/>
        <v>-10251.332214381971</v>
      </c>
      <c r="N336" s="85">
        <f t="shared" si="59"/>
        <v>-2183.9117847337529</v>
      </c>
      <c r="O336" s="86">
        <f t="shared" si="53"/>
        <v>-298363.782750246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-6703.0921572412371</v>
      </c>
      <c r="E337" s="85">
        <f t="shared" si="50"/>
        <v>-4144.5182158111111</v>
      </c>
      <c r="F337" s="85">
        <f t="shared" si="51"/>
        <v>-2558.5739414301261</v>
      </c>
      <c r="G337" s="86">
        <f t="shared" si="52"/>
        <v>468207.59404820419</v>
      </c>
      <c r="H337" s="80"/>
      <c r="I337" s="76"/>
      <c r="J337" s="81"/>
      <c r="K337" s="76">
        <f t="shared" si="56"/>
        <v>332</v>
      </c>
      <c r="L337" s="85">
        <f t="shared" si="57"/>
        <v>-12435.243999115724</v>
      </c>
      <c r="M337" s="85">
        <f t="shared" si="58"/>
        <v>-10317.538734933198</v>
      </c>
      <c r="N337" s="85">
        <f t="shared" si="59"/>
        <v>-2117.7052641825267</v>
      </c>
      <c r="O337" s="86">
        <f t="shared" si="53"/>
        <v>-308681.32148517919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-6703.0921572412371</v>
      </c>
      <c r="E338" s="85">
        <f t="shared" si="50"/>
        <v>-4166.9676894800868</v>
      </c>
      <c r="F338" s="85">
        <f t="shared" si="51"/>
        <v>-2536.1244677611503</v>
      </c>
      <c r="G338" s="86">
        <f t="shared" si="52"/>
        <v>464040.62635872408</v>
      </c>
      <c r="H338" s="80"/>
      <c r="I338" s="76"/>
      <c r="J338" s="81"/>
      <c r="K338" s="76">
        <f t="shared" si="56"/>
        <v>333</v>
      </c>
      <c r="L338" s="85">
        <f t="shared" si="57"/>
        <v>-12435.243999115724</v>
      </c>
      <c r="M338" s="85">
        <f t="shared" si="58"/>
        <v>-10384.172839262987</v>
      </c>
      <c r="N338" s="85">
        <f t="shared" si="59"/>
        <v>-2051.0711598527378</v>
      </c>
      <c r="O338" s="86">
        <f t="shared" si="53"/>
        <v>-319065.49432444217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-6703.0921572412371</v>
      </c>
      <c r="E339" s="85">
        <f t="shared" si="50"/>
        <v>-4189.5387644647744</v>
      </c>
      <c r="F339" s="85">
        <f t="shared" si="51"/>
        <v>-2513.5533927764627</v>
      </c>
      <c r="G339" s="86">
        <f t="shared" si="52"/>
        <v>459851.0875942593</v>
      </c>
      <c r="H339" s="80"/>
      <c r="I339" s="76"/>
      <c r="J339" s="81"/>
      <c r="K339" s="76">
        <f t="shared" si="56"/>
        <v>334</v>
      </c>
      <c r="L339" s="85">
        <f t="shared" si="57"/>
        <v>-12435.243999115724</v>
      </c>
      <c r="M339" s="85">
        <f t="shared" si="58"/>
        <v>-10451.237288849885</v>
      </c>
      <c r="N339" s="85">
        <f t="shared" si="59"/>
        <v>-1984.0067102658395</v>
      </c>
      <c r="O339" s="86">
        <f t="shared" si="53"/>
        <v>-329516.73161329207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-6703.0921572412371</v>
      </c>
      <c r="E340" s="85">
        <f t="shared" si="50"/>
        <v>-4212.2320994389574</v>
      </c>
      <c r="F340" s="85">
        <f t="shared" si="51"/>
        <v>-2490.8600578022797</v>
      </c>
      <c r="G340" s="86">
        <f t="shared" si="52"/>
        <v>455638.85549482034</v>
      </c>
      <c r="H340" s="80"/>
      <c r="I340" s="76"/>
      <c r="J340" s="81"/>
      <c r="K340" s="76">
        <f t="shared" si="56"/>
        <v>335</v>
      </c>
      <c r="L340" s="85">
        <f t="shared" si="57"/>
        <v>-12435.243999115724</v>
      </c>
      <c r="M340" s="85">
        <f t="shared" si="58"/>
        <v>-10518.734863007037</v>
      </c>
      <c r="N340" s="85">
        <f t="shared" si="59"/>
        <v>-1916.509136108687</v>
      </c>
      <c r="O340" s="86">
        <f t="shared" si="53"/>
        <v>-340035.4664762991</v>
      </c>
    </row>
    <row r="341" spans="1:15" x14ac:dyDescent="0.2">
      <c r="A341" s="76"/>
      <c r="B341" s="81">
        <f>SUM(D330:D341)</f>
        <v>-80437.105886894817</v>
      </c>
      <c r="C341" s="76">
        <f t="shared" si="54"/>
        <v>336</v>
      </c>
      <c r="D341" s="85">
        <f t="shared" si="55"/>
        <v>-6703.0921572412371</v>
      </c>
      <c r="E341" s="85">
        <f t="shared" si="50"/>
        <v>-4235.0483566442526</v>
      </c>
      <c r="F341" s="85">
        <f t="shared" si="51"/>
        <v>-2468.0438005969845</v>
      </c>
      <c r="G341" s="86">
        <f t="shared" si="52"/>
        <v>451403.80713817611</v>
      </c>
      <c r="H341" s="80"/>
      <c r="I341" s="76"/>
      <c r="J341" s="81">
        <f>SUM(L330:L341)</f>
        <v>-149222.9279893887</v>
      </c>
      <c r="K341" s="76">
        <f t="shared" si="56"/>
        <v>336</v>
      </c>
      <c r="L341" s="85">
        <f t="shared" si="57"/>
        <v>-12435.243999115724</v>
      </c>
      <c r="M341" s="85">
        <f t="shared" si="58"/>
        <v>-10586.668358997305</v>
      </c>
      <c r="N341" s="85">
        <f t="shared" si="59"/>
        <v>-1848.575640118419</v>
      </c>
      <c r="O341" s="86">
        <f t="shared" si="53"/>
        <v>-350622.13483529643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2001-12-09T23:43:43Z</cp:lastPrinted>
  <dcterms:created xsi:type="dcterms:W3CDTF">2000-04-05T02:54:46Z</dcterms:created>
  <dcterms:modified xsi:type="dcterms:W3CDTF">2023-09-17T11:55:17Z</dcterms:modified>
</cp:coreProperties>
</file>