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8D4EB5-7138-4390-98FF-22C3C2CFEE81}" xr6:coauthVersionLast="47" xr6:coauthVersionMax="47" xr10:uidLastSave="{00000000-0000-0000-0000-000000000000}"/>
  <bookViews>
    <workbookView xWindow="-120" yWindow="-120" windowWidth="38640" windowHeight="15720"/>
  </bookViews>
  <sheets>
    <sheet name="version 1" sheetId="1" r:id="rId1"/>
    <sheet name="version 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8" i="1"/>
  <c r="C10" i="1"/>
  <c r="C14" i="1"/>
  <c r="I14" i="1"/>
  <c r="J14" i="1"/>
  <c r="K14" i="1"/>
  <c r="L14" i="1"/>
  <c r="M14" i="1"/>
  <c r="C15" i="1"/>
  <c r="F15" i="1"/>
  <c r="G15" i="1"/>
  <c r="H15" i="1"/>
  <c r="I15" i="1"/>
  <c r="J15" i="1"/>
  <c r="K15" i="1"/>
  <c r="L15" i="1"/>
  <c r="M15" i="1"/>
  <c r="C16" i="1"/>
  <c r="D16" i="1"/>
  <c r="F16" i="1"/>
  <c r="G16" i="1"/>
  <c r="H16" i="1"/>
  <c r="I16" i="1"/>
  <c r="J16" i="1"/>
  <c r="K16" i="1"/>
  <c r="L16" i="1"/>
  <c r="M16" i="1"/>
  <c r="C17" i="1"/>
  <c r="D17" i="1"/>
  <c r="F17" i="1"/>
  <c r="G17" i="1"/>
  <c r="H17" i="1"/>
  <c r="I17" i="1"/>
  <c r="J17" i="1"/>
  <c r="K17" i="1"/>
  <c r="L17" i="1"/>
  <c r="M17" i="1"/>
  <c r="C18" i="1"/>
  <c r="D18" i="1"/>
  <c r="F18" i="1"/>
  <c r="G18" i="1"/>
  <c r="H18" i="1"/>
  <c r="I18" i="1"/>
  <c r="J18" i="1"/>
  <c r="K18" i="1"/>
  <c r="L18" i="1"/>
  <c r="M18" i="1"/>
  <c r="C19" i="1"/>
  <c r="D19" i="1"/>
  <c r="F19" i="1"/>
  <c r="G19" i="1"/>
  <c r="H19" i="1"/>
  <c r="I19" i="1"/>
  <c r="J19" i="1"/>
  <c r="K19" i="1"/>
  <c r="L19" i="1"/>
  <c r="M19" i="1"/>
  <c r="C20" i="1"/>
  <c r="D20" i="1"/>
  <c r="F20" i="1"/>
  <c r="G20" i="1"/>
  <c r="H20" i="1"/>
  <c r="I20" i="1"/>
  <c r="J20" i="1"/>
  <c r="K20" i="1"/>
  <c r="L20" i="1"/>
  <c r="M20" i="1"/>
  <c r="C21" i="1"/>
  <c r="D21" i="1"/>
  <c r="F21" i="1"/>
  <c r="G21" i="1"/>
  <c r="H21" i="1"/>
  <c r="I21" i="1"/>
  <c r="J21" i="1"/>
  <c r="K21" i="1"/>
  <c r="L21" i="1"/>
  <c r="M21" i="1"/>
  <c r="C22" i="1"/>
  <c r="D22" i="1"/>
  <c r="F22" i="1"/>
  <c r="G22" i="1"/>
  <c r="H22" i="1"/>
  <c r="I22" i="1"/>
  <c r="J22" i="1"/>
  <c r="K22" i="1"/>
  <c r="L22" i="1"/>
  <c r="M22" i="1"/>
  <c r="C23" i="1"/>
  <c r="D23" i="1"/>
  <c r="F23" i="1"/>
  <c r="G23" i="1"/>
  <c r="H23" i="1"/>
  <c r="I23" i="1"/>
  <c r="J23" i="1"/>
  <c r="K23" i="1"/>
  <c r="L23" i="1"/>
  <c r="M23" i="1"/>
  <c r="C24" i="1"/>
  <c r="D24" i="1"/>
  <c r="F24" i="1"/>
  <c r="G24" i="1"/>
  <c r="H24" i="1"/>
  <c r="I24" i="1"/>
  <c r="J24" i="1"/>
  <c r="K24" i="1"/>
  <c r="L24" i="1"/>
  <c r="M24" i="1"/>
  <c r="C25" i="1"/>
  <c r="D25" i="1"/>
  <c r="F25" i="1"/>
  <c r="G25" i="1"/>
  <c r="H25" i="1"/>
  <c r="I25" i="1"/>
  <c r="J25" i="1"/>
  <c r="K25" i="1"/>
  <c r="L25" i="1"/>
  <c r="M25" i="1"/>
  <c r="C3" i="2"/>
  <c r="C4" i="2"/>
  <c r="C8" i="2"/>
  <c r="C10" i="2"/>
  <c r="C14" i="2"/>
  <c r="J14" i="2"/>
  <c r="L14" i="2"/>
  <c r="M14" i="2"/>
  <c r="C15" i="2"/>
  <c r="F15" i="2"/>
  <c r="G15" i="2"/>
  <c r="H15" i="2"/>
  <c r="I15" i="2"/>
  <c r="J15" i="2"/>
  <c r="L15" i="2"/>
  <c r="M15" i="2"/>
  <c r="C16" i="2"/>
  <c r="D16" i="2"/>
  <c r="F16" i="2"/>
  <c r="G16" i="2"/>
  <c r="H16" i="2"/>
  <c r="I16" i="2"/>
  <c r="J16" i="2"/>
  <c r="L16" i="2"/>
  <c r="M16" i="2"/>
  <c r="C17" i="2"/>
  <c r="D17" i="2"/>
  <c r="F17" i="2"/>
  <c r="G17" i="2"/>
  <c r="H17" i="2"/>
  <c r="I17" i="2"/>
  <c r="J17" i="2"/>
  <c r="L17" i="2"/>
  <c r="M17" i="2"/>
  <c r="C18" i="2"/>
  <c r="D18" i="2"/>
  <c r="F18" i="2"/>
  <c r="G18" i="2"/>
  <c r="H18" i="2"/>
  <c r="I18" i="2"/>
  <c r="J18" i="2"/>
  <c r="L18" i="2"/>
  <c r="M18" i="2"/>
  <c r="C19" i="2"/>
  <c r="D19" i="2"/>
  <c r="F19" i="2"/>
  <c r="G19" i="2"/>
  <c r="H19" i="2"/>
  <c r="I19" i="2"/>
  <c r="J19" i="2"/>
  <c r="L19" i="2"/>
  <c r="M19" i="2"/>
  <c r="C20" i="2"/>
  <c r="D20" i="2"/>
  <c r="F20" i="2"/>
  <c r="G20" i="2"/>
  <c r="H20" i="2"/>
  <c r="I20" i="2"/>
  <c r="J20" i="2"/>
  <c r="L20" i="2"/>
  <c r="M20" i="2"/>
  <c r="C21" i="2"/>
  <c r="D21" i="2"/>
  <c r="F21" i="2"/>
  <c r="G21" i="2"/>
  <c r="H21" i="2"/>
  <c r="I21" i="2"/>
  <c r="J21" i="2"/>
  <c r="L21" i="2"/>
  <c r="M21" i="2"/>
  <c r="C22" i="2"/>
  <c r="D22" i="2"/>
  <c r="F22" i="2"/>
  <c r="G22" i="2"/>
  <c r="H22" i="2"/>
  <c r="I22" i="2"/>
  <c r="J22" i="2"/>
  <c r="L22" i="2"/>
  <c r="M22" i="2"/>
  <c r="C23" i="2"/>
  <c r="D23" i="2"/>
  <c r="F23" i="2"/>
  <c r="G23" i="2"/>
  <c r="H23" i="2"/>
  <c r="I23" i="2"/>
  <c r="J23" i="2"/>
  <c r="L23" i="2"/>
  <c r="M23" i="2"/>
  <c r="C24" i="2"/>
  <c r="D24" i="2"/>
  <c r="F24" i="2"/>
  <c r="G24" i="2"/>
  <c r="H24" i="2"/>
  <c r="I24" i="2"/>
  <c r="J24" i="2"/>
  <c r="L24" i="2"/>
  <c r="M24" i="2"/>
  <c r="C25" i="2"/>
  <c r="D25" i="2"/>
  <c r="F25" i="2"/>
  <c r="G25" i="2"/>
  <c r="H25" i="2"/>
  <c r="I25" i="2"/>
  <c r="J25" i="2"/>
  <c r="L25" i="2"/>
  <c r="M25" i="2"/>
</calcChain>
</file>

<file path=xl/sharedStrings.xml><?xml version="1.0" encoding="utf-8"?>
<sst xmlns="http://schemas.openxmlformats.org/spreadsheetml/2006/main" count="47" uniqueCount="25">
  <si>
    <t>Year</t>
  </si>
  <si>
    <t>Costs</t>
  </si>
  <si>
    <t>Equity</t>
  </si>
  <si>
    <t>Loan</t>
  </si>
  <si>
    <t>Permanent Loan</t>
  </si>
  <si>
    <t>Appraised Value</t>
  </si>
  <si>
    <t>LTV %</t>
  </si>
  <si>
    <t>Permanent Equity</t>
  </si>
  <si>
    <t>Debt Service</t>
  </si>
  <si>
    <t>NOI(3%)</t>
  </si>
  <si>
    <t>Cumulative</t>
  </si>
  <si>
    <t>Cash Flow</t>
  </si>
  <si>
    <t>Reserve</t>
  </si>
  <si>
    <t>Priority</t>
  </si>
  <si>
    <t>Return</t>
  </si>
  <si>
    <t>CIS</t>
  </si>
  <si>
    <t>Cash after</t>
  </si>
  <si>
    <t>priority</t>
  </si>
  <si>
    <t xml:space="preserve">Unfunded </t>
  </si>
  <si>
    <t>Cash Avail</t>
  </si>
  <si>
    <t>PA &amp; KH</t>
  </si>
  <si>
    <t>Distrib. of Cash after Priority</t>
  </si>
  <si>
    <t>to Partners</t>
  </si>
  <si>
    <t>Remain.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</si>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</sst>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9" fontId="2" fillId="0" borderId="0" xfId="2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tabSelected="1" topLeftCell="D1" workbookViewId="0">
      <selection activeCell="A16" sqref="A16"/>
    </sheetView>
  </sheetViews>
  <sheetFormatPr defaultRowHeight="12.75" x14ac:dyDescent="0.2"/>
  <cols>
    <col min="1" max="1" width="9.140625" customWidth="1"/>
    <col min="2" max="2" width="6.28515625" customWidth="1"/>
    <col min="3" max="3" width="12.42578125" customWidth="1"/>
    <col min="4" max="4" width="11.5703125" customWidth="1"/>
    <col min="5" max="5" width="11.7109375" customWidth="1"/>
    <col min="6" max="6" width="10.28515625" customWidth="1"/>
    <col min="7" max="7" width="11.140625" customWidth="1"/>
    <col min="8" max="8" width="11.5703125" customWidth="1"/>
    <col min="9" max="9" width="12.7109375" customWidth="1"/>
    <col min="10" max="10" width="11" customWidth="1"/>
    <col min="11" max="11" width="10.85546875" customWidth="1"/>
    <col min="12" max="12" width="11.5703125" customWidth="1"/>
    <col min="13" max="13" width="15.140625" customWidth="1"/>
  </cols>
  <sheetData>
    <row r="2" spans="1:13" x14ac:dyDescent="0.2">
      <c r="A2" t="s">
        <v>1</v>
      </c>
      <c r="C2" s="1">
        <v>10300000</v>
      </c>
    </row>
    <row r="3" spans="1:13" x14ac:dyDescent="0.2">
      <c r="A3" t="s">
        <v>2</v>
      </c>
      <c r="C3" s="1">
        <f>1150000+432790+300951+255885+22817+171386</f>
        <v>2333829</v>
      </c>
    </row>
    <row r="4" spans="1:13" x14ac:dyDescent="0.2">
      <c r="A4" t="s">
        <v>3</v>
      </c>
      <c r="C4" s="2">
        <f>C2-C3</f>
        <v>7966171</v>
      </c>
    </row>
    <row r="6" spans="1:13" x14ac:dyDescent="0.2">
      <c r="A6" t="s">
        <v>5</v>
      </c>
      <c r="C6" s="1">
        <v>12000000</v>
      </c>
    </row>
    <row r="7" spans="1:13" x14ac:dyDescent="0.2">
      <c r="A7" t="s">
        <v>6</v>
      </c>
      <c r="C7" s="4">
        <v>0.8</v>
      </c>
    </row>
    <row r="8" spans="1:13" x14ac:dyDescent="0.2">
      <c r="A8" t="s">
        <v>4</v>
      </c>
      <c r="C8" s="2">
        <f>C6*C7</f>
        <v>9600000</v>
      </c>
    </row>
    <row r="10" spans="1:13" x14ac:dyDescent="0.2">
      <c r="A10" t="s">
        <v>7</v>
      </c>
      <c r="C10" s="2">
        <f>C2-C8</f>
        <v>700000</v>
      </c>
      <c r="I10" s="4">
        <v>0.15</v>
      </c>
    </row>
    <row r="11" spans="1:13" x14ac:dyDescent="0.2">
      <c r="C11" s="2"/>
      <c r="I11" s="9" t="s">
        <v>10</v>
      </c>
    </row>
    <row r="12" spans="1:13" x14ac:dyDescent="0.2">
      <c r="F12" s="8"/>
      <c r="G12" s="8"/>
      <c r="H12" s="8" t="s">
        <v>19</v>
      </c>
      <c r="I12" s="6" t="s">
        <v>13</v>
      </c>
      <c r="J12" s="8" t="s">
        <v>16</v>
      </c>
      <c r="K12" s="8" t="s">
        <v>18</v>
      </c>
      <c r="L12" s="10" t="s">
        <v>21</v>
      </c>
      <c r="M12" s="10"/>
    </row>
    <row r="13" spans="1:13" x14ac:dyDescent="0.2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22</v>
      </c>
      <c r="I13" s="7" t="s">
        <v>14</v>
      </c>
      <c r="J13" s="7" t="s">
        <v>17</v>
      </c>
      <c r="K13" s="7" t="s">
        <v>17</v>
      </c>
      <c r="L13" s="7" t="s">
        <v>20</v>
      </c>
      <c r="M13" s="7" t="s">
        <v>15</v>
      </c>
    </row>
    <row r="14" spans="1:13" x14ac:dyDescent="0.2">
      <c r="A14" s="3">
        <v>1</v>
      </c>
      <c r="B14" s="3"/>
      <c r="C14" s="5">
        <f>C3</f>
        <v>2333829</v>
      </c>
      <c r="D14" s="5"/>
      <c r="E14" s="5"/>
      <c r="I14" s="2">
        <f>C14*$I$10</f>
        <v>350074.35</v>
      </c>
      <c r="J14" s="2">
        <f t="shared" ref="J14:J25" si="0">H14-I14</f>
        <v>-350074.35</v>
      </c>
      <c r="K14" s="2">
        <f>MIN(0,J14)</f>
        <v>-350074.35</v>
      </c>
      <c r="L14">
        <f t="shared" ref="L14:L25" si="1">MAX(0,$J14)*0.9</f>
        <v>0</v>
      </c>
      <c r="M14">
        <f t="shared" ref="M14:M25" si="2">MAX(0,$J14)*0.1</f>
        <v>0</v>
      </c>
    </row>
    <row r="15" spans="1:13" x14ac:dyDescent="0.2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 t="shared" ref="I15:I25" si="3">C15*$I$10-MIN(0,K14)</f>
        <v>460148.69999999995</v>
      </c>
      <c r="J15" s="2">
        <f t="shared" si="0"/>
        <v>-179515.69999999995</v>
      </c>
      <c r="K15" s="2">
        <f t="shared" ref="K15:K25" si="4">MIN(0,J15)</f>
        <v>-179515.69999999995</v>
      </c>
      <c r="L15" s="1">
        <f t="shared" si="1"/>
        <v>0</v>
      </c>
      <c r="M15" s="1">
        <f t="shared" si="2"/>
        <v>0</v>
      </c>
    </row>
    <row r="16" spans="1:13" x14ac:dyDescent="0.2">
      <c r="A16" s="3">
        <v>3</v>
      </c>
      <c r="B16" s="3"/>
      <c r="C16" s="5">
        <f>C15</f>
        <v>733829</v>
      </c>
      <c r="D16" s="5">
        <f>D15*1.02</f>
        <v>1122000</v>
      </c>
      <c r="E16" s="5">
        <v>-785867</v>
      </c>
      <c r="F16" s="2">
        <f t="shared" ref="F16:F25" si="5">D16+E16</f>
        <v>336133</v>
      </c>
      <c r="G16" s="1">
        <f t="shared" ref="G16:G25" si="6">134*250</f>
        <v>33500</v>
      </c>
      <c r="H16" s="2">
        <f t="shared" ref="H16:H25" si="7">F16-G16</f>
        <v>302633</v>
      </c>
      <c r="I16" s="2">
        <f t="shared" si="3"/>
        <v>289590.04999999993</v>
      </c>
      <c r="J16" s="2">
        <f t="shared" si="0"/>
        <v>13042.95000000007</v>
      </c>
      <c r="K16" s="2">
        <f t="shared" si="4"/>
        <v>0</v>
      </c>
      <c r="L16" s="1">
        <f t="shared" si="1"/>
        <v>11738.655000000063</v>
      </c>
      <c r="M16" s="1">
        <f t="shared" si="2"/>
        <v>1304.2950000000071</v>
      </c>
    </row>
    <row r="17" spans="1:13" x14ac:dyDescent="0.2">
      <c r="A17" s="3">
        <v>4</v>
      </c>
      <c r="B17" s="3"/>
      <c r="C17" s="5">
        <f t="shared" ref="C17:C25" si="8">C16</f>
        <v>733829</v>
      </c>
      <c r="D17" s="5">
        <f t="shared" ref="D17:D25" si="9">D16*1.02</f>
        <v>1144440</v>
      </c>
      <c r="E17" s="5">
        <v>-785867</v>
      </c>
      <c r="F17" s="2">
        <f t="shared" si="5"/>
        <v>358573</v>
      </c>
      <c r="G17" s="1">
        <f t="shared" si="6"/>
        <v>33500</v>
      </c>
      <c r="H17" s="2">
        <f t="shared" si="7"/>
        <v>325073</v>
      </c>
      <c r="I17" s="2">
        <f t="shared" si="3"/>
        <v>110074.34999999999</v>
      </c>
      <c r="J17" s="2">
        <f t="shared" si="0"/>
        <v>214998.65000000002</v>
      </c>
      <c r="K17" s="2">
        <f t="shared" si="4"/>
        <v>0</v>
      </c>
      <c r="L17" s="1">
        <f t="shared" si="1"/>
        <v>193498.78500000003</v>
      </c>
      <c r="M17" s="1">
        <f t="shared" si="2"/>
        <v>21499.865000000005</v>
      </c>
    </row>
    <row r="18" spans="1:13" x14ac:dyDescent="0.2">
      <c r="A18" s="3">
        <v>5</v>
      </c>
      <c r="B18" s="3"/>
      <c r="C18" s="5">
        <f t="shared" si="8"/>
        <v>733829</v>
      </c>
      <c r="D18" s="5">
        <f t="shared" si="9"/>
        <v>1167328.8</v>
      </c>
      <c r="E18" s="5">
        <v>-785867</v>
      </c>
      <c r="F18" s="2">
        <f t="shared" si="5"/>
        <v>381461.80000000005</v>
      </c>
      <c r="G18" s="1">
        <f t="shared" si="6"/>
        <v>33500</v>
      </c>
      <c r="H18" s="2">
        <f t="shared" si="7"/>
        <v>347961.80000000005</v>
      </c>
      <c r="I18" s="2">
        <f t="shared" si="3"/>
        <v>110074.34999999999</v>
      </c>
      <c r="J18" s="2">
        <f t="shared" si="0"/>
        <v>237887.45000000007</v>
      </c>
      <c r="K18" s="2">
        <f t="shared" si="4"/>
        <v>0</v>
      </c>
      <c r="L18" s="1">
        <f t="shared" si="1"/>
        <v>214098.70500000007</v>
      </c>
      <c r="M18" s="1">
        <f t="shared" si="2"/>
        <v>23788.74500000001</v>
      </c>
    </row>
    <row r="19" spans="1:13" x14ac:dyDescent="0.2">
      <c r="A19" s="3">
        <v>6</v>
      </c>
      <c r="B19" s="3"/>
      <c r="C19" s="5">
        <f t="shared" si="8"/>
        <v>733829</v>
      </c>
      <c r="D19" s="5">
        <f t="shared" si="9"/>
        <v>1190675.3760000002</v>
      </c>
      <c r="E19" s="5">
        <v>-785867</v>
      </c>
      <c r="F19" s="2">
        <f t="shared" si="5"/>
        <v>404808.37600000016</v>
      </c>
      <c r="G19" s="1">
        <f t="shared" si="6"/>
        <v>33500</v>
      </c>
      <c r="H19" s="2">
        <f t="shared" si="7"/>
        <v>371308.37600000016</v>
      </c>
      <c r="I19" s="2">
        <f t="shared" si="3"/>
        <v>110074.34999999999</v>
      </c>
      <c r="J19" s="2">
        <f t="shared" si="0"/>
        <v>261234.02600000019</v>
      </c>
      <c r="K19" s="2">
        <f t="shared" si="4"/>
        <v>0</v>
      </c>
      <c r="L19" s="1">
        <f t="shared" si="1"/>
        <v>235110.62340000019</v>
      </c>
      <c r="M19" s="1">
        <f t="shared" si="2"/>
        <v>26123.402600000019</v>
      </c>
    </row>
    <row r="20" spans="1:13" x14ac:dyDescent="0.2">
      <c r="A20" s="3">
        <v>7</v>
      </c>
      <c r="B20" s="3"/>
      <c r="C20" s="5">
        <f t="shared" si="8"/>
        <v>733829</v>
      </c>
      <c r="D20" s="5">
        <f t="shared" si="9"/>
        <v>1214488.8835200001</v>
      </c>
      <c r="E20" s="5">
        <v>-785867</v>
      </c>
      <c r="F20" s="2">
        <f t="shared" si="5"/>
        <v>428621.88352000015</v>
      </c>
      <c r="G20" s="1">
        <f t="shared" si="6"/>
        <v>33500</v>
      </c>
      <c r="H20" s="2">
        <f t="shared" si="7"/>
        <v>395121.88352000015</v>
      </c>
      <c r="I20" s="2">
        <f t="shared" si="3"/>
        <v>110074.34999999999</v>
      </c>
      <c r="J20" s="2">
        <f t="shared" si="0"/>
        <v>285047.53352000017</v>
      </c>
      <c r="K20" s="2">
        <f t="shared" si="4"/>
        <v>0</v>
      </c>
      <c r="L20" s="1">
        <f t="shared" si="1"/>
        <v>256542.78016800017</v>
      </c>
      <c r="M20" s="1">
        <f t="shared" si="2"/>
        <v>28504.753352000018</v>
      </c>
    </row>
    <row r="21" spans="1:13" x14ac:dyDescent="0.2">
      <c r="A21" s="3">
        <v>8</v>
      </c>
      <c r="B21" s="3"/>
      <c r="C21" s="5">
        <f t="shared" si="8"/>
        <v>733829</v>
      </c>
      <c r="D21" s="5">
        <f t="shared" si="9"/>
        <v>1238778.6611904001</v>
      </c>
      <c r="E21" s="5">
        <v>-785867</v>
      </c>
      <c r="F21" s="2">
        <f t="shared" si="5"/>
        <v>452911.66119040013</v>
      </c>
      <c r="G21" s="1">
        <f t="shared" si="6"/>
        <v>33500</v>
      </c>
      <c r="H21" s="2">
        <f t="shared" si="7"/>
        <v>419411.66119040013</v>
      </c>
      <c r="I21" s="2">
        <f t="shared" si="3"/>
        <v>110074.34999999999</v>
      </c>
      <c r="J21" s="2">
        <f t="shared" si="0"/>
        <v>309337.31119040016</v>
      </c>
      <c r="K21" s="2">
        <f t="shared" si="4"/>
        <v>0</v>
      </c>
      <c r="L21" s="1">
        <f t="shared" si="1"/>
        <v>278403.58007136016</v>
      </c>
      <c r="M21" s="1">
        <f t="shared" si="2"/>
        <v>30933.731119040018</v>
      </c>
    </row>
    <row r="22" spans="1:13" x14ac:dyDescent="0.2">
      <c r="A22" s="3">
        <v>9</v>
      </c>
      <c r="B22" s="3"/>
      <c r="C22" s="5">
        <f t="shared" si="8"/>
        <v>733829</v>
      </c>
      <c r="D22" s="5">
        <f t="shared" si="9"/>
        <v>1263554.2344142082</v>
      </c>
      <c r="E22" s="5">
        <v>-785867</v>
      </c>
      <c r="F22" s="2">
        <f t="shared" si="5"/>
        <v>477687.23441420821</v>
      </c>
      <c r="G22" s="1">
        <f t="shared" si="6"/>
        <v>33500</v>
      </c>
      <c r="H22" s="2">
        <f t="shared" si="7"/>
        <v>444187.23441420821</v>
      </c>
      <c r="I22" s="2">
        <f t="shared" si="3"/>
        <v>110074.34999999999</v>
      </c>
      <c r="J22" s="2">
        <f t="shared" si="0"/>
        <v>334112.88441420824</v>
      </c>
      <c r="K22" s="2">
        <f t="shared" si="4"/>
        <v>0</v>
      </c>
      <c r="L22" s="1">
        <f t="shared" si="1"/>
        <v>300701.59597278741</v>
      </c>
      <c r="M22" s="1">
        <f t="shared" si="2"/>
        <v>33411.288441420824</v>
      </c>
    </row>
    <row r="23" spans="1:13" x14ac:dyDescent="0.2">
      <c r="A23" s="3">
        <v>10</v>
      </c>
      <c r="B23" s="3"/>
      <c r="C23" s="5">
        <f t="shared" si="8"/>
        <v>733829</v>
      </c>
      <c r="D23" s="5">
        <f t="shared" si="9"/>
        <v>1288825.3191024924</v>
      </c>
      <c r="E23" s="5">
        <v>-785867</v>
      </c>
      <c r="F23" s="2">
        <f t="shared" si="5"/>
        <v>502958.31910249242</v>
      </c>
      <c r="G23" s="1">
        <f t="shared" si="6"/>
        <v>33500</v>
      </c>
      <c r="H23" s="2">
        <f t="shared" si="7"/>
        <v>469458.31910249242</v>
      </c>
      <c r="I23" s="2">
        <f t="shared" si="3"/>
        <v>110074.34999999999</v>
      </c>
      <c r="J23" s="2">
        <f t="shared" si="0"/>
        <v>359383.96910249244</v>
      </c>
      <c r="K23" s="2">
        <f t="shared" si="4"/>
        <v>0</v>
      </c>
      <c r="L23" s="1">
        <f t="shared" si="1"/>
        <v>323445.57219224318</v>
      </c>
      <c r="M23" s="1">
        <f t="shared" si="2"/>
        <v>35938.396910249248</v>
      </c>
    </row>
    <row r="24" spans="1:13" x14ac:dyDescent="0.2">
      <c r="A24" s="3">
        <v>11</v>
      </c>
      <c r="B24" s="3"/>
      <c r="C24" s="5">
        <f t="shared" si="8"/>
        <v>733829</v>
      </c>
      <c r="D24" s="5">
        <f t="shared" si="9"/>
        <v>1314601.8254845422</v>
      </c>
      <c r="E24" s="5">
        <v>-785867</v>
      </c>
      <c r="F24" s="2">
        <f t="shared" si="5"/>
        <v>528734.82548454218</v>
      </c>
      <c r="G24" s="1">
        <f t="shared" si="6"/>
        <v>33500</v>
      </c>
      <c r="H24" s="2">
        <f t="shared" si="7"/>
        <v>495234.82548454218</v>
      </c>
      <c r="I24" s="2">
        <f t="shared" si="3"/>
        <v>110074.34999999999</v>
      </c>
      <c r="J24" s="2">
        <f t="shared" si="0"/>
        <v>385160.4754845422</v>
      </c>
      <c r="K24" s="2">
        <f t="shared" si="4"/>
        <v>0</v>
      </c>
      <c r="L24" s="1">
        <f t="shared" si="1"/>
        <v>346644.427936088</v>
      </c>
      <c r="M24" s="1">
        <f t="shared" si="2"/>
        <v>38516.047548454218</v>
      </c>
    </row>
    <row r="25" spans="1:13" x14ac:dyDescent="0.2">
      <c r="A25" s="3">
        <v>12</v>
      </c>
      <c r="B25" s="3"/>
      <c r="C25" s="5">
        <f t="shared" si="8"/>
        <v>733829</v>
      </c>
      <c r="D25" s="5">
        <f t="shared" si="9"/>
        <v>1340893.861994233</v>
      </c>
      <c r="E25" s="5">
        <v>-785867</v>
      </c>
      <c r="F25" s="2">
        <f t="shared" si="5"/>
        <v>555026.86199423298</v>
      </c>
      <c r="G25" s="1">
        <f t="shared" si="6"/>
        <v>33500</v>
      </c>
      <c r="H25" s="2">
        <f t="shared" si="7"/>
        <v>521526.86199423298</v>
      </c>
      <c r="I25" s="2">
        <f t="shared" si="3"/>
        <v>110074.34999999999</v>
      </c>
      <c r="J25" s="2">
        <f t="shared" si="0"/>
        <v>411452.51199423301</v>
      </c>
      <c r="K25" s="2">
        <f t="shared" si="4"/>
        <v>0</v>
      </c>
      <c r="L25" s="1">
        <f t="shared" si="1"/>
        <v>370307.26079480973</v>
      </c>
      <c r="M25" s="1">
        <f t="shared" si="2"/>
        <v>41145.251199423306</v>
      </c>
    </row>
    <row r="30" spans="1:13" x14ac:dyDescent="0.2">
      <c r="A30" s="7"/>
    </row>
    <row r="31" spans="1:13" x14ac:dyDescent="0.2">
      <c r="A31" s="3"/>
    </row>
    <row r="32" spans="1:13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</sheetData>
  <mergeCells count="1">
    <mergeCell ref="L12:M12"/>
  </mergeCells>
  <phoneticPr fontId="0" type="noConversion"/>
  <pageMargins left="0" right="0" top="0.5" bottom="1" header="0.5" footer="0.5"/>
  <pageSetup scale="9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B1" workbookViewId="0">
      <selection activeCell="L17" sqref="L17"/>
    </sheetView>
  </sheetViews>
  <sheetFormatPr defaultRowHeight="12.75" x14ac:dyDescent="0.2"/>
  <cols>
    <col min="3" max="3" width="11.42578125" customWidth="1"/>
    <col min="4" max="4" width="11.28515625" customWidth="1"/>
    <col min="10" max="11" width="9.28515625" bestFit="1" customWidth="1"/>
    <col min="12" max="12" width="9.85546875" customWidth="1"/>
  </cols>
  <sheetData>
    <row r="2" spans="1:13" x14ac:dyDescent="0.2">
      <c r="A2" t="s">
        <v>1</v>
      </c>
      <c r="C2" s="1">
        <v>10300000</v>
      </c>
    </row>
    <row r="3" spans="1:13" x14ac:dyDescent="0.2">
      <c r="A3" t="s">
        <v>2</v>
      </c>
      <c r="C3" s="1">
        <f>1150000+432790+300951+255885+22817+171386</f>
        <v>2333829</v>
      </c>
    </row>
    <row r="4" spans="1:13" x14ac:dyDescent="0.2">
      <c r="A4" t="s">
        <v>3</v>
      </c>
      <c r="C4" s="2">
        <f>C2-C3</f>
        <v>7966171</v>
      </c>
    </row>
    <row r="6" spans="1:13" x14ac:dyDescent="0.2">
      <c r="A6" t="s">
        <v>5</v>
      </c>
      <c r="C6" s="1">
        <v>12000000</v>
      </c>
    </row>
    <row r="7" spans="1:13" x14ac:dyDescent="0.2">
      <c r="A7" t="s">
        <v>6</v>
      </c>
      <c r="C7" s="4">
        <v>0.8</v>
      </c>
    </row>
    <row r="8" spans="1:13" x14ac:dyDescent="0.2">
      <c r="A8" t="s">
        <v>4</v>
      </c>
      <c r="C8" s="2">
        <f>C6*C7</f>
        <v>9600000</v>
      </c>
    </row>
    <row r="10" spans="1:13" x14ac:dyDescent="0.2">
      <c r="A10" t="s">
        <v>7</v>
      </c>
      <c r="C10" s="2">
        <f>C2-C8</f>
        <v>700000</v>
      </c>
      <c r="I10" s="4">
        <v>0.15</v>
      </c>
    </row>
    <row r="11" spans="1:13" x14ac:dyDescent="0.2">
      <c r="C11" s="2"/>
      <c r="I11" s="9"/>
    </row>
    <row r="12" spans="1:13" x14ac:dyDescent="0.2">
      <c r="F12" s="8"/>
      <c r="G12" s="8"/>
      <c r="H12" s="8" t="s">
        <v>19</v>
      </c>
      <c r="I12" s="6" t="s">
        <v>23</v>
      </c>
      <c r="J12" s="8" t="s">
        <v>16</v>
      </c>
      <c r="K12" s="8"/>
      <c r="L12" s="10" t="s">
        <v>11</v>
      </c>
      <c r="M12" s="10"/>
    </row>
    <row r="13" spans="1:13" x14ac:dyDescent="0.2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22</v>
      </c>
      <c r="I13" s="7" t="s">
        <v>2</v>
      </c>
      <c r="J13" s="7" t="s">
        <v>24</v>
      </c>
      <c r="K13" s="7"/>
      <c r="L13" s="7" t="s">
        <v>20</v>
      </c>
      <c r="M13" s="7" t="s">
        <v>15</v>
      </c>
    </row>
    <row r="14" spans="1:13" x14ac:dyDescent="0.2">
      <c r="A14" s="3">
        <v>1</v>
      </c>
      <c r="B14" s="3"/>
      <c r="C14" s="5">
        <f>C3</f>
        <v>2333829</v>
      </c>
      <c r="D14" s="5"/>
      <c r="E14" s="5"/>
      <c r="I14" s="2"/>
      <c r="J14" s="2">
        <f>H14-I14</f>
        <v>0</v>
      </c>
      <c r="K14" s="2"/>
      <c r="L14">
        <f t="shared" ref="L14:L25" si="0">MAX(0,$J14)*0.9</f>
        <v>0</v>
      </c>
      <c r="M14">
        <f t="shared" ref="M14:M25" si="1">MAX(0,$J14)*0.1</f>
        <v>0</v>
      </c>
    </row>
    <row r="15" spans="1:13" x14ac:dyDescent="0.2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>C15</f>
        <v>733829</v>
      </c>
      <c r="J15" s="2">
        <f>H15-I15</f>
        <v>-453196</v>
      </c>
      <c r="L15" s="1">
        <f t="shared" si="0"/>
        <v>0</v>
      </c>
      <c r="M15" s="1">
        <f t="shared" si="1"/>
        <v>0</v>
      </c>
    </row>
    <row r="16" spans="1:13" x14ac:dyDescent="0.2">
      <c r="A16" s="3">
        <v>3</v>
      </c>
      <c r="B16" s="3"/>
      <c r="C16" s="5">
        <f>C15</f>
        <v>733829</v>
      </c>
      <c r="D16" s="5">
        <f>D15*1.02</f>
        <v>1122000</v>
      </c>
      <c r="E16" s="5">
        <v>-785867</v>
      </c>
      <c r="F16" s="2">
        <f t="shared" ref="F16:F25" si="2">D16+E16</f>
        <v>336133</v>
      </c>
      <c r="G16" s="1">
        <f t="shared" ref="G16:G25" si="3">134*250</f>
        <v>33500</v>
      </c>
      <c r="H16" s="2">
        <f t="shared" ref="H16:H25" si="4">F16-G16</f>
        <v>302633</v>
      </c>
      <c r="I16" s="2">
        <f>MAX(0,I15-H15)</f>
        <v>453196</v>
      </c>
      <c r="J16" s="2">
        <f t="shared" ref="J16:J25" si="5">H16-I16</f>
        <v>-150563</v>
      </c>
      <c r="K16" s="2"/>
      <c r="L16" s="1">
        <f t="shared" si="0"/>
        <v>0</v>
      </c>
      <c r="M16" s="1">
        <f t="shared" si="1"/>
        <v>0</v>
      </c>
    </row>
    <row r="17" spans="1:13" x14ac:dyDescent="0.2">
      <c r="A17" s="3">
        <v>4</v>
      </c>
      <c r="B17" s="3"/>
      <c r="C17" s="5">
        <f t="shared" ref="C17:C25" si="6">C16</f>
        <v>733829</v>
      </c>
      <c r="D17" s="5">
        <f t="shared" ref="D17:D25" si="7">D16*1.02</f>
        <v>1144440</v>
      </c>
      <c r="E17" s="5">
        <v>-785867</v>
      </c>
      <c r="F17" s="2">
        <f t="shared" si="2"/>
        <v>358573</v>
      </c>
      <c r="G17" s="1">
        <f t="shared" si="3"/>
        <v>33500</v>
      </c>
      <c r="H17" s="2">
        <f t="shared" si="4"/>
        <v>325073</v>
      </c>
      <c r="I17" s="2">
        <f t="shared" ref="I17:I25" si="8">MAX(0,I16-H16)</f>
        <v>150563</v>
      </c>
      <c r="J17" s="2">
        <f t="shared" si="5"/>
        <v>174510</v>
      </c>
      <c r="K17" s="2"/>
      <c r="L17" s="1">
        <f t="shared" si="0"/>
        <v>157059</v>
      </c>
      <c r="M17" s="1">
        <f t="shared" si="1"/>
        <v>17451</v>
      </c>
    </row>
    <row r="18" spans="1:13" x14ac:dyDescent="0.2">
      <c r="A18" s="3">
        <v>5</v>
      </c>
      <c r="B18" s="3"/>
      <c r="C18" s="5">
        <f t="shared" si="6"/>
        <v>733829</v>
      </c>
      <c r="D18" s="5">
        <f t="shared" si="7"/>
        <v>1167328.8</v>
      </c>
      <c r="E18" s="5">
        <v>-785867</v>
      </c>
      <c r="F18" s="2">
        <f t="shared" si="2"/>
        <v>381461.80000000005</v>
      </c>
      <c r="G18" s="1">
        <f t="shared" si="3"/>
        <v>33500</v>
      </c>
      <c r="H18" s="2">
        <f t="shared" si="4"/>
        <v>347961.80000000005</v>
      </c>
      <c r="I18" s="2">
        <f t="shared" si="8"/>
        <v>0</v>
      </c>
      <c r="J18" s="2">
        <f t="shared" si="5"/>
        <v>347961.80000000005</v>
      </c>
      <c r="K18" s="2"/>
      <c r="L18" s="1">
        <f t="shared" si="0"/>
        <v>313165.62000000005</v>
      </c>
      <c r="M18" s="1">
        <f t="shared" si="1"/>
        <v>34796.180000000008</v>
      </c>
    </row>
    <row r="19" spans="1:13" x14ac:dyDescent="0.2">
      <c r="A19" s="3">
        <v>6</v>
      </c>
      <c r="B19" s="3"/>
      <c r="C19" s="5">
        <f t="shared" si="6"/>
        <v>733829</v>
      </c>
      <c r="D19" s="5">
        <f t="shared" si="7"/>
        <v>1190675.3760000002</v>
      </c>
      <c r="E19" s="5">
        <v>-785867</v>
      </c>
      <c r="F19" s="2">
        <f t="shared" si="2"/>
        <v>404808.37600000016</v>
      </c>
      <c r="G19" s="1">
        <f t="shared" si="3"/>
        <v>33500</v>
      </c>
      <c r="H19" s="2">
        <f t="shared" si="4"/>
        <v>371308.37600000016</v>
      </c>
      <c r="I19" s="2">
        <f t="shared" si="8"/>
        <v>0</v>
      </c>
      <c r="J19" s="2">
        <f t="shared" si="5"/>
        <v>371308.37600000016</v>
      </c>
      <c r="K19" s="2"/>
      <c r="L19" s="1">
        <f t="shared" si="0"/>
        <v>334177.53840000014</v>
      </c>
      <c r="M19" s="1">
        <f t="shared" si="1"/>
        <v>37130.837600000021</v>
      </c>
    </row>
    <row r="20" spans="1:13" x14ac:dyDescent="0.2">
      <c r="A20" s="3">
        <v>7</v>
      </c>
      <c r="B20" s="3"/>
      <c r="C20" s="5">
        <f t="shared" si="6"/>
        <v>733829</v>
      </c>
      <c r="D20" s="5">
        <f t="shared" si="7"/>
        <v>1214488.8835200001</v>
      </c>
      <c r="E20" s="5">
        <v>-785867</v>
      </c>
      <c r="F20" s="2">
        <f t="shared" si="2"/>
        <v>428621.88352000015</v>
      </c>
      <c r="G20" s="1">
        <f t="shared" si="3"/>
        <v>33500</v>
      </c>
      <c r="H20" s="2">
        <f t="shared" si="4"/>
        <v>395121.88352000015</v>
      </c>
      <c r="I20" s="2">
        <f t="shared" si="8"/>
        <v>0</v>
      </c>
      <c r="J20" s="2">
        <f t="shared" si="5"/>
        <v>395121.88352000015</v>
      </c>
      <c r="K20" s="2"/>
      <c r="L20" s="1">
        <f t="shared" si="0"/>
        <v>355609.69516800012</v>
      </c>
      <c r="M20" s="1">
        <f t="shared" si="1"/>
        <v>39512.188352000019</v>
      </c>
    </row>
    <row r="21" spans="1:13" x14ac:dyDescent="0.2">
      <c r="A21" s="3">
        <v>8</v>
      </c>
      <c r="B21" s="3"/>
      <c r="C21" s="5">
        <f t="shared" si="6"/>
        <v>733829</v>
      </c>
      <c r="D21" s="5">
        <f t="shared" si="7"/>
        <v>1238778.6611904001</v>
      </c>
      <c r="E21" s="5">
        <v>-785867</v>
      </c>
      <c r="F21" s="2">
        <f t="shared" si="2"/>
        <v>452911.66119040013</v>
      </c>
      <c r="G21" s="1">
        <f t="shared" si="3"/>
        <v>33500</v>
      </c>
      <c r="H21" s="2">
        <f t="shared" si="4"/>
        <v>419411.66119040013</v>
      </c>
      <c r="I21" s="2">
        <f t="shared" si="8"/>
        <v>0</v>
      </c>
      <c r="J21" s="2">
        <f t="shared" si="5"/>
        <v>419411.66119040013</v>
      </c>
      <c r="K21" s="2"/>
      <c r="L21" s="1">
        <f t="shared" si="0"/>
        <v>377470.49507136014</v>
      </c>
      <c r="M21" s="1">
        <f t="shared" si="1"/>
        <v>41941.166119040019</v>
      </c>
    </row>
    <row r="22" spans="1:13" x14ac:dyDescent="0.2">
      <c r="A22" s="3">
        <v>9</v>
      </c>
      <c r="B22" s="3"/>
      <c r="C22" s="5">
        <f t="shared" si="6"/>
        <v>733829</v>
      </c>
      <c r="D22" s="5">
        <f t="shared" si="7"/>
        <v>1263554.2344142082</v>
      </c>
      <c r="E22" s="5">
        <v>-785867</v>
      </c>
      <c r="F22" s="2">
        <f t="shared" si="2"/>
        <v>477687.23441420821</v>
      </c>
      <c r="G22" s="1">
        <f t="shared" si="3"/>
        <v>33500</v>
      </c>
      <c r="H22" s="2">
        <f t="shared" si="4"/>
        <v>444187.23441420821</v>
      </c>
      <c r="I22" s="2">
        <f t="shared" si="8"/>
        <v>0</v>
      </c>
      <c r="J22" s="2">
        <f t="shared" si="5"/>
        <v>444187.23441420821</v>
      </c>
      <c r="K22" s="2"/>
      <c r="L22" s="1">
        <f t="shared" si="0"/>
        <v>399768.51097278739</v>
      </c>
      <c r="M22" s="1">
        <f t="shared" si="1"/>
        <v>44418.723441420821</v>
      </c>
    </row>
    <row r="23" spans="1:13" x14ac:dyDescent="0.2">
      <c r="A23" s="3">
        <v>10</v>
      </c>
      <c r="B23" s="3"/>
      <c r="C23" s="5">
        <f t="shared" si="6"/>
        <v>733829</v>
      </c>
      <c r="D23" s="5">
        <f t="shared" si="7"/>
        <v>1288825.3191024924</v>
      </c>
      <c r="E23" s="5">
        <v>-785867</v>
      </c>
      <c r="F23" s="2">
        <f t="shared" si="2"/>
        <v>502958.31910249242</v>
      </c>
      <c r="G23" s="1">
        <f t="shared" si="3"/>
        <v>33500</v>
      </c>
      <c r="H23" s="2">
        <f t="shared" si="4"/>
        <v>469458.31910249242</v>
      </c>
      <c r="I23" s="2">
        <f t="shared" si="8"/>
        <v>0</v>
      </c>
      <c r="J23" s="2">
        <f t="shared" si="5"/>
        <v>469458.31910249242</v>
      </c>
      <c r="K23" s="2"/>
      <c r="L23" s="1">
        <f t="shared" si="0"/>
        <v>422512.48719224316</v>
      </c>
      <c r="M23" s="1">
        <f t="shared" si="1"/>
        <v>46945.831910249246</v>
      </c>
    </row>
    <row r="24" spans="1:13" x14ac:dyDescent="0.2">
      <c r="A24" s="3">
        <v>11</v>
      </c>
      <c r="B24" s="3"/>
      <c r="C24" s="5">
        <f t="shared" si="6"/>
        <v>733829</v>
      </c>
      <c r="D24" s="5">
        <f t="shared" si="7"/>
        <v>1314601.8254845422</v>
      </c>
      <c r="E24" s="5">
        <v>-785867</v>
      </c>
      <c r="F24" s="2">
        <f t="shared" si="2"/>
        <v>528734.82548454218</v>
      </c>
      <c r="G24" s="1">
        <f t="shared" si="3"/>
        <v>33500</v>
      </c>
      <c r="H24" s="2">
        <f t="shared" si="4"/>
        <v>495234.82548454218</v>
      </c>
      <c r="I24" s="2">
        <f t="shared" si="8"/>
        <v>0</v>
      </c>
      <c r="J24" s="2">
        <f t="shared" si="5"/>
        <v>495234.82548454218</v>
      </c>
      <c r="K24" s="2"/>
      <c r="L24" s="1">
        <f t="shared" si="0"/>
        <v>445711.34293608798</v>
      </c>
      <c r="M24" s="1">
        <f t="shared" si="1"/>
        <v>49523.482548454223</v>
      </c>
    </row>
    <row r="25" spans="1:13" x14ac:dyDescent="0.2">
      <c r="A25" s="3">
        <v>12</v>
      </c>
      <c r="B25" s="3"/>
      <c r="C25" s="5">
        <f t="shared" si="6"/>
        <v>733829</v>
      </c>
      <c r="D25" s="5">
        <f t="shared" si="7"/>
        <v>1340893.861994233</v>
      </c>
      <c r="E25" s="5">
        <v>-785867</v>
      </c>
      <c r="F25" s="2">
        <f t="shared" si="2"/>
        <v>555026.86199423298</v>
      </c>
      <c r="G25" s="1">
        <f t="shared" si="3"/>
        <v>33500</v>
      </c>
      <c r="H25" s="2">
        <f t="shared" si="4"/>
        <v>521526.86199423298</v>
      </c>
      <c r="I25" s="2">
        <f t="shared" si="8"/>
        <v>0</v>
      </c>
      <c r="J25" s="2">
        <f t="shared" si="5"/>
        <v>521526.86199423298</v>
      </c>
      <c r="K25" s="2"/>
      <c r="L25" s="1">
        <f t="shared" si="0"/>
        <v>469374.17579480971</v>
      </c>
      <c r="M25" s="1">
        <f t="shared" si="1"/>
        <v>52152.686199423304</v>
      </c>
    </row>
    <row r="30" spans="1:13" x14ac:dyDescent="0.2">
      <c r="A30" s="7"/>
    </row>
    <row r="31" spans="1:13" x14ac:dyDescent="0.2">
      <c r="A31" s="3"/>
    </row>
  </sheetData>
  <mergeCells count="1">
    <mergeCell ref="L12:M1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2001-10-05T20:02:22Z</cp:lastPrinted>
  <dcterms:created xsi:type="dcterms:W3CDTF">2001-10-05T16:58:02Z</dcterms:created>
  <dcterms:modified xsi:type="dcterms:W3CDTF">2023-09-17T11:58:44Z</dcterms:modified>
</cp:coreProperties>
</file>