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98F9D7-B1F9-4953-9435-4EA35C1D240F}" xr6:coauthVersionLast="47" xr6:coauthVersionMax="47" xr10:uidLastSave="{00000000-0000-0000-0000-000000000000}"/>
  <bookViews>
    <workbookView xWindow="-120" yWindow="-120" windowWidth="38640" windowHeight="15720" activeTab="1"/>
  </bookViews>
  <sheets>
    <sheet name="FLOWS" sheetId="1" r:id="rId1"/>
    <sheet name="Demand Adj" sheetId="4" r:id="rId2"/>
    <sheet name="PLANTS" sheetId="2" r:id="rId3"/>
    <sheet name="EXPANSIONS" sheetId="3" r:id="rId4"/>
  </sheets>
  <definedNames>
    <definedName name="_xlnm._FilterDatabase" localSheetId="2" hidden="1">PLANTS!$A$1:$J$17</definedName>
    <definedName name="_xlnm.Print_Area" localSheetId="0">FLOWS!$AJ$1:$BA$61</definedName>
  </definedNames>
  <calcPr calcId="0" calcMode="manual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B50" i="1"/>
  <c r="H50" i="1"/>
  <c r="I50" i="1"/>
  <c r="J50" i="1"/>
  <c r="K50" i="1"/>
  <c r="Q50" i="1"/>
  <c r="R50" i="1"/>
  <c r="S50" i="1"/>
  <c r="T50" i="1"/>
  <c r="W50" i="1"/>
  <c r="X50" i="1"/>
  <c r="Z50" i="1"/>
  <c r="AA50" i="1"/>
  <c r="AB50" i="1"/>
  <c r="AD50" i="1"/>
  <c r="AG50" i="1"/>
  <c r="AH50" i="1"/>
  <c r="AI50" i="1"/>
  <c r="AL50" i="1"/>
  <c r="AM50" i="1"/>
  <c r="AO50" i="1"/>
  <c r="AV50" i="1"/>
  <c r="AW50" i="1"/>
  <c r="AZ50" i="1"/>
  <c r="BA50" i="1"/>
  <c r="BE50" i="1"/>
  <c r="BF50" i="1"/>
  <c r="BJ50" i="1"/>
  <c r="BK50" i="1"/>
  <c r="BL50" i="1"/>
  <c r="BO50" i="1"/>
  <c r="B51" i="1"/>
  <c r="H51" i="1"/>
  <c r="I51" i="1"/>
  <c r="J51" i="1"/>
  <c r="K51" i="1"/>
  <c r="M51" i="1"/>
  <c r="Q51" i="1"/>
  <c r="R51" i="1"/>
  <c r="S51" i="1"/>
  <c r="T51" i="1"/>
  <c r="W51" i="1"/>
  <c r="X51" i="1"/>
  <c r="Z51" i="1"/>
  <c r="AA51" i="1"/>
  <c r="AB51" i="1"/>
  <c r="AD51" i="1"/>
  <c r="AG51" i="1"/>
  <c r="AH51" i="1"/>
  <c r="AI51" i="1"/>
  <c r="AL51" i="1"/>
  <c r="AM51" i="1"/>
  <c r="AO51" i="1"/>
  <c r="AV51" i="1"/>
  <c r="AW51" i="1"/>
  <c r="AZ51" i="1"/>
  <c r="BA51" i="1"/>
  <c r="BE51" i="1"/>
  <c r="BF51" i="1"/>
  <c r="BJ51" i="1"/>
  <c r="BK51" i="1"/>
  <c r="BL51" i="1"/>
  <c r="BO51" i="1"/>
  <c r="B52" i="1"/>
  <c r="H52" i="1"/>
  <c r="I52" i="1"/>
  <c r="J52" i="1"/>
  <c r="K52" i="1"/>
  <c r="M52" i="1"/>
  <c r="Q52" i="1"/>
  <c r="R52" i="1"/>
  <c r="S52" i="1"/>
  <c r="T52" i="1"/>
  <c r="W52" i="1"/>
  <c r="X52" i="1"/>
  <c r="Z52" i="1"/>
  <c r="AA52" i="1"/>
  <c r="AB52" i="1"/>
  <c r="AD52" i="1"/>
  <c r="AG52" i="1"/>
  <c r="AH52" i="1"/>
  <c r="AI52" i="1"/>
  <c r="AL52" i="1"/>
  <c r="AM52" i="1"/>
  <c r="AO52" i="1"/>
  <c r="AV52" i="1"/>
  <c r="AW52" i="1"/>
  <c r="AZ52" i="1"/>
  <c r="BA52" i="1"/>
  <c r="BE52" i="1"/>
  <c r="BF52" i="1"/>
  <c r="BJ52" i="1"/>
  <c r="BK52" i="1"/>
  <c r="BL52" i="1"/>
  <c r="BO52" i="1"/>
  <c r="B53" i="1"/>
  <c r="H53" i="1"/>
  <c r="I53" i="1"/>
  <c r="J53" i="1"/>
  <c r="K53" i="1"/>
  <c r="M53" i="1"/>
  <c r="Q53" i="1"/>
  <c r="R53" i="1"/>
  <c r="S53" i="1"/>
  <c r="T53" i="1"/>
  <c r="W53" i="1"/>
  <c r="X53" i="1"/>
  <c r="Z53" i="1"/>
  <c r="AA53" i="1"/>
  <c r="AB53" i="1"/>
  <c r="AD53" i="1"/>
  <c r="AG53" i="1"/>
  <c r="AH53" i="1"/>
  <c r="AI53" i="1"/>
  <c r="AL53" i="1"/>
  <c r="AM53" i="1"/>
  <c r="AO53" i="1"/>
  <c r="AV53" i="1"/>
  <c r="AW53" i="1"/>
  <c r="AZ53" i="1"/>
  <c r="BA53" i="1"/>
  <c r="BE53" i="1"/>
  <c r="BF53" i="1"/>
  <c r="BJ53" i="1"/>
  <c r="BK53" i="1"/>
  <c r="BL53" i="1"/>
  <c r="BO53" i="1"/>
  <c r="B54" i="1"/>
  <c r="H54" i="1"/>
  <c r="I54" i="1"/>
  <c r="J54" i="1"/>
  <c r="K54" i="1"/>
  <c r="M54" i="1"/>
  <c r="Q54" i="1"/>
  <c r="R54" i="1"/>
  <c r="S54" i="1"/>
  <c r="T54" i="1"/>
  <c r="W54" i="1"/>
  <c r="X54" i="1"/>
  <c r="Z54" i="1"/>
  <c r="AA54" i="1"/>
  <c r="AB54" i="1"/>
  <c r="AD54" i="1"/>
  <c r="AG54" i="1"/>
  <c r="AH54" i="1"/>
  <c r="AI54" i="1"/>
  <c r="AL54" i="1"/>
  <c r="AM54" i="1"/>
  <c r="AO54" i="1"/>
  <c r="AV54" i="1"/>
  <c r="AW54" i="1"/>
  <c r="AZ54" i="1"/>
  <c r="BA54" i="1"/>
  <c r="BE54" i="1"/>
  <c r="BF54" i="1"/>
  <c r="BJ54" i="1"/>
  <c r="BK54" i="1"/>
  <c r="BL54" i="1"/>
  <c r="BO54" i="1"/>
  <c r="B55" i="1"/>
  <c r="H55" i="1"/>
  <c r="I55" i="1"/>
  <c r="J55" i="1"/>
  <c r="K55" i="1"/>
  <c r="M55" i="1"/>
  <c r="Q55" i="1"/>
  <c r="R55" i="1"/>
  <c r="S55" i="1"/>
  <c r="T55" i="1"/>
  <c r="W55" i="1"/>
  <c r="X55" i="1"/>
  <c r="Z55" i="1"/>
  <c r="AA55" i="1"/>
  <c r="AB55" i="1"/>
  <c r="AD55" i="1"/>
  <c r="AG55" i="1"/>
  <c r="AH55" i="1"/>
  <c r="AI55" i="1"/>
  <c r="AL55" i="1"/>
  <c r="AM55" i="1"/>
  <c r="AO55" i="1"/>
  <c r="AV55" i="1"/>
  <c r="AW55" i="1"/>
  <c r="AZ55" i="1"/>
  <c r="BA55" i="1"/>
  <c r="BE55" i="1"/>
  <c r="BF55" i="1"/>
  <c r="BJ55" i="1"/>
  <c r="BK55" i="1"/>
  <c r="BL55" i="1"/>
  <c r="BO55" i="1"/>
  <c r="B56" i="1"/>
  <c r="H56" i="1"/>
  <c r="I56" i="1"/>
  <c r="J56" i="1"/>
  <c r="K56" i="1"/>
  <c r="M56" i="1"/>
  <c r="Q56" i="1"/>
  <c r="R56" i="1"/>
  <c r="S56" i="1"/>
  <c r="T56" i="1"/>
  <c r="W56" i="1"/>
  <c r="X56" i="1"/>
  <c r="Z56" i="1"/>
  <c r="AA56" i="1"/>
  <c r="AB56" i="1"/>
  <c r="AD56" i="1"/>
  <c r="AG56" i="1"/>
  <c r="AH56" i="1"/>
  <c r="AI56" i="1"/>
  <c r="AL56" i="1"/>
  <c r="AM56" i="1"/>
  <c r="AO56" i="1"/>
  <c r="AV56" i="1"/>
  <c r="AW56" i="1"/>
  <c r="AZ56" i="1"/>
  <c r="BA56" i="1"/>
  <c r="BE56" i="1"/>
  <c r="BF56" i="1"/>
  <c r="BJ56" i="1"/>
  <c r="BK56" i="1"/>
  <c r="BL56" i="1"/>
  <c r="BO56" i="1"/>
  <c r="B57" i="1"/>
  <c r="H57" i="1"/>
  <c r="I57" i="1"/>
  <c r="J57" i="1"/>
  <c r="K57" i="1"/>
  <c r="M57" i="1"/>
  <c r="Q57" i="1"/>
  <c r="R57" i="1"/>
  <c r="S57" i="1"/>
  <c r="T57" i="1"/>
  <c r="W57" i="1"/>
  <c r="X57" i="1"/>
  <c r="Z57" i="1"/>
  <c r="AA57" i="1"/>
  <c r="AB57" i="1"/>
  <c r="AD57" i="1"/>
  <c r="AG57" i="1"/>
  <c r="AH57" i="1"/>
  <c r="AI57" i="1"/>
  <c r="AL57" i="1"/>
  <c r="AM57" i="1"/>
  <c r="AO57" i="1"/>
  <c r="AV57" i="1"/>
  <c r="AW57" i="1"/>
  <c r="AZ57" i="1"/>
  <c r="BA57" i="1"/>
  <c r="BE57" i="1"/>
  <c r="BF57" i="1"/>
  <c r="BJ57" i="1"/>
  <c r="BK57" i="1"/>
  <c r="BL57" i="1"/>
  <c r="BO57" i="1"/>
  <c r="B58" i="1"/>
  <c r="H58" i="1"/>
  <c r="I58" i="1"/>
  <c r="J58" i="1"/>
  <c r="K58" i="1"/>
  <c r="M58" i="1"/>
  <c r="Q58" i="1"/>
  <c r="R58" i="1"/>
  <c r="S58" i="1"/>
  <c r="T58" i="1"/>
  <c r="W58" i="1"/>
  <c r="X58" i="1"/>
  <c r="Z58" i="1"/>
  <c r="AA58" i="1"/>
  <c r="AB58" i="1"/>
  <c r="AD58" i="1"/>
  <c r="AG58" i="1"/>
  <c r="AH58" i="1"/>
  <c r="AI58" i="1"/>
  <c r="AL58" i="1"/>
  <c r="AM58" i="1"/>
  <c r="AO58" i="1"/>
  <c r="AV58" i="1"/>
  <c r="AW58" i="1"/>
  <c r="AZ58" i="1"/>
  <c r="BA58" i="1"/>
  <c r="BE58" i="1"/>
  <c r="BF58" i="1"/>
  <c r="BJ58" i="1"/>
  <c r="BK58" i="1"/>
  <c r="BL58" i="1"/>
  <c r="BO58" i="1"/>
  <c r="B59" i="1"/>
  <c r="H59" i="1"/>
  <c r="I59" i="1"/>
  <c r="J59" i="1"/>
  <c r="K59" i="1"/>
  <c r="M59" i="1"/>
  <c r="Q59" i="1"/>
  <c r="R59" i="1"/>
  <c r="S59" i="1"/>
  <c r="T59" i="1"/>
  <c r="W59" i="1"/>
  <c r="X59" i="1"/>
  <c r="Z59" i="1"/>
  <c r="AA59" i="1"/>
  <c r="AB59" i="1"/>
  <c r="AD59" i="1"/>
  <c r="AG59" i="1"/>
  <c r="AH59" i="1"/>
  <c r="AI59" i="1"/>
  <c r="AL59" i="1"/>
  <c r="AM59" i="1"/>
  <c r="AO59" i="1"/>
  <c r="AV59" i="1"/>
  <c r="AW59" i="1"/>
  <c r="AZ59" i="1"/>
  <c r="BA59" i="1"/>
  <c r="BE59" i="1"/>
  <c r="BF59" i="1"/>
  <c r="BJ59" i="1"/>
  <c r="BK59" i="1"/>
  <c r="BL59" i="1"/>
  <c r="BO59" i="1"/>
  <c r="B60" i="1"/>
  <c r="H60" i="1"/>
  <c r="I60" i="1"/>
  <c r="J60" i="1"/>
  <c r="K60" i="1"/>
  <c r="M60" i="1"/>
  <c r="Q60" i="1"/>
  <c r="R60" i="1"/>
  <c r="S60" i="1"/>
  <c r="T60" i="1"/>
  <c r="W60" i="1"/>
  <c r="X60" i="1"/>
  <c r="Z60" i="1"/>
  <c r="AA60" i="1"/>
  <c r="AB60" i="1"/>
  <c r="AD60" i="1"/>
  <c r="AG60" i="1"/>
  <c r="AH60" i="1"/>
  <c r="AI60" i="1"/>
  <c r="AL60" i="1"/>
  <c r="AM60" i="1"/>
  <c r="AO60" i="1"/>
  <c r="AV60" i="1"/>
  <c r="AW60" i="1"/>
  <c r="AZ60" i="1"/>
  <c r="BA60" i="1"/>
  <c r="BE60" i="1"/>
  <c r="BF60" i="1"/>
  <c r="BJ60" i="1"/>
  <c r="BK60" i="1"/>
  <c r="BL60" i="1"/>
  <c r="BO60" i="1"/>
  <c r="B61" i="1"/>
  <c r="H61" i="1"/>
  <c r="I61" i="1"/>
  <c r="J61" i="1"/>
  <c r="K61" i="1"/>
  <c r="M61" i="1"/>
  <c r="Q61" i="1"/>
  <c r="R61" i="1"/>
  <c r="S61" i="1"/>
  <c r="T61" i="1"/>
  <c r="W61" i="1"/>
  <c r="X61" i="1"/>
  <c r="Z61" i="1"/>
  <c r="AA61" i="1"/>
  <c r="AB61" i="1"/>
  <c r="AD61" i="1"/>
  <c r="AG61" i="1"/>
  <c r="AH61" i="1"/>
  <c r="AI61" i="1"/>
  <c r="AL61" i="1"/>
  <c r="AM61" i="1"/>
  <c r="AO61" i="1"/>
  <c r="AV61" i="1"/>
  <c r="AW61" i="1"/>
  <c r="AZ61" i="1"/>
  <c r="BA61" i="1"/>
  <c r="BE61" i="1"/>
  <c r="BF61" i="1"/>
  <c r="BJ61" i="1"/>
  <c r="BK61" i="1"/>
  <c r="BL61" i="1"/>
  <c r="BO61" i="1"/>
  <c r="AT63" i="1"/>
  <c r="AU63" i="1"/>
  <c r="AV63" i="1"/>
  <c r="AW63" i="1"/>
  <c r="AY63" i="1"/>
  <c r="AT64" i="1"/>
  <c r="AU64" i="1"/>
  <c r="AV64" i="1"/>
  <c r="AW64" i="1"/>
  <c r="AY64" i="1"/>
  <c r="AT65" i="1"/>
  <c r="AU65" i="1"/>
  <c r="AV65" i="1"/>
  <c r="AW65" i="1"/>
  <c r="AY65" i="1"/>
  <c r="AT66" i="1"/>
  <c r="AU66" i="1"/>
  <c r="AV66" i="1"/>
  <c r="AW66" i="1"/>
  <c r="AY66" i="1"/>
  <c r="AT67" i="1"/>
  <c r="AU67" i="1"/>
  <c r="AV67" i="1"/>
  <c r="AW67" i="1"/>
  <c r="AY67" i="1"/>
  <c r="AT68" i="1"/>
  <c r="AU68" i="1"/>
  <c r="AV68" i="1"/>
  <c r="AW68" i="1"/>
  <c r="AY68" i="1"/>
  <c r="AT69" i="1"/>
  <c r="AU69" i="1"/>
  <c r="AV69" i="1"/>
  <c r="AW69" i="1"/>
  <c r="AY69" i="1"/>
  <c r="AT70" i="1"/>
  <c r="AU70" i="1"/>
  <c r="AV70" i="1"/>
  <c r="AW70" i="1"/>
  <c r="AY70" i="1"/>
  <c r="AT71" i="1"/>
  <c r="AU71" i="1"/>
  <c r="AV71" i="1"/>
  <c r="AW71" i="1"/>
  <c r="AY71" i="1"/>
  <c r="AT72" i="1"/>
  <c r="AU72" i="1"/>
  <c r="AV72" i="1"/>
  <c r="AW72" i="1"/>
  <c r="AY72" i="1"/>
  <c r="AT73" i="1"/>
  <c r="AU73" i="1"/>
  <c r="AV73" i="1"/>
  <c r="AW73" i="1"/>
  <c r="AY73" i="1"/>
  <c r="E2" i="2"/>
  <c r="E3" i="2"/>
  <c r="E4" i="2"/>
  <c r="E6" i="2"/>
  <c r="E7" i="2"/>
  <c r="E8" i="2"/>
  <c r="E9" i="2"/>
  <c r="E10" i="2"/>
  <c r="E11" i="2"/>
  <c r="E12" i="2"/>
  <c r="E13" i="2"/>
  <c r="E14" i="2"/>
  <c r="E16" i="2"/>
  <c r="E17" i="2"/>
  <c r="I32" i="2"/>
  <c r="K32" i="2"/>
  <c r="M32" i="2"/>
  <c r="Q32" i="2"/>
  <c r="S32" i="2"/>
  <c r="U32" i="2"/>
  <c r="W32" i="2"/>
  <c r="Y32" i="2"/>
  <c r="AA32" i="2"/>
  <c r="AC32" i="2"/>
  <c r="AE32" i="2"/>
  <c r="AG32" i="2"/>
  <c r="B35" i="2"/>
  <c r="C35" i="2"/>
  <c r="D35" i="2"/>
  <c r="E35" i="2"/>
  <c r="F35" i="2"/>
  <c r="G35" i="2"/>
  <c r="H35" i="2"/>
  <c r="I35" i="2"/>
  <c r="K35" i="2"/>
  <c r="M35" i="2"/>
  <c r="Q35" i="2"/>
  <c r="S35" i="2"/>
  <c r="U35" i="2"/>
  <c r="W35" i="2"/>
  <c r="Y35" i="2"/>
  <c r="AA35" i="2"/>
  <c r="AC35" i="2"/>
  <c r="AE35" i="2"/>
  <c r="AG35" i="2"/>
  <c r="B36" i="2"/>
  <c r="C36" i="2"/>
  <c r="D36" i="2"/>
  <c r="E36" i="2"/>
  <c r="F36" i="2"/>
  <c r="G36" i="2"/>
  <c r="H36" i="2"/>
  <c r="I36" i="2"/>
  <c r="K36" i="2"/>
  <c r="M36" i="2"/>
  <c r="Q36" i="2"/>
  <c r="S36" i="2"/>
  <c r="U36" i="2"/>
  <c r="W36" i="2"/>
  <c r="Y36" i="2"/>
  <c r="AA36" i="2"/>
  <c r="AC36" i="2"/>
  <c r="AE36" i="2"/>
  <c r="AG36" i="2"/>
  <c r="B37" i="2"/>
  <c r="C37" i="2"/>
  <c r="D37" i="2"/>
  <c r="E37" i="2"/>
  <c r="F37" i="2"/>
  <c r="G37" i="2"/>
  <c r="H37" i="2"/>
  <c r="I37" i="2"/>
  <c r="K37" i="2"/>
  <c r="M37" i="2"/>
  <c r="Q37" i="2"/>
  <c r="S37" i="2"/>
  <c r="U37" i="2"/>
  <c r="W37" i="2"/>
  <c r="Y37" i="2"/>
  <c r="AA37" i="2"/>
  <c r="AC37" i="2"/>
  <c r="AE37" i="2"/>
  <c r="AG37" i="2"/>
  <c r="B38" i="2"/>
  <c r="C38" i="2"/>
  <c r="D38" i="2"/>
  <c r="E38" i="2"/>
  <c r="F38" i="2"/>
  <c r="G38" i="2"/>
  <c r="H38" i="2"/>
  <c r="I38" i="2"/>
  <c r="K38" i="2"/>
  <c r="M38" i="2"/>
  <c r="Q38" i="2"/>
  <c r="S38" i="2"/>
  <c r="U38" i="2"/>
  <c r="W38" i="2"/>
  <c r="Y38" i="2"/>
  <c r="AA38" i="2"/>
  <c r="AC38" i="2"/>
  <c r="AE38" i="2"/>
  <c r="AG38" i="2"/>
  <c r="B39" i="2"/>
  <c r="C39" i="2"/>
  <c r="D39" i="2"/>
  <c r="E39" i="2"/>
  <c r="F39" i="2"/>
  <c r="G39" i="2"/>
  <c r="H39" i="2"/>
  <c r="I39" i="2"/>
  <c r="K39" i="2"/>
  <c r="M39" i="2"/>
  <c r="Q39" i="2"/>
  <c r="S39" i="2"/>
  <c r="U39" i="2"/>
  <c r="W39" i="2"/>
  <c r="Y39" i="2"/>
  <c r="AA39" i="2"/>
  <c r="AC39" i="2"/>
  <c r="AE39" i="2"/>
  <c r="AG39" i="2"/>
  <c r="B40" i="2"/>
  <c r="C40" i="2"/>
  <c r="D40" i="2"/>
  <c r="E40" i="2"/>
  <c r="F40" i="2"/>
  <c r="G40" i="2"/>
  <c r="H40" i="2"/>
  <c r="I40" i="2"/>
  <c r="K40" i="2"/>
  <c r="M40" i="2"/>
  <c r="Q40" i="2"/>
  <c r="S40" i="2"/>
  <c r="U40" i="2"/>
  <c r="W40" i="2"/>
  <c r="Y40" i="2"/>
  <c r="AA40" i="2"/>
  <c r="AC40" i="2"/>
  <c r="AE40" i="2"/>
  <c r="AG40" i="2"/>
  <c r="B41" i="2"/>
  <c r="C41" i="2"/>
  <c r="D41" i="2"/>
  <c r="E41" i="2"/>
  <c r="F41" i="2"/>
  <c r="G41" i="2"/>
  <c r="H41" i="2"/>
  <c r="I41" i="2"/>
  <c r="K41" i="2"/>
  <c r="M41" i="2"/>
  <c r="Q41" i="2"/>
  <c r="S41" i="2"/>
  <c r="U41" i="2"/>
  <c r="W41" i="2"/>
  <c r="Y41" i="2"/>
  <c r="AA41" i="2"/>
  <c r="AC41" i="2"/>
  <c r="AE41" i="2"/>
  <c r="AG41" i="2"/>
  <c r="B42" i="2"/>
  <c r="C42" i="2"/>
  <c r="D42" i="2"/>
  <c r="E42" i="2"/>
  <c r="F42" i="2"/>
  <c r="G42" i="2"/>
  <c r="H42" i="2"/>
  <c r="I42" i="2"/>
  <c r="K42" i="2"/>
  <c r="M42" i="2"/>
  <c r="Q42" i="2"/>
  <c r="S42" i="2"/>
  <c r="U42" i="2"/>
  <c r="W42" i="2"/>
  <c r="Y42" i="2"/>
  <c r="AA42" i="2"/>
  <c r="AC42" i="2"/>
  <c r="AE42" i="2"/>
  <c r="AG42" i="2"/>
  <c r="B43" i="2"/>
  <c r="C43" i="2"/>
  <c r="D43" i="2"/>
  <c r="E43" i="2"/>
  <c r="F43" i="2"/>
  <c r="G43" i="2"/>
  <c r="H43" i="2"/>
  <c r="I43" i="2"/>
  <c r="K43" i="2"/>
  <c r="M43" i="2"/>
  <c r="Q43" i="2"/>
  <c r="S43" i="2"/>
  <c r="U43" i="2"/>
  <c r="W43" i="2"/>
  <c r="Y43" i="2"/>
  <c r="AA43" i="2"/>
  <c r="AC43" i="2"/>
  <c r="AE43" i="2"/>
  <c r="AG43" i="2"/>
  <c r="B44" i="2"/>
  <c r="C44" i="2"/>
  <c r="D44" i="2"/>
  <c r="E44" i="2"/>
  <c r="F44" i="2"/>
  <c r="G44" i="2"/>
  <c r="H44" i="2"/>
  <c r="I44" i="2"/>
  <c r="K44" i="2"/>
  <c r="M44" i="2"/>
  <c r="Q44" i="2"/>
  <c r="S44" i="2"/>
  <c r="U44" i="2"/>
  <c r="W44" i="2"/>
  <c r="Y44" i="2"/>
  <c r="AA44" i="2"/>
  <c r="AC44" i="2"/>
  <c r="AE44" i="2"/>
  <c r="AG44" i="2"/>
  <c r="B45" i="2"/>
  <c r="C45" i="2"/>
  <c r="D45" i="2"/>
  <c r="E45" i="2"/>
  <c r="F45" i="2"/>
  <c r="G45" i="2"/>
  <c r="H45" i="2"/>
  <c r="I45" i="2"/>
  <c r="K45" i="2"/>
  <c r="M45" i="2"/>
  <c r="Q45" i="2"/>
  <c r="S45" i="2"/>
  <c r="U45" i="2"/>
  <c r="W45" i="2"/>
  <c r="Y45" i="2"/>
  <c r="AA45" i="2"/>
  <c r="AC45" i="2"/>
  <c r="AE45" i="2"/>
  <c r="AG45" i="2"/>
  <c r="B46" i="2"/>
  <c r="C46" i="2"/>
  <c r="D46" i="2"/>
  <c r="E46" i="2"/>
  <c r="F46" i="2"/>
  <c r="G46" i="2"/>
  <c r="H46" i="2"/>
  <c r="I46" i="2"/>
  <c r="K46" i="2"/>
  <c r="M46" i="2"/>
  <c r="Q46" i="2"/>
  <c r="S46" i="2"/>
  <c r="U46" i="2"/>
  <c r="W46" i="2"/>
  <c r="Y46" i="2"/>
  <c r="AA46" i="2"/>
  <c r="AC46" i="2"/>
  <c r="AE46" i="2"/>
  <c r="AG46" i="2"/>
  <c r="B47" i="2"/>
  <c r="C47" i="2"/>
  <c r="D47" i="2"/>
  <c r="E47" i="2"/>
  <c r="F47" i="2"/>
  <c r="G47" i="2"/>
  <c r="H47" i="2"/>
  <c r="I47" i="2"/>
  <c r="K47" i="2"/>
  <c r="M47" i="2"/>
  <c r="Q47" i="2"/>
  <c r="S47" i="2"/>
  <c r="U47" i="2"/>
  <c r="W47" i="2"/>
  <c r="Y47" i="2"/>
  <c r="AA47" i="2"/>
  <c r="AC47" i="2"/>
  <c r="AE47" i="2"/>
  <c r="AG47" i="2"/>
  <c r="B48" i="2"/>
  <c r="C48" i="2"/>
  <c r="D48" i="2"/>
  <c r="E48" i="2"/>
  <c r="F48" i="2"/>
  <c r="G48" i="2"/>
  <c r="H48" i="2"/>
  <c r="I48" i="2"/>
  <c r="K48" i="2"/>
  <c r="M48" i="2"/>
  <c r="Q48" i="2"/>
  <c r="S48" i="2"/>
  <c r="U48" i="2"/>
  <c r="W48" i="2"/>
  <c r="Y48" i="2"/>
  <c r="AA48" i="2"/>
  <c r="AC48" i="2"/>
  <c r="AE48" i="2"/>
  <c r="AG48" i="2"/>
  <c r="B49" i="2"/>
  <c r="C49" i="2"/>
  <c r="D49" i="2"/>
  <c r="E49" i="2"/>
  <c r="F49" i="2"/>
  <c r="G49" i="2"/>
  <c r="H49" i="2"/>
  <c r="I49" i="2"/>
  <c r="K49" i="2"/>
  <c r="M49" i="2"/>
  <c r="Q49" i="2"/>
  <c r="S49" i="2"/>
  <c r="U49" i="2"/>
  <c r="W49" i="2"/>
  <c r="Y49" i="2"/>
  <c r="AA49" i="2"/>
  <c r="AC49" i="2"/>
  <c r="AE49" i="2"/>
  <c r="AG49" i="2"/>
  <c r="B50" i="2"/>
  <c r="C50" i="2"/>
  <c r="D50" i="2"/>
  <c r="E50" i="2"/>
  <c r="F50" i="2"/>
  <c r="G50" i="2"/>
  <c r="H50" i="2"/>
  <c r="I50" i="2"/>
  <c r="K50" i="2"/>
  <c r="M50" i="2"/>
  <c r="Q50" i="2"/>
  <c r="S50" i="2"/>
  <c r="U50" i="2"/>
  <c r="W50" i="2"/>
  <c r="Y50" i="2"/>
  <c r="AA50" i="2"/>
  <c r="AC50" i="2"/>
  <c r="AE50" i="2"/>
  <c r="AG50" i="2"/>
  <c r="B51" i="2"/>
  <c r="C51" i="2"/>
  <c r="D51" i="2"/>
  <c r="E51" i="2"/>
  <c r="F51" i="2"/>
  <c r="G51" i="2"/>
  <c r="H51" i="2"/>
  <c r="I51" i="2"/>
  <c r="K51" i="2"/>
  <c r="M51" i="2"/>
  <c r="Q51" i="2"/>
  <c r="S51" i="2"/>
  <c r="U51" i="2"/>
  <c r="W51" i="2"/>
  <c r="Y51" i="2"/>
  <c r="AA51" i="2"/>
  <c r="AC51" i="2"/>
  <c r="AE51" i="2"/>
  <c r="AG51" i="2"/>
  <c r="B52" i="2"/>
  <c r="C52" i="2"/>
  <c r="D52" i="2"/>
  <c r="E52" i="2"/>
  <c r="F52" i="2"/>
  <c r="G52" i="2"/>
  <c r="H52" i="2"/>
  <c r="I52" i="2"/>
  <c r="K52" i="2"/>
  <c r="M52" i="2"/>
  <c r="Q52" i="2"/>
  <c r="S52" i="2"/>
  <c r="U52" i="2"/>
  <c r="W52" i="2"/>
  <c r="Y52" i="2"/>
  <c r="AA52" i="2"/>
  <c r="AC52" i="2"/>
  <c r="AE52" i="2"/>
  <c r="AG52" i="2"/>
  <c r="B53" i="2"/>
  <c r="C53" i="2"/>
  <c r="D53" i="2"/>
  <c r="E53" i="2"/>
  <c r="F53" i="2"/>
  <c r="G53" i="2"/>
  <c r="H53" i="2"/>
  <c r="I53" i="2"/>
  <c r="K53" i="2"/>
  <c r="M53" i="2"/>
  <c r="Q53" i="2"/>
  <c r="S53" i="2"/>
  <c r="U53" i="2"/>
  <c r="W53" i="2"/>
  <c r="Y53" i="2"/>
  <c r="AA53" i="2"/>
  <c r="AC53" i="2"/>
  <c r="AE53" i="2"/>
  <c r="AG53" i="2"/>
  <c r="B54" i="2"/>
  <c r="C54" i="2"/>
  <c r="D54" i="2"/>
  <c r="E54" i="2"/>
  <c r="F54" i="2"/>
  <c r="G54" i="2"/>
  <c r="H54" i="2"/>
  <c r="I54" i="2"/>
  <c r="K54" i="2"/>
  <c r="M54" i="2"/>
  <c r="Q54" i="2"/>
  <c r="S54" i="2"/>
  <c r="U54" i="2"/>
  <c r="W54" i="2"/>
  <c r="Y54" i="2"/>
  <c r="AA54" i="2"/>
  <c r="AC54" i="2"/>
  <c r="AE54" i="2"/>
  <c r="AG54" i="2"/>
  <c r="B55" i="2"/>
  <c r="C55" i="2"/>
  <c r="D55" i="2"/>
  <c r="E55" i="2"/>
  <c r="F55" i="2"/>
  <c r="G55" i="2"/>
  <c r="H55" i="2"/>
  <c r="I55" i="2"/>
  <c r="K55" i="2"/>
  <c r="M55" i="2"/>
  <c r="Q55" i="2"/>
  <c r="S55" i="2"/>
  <c r="U55" i="2"/>
  <c r="W55" i="2"/>
  <c r="Y55" i="2"/>
  <c r="AA55" i="2"/>
  <c r="AC55" i="2"/>
  <c r="AE55" i="2"/>
  <c r="AG55" i="2"/>
  <c r="B56" i="2"/>
  <c r="C56" i="2"/>
  <c r="D56" i="2"/>
  <c r="E56" i="2"/>
  <c r="F56" i="2"/>
  <c r="G56" i="2"/>
  <c r="H56" i="2"/>
  <c r="I56" i="2"/>
  <c r="K56" i="2"/>
  <c r="M56" i="2"/>
  <c r="Q56" i="2"/>
  <c r="S56" i="2"/>
  <c r="U56" i="2"/>
  <c r="W56" i="2"/>
  <c r="Y56" i="2"/>
  <c r="AA56" i="2"/>
  <c r="AC56" i="2"/>
  <c r="AE56" i="2"/>
  <c r="AG56" i="2"/>
  <c r="B57" i="2"/>
  <c r="C57" i="2"/>
  <c r="D57" i="2"/>
  <c r="E57" i="2"/>
  <c r="F57" i="2"/>
  <c r="G57" i="2"/>
  <c r="H57" i="2"/>
  <c r="I57" i="2"/>
  <c r="K57" i="2"/>
  <c r="M57" i="2"/>
  <c r="Q57" i="2"/>
  <c r="S57" i="2"/>
  <c r="U57" i="2"/>
  <c r="W57" i="2"/>
  <c r="Y57" i="2"/>
  <c r="AA57" i="2"/>
  <c r="AC57" i="2"/>
  <c r="AE57" i="2"/>
  <c r="AG57" i="2"/>
  <c r="B58" i="2"/>
  <c r="C58" i="2"/>
  <c r="D58" i="2"/>
  <c r="E58" i="2"/>
  <c r="F58" i="2"/>
  <c r="G58" i="2"/>
  <c r="H58" i="2"/>
  <c r="I58" i="2"/>
  <c r="K58" i="2"/>
  <c r="M58" i="2"/>
  <c r="Q58" i="2"/>
  <c r="S58" i="2"/>
  <c r="U58" i="2"/>
  <c r="W58" i="2"/>
  <c r="Y58" i="2"/>
  <c r="AA58" i="2"/>
  <c r="AC58" i="2"/>
  <c r="AE58" i="2"/>
  <c r="AG58" i="2"/>
  <c r="B59" i="2"/>
  <c r="C59" i="2"/>
  <c r="D59" i="2"/>
  <c r="E59" i="2"/>
  <c r="F59" i="2"/>
  <c r="G59" i="2"/>
  <c r="H59" i="2"/>
  <c r="I59" i="2"/>
  <c r="K59" i="2"/>
  <c r="M59" i="2"/>
  <c r="Q59" i="2"/>
  <c r="S59" i="2"/>
  <c r="U59" i="2"/>
  <c r="W59" i="2"/>
  <c r="Y59" i="2"/>
  <c r="AA59" i="2"/>
  <c r="AC59" i="2"/>
  <c r="AE59" i="2"/>
  <c r="AG59" i="2"/>
  <c r="B60" i="2"/>
  <c r="C60" i="2"/>
  <c r="D60" i="2"/>
  <c r="E60" i="2"/>
  <c r="F60" i="2"/>
  <c r="G60" i="2"/>
  <c r="H60" i="2"/>
  <c r="I60" i="2"/>
  <c r="K60" i="2"/>
  <c r="M60" i="2"/>
  <c r="Q60" i="2"/>
  <c r="S60" i="2"/>
  <c r="U60" i="2"/>
  <c r="W60" i="2"/>
  <c r="Y60" i="2"/>
  <c r="AA60" i="2"/>
  <c r="AC60" i="2"/>
  <c r="AE60" i="2"/>
  <c r="AG60" i="2"/>
  <c r="B61" i="2"/>
  <c r="C61" i="2"/>
  <c r="D61" i="2"/>
  <c r="E61" i="2"/>
  <c r="F61" i="2"/>
  <c r="G61" i="2"/>
  <c r="H61" i="2"/>
  <c r="I61" i="2"/>
  <c r="K61" i="2"/>
  <c r="M61" i="2"/>
  <c r="Q61" i="2"/>
  <c r="S61" i="2"/>
  <c r="U61" i="2"/>
  <c r="W61" i="2"/>
  <c r="Y61" i="2"/>
  <c r="AA61" i="2"/>
  <c r="AC61" i="2"/>
  <c r="AE61" i="2"/>
  <c r="AG61" i="2"/>
  <c r="B62" i="2"/>
  <c r="C62" i="2"/>
  <c r="D62" i="2"/>
  <c r="E62" i="2"/>
  <c r="F62" i="2"/>
  <c r="G62" i="2"/>
  <c r="H62" i="2"/>
  <c r="I62" i="2"/>
  <c r="K62" i="2"/>
  <c r="M62" i="2"/>
  <c r="Q62" i="2"/>
  <c r="S62" i="2"/>
  <c r="U62" i="2"/>
  <c r="W62" i="2"/>
  <c r="Y62" i="2"/>
  <c r="AA62" i="2"/>
  <c r="AC62" i="2"/>
  <c r="AE62" i="2"/>
  <c r="AG62" i="2"/>
  <c r="B63" i="2"/>
  <c r="C63" i="2"/>
  <c r="D63" i="2"/>
  <c r="E63" i="2"/>
  <c r="F63" i="2"/>
  <c r="G63" i="2"/>
  <c r="H63" i="2"/>
  <c r="I63" i="2"/>
  <c r="K63" i="2"/>
  <c r="M63" i="2"/>
  <c r="Q63" i="2"/>
  <c r="S63" i="2"/>
  <c r="U63" i="2"/>
  <c r="W63" i="2"/>
  <c r="Y63" i="2"/>
  <c r="AA63" i="2"/>
  <c r="AC63" i="2"/>
  <c r="AE63" i="2"/>
  <c r="AG63" i="2"/>
  <c r="B64" i="2"/>
  <c r="C64" i="2"/>
  <c r="D64" i="2"/>
  <c r="E64" i="2"/>
  <c r="F64" i="2"/>
  <c r="G64" i="2"/>
  <c r="H64" i="2"/>
  <c r="I64" i="2"/>
  <c r="K64" i="2"/>
  <c r="M64" i="2"/>
  <c r="Q64" i="2"/>
  <c r="S64" i="2"/>
  <c r="U64" i="2"/>
  <c r="W64" i="2"/>
  <c r="Y64" i="2"/>
  <c r="AA64" i="2"/>
  <c r="AC64" i="2"/>
  <c r="AE64" i="2"/>
  <c r="AG64" i="2"/>
  <c r="B65" i="2"/>
  <c r="C65" i="2"/>
  <c r="D65" i="2"/>
  <c r="E65" i="2"/>
  <c r="F65" i="2"/>
  <c r="G65" i="2"/>
  <c r="H65" i="2"/>
  <c r="I65" i="2"/>
  <c r="K65" i="2"/>
  <c r="M65" i="2"/>
  <c r="Q65" i="2"/>
  <c r="S65" i="2"/>
  <c r="U65" i="2"/>
  <c r="W65" i="2"/>
  <c r="Y65" i="2"/>
  <c r="AA65" i="2"/>
  <c r="AC65" i="2"/>
  <c r="AE65" i="2"/>
  <c r="AG65" i="2"/>
  <c r="B66" i="2"/>
  <c r="C66" i="2"/>
  <c r="D66" i="2"/>
  <c r="E66" i="2"/>
  <c r="F66" i="2"/>
  <c r="G66" i="2"/>
  <c r="H66" i="2"/>
  <c r="I66" i="2"/>
  <c r="K66" i="2"/>
  <c r="M66" i="2"/>
  <c r="Q66" i="2"/>
  <c r="S66" i="2"/>
  <c r="U66" i="2"/>
  <c r="W66" i="2"/>
  <c r="Y66" i="2"/>
  <c r="AA66" i="2"/>
  <c r="AC66" i="2"/>
  <c r="AE66" i="2"/>
  <c r="AG66" i="2"/>
  <c r="B67" i="2"/>
  <c r="C67" i="2"/>
  <c r="D67" i="2"/>
  <c r="E67" i="2"/>
  <c r="F67" i="2"/>
  <c r="G67" i="2"/>
  <c r="H67" i="2"/>
  <c r="I67" i="2"/>
  <c r="K67" i="2"/>
  <c r="M67" i="2"/>
  <c r="Q67" i="2"/>
  <c r="S67" i="2"/>
  <c r="U67" i="2"/>
  <c r="W67" i="2"/>
  <c r="Y67" i="2"/>
  <c r="AA67" i="2"/>
  <c r="AC67" i="2"/>
  <c r="AE67" i="2"/>
  <c r="AG67" i="2"/>
</calcChain>
</file>

<file path=xl/sharedStrings.xml><?xml version="1.0" encoding="utf-8"?>
<sst xmlns="http://schemas.openxmlformats.org/spreadsheetml/2006/main" count="261" uniqueCount="150">
  <si>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</si>
  <si>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</si>
  <si>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</si>
  <si>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</si>
  <si>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</si>
  <si>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</si>
  <si>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</si>
  <si>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</si>
  <si>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</si>
  <si>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</si>
  <si>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</si>
  <si>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</si>
  <si>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</si>
  <si>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</si>
  <si>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</si>
  <si>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</si>
  <si>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</si>
  <si>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</si>
  <si>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</si>
  <si>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</si>
  <si>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</si>
  <si>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</si>
  <si>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</si>
  <si>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</si>
  <si>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Kern EOCs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</si>
  <si>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</si>
  <si>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</si>
  <si>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</si>
  <si>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</si>
  <si>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</si>
  <si>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</si>
  <si>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</si>
  <si>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</si>
  <si>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</si>
  <si>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Cali Production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</si>
  <si>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</si>
  <si>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</si>
  <si>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</si>
  <si>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</si>
  <si>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</si>
  <si>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</si>
  <si>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</si>
  <si>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</si>
  <si>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</si>
  <si>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</si>
  <si>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</si>
  <si>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</si>
  <si>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</si>
  <si>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</si>
  <si>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</si>
  <si>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</si>
  <si>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</si>
  <si>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</si>
  <si>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</si>
  <si>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</si>
  <si>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</si>
  <si>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</si>
  <si>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</si>
  <si>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</si>
  <si>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</si>
  <si>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</si>
  <si>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</si>
  <si>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</si>
  <si>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</si>
  <si>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</si>
  <si>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</si>
  <si>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</si>
  <si>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</si>
  <si>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</si>
  <si>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</si>
  <si>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</si>
  <si>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</si>
  <si>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</si>
  <si>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</si>
  <si>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</si>
  <si>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</si>
  <si>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</si>
  <si>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</si>
  <si>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</si>
  <si>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</si>
  <si>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</si>
  <si>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</si>
  <si>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</si>
  <si>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</si>
  <si>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</si>
  <si>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</si>
  <si>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</si>
  <si>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</si>
  <si>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</si>
  <si>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</si>
  <si>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</si>
  <si>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</si>
  <si>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</si>
  <si>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</si>
  <si>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</si>
  <si>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</si>
  <si>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</si>
  <si>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</si>
  <si>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</si>
  <si>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</si>
  <si>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</si>
  <si>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</si>
  <si>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</si>
  <si>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</si>
  <si>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</si>
  <si>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</si>
  <si>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</si>
  <si>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</si>
  <si>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 xml:space="preserve"> 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</si>
  <si>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</si>
  <si>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</si>
  <si>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</si>
  <si>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</si>
  <si>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</si>
  <si>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</si>
  <si>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</si>
  <si>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</si>
  <si>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</si>
  <si>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</si>
  <si>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</si>
  <si>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</si>
  <si>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</si>
  <si>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Larkspur Energy</t>
  </si>
  <si>
    <t>Indigo Energy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</si>
  <si>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</si>
  <si>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</si>
  <si>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</si>
  <si>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</si>
  <si>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</si>
  <si>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</si>
  <si>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</si>
  <si>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</si>
  <si>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</si>
  <si>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</si>
  <si>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</si>
  <si>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</si>
  <si>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NW Hydro</t>
  </si>
  <si>
    <t>CA Hydro</t>
  </si>
  <si>
    <t>Outages</t>
  </si>
  <si>
    <t>Northwest</t>
  </si>
  <si>
    <t>Total</t>
  </si>
  <si>
    <t>(PIRA)</t>
  </si>
  <si>
    <t>(Heizen.)</t>
  </si>
  <si>
    <t>Nuke</t>
  </si>
  <si>
    <t>Load Shed*</t>
  </si>
  <si>
    <t>*Steve Swain email</t>
  </si>
  <si>
    <t>QF's**</t>
  </si>
  <si>
    <t>**Hearsay and assumption about credit situation improving</t>
  </si>
  <si>
    <t xml:space="preserve">New 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</si>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</sst>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38" fontId="1" fillId="3" borderId="0" xfId="0" applyNumberFormat="1" applyFont="1" applyFill="1" applyAlignment="1">
      <alignment horizontal="center" wrapText="1"/>
    </xf>
    <xf numFmtId="38" fontId="1" fillId="4" borderId="0" xfId="0" applyNumberFormat="1" applyFont="1" applyFill="1" applyAlignment="1">
      <alignment horizontal="center" wrapText="1"/>
    </xf>
    <xf numFmtId="38" fontId="1" fillId="5" borderId="0" xfId="0" applyNumberFormat="1" applyFont="1" applyFill="1" applyAlignment="1">
      <alignment horizontal="center" wrapText="1"/>
    </xf>
    <xf numFmtId="38" fontId="1" fillId="6" borderId="0" xfId="0" applyNumberFormat="1" applyFont="1" applyFill="1" applyAlignment="1">
      <alignment horizontal="center" wrapText="1"/>
    </xf>
    <xf numFmtId="38" fontId="0" fillId="0" borderId="0" xfId="0" applyNumberFormat="1" applyAlignment="1">
      <alignment horizontal="center"/>
    </xf>
    <xf numFmtId="38" fontId="1" fillId="2" borderId="1" xfId="0" applyNumberFormat="1" applyFont="1" applyFill="1" applyBorder="1" applyAlignment="1">
      <alignment horizontal="center" wrapText="1"/>
    </xf>
    <xf numFmtId="38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 wrapText="1"/>
    </xf>
    <xf numFmtId="17" fontId="0" fillId="0" borderId="1" xfId="0" applyNumberFormat="1" applyBorder="1"/>
    <xf numFmtId="17" fontId="0" fillId="0" borderId="2" xfId="0" applyNumberFormat="1" applyBorder="1"/>
    <xf numFmtId="38" fontId="1" fillId="3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" fontId="1" fillId="0" borderId="1" xfId="0" applyNumberFormat="1" applyFont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 wrapText="1"/>
    </xf>
    <xf numFmtId="38" fontId="1" fillId="4" borderId="1" xfId="0" applyNumberFormat="1" applyFont="1" applyFill="1" applyBorder="1" applyAlignment="1">
      <alignment horizontal="center"/>
    </xf>
    <xf numFmtId="38" fontId="1" fillId="4" borderId="1" xfId="0" applyNumberFormat="1" applyFont="1" applyFill="1" applyBorder="1" applyAlignment="1">
      <alignment horizontal="center" wrapText="1"/>
    </xf>
    <xf numFmtId="38" fontId="1" fillId="5" borderId="1" xfId="0" applyNumberFormat="1" applyFont="1" applyFill="1" applyBorder="1" applyAlignment="1">
      <alignment horizontal="center"/>
    </xf>
    <xf numFmtId="38" fontId="1" fillId="5" borderId="1" xfId="0" applyNumberFormat="1" applyFont="1" applyFill="1" applyBorder="1" applyAlignment="1">
      <alignment horizontal="center" wrapText="1"/>
    </xf>
    <xf numFmtId="38" fontId="1" fillId="6" borderId="1" xfId="0" applyNumberFormat="1" applyFont="1" applyFill="1" applyBorder="1" applyAlignment="1">
      <alignment horizontal="center"/>
    </xf>
    <xf numFmtId="38" fontId="1" fillId="6" borderId="1" xfId="0" applyNumberFormat="1" applyFont="1" applyFill="1" applyBorder="1" applyAlignment="1">
      <alignment horizontal="center" wrapText="1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8" fontId="0" fillId="0" borderId="8" xfId="0" applyNumberFormat="1" applyBorder="1"/>
    <xf numFmtId="38" fontId="0" fillId="0" borderId="9" xfId="0" applyNumberFormat="1" applyBorder="1"/>
    <xf numFmtId="0" fontId="0" fillId="0" borderId="10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17" fontId="0" fillId="0" borderId="11" xfId="0" applyNumberFormat="1" applyBorder="1"/>
    <xf numFmtId="38" fontId="0" fillId="0" borderId="11" xfId="0" applyNumberFormat="1" applyBorder="1" applyAlignment="1">
      <alignment horizontal="center"/>
    </xf>
    <xf numFmtId="38" fontId="0" fillId="0" borderId="0" xfId="0" applyNumberFormat="1" applyAlignment="1">
      <alignment horizontal="left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7" borderId="0" xfId="0" applyNumberFormat="1" applyFill="1" applyAlignment="1">
      <alignment horizontal="center"/>
    </xf>
    <xf numFmtId="38" fontId="1" fillId="5" borderId="0" xfId="0" applyNumberFormat="1" applyFont="1" applyFill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0" fillId="0" borderId="9" xfId="0" applyBorder="1" applyAlignment="1">
      <alignment horizontal="center" wrapText="1"/>
    </xf>
    <xf numFmtId="17" fontId="0" fillId="0" borderId="9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12" xfId="0" applyFont="1" applyBorder="1" applyAlignment="1">
      <alignment horizontal="left"/>
    </xf>
    <xf numFmtId="17" fontId="0" fillId="0" borderId="13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38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9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9" xfId="0" applyBorder="1"/>
    <xf numFmtId="38" fontId="0" fillId="0" borderId="0" xfId="0" applyNumberFormat="1" applyFill="1" applyAlignment="1">
      <alignment horizontal="center"/>
    </xf>
    <xf numFmtId="9" fontId="2" fillId="0" borderId="0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7" fontId="0" fillId="0" borderId="14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0" fontId="0" fillId="8" borderId="0" xfId="0" applyFill="1" applyAlignment="1">
      <alignment horizontal="left"/>
    </xf>
    <xf numFmtId="17" fontId="0" fillId="0" borderId="14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left" wrapText="1"/>
    </xf>
    <xf numFmtId="17" fontId="0" fillId="7" borderId="0" xfId="0" applyNumberForma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0" fillId="7" borderId="1" xfId="0" applyNumberForma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38" fontId="4" fillId="0" borderId="0" xfId="0" applyNumberFormat="1" applyFont="1" applyAlignment="1">
      <alignment horizontal="center"/>
    </xf>
    <xf numFmtId="17" fontId="0" fillId="0" borderId="0" xfId="0" applyNumberFormat="1" applyBorder="1"/>
    <xf numFmtId="38" fontId="4" fillId="9" borderId="0" xfId="0" applyNumberFormat="1" applyFont="1" applyFill="1" applyAlignment="1">
      <alignment horizontal="center"/>
    </xf>
    <xf numFmtId="38" fontId="4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N79"/>
  <sheetViews>
    <sheetView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A50" sqref="A50:A62"/>
    </sheetView>
  </sheetViews>
  <sheetFormatPr defaultRowHeight="12.75" x14ac:dyDescent="0.2"/>
  <cols>
    <col min="1" max="1" width="9.140625" style="1"/>
    <col min="2" max="2" width="11.7109375" style="11" customWidth="1"/>
    <col min="3" max="6" width="9" style="11" customWidth="1"/>
    <col min="7" max="7" width="11.7109375" style="11" customWidth="1"/>
    <col min="8" max="8" width="11" style="11" customWidth="1"/>
    <col min="9" max="9" width="9.5703125" style="11" customWidth="1"/>
    <col min="10" max="10" width="11.42578125" style="11" customWidth="1"/>
    <col min="11" max="15" width="9.140625" style="11"/>
    <col min="16" max="17" width="11.28515625" style="11" customWidth="1"/>
    <col min="18" max="18" width="9.140625" style="11"/>
    <col min="19" max="19" width="21.140625" style="11" customWidth="1"/>
    <col min="20" max="21" width="10.5703125" style="11" customWidth="1"/>
    <col min="22" max="22" width="11.5703125" style="11" customWidth="1"/>
    <col min="23" max="23" width="10.5703125" style="11" customWidth="1"/>
    <col min="24" max="25" width="9.140625" style="11"/>
    <col min="26" max="26" width="11.5703125" style="11" customWidth="1"/>
    <col min="27" max="29" width="9.140625" style="11"/>
    <col min="30" max="30" width="11" style="11" customWidth="1"/>
    <col min="31" max="31" width="10.7109375" style="11" bestFit="1" customWidth="1"/>
    <col min="32" max="32" width="12" style="11" customWidth="1"/>
    <col min="33" max="33" width="9.7109375" style="11" bestFit="1" customWidth="1"/>
    <col min="34" max="34" width="9.140625" style="11"/>
    <col min="35" max="35" width="12.140625" style="11" customWidth="1"/>
    <col min="36" max="36" width="10.5703125" style="11" customWidth="1"/>
    <col min="37" max="37" width="9.7109375" style="11" customWidth="1"/>
    <col min="38" max="38" width="9.85546875" style="11" customWidth="1"/>
    <col min="39" max="39" width="12" style="11" customWidth="1"/>
    <col min="40" max="40" width="10.85546875" style="11" customWidth="1"/>
    <col min="41" max="41" width="10.5703125" style="11" customWidth="1"/>
    <col min="42" max="42" width="9.7109375" style="11" bestFit="1" customWidth="1"/>
    <col min="43" max="45" width="9.140625" style="11"/>
    <col min="46" max="46" width="11.7109375" style="11" bestFit="1" customWidth="1"/>
    <col min="47" max="47" width="9.140625" style="11"/>
    <col min="48" max="48" width="10" style="11" customWidth="1"/>
    <col min="49" max="50" width="12" style="11" customWidth="1"/>
    <col min="51" max="51" width="9.140625" style="11"/>
    <col min="52" max="52" width="10.28515625" style="11" customWidth="1"/>
    <col min="53" max="53" width="10.85546875" style="11" customWidth="1"/>
    <col min="54" max="56" width="9.140625" style="11"/>
    <col min="57" max="58" width="11.5703125" style="11" customWidth="1"/>
    <col min="59" max="59" width="11" style="11" customWidth="1"/>
    <col min="60" max="60" width="12.140625" style="11" customWidth="1"/>
    <col min="61" max="61" width="9.140625" style="11"/>
    <col min="62" max="62" width="12.140625" style="11" customWidth="1"/>
    <col min="63" max="196" width="9.140625" style="11"/>
    <col min="197" max="16384" width="9.140625" style="2"/>
  </cols>
  <sheetData>
    <row r="1" spans="1:196" s="4" customFormat="1" x14ac:dyDescent="0.2">
      <c r="A1" s="22"/>
      <c r="B1" s="18"/>
      <c r="C1" s="18"/>
      <c r="D1" s="18"/>
      <c r="E1" s="18"/>
      <c r="F1" s="18"/>
      <c r="G1" s="18"/>
      <c r="H1" s="18"/>
      <c r="I1" s="18"/>
      <c r="J1" s="18"/>
      <c r="K1" s="18" t="s">
        <v>50</v>
      </c>
      <c r="L1" s="18"/>
      <c r="M1" s="18"/>
      <c r="N1" s="18"/>
      <c r="O1" s="18"/>
      <c r="P1" s="18"/>
      <c r="Q1" s="18"/>
      <c r="R1" s="18"/>
      <c r="S1" s="23"/>
      <c r="T1" s="17"/>
      <c r="U1" s="17"/>
      <c r="V1" s="17"/>
      <c r="W1" s="17"/>
      <c r="X1" s="17"/>
      <c r="Y1" s="17"/>
      <c r="Z1" s="17"/>
      <c r="AA1" s="17" t="s">
        <v>51</v>
      </c>
      <c r="AB1" s="17"/>
      <c r="AC1" s="17"/>
      <c r="AD1" s="17"/>
      <c r="AE1" s="17"/>
      <c r="AF1" s="17"/>
      <c r="AG1" s="17"/>
      <c r="AH1" s="17"/>
      <c r="AI1" s="25"/>
      <c r="AJ1" s="19"/>
      <c r="AK1" s="19"/>
      <c r="AL1" s="19"/>
      <c r="AM1" s="19"/>
      <c r="AN1" s="19" t="s">
        <v>19</v>
      </c>
      <c r="AO1" s="19"/>
      <c r="AP1" s="19"/>
      <c r="AQ1" s="19"/>
      <c r="AR1" s="19"/>
      <c r="AS1" s="27"/>
      <c r="AT1" s="19"/>
      <c r="AU1" s="19"/>
      <c r="AV1" s="19" t="s">
        <v>20</v>
      </c>
      <c r="AW1" s="19"/>
      <c r="AX1" s="19"/>
      <c r="AY1" s="19"/>
      <c r="AZ1" s="19"/>
      <c r="BA1" s="27"/>
      <c r="BB1" s="20"/>
      <c r="BC1" s="20" t="s">
        <v>21</v>
      </c>
      <c r="BD1" s="20"/>
      <c r="BE1" s="96"/>
      <c r="BF1" s="29"/>
      <c r="BG1" s="21"/>
      <c r="BH1" s="21"/>
      <c r="BI1" s="21"/>
      <c r="BJ1" s="21"/>
      <c r="BK1" s="21" t="s">
        <v>22</v>
      </c>
      <c r="BL1" s="21"/>
      <c r="BM1" s="21"/>
      <c r="BN1" s="21"/>
      <c r="BO1" s="31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</row>
    <row r="2" spans="1:196" s="3" customFormat="1" ht="25.5" customHeight="1" x14ac:dyDescent="0.2">
      <c r="A2" s="14"/>
      <c r="B2" s="5" t="s">
        <v>33</v>
      </c>
      <c r="C2" s="5" t="s">
        <v>47</v>
      </c>
      <c r="D2" s="5"/>
      <c r="E2" s="5"/>
      <c r="F2" s="5"/>
      <c r="G2" s="5" t="s">
        <v>45</v>
      </c>
      <c r="H2" s="5" t="s">
        <v>46</v>
      </c>
      <c r="I2" s="5" t="s">
        <v>29</v>
      </c>
      <c r="J2" s="5" t="s">
        <v>30</v>
      </c>
      <c r="K2" s="5" t="s">
        <v>14</v>
      </c>
      <c r="L2" s="5" t="s">
        <v>107</v>
      </c>
      <c r="M2" s="5" t="s">
        <v>31</v>
      </c>
      <c r="N2" s="5" t="s">
        <v>32</v>
      </c>
      <c r="O2" s="5" t="s">
        <v>48</v>
      </c>
      <c r="P2" s="5" t="s">
        <v>34</v>
      </c>
      <c r="Q2" s="5" t="s">
        <v>40</v>
      </c>
      <c r="R2" s="5" t="s">
        <v>35</v>
      </c>
      <c r="S2" s="12" t="s">
        <v>36</v>
      </c>
      <c r="T2" s="7" t="s">
        <v>37</v>
      </c>
      <c r="U2" s="7" t="s">
        <v>47</v>
      </c>
      <c r="V2" s="7" t="s">
        <v>49</v>
      </c>
      <c r="W2" s="7" t="s">
        <v>46</v>
      </c>
      <c r="X2" s="7" t="s">
        <v>38</v>
      </c>
      <c r="Y2" s="7" t="s">
        <v>39</v>
      </c>
      <c r="Z2" s="7" t="s">
        <v>41</v>
      </c>
      <c r="AA2" s="7" t="s">
        <v>29</v>
      </c>
      <c r="AB2" s="7" t="s">
        <v>26</v>
      </c>
      <c r="AC2" s="7" t="s">
        <v>42</v>
      </c>
      <c r="AD2" s="7" t="s">
        <v>43</v>
      </c>
      <c r="AE2" s="7" t="s">
        <v>44</v>
      </c>
      <c r="AF2" s="7" t="s">
        <v>34</v>
      </c>
      <c r="AG2" s="7" t="s">
        <v>40</v>
      </c>
      <c r="AH2" s="7" t="s">
        <v>35</v>
      </c>
      <c r="AI2" s="26" t="s">
        <v>36</v>
      </c>
      <c r="AJ2" s="8" t="s">
        <v>0</v>
      </c>
      <c r="AK2" s="8" t="s">
        <v>1</v>
      </c>
      <c r="AL2" s="8" t="s">
        <v>6</v>
      </c>
      <c r="AM2" s="8" t="s">
        <v>101</v>
      </c>
      <c r="AN2" s="8" t="s">
        <v>2</v>
      </c>
      <c r="AO2" s="8" t="s">
        <v>5</v>
      </c>
      <c r="AP2" s="8" t="s">
        <v>10</v>
      </c>
      <c r="AQ2" s="8" t="s">
        <v>3</v>
      </c>
      <c r="AR2" s="8" t="s">
        <v>16</v>
      </c>
      <c r="AS2" s="28" t="s">
        <v>4</v>
      </c>
      <c r="AT2" s="8" t="s">
        <v>7</v>
      </c>
      <c r="AU2" s="8" t="s">
        <v>8</v>
      </c>
      <c r="AV2" s="8" t="s">
        <v>9</v>
      </c>
      <c r="AW2" s="8" t="s">
        <v>101</v>
      </c>
      <c r="AX2" s="8" t="s">
        <v>134</v>
      </c>
      <c r="AY2" s="8" t="s">
        <v>11</v>
      </c>
      <c r="AZ2" s="8" t="s">
        <v>12</v>
      </c>
      <c r="BA2" s="28" t="s">
        <v>13</v>
      </c>
      <c r="BB2" s="9" t="s">
        <v>14</v>
      </c>
      <c r="BC2" s="9" t="s">
        <v>15</v>
      </c>
      <c r="BD2" s="57" t="s">
        <v>17</v>
      </c>
      <c r="BE2" s="57" t="s">
        <v>101</v>
      </c>
      <c r="BF2" s="30" t="s">
        <v>135</v>
      </c>
      <c r="BG2" s="10" t="s">
        <v>18</v>
      </c>
      <c r="BH2" s="10" t="s">
        <v>23</v>
      </c>
      <c r="BI2" s="10" t="s">
        <v>24</v>
      </c>
      <c r="BJ2" s="10" t="s">
        <v>101</v>
      </c>
      <c r="BK2" s="10" t="s">
        <v>29</v>
      </c>
      <c r="BL2" s="10" t="s">
        <v>26</v>
      </c>
      <c r="BM2" s="10" t="s">
        <v>28</v>
      </c>
      <c r="BN2" s="10" t="s">
        <v>25</v>
      </c>
      <c r="BO2" s="32" t="s">
        <v>27</v>
      </c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</row>
    <row r="3" spans="1:196" x14ac:dyDescent="0.2">
      <c r="A3" s="15">
        <v>35551</v>
      </c>
      <c r="B3" s="11">
        <v>2216129.0322580645</v>
      </c>
      <c r="I3" s="11">
        <v>529096.77419354836</v>
      </c>
      <c r="J3" s="11">
        <v>708258.06451612909</v>
      </c>
      <c r="K3" s="11">
        <v>556612.90322580643</v>
      </c>
      <c r="M3" s="11">
        <v>294870.96774193546</v>
      </c>
      <c r="N3" s="11">
        <v>480774.19354838709</v>
      </c>
      <c r="P3" s="11">
        <v>170967.74193548388</v>
      </c>
      <c r="Q3" s="11">
        <f>SUM(I3:P3)</f>
        <v>2740580.6451612907</v>
      </c>
      <c r="S3" s="13"/>
      <c r="X3" s="11">
        <v>480774.19354838709</v>
      </c>
      <c r="AI3" s="13"/>
      <c r="AS3" s="13"/>
      <c r="BA3" s="13"/>
      <c r="BE3" s="50"/>
      <c r="BF3" s="13"/>
      <c r="BO3" s="13"/>
    </row>
    <row r="4" spans="1:196" x14ac:dyDescent="0.2">
      <c r="A4" s="15">
        <v>35582</v>
      </c>
      <c r="B4" s="11">
        <v>2185300</v>
      </c>
      <c r="I4" s="11">
        <v>515066.66666666669</v>
      </c>
      <c r="J4" s="11">
        <v>697833.33333333337</v>
      </c>
      <c r="K4" s="11">
        <v>533466.66666666663</v>
      </c>
      <c r="M4" s="11">
        <v>268533.33333333331</v>
      </c>
      <c r="N4" s="11">
        <v>488700</v>
      </c>
      <c r="P4" s="11">
        <v>207166.66666666666</v>
      </c>
      <c r="Q4" s="11">
        <f t="shared" ref="Q4:Q61" si="0">SUM(I4:P4)</f>
        <v>2710766.6666666665</v>
      </c>
      <c r="S4" s="13"/>
      <c r="X4" s="11">
        <v>488700</v>
      </c>
      <c r="AI4" s="13"/>
      <c r="AS4" s="13"/>
      <c r="BA4" s="13"/>
      <c r="BE4" s="50"/>
      <c r="BF4" s="13"/>
      <c r="BO4" s="13"/>
    </row>
    <row r="5" spans="1:196" x14ac:dyDescent="0.2">
      <c r="A5" s="15">
        <v>35612</v>
      </c>
      <c r="B5" s="11">
        <v>2460935.4838709678</v>
      </c>
      <c r="I5" s="11">
        <v>479129.03225806454</v>
      </c>
      <c r="J5" s="11">
        <v>843290.32258064521</v>
      </c>
      <c r="K5" s="11">
        <v>570645.16129032255</v>
      </c>
      <c r="M5" s="11">
        <v>196419.35483870967</v>
      </c>
      <c r="N5" s="11">
        <v>406032.25806451612</v>
      </c>
      <c r="P5" s="11">
        <v>192935.48387096773</v>
      </c>
      <c r="Q5" s="11">
        <f t="shared" si="0"/>
        <v>2688451.6129032257</v>
      </c>
      <c r="S5" s="13"/>
      <c r="X5" s="11">
        <v>406032.25806451612</v>
      </c>
      <c r="AI5" s="13"/>
      <c r="AS5" s="13"/>
      <c r="BA5" s="13"/>
      <c r="BE5" s="50"/>
      <c r="BF5" s="13"/>
      <c r="BO5" s="13"/>
    </row>
    <row r="6" spans="1:196" x14ac:dyDescent="0.2">
      <c r="A6" s="15">
        <v>35643</v>
      </c>
      <c r="B6" s="11">
        <v>2513838.7096774192</v>
      </c>
      <c r="I6" s="11">
        <v>514032.25806451612</v>
      </c>
      <c r="J6" s="11">
        <v>759774.19354838715</v>
      </c>
      <c r="K6" s="11">
        <v>529806.45161290327</v>
      </c>
      <c r="M6" s="11">
        <v>195612.90322580645</v>
      </c>
      <c r="N6" s="11">
        <v>438580.6451612903</v>
      </c>
      <c r="P6" s="11">
        <v>187870.96774193548</v>
      </c>
      <c r="Q6" s="11">
        <f t="shared" si="0"/>
        <v>2625677.4193548388</v>
      </c>
      <c r="S6" s="13"/>
      <c r="X6" s="11">
        <v>438580.6451612903</v>
      </c>
      <c r="AI6" s="13"/>
      <c r="AS6" s="13"/>
      <c r="BA6" s="13"/>
      <c r="BE6" s="50"/>
      <c r="BF6" s="13"/>
      <c r="BO6" s="13"/>
    </row>
    <row r="7" spans="1:196" x14ac:dyDescent="0.2">
      <c r="A7" s="15">
        <v>35674</v>
      </c>
      <c r="B7" s="11">
        <v>2709566.6666666665</v>
      </c>
      <c r="I7" s="11">
        <v>516633.33333333331</v>
      </c>
      <c r="J7" s="11">
        <v>973200</v>
      </c>
      <c r="K7" s="11">
        <v>446800</v>
      </c>
      <c r="M7" s="11">
        <v>248300</v>
      </c>
      <c r="N7" s="11">
        <v>413000</v>
      </c>
      <c r="P7" s="11">
        <v>186400</v>
      </c>
      <c r="Q7" s="11">
        <f t="shared" si="0"/>
        <v>2784333.333333333</v>
      </c>
      <c r="S7" s="13"/>
      <c r="X7" s="11">
        <v>413000</v>
      </c>
      <c r="AI7" s="13"/>
      <c r="AS7" s="13"/>
      <c r="BA7" s="13"/>
      <c r="BE7" s="50"/>
      <c r="BF7" s="13"/>
      <c r="BO7" s="13"/>
    </row>
    <row r="8" spans="1:196" ht="13.5" thickBot="1" x14ac:dyDescent="0.25">
      <c r="A8" s="16">
        <v>35704</v>
      </c>
      <c r="B8" s="11">
        <v>2319903.2258064514</v>
      </c>
      <c r="I8" s="11">
        <v>530000</v>
      </c>
      <c r="J8" s="11">
        <v>726935.48387096776</v>
      </c>
      <c r="K8" s="11">
        <v>444774.19354838709</v>
      </c>
      <c r="M8" s="11">
        <v>230967.74193548388</v>
      </c>
      <c r="N8" s="11">
        <v>446483.87096774194</v>
      </c>
      <c r="P8" s="11">
        <v>198064.51612903227</v>
      </c>
      <c r="Q8" s="11">
        <f t="shared" si="0"/>
        <v>2577225.8064516131</v>
      </c>
      <c r="S8" s="13"/>
      <c r="X8" s="11">
        <v>446483.87096774194</v>
      </c>
      <c r="AI8" s="13"/>
      <c r="AS8" s="13"/>
      <c r="BA8" s="13"/>
      <c r="BE8" s="50"/>
      <c r="BF8" s="13"/>
      <c r="BO8" s="13"/>
    </row>
    <row r="9" spans="1:196" x14ac:dyDescent="0.2">
      <c r="A9" s="15">
        <v>35735</v>
      </c>
      <c r="B9" s="11">
        <v>2419633.3333333335</v>
      </c>
      <c r="I9" s="11">
        <v>494400</v>
      </c>
      <c r="J9" s="11">
        <v>575733.33333333337</v>
      </c>
      <c r="K9" s="11">
        <v>378333.33333333331</v>
      </c>
      <c r="M9" s="11">
        <v>231300</v>
      </c>
      <c r="N9" s="11">
        <v>448633.33333333331</v>
      </c>
      <c r="P9" s="11">
        <v>193266.66666666666</v>
      </c>
      <c r="Q9" s="11">
        <f t="shared" si="0"/>
        <v>2321666.6666666665</v>
      </c>
      <c r="S9" s="13"/>
      <c r="X9" s="11">
        <v>448633.33333333331</v>
      </c>
      <c r="AI9" s="13"/>
      <c r="AS9" s="13"/>
      <c r="BA9" s="13"/>
      <c r="BE9" s="50"/>
      <c r="BF9" s="13"/>
      <c r="BO9" s="13"/>
    </row>
    <row r="10" spans="1:196" x14ac:dyDescent="0.2">
      <c r="A10" s="15">
        <v>35765</v>
      </c>
      <c r="B10" s="11">
        <v>3118516.1290322579</v>
      </c>
      <c r="I10" s="11">
        <v>386451.61290322582</v>
      </c>
      <c r="J10" s="11">
        <v>538806.45161290327</v>
      </c>
      <c r="K10" s="11">
        <v>313096.77419354836</v>
      </c>
      <c r="M10" s="11">
        <v>131903.22580645161</v>
      </c>
      <c r="N10" s="11">
        <v>292774.19354838709</v>
      </c>
      <c r="P10" s="11">
        <v>194516.12903225806</v>
      </c>
      <c r="Q10" s="11">
        <f t="shared" si="0"/>
        <v>1857548.3870967743</v>
      </c>
      <c r="S10" s="13"/>
      <c r="X10" s="11">
        <v>292774.19354838709</v>
      </c>
      <c r="AI10" s="13"/>
      <c r="AS10" s="13"/>
      <c r="BA10" s="13"/>
      <c r="BE10" s="50"/>
      <c r="BF10" s="13"/>
      <c r="BO10" s="13"/>
    </row>
    <row r="11" spans="1:196" x14ac:dyDescent="0.2">
      <c r="A11" s="15">
        <v>35796</v>
      </c>
      <c r="B11" s="11">
        <v>2979709.6774193547</v>
      </c>
      <c r="I11" s="11">
        <v>418483.87096774194</v>
      </c>
      <c r="J11" s="11">
        <v>700483.87096774194</v>
      </c>
      <c r="K11" s="11">
        <v>648032.25806451612</v>
      </c>
      <c r="M11" s="11">
        <v>156161.29032258064</v>
      </c>
      <c r="N11" s="11">
        <v>309838.70967741933</v>
      </c>
      <c r="P11" s="11">
        <v>193580.64516129033</v>
      </c>
      <c r="Q11" s="11">
        <f t="shared" si="0"/>
        <v>2426580.6451612902</v>
      </c>
      <c r="S11" s="13"/>
      <c r="X11" s="11">
        <v>309838.70967741933</v>
      </c>
      <c r="AI11" s="13"/>
      <c r="AS11" s="13"/>
      <c r="BA11" s="13"/>
      <c r="BE11" s="50"/>
      <c r="BF11" s="13"/>
      <c r="BO11" s="13"/>
    </row>
    <row r="12" spans="1:196" x14ac:dyDescent="0.2">
      <c r="A12" s="15">
        <v>35827</v>
      </c>
      <c r="B12" s="11">
        <v>3107285.7142857141</v>
      </c>
      <c r="I12" s="11">
        <v>458714.28571428574</v>
      </c>
      <c r="J12" s="11">
        <v>647607.14285714284</v>
      </c>
      <c r="K12" s="11">
        <v>534428.57142857148</v>
      </c>
      <c r="M12" s="11">
        <v>153107.14285714287</v>
      </c>
      <c r="N12" s="11">
        <v>420071.42857142858</v>
      </c>
      <c r="P12" s="11">
        <v>181500</v>
      </c>
      <c r="Q12" s="11">
        <f t="shared" si="0"/>
        <v>2395428.5714285714</v>
      </c>
      <c r="S12" s="13"/>
      <c r="X12" s="11">
        <v>420071.42857142858</v>
      </c>
      <c r="AI12" s="13"/>
      <c r="AS12" s="13"/>
      <c r="BA12" s="13"/>
      <c r="BE12" s="50"/>
      <c r="BF12" s="13"/>
      <c r="BO12" s="13"/>
    </row>
    <row r="13" spans="1:196" ht="13.5" thickBot="1" x14ac:dyDescent="0.25">
      <c r="A13" s="16">
        <v>35855</v>
      </c>
      <c r="B13" s="11">
        <v>2722354.8387096776</v>
      </c>
      <c r="I13" s="11">
        <v>530032.25806451612</v>
      </c>
      <c r="J13" s="11">
        <v>719741.93548387091</v>
      </c>
      <c r="K13" s="11">
        <v>699193.54838709673</v>
      </c>
      <c r="M13" s="11">
        <v>275451.61290322582</v>
      </c>
      <c r="N13" s="11">
        <v>346709.67741935485</v>
      </c>
      <c r="P13" s="11">
        <v>181225.80645161291</v>
      </c>
      <c r="Q13" s="11">
        <f t="shared" si="0"/>
        <v>2752354.8387096771</v>
      </c>
      <c r="S13" s="13"/>
      <c r="X13" s="11">
        <v>346709.67741935485</v>
      </c>
      <c r="AI13" s="13"/>
      <c r="AS13" s="13"/>
      <c r="BA13" s="13"/>
      <c r="BE13" s="50"/>
      <c r="BF13" s="13"/>
      <c r="BO13" s="13"/>
    </row>
    <row r="14" spans="1:196" x14ac:dyDescent="0.2">
      <c r="A14" s="15">
        <v>35886</v>
      </c>
      <c r="B14" s="11">
        <v>2586866.6666666665</v>
      </c>
      <c r="I14" s="11">
        <v>528500</v>
      </c>
      <c r="J14" s="11">
        <v>678366.66666666663</v>
      </c>
      <c r="K14" s="11">
        <v>626100</v>
      </c>
      <c r="M14" s="11">
        <v>385933.33333333331</v>
      </c>
      <c r="N14" s="11">
        <v>323100</v>
      </c>
      <c r="P14" s="11">
        <v>202966.66666666666</v>
      </c>
      <c r="Q14" s="11">
        <f t="shared" si="0"/>
        <v>2744966.6666666665</v>
      </c>
      <c r="S14" s="13"/>
      <c r="X14" s="11">
        <v>323100</v>
      </c>
      <c r="AI14" s="13"/>
      <c r="AS14" s="13"/>
      <c r="BA14" s="13"/>
      <c r="BE14" s="50"/>
      <c r="BF14" s="13"/>
      <c r="BO14" s="13"/>
    </row>
    <row r="15" spans="1:196" x14ac:dyDescent="0.2">
      <c r="A15" s="15">
        <v>35916</v>
      </c>
      <c r="B15" s="11" t="e">
        <v>#DIV/0!</v>
      </c>
      <c r="I15" s="11">
        <v>523536.06451612903</v>
      </c>
      <c r="J15" s="11">
        <v>728308</v>
      </c>
      <c r="K15" s="11">
        <v>672643.6</v>
      </c>
      <c r="M15" s="11" t="e">
        <v>#DIV/0!</v>
      </c>
      <c r="N15" s="11" t="e">
        <v>#DIV/0!</v>
      </c>
      <c r="P15" s="11" t="e">
        <v>#DIV/0!</v>
      </c>
      <c r="Q15" s="11" t="e">
        <f t="shared" si="0"/>
        <v>#DIV/0!</v>
      </c>
      <c r="S15" s="13"/>
      <c r="X15" s="11" t="e">
        <v>#DIV/0!</v>
      </c>
      <c r="AI15" s="13"/>
      <c r="AS15" s="13"/>
      <c r="BA15" s="13"/>
      <c r="BE15" s="50"/>
      <c r="BF15" s="13"/>
      <c r="BO15" s="13"/>
    </row>
    <row r="16" spans="1:196" x14ac:dyDescent="0.2">
      <c r="A16" s="15">
        <v>35947</v>
      </c>
      <c r="B16" s="11" t="e">
        <v>#DIV/0!</v>
      </c>
      <c r="I16" s="11">
        <v>524943.37931034481</v>
      </c>
      <c r="J16" s="11">
        <v>597677.31034482759</v>
      </c>
      <c r="K16" s="11">
        <v>676325.6333333333</v>
      </c>
      <c r="M16" s="11" t="e">
        <v>#DIV/0!</v>
      </c>
      <c r="N16" s="11" t="e">
        <v>#DIV/0!</v>
      </c>
      <c r="P16" s="11" t="e">
        <v>#DIV/0!</v>
      </c>
      <c r="Q16" s="11" t="e">
        <f t="shared" si="0"/>
        <v>#DIV/0!</v>
      </c>
      <c r="S16" s="13"/>
      <c r="X16" s="11" t="e">
        <v>#DIV/0!</v>
      </c>
      <c r="AI16" s="13"/>
      <c r="AS16" s="13"/>
      <c r="BA16" s="13"/>
      <c r="BE16" s="50"/>
      <c r="BF16" s="13"/>
      <c r="BO16" s="13"/>
    </row>
    <row r="17" spans="1:67" x14ac:dyDescent="0.2">
      <c r="A17" s="15">
        <v>35977</v>
      </c>
      <c r="B17" s="11" t="e">
        <v>#DIV/0!</v>
      </c>
      <c r="I17" s="11">
        <v>530440.96774193551</v>
      </c>
      <c r="J17" s="11">
        <v>605879.70967741939</v>
      </c>
      <c r="K17" s="11">
        <v>658084.3548387097</v>
      </c>
      <c r="M17" s="11" t="e">
        <v>#DIV/0!</v>
      </c>
      <c r="N17" s="11" t="e">
        <v>#DIV/0!</v>
      </c>
      <c r="P17" s="11" t="e">
        <v>#DIV/0!</v>
      </c>
      <c r="Q17" s="11" t="e">
        <f t="shared" si="0"/>
        <v>#DIV/0!</v>
      </c>
      <c r="S17" s="13"/>
      <c r="X17" s="11" t="e">
        <v>#DIV/0!</v>
      </c>
      <c r="AI17" s="13"/>
      <c r="AS17" s="13"/>
      <c r="BA17" s="13"/>
      <c r="BE17" s="50"/>
      <c r="BF17" s="13"/>
      <c r="BO17" s="13"/>
    </row>
    <row r="18" spans="1:67" x14ac:dyDescent="0.2">
      <c r="A18" s="15">
        <v>36008</v>
      </c>
      <c r="B18" s="11">
        <v>2905967.7419354836</v>
      </c>
      <c r="I18" s="11">
        <v>514064.51612903224</v>
      </c>
      <c r="J18" s="11">
        <v>981774.19354838715</v>
      </c>
      <c r="K18" s="11">
        <v>693387.09677419357</v>
      </c>
      <c r="M18" s="11">
        <v>242967.74193548388</v>
      </c>
      <c r="N18" s="11">
        <v>303967.74193548388</v>
      </c>
      <c r="P18" s="11">
        <v>256870.96774193548</v>
      </c>
      <c r="Q18" s="11">
        <f t="shared" si="0"/>
        <v>2993032.2580645168</v>
      </c>
      <c r="S18" s="13"/>
      <c r="X18" s="11">
        <v>303967.74193548388</v>
      </c>
      <c r="AI18" s="13"/>
      <c r="AS18" s="13"/>
      <c r="BA18" s="13"/>
      <c r="BE18" s="50"/>
      <c r="BF18" s="13"/>
      <c r="BO18" s="13"/>
    </row>
    <row r="19" spans="1:67" x14ac:dyDescent="0.2">
      <c r="A19" s="15">
        <v>36039</v>
      </c>
      <c r="B19" s="11">
        <v>2551133.3333333335</v>
      </c>
      <c r="I19" s="11">
        <v>515533.33333333331</v>
      </c>
      <c r="J19" s="11">
        <v>732233.33333333337</v>
      </c>
      <c r="K19" s="11">
        <v>709000</v>
      </c>
      <c r="M19" s="11">
        <v>310900</v>
      </c>
      <c r="N19" s="11">
        <v>218666.66666666666</v>
      </c>
      <c r="P19" s="11">
        <v>245620.68965517241</v>
      </c>
      <c r="Q19" s="11">
        <f t="shared" si="0"/>
        <v>2731954.0229885057</v>
      </c>
      <c r="S19" s="13"/>
      <c r="X19" s="11">
        <v>218666.66666666666</v>
      </c>
      <c r="AI19" s="13"/>
      <c r="AS19" s="13"/>
      <c r="BA19" s="13"/>
      <c r="BE19" s="50"/>
      <c r="BF19" s="13"/>
      <c r="BO19" s="13"/>
    </row>
    <row r="20" spans="1:67" ht="13.5" thickBot="1" x14ac:dyDescent="0.25">
      <c r="A20" s="16">
        <v>36069</v>
      </c>
      <c r="B20" s="11">
        <v>2319483.8709677421</v>
      </c>
      <c r="I20" s="11">
        <v>503096.77419354836</v>
      </c>
      <c r="J20" s="11">
        <v>874451.61290322582</v>
      </c>
      <c r="K20" s="11">
        <v>643387.09677419357</v>
      </c>
      <c r="M20" s="11">
        <v>267193.54838709679</v>
      </c>
      <c r="N20" s="11">
        <v>226161.29032258064</v>
      </c>
      <c r="P20" s="11">
        <v>199032.25806451612</v>
      </c>
      <c r="Q20" s="11">
        <f t="shared" si="0"/>
        <v>2713322.5806451617</v>
      </c>
      <c r="S20" s="13"/>
      <c r="X20" s="11">
        <v>226161.29032258064</v>
      </c>
      <c r="AI20" s="13"/>
      <c r="AS20" s="13"/>
      <c r="BA20" s="13"/>
      <c r="BE20" s="50"/>
      <c r="BF20" s="13"/>
      <c r="BO20" s="13"/>
    </row>
    <row r="21" spans="1:67" x14ac:dyDescent="0.2">
      <c r="A21" s="15">
        <v>36100</v>
      </c>
      <c r="B21" s="11">
        <v>2501400</v>
      </c>
      <c r="I21" s="11">
        <v>424533.33333333331</v>
      </c>
      <c r="J21" s="11">
        <v>963900</v>
      </c>
      <c r="K21" s="11">
        <v>648366.66666666663</v>
      </c>
      <c r="M21" s="11">
        <v>218433.33333333334</v>
      </c>
      <c r="N21" s="11">
        <v>187466.66666666666</v>
      </c>
      <c r="P21" s="11">
        <v>186833.33333333334</v>
      </c>
      <c r="Q21" s="11">
        <f t="shared" si="0"/>
        <v>2629533.3333333335</v>
      </c>
      <c r="R21" s="11">
        <f>Q21-B21</f>
        <v>128133.33333333349</v>
      </c>
      <c r="S21" s="13">
        <v>98791000</v>
      </c>
      <c r="X21" s="11">
        <v>187466.66666666666</v>
      </c>
      <c r="AI21" s="13"/>
      <c r="AS21" s="13"/>
      <c r="BA21" s="13"/>
      <c r="BE21" s="50"/>
      <c r="BF21" s="13"/>
      <c r="BO21" s="13"/>
    </row>
    <row r="22" spans="1:67" x14ac:dyDescent="0.2">
      <c r="A22" s="15">
        <v>36130</v>
      </c>
      <c r="B22" s="11">
        <v>3137766.6666666665</v>
      </c>
      <c r="I22" s="11">
        <v>432322.58064516127</v>
      </c>
      <c r="J22" s="11">
        <v>1045580.6451612903</v>
      </c>
      <c r="K22" s="11">
        <v>650354.83870967745</v>
      </c>
      <c r="M22" s="11">
        <v>161387.09677419355</v>
      </c>
      <c r="N22" s="11">
        <v>59615.384615384617</v>
      </c>
      <c r="P22" s="11">
        <v>191806.45161290321</v>
      </c>
      <c r="Q22" s="11">
        <f t="shared" si="0"/>
        <v>2541066.9975186102</v>
      </c>
      <c r="R22" s="11">
        <f t="shared" ref="R22:R49" si="1">Q22-B22</f>
        <v>-596699.6691480563</v>
      </c>
      <c r="S22" s="13">
        <v>81080000</v>
      </c>
      <c r="X22" s="11">
        <v>59615.384615384617</v>
      </c>
      <c r="AI22" s="13"/>
      <c r="AS22" s="13"/>
      <c r="BA22" s="13"/>
      <c r="BE22" s="50"/>
      <c r="BF22" s="13"/>
      <c r="BO22" s="13"/>
    </row>
    <row r="23" spans="1:67" x14ac:dyDescent="0.2">
      <c r="A23" s="15">
        <v>36161</v>
      </c>
      <c r="B23" s="11">
        <v>2987387.0967741935</v>
      </c>
      <c r="I23" s="11">
        <v>481806.45161290321</v>
      </c>
      <c r="J23" s="11">
        <v>872161.29032258061</v>
      </c>
      <c r="K23" s="11">
        <v>605000</v>
      </c>
      <c r="M23" s="11">
        <v>149258.06451612903</v>
      </c>
      <c r="N23" s="11">
        <v>100043.47826086957</v>
      </c>
      <c r="P23" s="11">
        <v>190096.77419354839</v>
      </c>
      <c r="Q23" s="11">
        <f t="shared" si="0"/>
        <v>2398366.0589060313</v>
      </c>
      <c r="R23" s="11">
        <f t="shared" si="1"/>
        <v>-589021.03786816215</v>
      </c>
      <c r="S23" s="13">
        <v>65284000</v>
      </c>
      <c r="X23" s="11">
        <v>100043.47826086957</v>
      </c>
      <c r="AI23" s="13"/>
      <c r="AS23" s="13"/>
      <c r="BA23" s="13"/>
      <c r="BE23" s="50"/>
      <c r="BF23" s="13"/>
      <c r="BO23" s="13"/>
    </row>
    <row r="24" spans="1:67" x14ac:dyDescent="0.2">
      <c r="A24" s="15">
        <v>36192</v>
      </c>
      <c r="B24" s="11">
        <v>2933071.4285714286</v>
      </c>
      <c r="I24" s="11">
        <v>515035.71428571426</v>
      </c>
      <c r="J24" s="11">
        <v>681107.14285714284</v>
      </c>
      <c r="K24" s="11">
        <v>679678.57142857148</v>
      </c>
      <c r="M24" s="11">
        <v>215892.85714285713</v>
      </c>
      <c r="N24" s="11">
        <v>139500</v>
      </c>
      <c r="P24" s="11">
        <v>185607.14285714287</v>
      </c>
      <c r="Q24" s="11">
        <f t="shared" si="0"/>
        <v>2416821.4285714282</v>
      </c>
      <c r="R24" s="11">
        <f t="shared" si="1"/>
        <v>-516250.00000000047</v>
      </c>
      <c r="S24" s="13">
        <v>52783000</v>
      </c>
      <c r="X24" s="11">
        <v>139500</v>
      </c>
      <c r="AI24" s="13"/>
      <c r="AS24" s="13"/>
      <c r="BA24" s="13"/>
      <c r="BE24" s="50"/>
      <c r="BF24" s="13"/>
      <c r="BO24" s="13"/>
    </row>
    <row r="25" spans="1:67" ht="13.5" thickBot="1" x14ac:dyDescent="0.25">
      <c r="A25" s="16">
        <v>36220</v>
      </c>
      <c r="B25" s="11">
        <v>2835258.064516129</v>
      </c>
      <c r="I25" s="11">
        <v>533161.29032258061</v>
      </c>
      <c r="J25" s="11">
        <v>679548.38709677418</v>
      </c>
      <c r="K25" s="11">
        <v>552806.45161290327</v>
      </c>
      <c r="M25" s="11">
        <v>287225.80645161291</v>
      </c>
      <c r="N25" s="11">
        <v>280806.45161290321</v>
      </c>
      <c r="P25" s="11">
        <v>177774.19354838709</v>
      </c>
      <c r="Q25" s="11">
        <f t="shared" si="0"/>
        <v>2511322.5806451607</v>
      </c>
      <c r="R25" s="11">
        <f t="shared" si="1"/>
        <v>-323935.48387096822</v>
      </c>
      <c r="S25" s="13">
        <v>44969000</v>
      </c>
      <c r="X25" s="11">
        <v>280806.45161290321</v>
      </c>
      <c r="AI25" s="13"/>
      <c r="AS25" s="13"/>
      <c r="BA25" s="13"/>
      <c r="BE25" s="50"/>
      <c r="BF25" s="13"/>
      <c r="BO25" s="13"/>
    </row>
    <row r="26" spans="1:67" x14ac:dyDescent="0.2">
      <c r="A26" s="15">
        <v>36251</v>
      </c>
      <c r="B26" s="11">
        <v>2801266.6666666665</v>
      </c>
      <c r="I26" s="11">
        <v>508533.33333333331</v>
      </c>
      <c r="J26" s="11">
        <v>685933.33333333337</v>
      </c>
      <c r="K26" s="11">
        <v>585866.66666666663</v>
      </c>
      <c r="M26" s="11">
        <v>309800</v>
      </c>
      <c r="N26" s="11">
        <v>274400</v>
      </c>
      <c r="P26" s="11">
        <v>179966.66666666666</v>
      </c>
      <c r="Q26" s="11">
        <f t="shared" si="0"/>
        <v>2544500</v>
      </c>
      <c r="R26" s="11">
        <f t="shared" si="1"/>
        <v>-256766.66666666651</v>
      </c>
      <c r="S26" s="13">
        <v>38789000</v>
      </c>
      <c r="X26" s="11">
        <v>274400</v>
      </c>
      <c r="AI26" s="13"/>
      <c r="AS26" s="13"/>
      <c r="BA26" s="13"/>
      <c r="BE26" s="50"/>
      <c r="BF26" s="13"/>
      <c r="BO26" s="13"/>
    </row>
    <row r="27" spans="1:67" x14ac:dyDescent="0.2">
      <c r="A27" s="15">
        <v>36281</v>
      </c>
      <c r="B27" s="11">
        <v>2214161.2903225808</v>
      </c>
      <c r="I27" s="11">
        <v>520870.96774193546</v>
      </c>
      <c r="J27" s="11">
        <v>783225.80645161285</v>
      </c>
      <c r="K27" s="11">
        <v>573419.3548387097</v>
      </c>
      <c r="M27" s="11">
        <v>332709.67741935485</v>
      </c>
      <c r="N27" s="11">
        <v>325322.58064516127</v>
      </c>
      <c r="P27" s="11">
        <v>173580.64516129033</v>
      </c>
      <c r="Q27" s="11">
        <f t="shared" si="0"/>
        <v>2709129.032258064</v>
      </c>
      <c r="R27" s="11">
        <f t="shared" si="1"/>
        <v>494967.74193548318</v>
      </c>
      <c r="S27" s="13">
        <v>56057000</v>
      </c>
      <c r="X27" s="11">
        <v>325322.58064516127</v>
      </c>
      <c r="AI27" s="13"/>
      <c r="AS27" s="13"/>
      <c r="BA27" s="13"/>
      <c r="BE27" s="50"/>
      <c r="BF27" s="13"/>
      <c r="BO27" s="13"/>
    </row>
    <row r="28" spans="1:67" x14ac:dyDescent="0.2">
      <c r="A28" s="15">
        <v>36312</v>
      </c>
      <c r="B28" s="11">
        <v>2421600</v>
      </c>
      <c r="I28" s="11">
        <v>530300</v>
      </c>
      <c r="J28" s="11">
        <v>701233.33333333337</v>
      </c>
      <c r="K28" s="11">
        <v>613433.33333333337</v>
      </c>
      <c r="M28" s="11">
        <v>383666.66666666669</v>
      </c>
      <c r="N28" s="11">
        <v>362200</v>
      </c>
      <c r="P28" s="11">
        <v>246166.66666666666</v>
      </c>
      <c r="Q28" s="11">
        <f t="shared" si="0"/>
        <v>2837000</v>
      </c>
      <c r="R28" s="11">
        <f t="shared" si="1"/>
        <v>415400</v>
      </c>
      <c r="S28" s="13">
        <v>68397000</v>
      </c>
      <c r="X28" s="11">
        <v>362200</v>
      </c>
      <c r="AI28" s="13"/>
      <c r="AS28" s="13"/>
      <c r="BA28" s="13"/>
      <c r="BE28" s="50"/>
      <c r="BF28" s="13"/>
      <c r="BO28" s="13"/>
    </row>
    <row r="29" spans="1:67" x14ac:dyDescent="0.2">
      <c r="A29" s="15">
        <v>36342</v>
      </c>
      <c r="B29" s="11">
        <v>2643096.7741935486</v>
      </c>
      <c r="I29" s="11">
        <v>523064.51612903224</v>
      </c>
      <c r="J29" s="11">
        <v>744774.19354838715</v>
      </c>
      <c r="K29" s="11">
        <v>663451.61290322582</v>
      </c>
      <c r="M29" s="11">
        <v>379000</v>
      </c>
      <c r="N29" s="11">
        <v>362612.90322580643</v>
      </c>
      <c r="P29" s="11">
        <v>249193.54838709679</v>
      </c>
      <c r="Q29" s="11">
        <f t="shared" si="0"/>
        <v>2922096.7741935486</v>
      </c>
      <c r="R29" s="11">
        <f t="shared" si="1"/>
        <v>279000</v>
      </c>
      <c r="S29" s="13">
        <v>77117000</v>
      </c>
      <c r="T29" s="11">
        <v>1703931.0344827587</v>
      </c>
      <c r="X29" s="11">
        <v>362612.90322580643</v>
      </c>
      <c r="AI29" s="13"/>
      <c r="AS29" s="13"/>
      <c r="BA29" s="13"/>
      <c r="BE29" s="50"/>
      <c r="BF29" s="13"/>
      <c r="BO29" s="13"/>
    </row>
    <row r="30" spans="1:67" x14ac:dyDescent="0.2">
      <c r="A30" s="15">
        <v>36373</v>
      </c>
      <c r="B30" s="11">
        <v>2706516.1290322579</v>
      </c>
      <c r="I30" s="11">
        <v>515451.61290322582</v>
      </c>
      <c r="J30" s="11">
        <v>569612.90322580643</v>
      </c>
      <c r="K30" s="11">
        <v>626483.87096774194</v>
      </c>
      <c r="M30" s="11">
        <v>483387.09677419357</v>
      </c>
      <c r="N30" s="11">
        <v>267580.6451612903</v>
      </c>
      <c r="P30" s="11">
        <v>264096.77419354836</v>
      </c>
      <c r="Q30" s="11">
        <f t="shared" si="0"/>
        <v>2726612.9032258065</v>
      </c>
      <c r="R30" s="11">
        <f t="shared" si="1"/>
        <v>20096.774193548597</v>
      </c>
      <c r="S30" s="13">
        <v>78044000</v>
      </c>
      <c r="T30" s="11">
        <v>1901035.7142857143</v>
      </c>
      <c r="X30" s="11">
        <v>267580.6451612903</v>
      </c>
      <c r="AI30" s="13"/>
      <c r="AS30" s="13"/>
      <c r="BA30" s="13"/>
      <c r="BE30" s="50"/>
      <c r="BF30" s="13"/>
      <c r="BO30" s="13"/>
    </row>
    <row r="31" spans="1:67" x14ac:dyDescent="0.2">
      <c r="A31" s="15">
        <v>36404</v>
      </c>
      <c r="B31" s="11">
        <v>2645233.3333333335</v>
      </c>
      <c r="I31" s="11">
        <v>509566.66666666669</v>
      </c>
      <c r="J31" s="11">
        <v>810300</v>
      </c>
      <c r="K31" s="11">
        <v>677400</v>
      </c>
      <c r="M31" s="11">
        <v>417833.33333333331</v>
      </c>
      <c r="N31" s="11">
        <v>254300</v>
      </c>
      <c r="P31" s="11">
        <v>259800</v>
      </c>
      <c r="Q31" s="11">
        <f t="shared" si="0"/>
        <v>2929200</v>
      </c>
      <c r="R31" s="11">
        <f t="shared" si="1"/>
        <v>283966.66666666651</v>
      </c>
      <c r="S31" s="13">
        <v>86618000</v>
      </c>
      <c r="T31" s="11">
        <v>1983586.2068965517</v>
      </c>
      <c r="X31" s="11">
        <v>254300</v>
      </c>
      <c r="AI31" s="13"/>
      <c r="AS31" s="13"/>
      <c r="BA31" s="13"/>
      <c r="BE31" s="50"/>
      <c r="BF31" s="13"/>
      <c r="BO31" s="13"/>
    </row>
    <row r="32" spans="1:67" ht="13.5" thickBot="1" x14ac:dyDescent="0.25">
      <c r="A32" s="16">
        <v>36434</v>
      </c>
      <c r="B32" s="11">
        <v>2964096.7741935486</v>
      </c>
      <c r="I32" s="11">
        <v>477806.45161290321</v>
      </c>
      <c r="J32" s="11">
        <v>1037419.3548387097</v>
      </c>
      <c r="K32" s="11">
        <v>721645.16129032255</v>
      </c>
      <c r="M32" s="11">
        <v>389774.19354838709</v>
      </c>
      <c r="N32" s="11">
        <v>194419.35483870967</v>
      </c>
      <c r="P32" s="11">
        <v>255903.22580645161</v>
      </c>
      <c r="Q32" s="11">
        <f t="shared" si="0"/>
        <v>3076967.7419354836</v>
      </c>
      <c r="R32" s="11">
        <f t="shared" si="1"/>
        <v>112870.96774193505</v>
      </c>
      <c r="S32" s="13">
        <v>89228000</v>
      </c>
      <c r="T32" s="11">
        <v>2175451.6129032257</v>
      </c>
      <c r="X32" s="11">
        <v>194419.35483870967</v>
      </c>
      <c r="AI32" s="13"/>
      <c r="AS32" s="13"/>
      <c r="BA32" s="13"/>
      <c r="BE32" s="50"/>
      <c r="BF32" s="13"/>
      <c r="BO32" s="13"/>
    </row>
    <row r="33" spans="1:67" x14ac:dyDescent="0.2">
      <c r="A33" s="15">
        <v>36465</v>
      </c>
      <c r="B33" s="11">
        <v>2738600</v>
      </c>
      <c r="I33" s="11">
        <v>513033.33333333331</v>
      </c>
      <c r="J33" s="11">
        <v>943800</v>
      </c>
      <c r="K33" s="11">
        <v>722433.33333333337</v>
      </c>
      <c r="M33" s="11">
        <v>329066.66666666669</v>
      </c>
      <c r="N33" s="11">
        <v>110800</v>
      </c>
      <c r="P33" s="11">
        <v>261500</v>
      </c>
      <c r="Q33" s="11">
        <f t="shared" si="0"/>
        <v>2880633.333333333</v>
      </c>
      <c r="R33" s="11">
        <f t="shared" si="1"/>
        <v>142033.33333333302</v>
      </c>
      <c r="S33" s="13">
        <v>92944000</v>
      </c>
      <c r="T33" s="11">
        <v>2223551.7241379311</v>
      </c>
      <c r="X33" s="11">
        <v>110800</v>
      </c>
      <c r="AI33" s="13"/>
      <c r="AS33" s="13"/>
      <c r="BA33" s="13"/>
      <c r="BE33" s="50"/>
      <c r="BF33" s="13"/>
      <c r="BO33" s="13"/>
    </row>
    <row r="34" spans="1:67" x14ac:dyDescent="0.2">
      <c r="A34" s="15">
        <v>36495</v>
      </c>
      <c r="B34" s="11">
        <v>3114903.2258064514</v>
      </c>
      <c r="I34" s="11">
        <v>469903.90322580643</v>
      </c>
      <c r="J34" s="11">
        <v>936062.6451612903</v>
      </c>
      <c r="K34" s="11">
        <v>695830.6451612903</v>
      </c>
      <c r="M34" s="11">
        <v>161982.61290322582</v>
      </c>
      <c r="N34" s="11">
        <v>137157.25806451612</v>
      </c>
      <c r="P34" s="11">
        <v>265055.96774193546</v>
      </c>
      <c r="Q34" s="11">
        <f t="shared" si="0"/>
        <v>2665993.0322580645</v>
      </c>
      <c r="R34" s="11">
        <f t="shared" si="1"/>
        <v>-448910.19354838692</v>
      </c>
      <c r="S34" s="13">
        <v>78580000</v>
      </c>
      <c r="T34" s="11">
        <v>2764258.064516129</v>
      </c>
      <c r="X34" s="11">
        <v>137157.25806451612</v>
      </c>
      <c r="AI34" s="13"/>
      <c r="AS34" s="13"/>
      <c r="BA34" s="13"/>
      <c r="BE34" s="50"/>
      <c r="BF34" s="13"/>
      <c r="BO34" s="13"/>
    </row>
    <row r="35" spans="1:67" x14ac:dyDescent="0.2">
      <c r="A35" s="15">
        <v>36526</v>
      </c>
      <c r="B35" s="11">
        <v>3123483.8709677421</v>
      </c>
      <c r="I35" s="11">
        <v>530096.77419354836</v>
      </c>
      <c r="J35" s="11">
        <v>871548.38709677418</v>
      </c>
      <c r="K35" s="11">
        <v>676967.74193548388</v>
      </c>
      <c r="M35" s="11">
        <v>197064.51612903227</v>
      </c>
      <c r="N35" s="11">
        <v>78225.806451612909</v>
      </c>
      <c r="P35" s="11">
        <v>257645.16129032258</v>
      </c>
      <c r="Q35" s="11">
        <f t="shared" si="0"/>
        <v>2611548.3870967743</v>
      </c>
      <c r="R35" s="11">
        <f t="shared" si="1"/>
        <v>-511935.48387096776</v>
      </c>
      <c r="S35" s="13">
        <v>62970000</v>
      </c>
      <c r="T35" s="11">
        <v>2630774.1935483869</v>
      </c>
      <c r="X35" s="11">
        <v>78225.806451612909</v>
      </c>
      <c r="AI35" s="13"/>
      <c r="AS35" s="13"/>
      <c r="BA35" s="13"/>
      <c r="BE35" s="50"/>
      <c r="BF35" s="13"/>
      <c r="BO35" s="13"/>
    </row>
    <row r="36" spans="1:67" x14ac:dyDescent="0.2">
      <c r="A36" s="15">
        <v>36557</v>
      </c>
      <c r="B36" s="11">
        <v>3069448.2758620689</v>
      </c>
      <c r="I36" s="11">
        <v>535103.44827586203</v>
      </c>
      <c r="J36" s="11">
        <v>657034.48275862064</v>
      </c>
      <c r="K36" s="11">
        <v>674586.20689655177</v>
      </c>
      <c r="M36" s="11">
        <v>275965.5172413793</v>
      </c>
      <c r="N36" s="11">
        <v>163931.03448275861</v>
      </c>
      <c r="P36" s="11">
        <v>269068.96551724139</v>
      </c>
      <c r="Q36" s="11">
        <f t="shared" si="0"/>
        <v>2575689.6551724137</v>
      </c>
      <c r="R36" s="11">
        <f t="shared" si="1"/>
        <v>-493758.62068965519</v>
      </c>
      <c r="S36" s="13">
        <v>48405000</v>
      </c>
      <c r="T36" s="11">
        <v>2454206.8965517241</v>
      </c>
      <c r="X36" s="11">
        <v>163931.03448275861</v>
      </c>
      <c r="AI36" s="13"/>
      <c r="AS36" s="13"/>
      <c r="BA36" s="13"/>
      <c r="BE36" s="50"/>
      <c r="BF36" s="13"/>
      <c r="BO36" s="13"/>
    </row>
    <row r="37" spans="1:67" ht="13.5" thickBot="1" x14ac:dyDescent="0.25">
      <c r="A37" s="16">
        <v>36586</v>
      </c>
      <c r="B37" s="11">
        <v>2825354.8387096776</v>
      </c>
      <c r="I37" s="11">
        <v>527709.67741935479</v>
      </c>
      <c r="J37" s="11">
        <v>865516.12903225806</v>
      </c>
      <c r="K37" s="11">
        <v>684709.67741935479</v>
      </c>
      <c r="M37" s="11">
        <v>349645.16129032261</v>
      </c>
      <c r="N37" s="11">
        <v>223225.80645161291</v>
      </c>
      <c r="P37" s="11">
        <v>249967.74193548388</v>
      </c>
      <c r="Q37" s="11">
        <f t="shared" si="0"/>
        <v>2900774.1935483869</v>
      </c>
      <c r="R37" s="11">
        <f t="shared" si="1"/>
        <v>75419.354838709347</v>
      </c>
      <c r="S37" s="13">
        <v>49222000</v>
      </c>
      <c r="T37" s="11">
        <v>2118096.7741935486</v>
      </c>
      <c r="X37" s="11">
        <v>223225.80645161291</v>
      </c>
      <c r="AI37" s="13"/>
      <c r="AS37" s="13"/>
      <c r="BA37" s="13"/>
      <c r="BE37" s="50"/>
      <c r="BF37" s="13"/>
      <c r="BO37" s="13"/>
    </row>
    <row r="38" spans="1:67" x14ac:dyDescent="0.2">
      <c r="A38" s="15">
        <v>36617</v>
      </c>
      <c r="B38" s="11">
        <v>2422966.6666666665</v>
      </c>
      <c r="I38" s="11">
        <v>531633.33333333337</v>
      </c>
      <c r="J38" s="11">
        <v>778566.66666666663</v>
      </c>
      <c r="K38" s="11">
        <v>608866.66666666663</v>
      </c>
      <c r="M38" s="11">
        <v>461900</v>
      </c>
      <c r="N38" s="11">
        <v>188200</v>
      </c>
      <c r="P38" s="11">
        <v>245300</v>
      </c>
      <c r="Q38" s="11">
        <f t="shared" si="0"/>
        <v>2814466.6666666665</v>
      </c>
      <c r="R38" s="11">
        <f t="shared" si="1"/>
        <v>391500</v>
      </c>
      <c r="S38" s="13">
        <v>60911000</v>
      </c>
      <c r="T38" s="11">
        <v>1763166.6666666667</v>
      </c>
      <c r="X38" s="11">
        <v>188200</v>
      </c>
      <c r="AI38" s="13"/>
      <c r="AS38" s="13"/>
      <c r="BA38" s="13"/>
      <c r="BE38" s="50"/>
      <c r="BF38" s="13"/>
      <c r="BO38" s="13"/>
    </row>
    <row r="39" spans="1:67" x14ac:dyDescent="0.2">
      <c r="A39" s="15">
        <v>36647</v>
      </c>
      <c r="B39" s="11">
        <v>2665677.4193548388</v>
      </c>
      <c r="I39" s="11">
        <v>522387.09677419357</v>
      </c>
      <c r="J39" s="11">
        <v>651290.32258064521</v>
      </c>
      <c r="K39" s="11">
        <v>663548.38709677418</v>
      </c>
      <c r="M39" s="11">
        <v>490516.12903225806</v>
      </c>
      <c r="N39" s="11">
        <v>264612.90322580643</v>
      </c>
      <c r="P39" s="11">
        <v>229612.90322580645</v>
      </c>
      <c r="Q39" s="11">
        <f t="shared" si="0"/>
        <v>2821967.7419354841</v>
      </c>
      <c r="R39" s="11">
        <f t="shared" si="1"/>
        <v>156290.32258064533</v>
      </c>
      <c r="S39" s="13">
        <v>65633000</v>
      </c>
      <c r="T39" s="11">
        <v>1902387.0967741935</v>
      </c>
      <c r="X39" s="11">
        <v>264612.90322580643</v>
      </c>
      <c r="AI39" s="13"/>
      <c r="AS39" s="13"/>
      <c r="BA39" s="13"/>
      <c r="BE39" s="50"/>
      <c r="BF39" s="13"/>
      <c r="BO39" s="13"/>
    </row>
    <row r="40" spans="1:67" x14ac:dyDescent="0.2">
      <c r="A40" s="15">
        <v>36678</v>
      </c>
      <c r="B40" s="11">
        <v>3097900</v>
      </c>
      <c r="I40" s="11">
        <v>520966.66666666669</v>
      </c>
      <c r="J40" s="11">
        <v>963266.66666666663</v>
      </c>
      <c r="K40" s="11">
        <v>696866.66666666663</v>
      </c>
      <c r="M40" s="11">
        <v>391066.66666666669</v>
      </c>
      <c r="N40" s="11">
        <v>342500</v>
      </c>
      <c r="P40" s="11">
        <v>252066.66666666666</v>
      </c>
      <c r="Q40" s="11">
        <f t="shared" si="0"/>
        <v>3166733.333333333</v>
      </c>
      <c r="R40" s="11">
        <f t="shared" si="1"/>
        <v>68833.333333333023</v>
      </c>
      <c r="S40" s="13">
        <v>67650000</v>
      </c>
      <c r="T40" s="11">
        <v>2096666.666666667</v>
      </c>
      <c r="X40" s="11">
        <v>342500</v>
      </c>
      <c r="AI40" s="13"/>
      <c r="AS40" s="13"/>
      <c r="BA40" s="13"/>
      <c r="BE40" s="50"/>
      <c r="BF40" s="13"/>
      <c r="BO40" s="13"/>
    </row>
    <row r="41" spans="1:67" x14ac:dyDescent="0.2">
      <c r="A41" s="15">
        <v>36708</v>
      </c>
      <c r="B41" s="11">
        <v>3320806.4516129033</v>
      </c>
      <c r="I41" s="11">
        <v>522096.77419354836</v>
      </c>
      <c r="J41" s="11">
        <v>1043258.0645161291</v>
      </c>
      <c r="K41" s="11">
        <v>708645.16129032255</v>
      </c>
      <c r="M41" s="11">
        <v>392903.22580645164</v>
      </c>
      <c r="N41" s="11">
        <v>381354.83870967739</v>
      </c>
      <c r="P41" s="11">
        <v>246645.16129032258</v>
      </c>
      <c r="Q41" s="11">
        <f t="shared" si="0"/>
        <v>3294903.2258064514</v>
      </c>
      <c r="R41" s="11">
        <f t="shared" si="1"/>
        <v>-25903.225806451868</v>
      </c>
      <c r="S41" s="13">
        <v>66434000</v>
      </c>
      <c r="T41" s="11">
        <v>2189483.8709677421</v>
      </c>
      <c r="X41" s="11">
        <v>381354.83870967739</v>
      </c>
      <c r="AI41" s="13"/>
      <c r="AS41" s="13"/>
      <c r="BA41" s="13"/>
      <c r="BE41" s="50"/>
      <c r="BF41" s="13"/>
      <c r="BO41" s="13"/>
    </row>
    <row r="42" spans="1:67" x14ac:dyDescent="0.2">
      <c r="A42" s="15">
        <v>36739</v>
      </c>
      <c r="B42" s="11">
        <v>3616161.2903225808</v>
      </c>
      <c r="I42" s="11">
        <v>502709.67741935485</v>
      </c>
      <c r="J42" s="11">
        <v>957451.61290322582</v>
      </c>
      <c r="K42" s="11">
        <v>711064.51612903224</v>
      </c>
      <c r="M42" s="11">
        <v>344000</v>
      </c>
      <c r="N42" s="11">
        <v>424451.61290322582</v>
      </c>
      <c r="P42" s="11">
        <v>271290.32258064515</v>
      </c>
      <c r="Q42" s="11">
        <f t="shared" si="0"/>
        <v>3210967.7419354841</v>
      </c>
      <c r="R42" s="11">
        <f t="shared" si="1"/>
        <v>-405193.54838709673</v>
      </c>
      <c r="S42" s="13">
        <v>53831000</v>
      </c>
      <c r="T42" s="11">
        <v>2553161.2903225808</v>
      </c>
      <c r="X42" s="11">
        <v>424451.61290322582</v>
      </c>
      <c r="AI42" s="13"/>
      <c r="AS42" s="13"/>
      <c r="BA42" s="13"/>
      <c r="BE42" s="50"/>
      <c r="BF42" s="13"/>
      <c r="BO42" s="13"/>
    </row>
    <row r="43" spans="1:67" x14ac:dyDescent="0.2">
      <c r="A43" s="15">
        <v>36770</v>
      </c>
      <c r="B43" s="11">
        <v>3191666.6666666665</v>
      </c>
      <c r="I43" s="11">
        <v>499333.33333333331</v>
      </c>
      <c r="J43" s="11">
        <v>1093733.3333333333</v>
      </c>
      <c r="K43" s="11">
        <v>705933.33333333337</v>
      </c>
      <c r="M43" s="11">
        <v>350100</v>
      </c>
      <c r="N43" s="11">
        <v>397033.33333333331</v>
      </c>
      <c r="P43" s="11">
        <v>265033.33333333331</v>
      </c>
      <c r="Q43" s="11">
        <f t="shared" si="0"/>
        <v>3311166.666666667</v>
      </c>
      <c r="R43" s="11">
        <f t="shared" si="1"/>
        <v>119500.00000000047</v>
      </c>
      <c r="S43" s="13">
        <v>57385000</v>
      </c>
      <c r="T43" s="11">
        <v>2501233.3333333335</v>
      </c>
      <c r="X43" s="11">
        <v>397033.33333333331</v>
      </c>
      <c r="AI43" s="13"/>
      <c r="AS43" s="13"/>
      <c r="BA43" s="13"/>
      <c r="BE43" s="50"/>
      <c r="BF43" s="13"/>
      <c r="BO43" s="13"/>
    </row>
    <row r="44" spans="1:67" ht="13.5" thickBot="1" x14ac:dyDescent="0.25">
      <c r="A44" s="16">
        <v>36800</v>
      </c>
      <c r="B44" s="11">
        <v>3104806.4516129033</v>
      </c>
      <c r="I44" s="11">
        <v>511612.90322580643</v>
      </c>
      <c r="J44" s="11">
        <v>1165096.7741935484</v>
      </c>
      <c r="K44" s="11">
        <v>703612.90322580643</v>
      </c>
      <c r="M44" s="11">
        <v>383838.70967741933</v>
      </c>
      <c r="N44" s="11">
        <v>312290.32258064515</v>
      </c>
      <c r="P44" s="11">
        <v>277483.87096774194</v>
      </c>
      <c r="Q44" s="11">
        <f t="shared" si="0"/>
        <v>3353935.4838709678</v>
      </c>
      <c r="R44" s="11">
        <f t="shared" si="1"/>
        <v>249129.03225806449</v>
      </c>
      <c r="S44" s="13">
        <v>65292000</v>
      </c>
      <c r="T44" s="11">
        <v>2397870.9677419355</v>
      </c>
      <c r="X44" s="11">
        <v>312290.32258064515</v>
      </c>
      <c r="AI44" s="13"/>
      <c r="AS44" s="13"/>
      <c r="BA44" s="13"/>
      <c r="BE44" s="50"/>
      <c r="BF44" s="13"/>
      <c r="BO44" s="13"/>
    </row>
    <row r="45" spans="1:67" x14ac:dyDescent="0.2">
      <c r="A45" s="15">
        <v>36831</v>
      </c>
      <c r="B45" s="11">
        <v>3509000</v>
      </c>
      <c r="I45" s="11">
        <v>510266.66666666669</v>
      </c>
      <c r="J45" s="11">
        <v>1094700</v>
      </c>
      <c r="K45" s="11">
        <v>648266.66666666663</v>
      </c>
      <c r="M45" s="11">
        <v>269166.66666666669</v>
      </c>
      <c r="N45" s="11">
        <v>194333.33333333334</v>
      </c>
      <c r="P45" s="11">
        <v>306533.33333333331</v>
      </c>
      <c r="Q45" s="11">
        <f t="shared" si="0"/>
        <v>3023266.666666667</v>
      </c>
      <c r="R45" s="11">
        <f t="shared" si="1"/>
        <v>-485733.33333333302</v>
      </c>
      <c r="S45" s="13">
        <v>50042000</v>
      </c>
      <c r="T45" s="11">
        <v>2973300</v>
      </c>
      <c r="X45" s="11">
        <v>194333.33333333334</v>
      </c>
      <c r="AI45" s="13"/>
      <c r="AS45" s="13"/>
      <c r="BA45" s="13"/>
      <c r="BE45" s="50"/>
      <c r="BF45" s="13"/>
      <c r="BO45" s="13"/>
    </row>
    <row r="46" spans="1:67" x14ac:dyDescent="0.2">
      <c r="A46" s="15">
        <v>36861</v>
      </c>
      <c r="B46" s="11">
        <v>3433677.4193548388</v>
      </c>
      <c r="I46" s="11">
        <v>527032.25806451612</v>
      </c>
      <c r="J46" s="11">
        <v>1181935.4838709678</v>
      </c>
      <c r="K46" s="11">
        <v>737516.12903225806</v>
      </c>
      <c r="M46" s="11">
        <v>391709.67741935485</v>
      </c>
      <c r="N46" s="11">
        <v>303677.41935483873</v>
      </c>
      <c r="P46" s="11">
        <v>297451.61290322582</v>
      </c>
      <c r="Q46" s="11">
        <f t="shared" si="0"/>
        <v>3439322.5806451612</v>
      </c>
      <c r="R46" s="11">
        <f t="shared" si="1"/>
        <v>5645.1612903224304</v>
      </c>
      <c r="S46" s="13">
        <v>50168000</v>
      </c>
      <c r="T46" s="11">
        <v>2880935.4838709678</v>
      </c>
      <c r="X46" s="11">
        <v>303677.41935483873</v>
      </c>
      <c r="AI46" s="13"/>
      <c r="AS46" s="13"/>
      <c r="BA46" s="13"/>
      <c r="BE46" s="50"/>
      <c r="BF46" s="13"/>
      <c r="BO46" s="13"/>
    </row>
    <row r="47" spans="1:67" x14ac:dyDescent="0.2">
      <c r="A47" s="15">
        <v>36892</v>
      </c>
      <c r="B47" s="11">
        <v>4231161</v>
      </c>
      <c r="I47" s="11">
        <v>533194</v>
      </c>
      <c r="J47" s="11">
        <v>1190032</v>
      </c>
      <c r="K47" s="11">
        <v>756613</v>
      </c>
      <c r="M47" s="11">
        <v>422548</v>
      </c>
      <c r="N47" s="11">
        <v>330484</v>
      </c>
      <c r="P47" s="11">
        <v>288903</v>
      </c>
      <c r="Q47" s="11">
        <f t="shared" si="0"/>
        <v>3521774</v>
      </c>
      <c r="R47" s="11">
        <f t="shared" si="1"/>
        <v>-709387</v>
      </c>
      <c r="S47" s="13">
        <v>28000000</v>
      </c>
      <c r="T47" s="11">
        <v>3040290</v>
      </c>
      <c r="X47" s="11">
        <v>330484</v>
      </c>
      <c r="AI47" s="13"/>
      <c r="AS47" s="13"/>
      <c r="BA47" s="13"/>
      <c r="BE47" s="50"/>
      <c r="BF47" s="13"/>
      <c r="BO47" s="13"/>
    </row>
    <row r="48" spans="1:67" x14ac:dyDescent="0.2">
      <c r="A48" s="15">
        <v>36923</v>
      </c>
      <c r="B48" s="11">
        <v>4093750</v>
      </c>
      <c r="I48" s="11">
        <v>532214</v>
      </c>
      <c r="J48" s="11">
        <v>1200964</v>
      </c>
      <c r="K48" s="11">
        <v>770893</v>
      </c>
      <c r="M48" s="11">
        <v>475821</v>
      </c>
      <c r="N48" s="11">
        <v>283179</v>
      </c>
      <c r="P48" s="11">
        <v>314786</v>
      </c>
      <c r="Q48" s="11">
        <f t="shared" si="0"/>
        <v>3577857</v>
      </c>
      <c r="R48" s="11">
        <f t="shared" si="1"/>
        <v>-515893</v>
      </c>
      <c r="S48" s="13">
        <v>13953000</v>
      </c>
      <c r="T48" s="11">
        <v>2828393</v>
      </c>
      <c r="X48" s="11">
        <v>283179</v>
      </c>
      <c r="AI48" s="13"/>
      <c r="AS48" s="13"/>
      <c r="BA48" s="13"/>
      <c r="BE48" s="50"/>
      <c r="BF48" s="13"/>
      <c r="BO48" s="13"/>
    </row>
    <row r="49" spans="1:67" ht="13.5" thickBot="1" x14ac:dyDescent="0.25">
      <c r="A49" s="16">
        <v>36951</v>
      </c>
      <c r="B49" s="11">
        <v>3280839</v>
      </c>
      <c r="I49" s="11">
        <v>536645</v>
      </c>
      <c r="J49" s="11">
        <v>1194129</v>
      </c>
      <c r="K49" s="11">
        <v>784742</v>
      </c>
      <c r="M49" s="11">
        <v>362935</v>
      </c>
      <c r="N49" s="11">
        <v>370452</v>
      </c>
      <c r="P49" s="11">
        <v>308452</v>
      </c>
      <c r="Q49" s="11">
        <f t="shared" si="0"/>
        <v>3557355</v>
      </c>
      <c r="R49" s="11">
        <f t="shared" si="1"/>
        <v>276516</v>
      </c>
      <c r="S49" s="13">
        <v>22111000</v>
      </c>
      <c r="T49" s="11">
        <v>2352452</v>
      </c>
      <c r="X49" s="11">
        <v>370452</v>
      </c>
      <c r="AI49" s="13">
        <v>50461500</v>
      </c>
      <c r="AS49" s="13"/>
      <c r="BA49" s="13"/>
      <c r="BE49" s="50"/>
      <c r="BF49" s="13"/>
      <c r="BO49" s="13"/>
    </row>
    <row r="50" spans="1:67" x14ac:dyDescent="0.2">
      <c r="A50" s="15">
        <v>36982</v>
      </c>
      <c r="B50" s="11">
        <f>B38*(1+C50)+SUM(G50:H50)</f>
        <v>3147966.6666666665</v>
      </c>
      <c r="C50" s="58">
        <v>0</v>
      </c>
      <c r="D50" s="58"/>
      <c r="E50" s="58"/>
      <c r="F50" s="58"/>
      <c r="G50" s="54">
        <v>725000</v>
      </c>
      <c r="H50" s="11">
        <f>PLANTS!G35</f>
        <v>0</v>
      </c>
      <c r="I50" s="11">
        <f>AQ50</f>
        <v>500000</v>
      </c>
      <c r="J50" s="11">
        <f>BA50</f>
        <v>1199000</v>
      </c>
      <c r="K50" s="11">
        <f>BB50</f>
        <v>725000</v>
      </c>
      <c r="L50" s="54">
        <v>0</v>
      </c>
      <c r="M50" s="92">
        <v>464000</v>
      </c>
      <c r="N50" s="54">
        <v>278000</v>
      </c>
      <c r="P50" s="54">
        <v>280000</v>
      </c>
      <c r="Q50" s="11">
        <f>SUM(I50:P50)</f>
        <v>3446000</v>
      </c>
      <c r="R50" s="11">
        <f>Q50-B50</f>
        <v>298033.33333333349</v>
      </c>
      <c r="S50" s="13">
        <f>S49+(R50*(A51-A50))</f>
        <v>31052000.000000004</v>
      </c>
      <c r="T50" s="11">
        <f>T38*(1+U50)+V50+W50</f>
        <v>2423166.666666667</v>
      </c>
      <c r="U50" s="58">
        <v>0</v>
      </c>
      <c r="V50" s="54">
        <v>660000</v>
      </c>
      <c r="W50" s="11">
        <f>PLANTS!H35</f>
        <v>0</v>
      </c>
      <c r="X50" s="11">
        <f>N50</f>
        <v>278000</v>
      </c>
      <c r="Y50" s="11">
        <v>10000</v>
      </c>
      <c r="Z50" s="11">
        <f>T50+X50+Y50</f>
        <v>2711166.666666667</v>
      </c>
      <c r="AA50" s="11">
        <f>AR50</f>
        <v>603000</v>
      </c>
      <c r="AB50" s="11">
        <f>BC50</f>
        <v>125000</v>
      </c>
      <c r="AC50" s="54">
        <v>140000</v>
      </c>
      <c r="AD50" s="11">
        <f>SUM(AA50:AC50)</f>
        <v>868000</v>
      </c>
      <c r="AE50" s="54">
        <v>1780000</v>
      </c>
      <c r="AF50" s="54">
        <v>198000</v>
      </c>
      <c r="AG50" s="11">
        <f>SUM(AD50:AF50)</f>
        <v>2846000</v>
      </c>
      <c r="AH50" s="11">
        <f>AG50-Z50</f>
        <v>134833.33333333302</v>
      </c>
      <c r="AI50" s="13">
        <f>AI49+(AH50*(A51-A50))</f>
        <v>54506499.999999993</v>
      </c>
      <c r="AJ50" s="54">
        <v>2500000</v>
      </c>
      <c r="AK50" s="54">
        <v>2150000</v>
      </c>
      <c r="AL50" s="11">
        <f>AK50-AM50-AN50</f>
        <v>250000</v>
      </c>
      <c r="AM50" s="11">
        <f>PLANTS!D35</f>
        <v>0</v>
      </c>
      <c r="AN50" s="54">
        <v>1900000</v>
      </c>
      <c r="AO50" s="11">
        <f>AN50-SUM(AP50:AS50)</f>
        <v>399000</v>
      </c>
      <c r="AP50" s="54">
        <v>155000</v>
      </c>
      <c r="AQ50" s="54">
        <v>500000</v>
      </c>
      <c r="AR50" s="54">
        <v>603000</v>
      </c>
      <c r="AS50" s="80">
        <v>243000</v>
      </c>
      <c r="AT50" s="54">
        <v>725000</v>
      </c>
      <c r="AU50" s="54">
        <v>675000</v>
      </c>
      <c r="AV50" s="11">
        <f>SUM(AT50:AU50)</f>
        <v>1400000</v>
      </c>
      <c r="AW50" s="11">
        <f>PLANTS!C35</f>
        <v>0</v>
      </c>
      <c r="AX50" s="92">
        <v>125000</v>
      </c>
      <c r="AY50" s="92">
        <v>725000</v>
      </c>
      <c r="AZ50" s="11">
        <f>AL50+AO50</f>
        <v>649000</v>
      </c>
      <c r="BA50" s="94">
        <f>AV50+AZ50-SUM(AW50:AY50)</f>
        <v>1199000</v>
      </c>
      <c r="BB50" s="54">
        <v>725000</v>
      </c>
      <c r="BC50" s="54">
        <v>125000</v>
      </c>
      <c r="BD50" s="54">
        <v>25000</v>
      </c>
      <c r="BE50" s="50">
        <f>PLANTS!E35</f>
        <v>18128.88</v>
      </c>
      <c r="BF50" s="13">
        <f>SUM(BB50:BE50)</f>
        <v>893128.88</v>
      </c>
      <c r="BJ50" s="11">
        <f>PLANTS!F35</f>
        <v>0</v>
      </c>
      <c r="BK50" s="11">
        <f>AS50</f>
        <v>243000</v>
      </c>
      <c r="BL50" s="11">
        <f>BD50</f>
        <v>25000</v>
      </c>
      <c r="BO50" s="13">
        <f>M50</f>
        <v>464000</v>
      </c>
    </row>
    <row r="51" spans="1:67" x14ac:dyDescent="0.2">
      <c r="A51" s="15">
        <v>37012</v>
      </c>
      <c r="B51" s="11">
        <f t="shared" ref="B51:B60" si="2">B39*(1+C51)+SUM(G51:H51)</f>
        <v>3065677.4193548388</v>
      </c>
      <c r="C51" s="58">
        <v>0</v>
      </c>
      <c r="D51" s="58"/>
      <c r="E51" s="58"/>
      <c r="F51" s="58"/>
      <c r="G51" s="54">
        <v>400000</v>
      </c>
      <c r="H51" s="11">
        <f>PLANTS!G36</f>
        <v>0</v>
      </c>
      <c r="I51" s="11">
        <f t="shared" ref="I51:I61" si="3">AQ51</f>
        <v>538000</v>
      </c>
      <c r="J51" s="11">
        <f t="shared" ref="J51:J61" si="4">BA51</f>
        <v>1250000</v>
      </c>
      <c r="K51" s="11">
        <f t="shared" ref="K51:K61" si="5">BB51</f>
        <v>725000</v>
      </c>
      <c r="L51" s="54">
        <v>50000</v>
      </c>
      <c r="M51" s="78">
        <f t="shared" ref="M51:M61" si="6">775000-N51-L51</f>
        <v>400000</v>
      </c>
      <c r="N51" s="54">
        <v>325000</v>
      </c>
      <c r="P51" s="54">
        <v>290000</v>
      </c>
      <c r="Q51" s="11">
        <f t="shared" si="0"/>
        <v>3578000</v>
      </c>
      <c r="R51" s="11">
        <f t="shared" ref="R51:R61" si="7">Q51-B51</f>
        <v>512322.58064516122</v>
      </c>
      <c r="S51" s="13">
        <f t="shared" ref="S51:S61" si="8">S50+(R51*(A52-A51))</f>
        <v>46934000</v>
      </c>
      <c r="T51" s="11">
        <f t="shared" ref="T51:T61" si="9">T39*(1+U51)+V51+W51</f>
        <v>2402387.0967741935</v>
      </c>
      <c r="U51" s="58">
        <v>0</v>
      </c>
      <c r="V51" s="54">
        <v>500000</v>
      </c>
      <c r="W51" s="11">
        <f>PLANTS!H36</f>
        <v>0</v>
      </c>
      <c r="X51" s="11">
        <f t="shared" ref="X51:X61" si="10">N51</f>
        <v>325000</v>
      </c>
      <c r="Y51" s="11">
        <v>10000</v>
      </c>
      <c r="Z51" s="11">
        <f t="shared" ref="Z51:Z61" si="11">T51+X51+Y51</f>
        <v>2737387.0967741935</v>
      </c>
      <c r="AA51" s="11">
        <f t="shared" ref="AA51:AA61" si="12">AR51</f>
        <v>600000</v>
      </c>
      <c r="AB51" s="11">
        <f t="shared" ref="AB51:AB61" si="13">BC51</f>
        <v>150000</v>
      </c>
      <c r="AC51" s="54">
        <v>150000</v>
      </c>
      <c r="AD51" s="11">
        <f t="shared" ref="AD51:AD61" si="14">SUM(AA51:AC51)</f>
        <v>900000</v>
      </c>
      <c r="AE51" s="54">
        <v>1850000</v>
      </c>
      <c r="AF51" s="54">
        <v>198000</v>
      </c>
      <c r="AG51" s="11">
        <f t="shared" ref="AG51:AG61" si="15">SUM(AD51:AF51)</f>
        <v>2948000</v>
      </c>
      <c r="AH51" s="11">
        <f t="shared" ref="AH51:AH61" si="16">AG51-Z51</f>
        <v>210612.90322580654</v>
      </c>
      <c r="AI51" s="13">
        <f t="shared" ref="AI51:AI61" si="17">AI50+(AH51*(A52-A51))</f>
        <v>61035499.999999993</v>
      </c>
      <c r="AJ51" s="54">
        <v>2500000</v>
      </c>
      <c r="AK51" s="54">
        <v>2200000</v>
      </c>
      <c r="AL51" s="11">
        <f t="shared" ref="AL51:AL61" si="18">AK51-AM51-AN51</f>
        <v>200000</v>
      </c>
      <c r="AM51" s="11">
        <f>PLANTS!D36</f>
        <v>0</v>
      </c>
      <c r="AN51" s="54">
        <v>2000000</v>
      </c>
      <c r="AO51" s="11">
        <f t="shared" ref="AO51:AO61" si="19">AN51-SUM(AP51:AS51)</f>
        <v>446000</v>
      </c>
      <c r="AP51" s="54">
        <v>166000</v>
      </c>
      <c r="AQ51" s="54">
        <v>538000</v>
      </c>
      <c r="AR51" s="54">
        <v>600000</v>
      </c>
      <c r="AS51" s="80">
        <v>250000</v>
      </c>
      <c r="AT51" s="54">
        <v>900000</v>
      </c>
      <c r="AU51" s="54">
        <v>529000</v>
      </c>
      <c r="AV51" s="11">
        <f t="shared" ref="AV51:AV61" si="20">SUM(AT51:AU51)</f>
        <v>1429000</v>
      </c>
      <c r="AW51" s="11">
        <f>PLANTS!C36</f>
        <v>0</v>
      </c>
      <c r="AX51" s="92">
        <v>125000</v>
      </c>
      <c r="AY51" s="92">
        <v>700000</v>
      </c>
      <c r="AZ51" s="11">
        <f t="shared" ref="AZ51:AZ61" si="21">AL51+AO51</f>
        <v>646000</v>
      </c>
      <c r="BA51" s="94">
        <f t="shared" ref="BA51:BA61" si="22">AV51+AZ51-SUM(AW51:AY51)</f>
        <v>1250000</v>
      </c>
      <c r="BB51" s="54">
        <v>725000</v>
      </c>
      <c r="BC51" s="54">
        <v>150000</v>
      </c>
      <c r="BD51" s="54">
        <v>25000</v>
      </c>
      <c r="BE51" s="50">
        <f>PLANTS!E36</f>
        <v>90644.4</v>
      </c>
      <c r="BF51" s="13">
        <f t="shared" ref="BF51:BF61" si="23">SUM(BB51:BE51)</f>
        <v>990644.4</v>
      </c>
      <c r="BJ51" s="11">
        <f>PLANTS!F36</f>
        <v>0</v>
      </c>
      <c r="BK51" s="11">
        <f t="shared" ref="BK51:BK61" si="24">AS51</f>
        <v>250000</v>
      </c>
      <c r="BL51" s="11">
        <f t="shared" ref="BL51:BL61" si="25">BD51</f>
        <v>25000</v>
      </c>
      <c r="BO51" s="13">
        <f t="shared" ref="BO51:BO60" si="26">M51</f>
        <v>400000</v>
      </c>
    </row>
    <row r="52" spans="1:67" x14ac:dyDescent="0.2">
      <c r="A52" s="15">
        <v>37043</v>
      </c>
      <c r="B52" s="11">
        <f t="shared" si="2"/>
        <v>3297900</v>
      </c>
      <c r="C52" s="58">
        <v>0</v>
      </c>
      <c r="D52" s="58"/>
      <c r="E52" s="58"/>
      <c r="F52" s="58"/>
      <c r="G52" s="54">
        <v>200000</v>
      </c>
      <c r="H52" s="11">
        <f>PLANTS!G37</f>
        <v>0</v>
      </c>
      <c r="I52" s="11">
        <f t="shared" si="3"/>
        <v>538000</v>
      </c>
      <c r="J52" s="11">
        <f t="shared" si="4"/>
        <v>1200280</v>
      </c>
      <c r="K52" s="11">
        <f t="shared" si="5"/>
        <v>725000</v>
      </c>
      <c r="L52" s="54">
        <v>50000</v>
      </c>
      <c r="M52" s="78">
        <f t="shared" si="6"/>
        <v>400000</v>
      </c>
      <c r="N52" s="54">
        <v>325000</v>
      </c>
      <c r="P52" s="54">
        <v>300000</v>
      </c>
      <c r="Q52" s="11">
        <f t="shared" si="0"/>
        <v>3538280</v>
      </c>
      <c r="R52" s="11">
        <f t="shared" si="7"/>
        <v>240380</v>
      </c>
      <c r="S52" s="13">
        <f t="shared" si="8"/>
        <v>54145400</v>
      </c>
      <c r="T52" s="11">
        <f t="shared" si="9"/>
        <v>2296666.666666667</v>
      </c>
      <c r="U52" s="58">
        <v>0</v>
      </c>
      <c r="V52" s="54">
        <v>200000</v>
      </c>
      <c r="W52" s="11">
        <f>PLANTS!H37</f>
        <v>0</v>
      </c>
      <c r="X52" s="11">
        <f t="shared" si="10"/>
        <v>325000</v>
      </c>
      <c r="Y52" s="11">
        <v>10000</v>
      </c>
      <c r="Z52" s="11">
        <f t="shared" si="11"/>
        <v>2631666.666666667</v>
      </c>
      <c r="AA52" s="11">
        <f t="shared" si="12"/>
        <v>600000</v>
      </c>
      <c r="AB52" s="11">
        <f t="shared" si="13"/>
        <v>250000</v>
      </c>
      <c r="AC52" s="54">
        <v>150000</v>
      </c>
      <c r="AD52" s="11">
        <f t="shared" si="14"/>
        <v>1000000</v>
      </c>
      <c r="AE52" s="54">
        <v>1850000</v>
      </c>
      <c r="AF52" s="54">
        <v>198000</v>
      </c>
      <c r="AG52" s="11">
        <f t="shared" si="15"/>
        <v>3048000</v>
      </c>
      <c r="AH52" s="11">
        <f t="shared" si="16"/>
        <v>416333.33333333302</v>
      </c>
      <c r="AI52" s="13">
        <f t="shared" si="17"/>
        <v>73525499.999999985</v>
      </c>
      <c r="AJ52" s="54">
        <v>2600000</v>
      </c>
      <c r="AK52" s="54">
        <v>2200000</v>
      </c>
      <c r="AL52" s="11">
        <f t="shared" si="18"/>
        <v>181280</v>
      </c>
      <c r="AM52" s="11">
        <f>PLANTS!D37</f>
        <v>18720</v>
      </c>
      <c r="AN52" s="54">
        <v>2000000</v>
      </c>
      <c r="AO52" s="11">
        <f t="shared" si="19"/>
        <v>483000</v>
      </c>
      <c r="AP52" s="54">
        <v>129000</v>
      </c>
      <c r="AQ52" s="54">
        <v>538000</v>
      </c>
      <c r="AR52" s="54">
        <v>600000</v>
      </c>
      <c r="AS52" s="80">
        <v>250000</v>
      </c>
      <c r="AT52" s="54">
        <v>950000</v>
      </c>
      <c r="AU52" s="54">
        <v>511000</v>
      </c>
      <c r="AV52" s="11">
        <f t="shared" si="20"/>
        <v>1461000</v>
      </c>
      <c r="AW52" s="11">
        <f>PLANTS!C37</f>
        <v>0</v>
      </c>
      <c r="AX52" s="92">
        <v>125000</v>
      </c>
      <c r="AY52" s="92">
        <v>800000</v>
      </c>
      <c r="AZ52" s="11">
        <f t="shared" si="21"/>
        <v>664280</v>
      </c>
      <c r="BA52" s="94">
        <f t="shared" si="22"/>
        <v>1200280</v>
      </c>
      <c r="BB52" s="54">
        <v>725000</v>
      </c>
      <c r="BC52" s="54">
        <v>250000</v>
      </c>
      <c r="BD52" s="54">
        <v>25000</v>
      </c>
      <c r="BE52" s="50">
        <f>PLANTS!E37</f>
        <v>90644.4</v>
      </c>
      <c r="BF52" s="13">
        <f t="shared" si="23"/>
        <v>1090644.3999999999</v>
      </c>
      <c r="BJ52" s="11">
        <f>PLANTS!F37</f>
        <v>0</v>
      </c>
      <c r="BK52" s="11">
        <f t="shared" si="24"/>
        <v>250000</v>
      </c>
      <c r="BL52" s="11">
        <f t="shared" si="25"/>
        <v>25000</v>
      </c>
      <c r="BO52" s="13">
        <f t="shared" si="26"/>
        <v>400000</v>
      </c>
    </row>
    <row r="53" spans="1:67" x14ac:dyDescent="0.2">
      <c r="A53" s="15">
        <v>37073</v>
      </c>
      <c r="B53" s="11">
        <f t="shared" si="2"/>
        <v>3569406.4516129033</v>
      </c>
      <c r="C53" s="58">
        <v>0</v>
      </c>
      <c r="D53" s="58"/>
      <c r="E53" s="58"/>
      <c r="F53" s="58"/>
      <c r="G53" s="54">
        <v>200000</v>
      </c>
      <c r="H53" s="11">
        <f>PLANTS!G38</f>
        <v>48600</v>
      </c>
      <c r="I53" s="11">
        <f t="shared" si="3"/>
        <v>538000</v>
      </c>
      <c r="J53" s="11">
        <f t="shared" si="4"/>
        <v>1200400</v>
      </c>
      <c r="K53" s="11">
        <f t="shared" si="5"/>
        <v>725000</v>
      </c>
      <c r="L53" s="54">
        <v>50000</v>
      </c>
      <c r="M53" s="78">
        <f t="shared" si="6"/>
        <v>400000</v>
      </c>
      <c r="N53" s="54">
        <v>325000</v>
      </c>
      <c r="P53" s="54">
        <v>300000</v>
      </c>
      <c r="Q53" s="11">
        <f t="shared" si="0"/>
        <v>3538400</v>
      </c>
      <c r="R53" s="11">
        <f t="shared" si="7"/>
        <v>-31006.451612903271</v>
      </c>
      <c r="S53" s="13">
        <f t="shared" si="8"/>
        <v>53184200</v>
      </c>
      <c r="T53" s="11">
        <f t="shared" si="9"/>
        <v>2424163.8709677421</v>
      </c>
      <c r="U53" s="58">
        <v>0</v>
      </c>
      <c r="V53" s="54">
        <v>200000</v>
      </c>
      <c r="W53" s="11">
        <f>PLANTS!H38</f>
        <v>34680</v>
      </c>
      <c r="X53" s="11">
        <f t="shared" si="10"/>
        <v>325000</v>
      </c>
      <c r="Y53" s="11">
        <v>10000</v>
      </c>
      <c r="Z53" s="11">
        <f t="shared" si="11"/>
        <v>2759163.8709677421</v>
      </c>
      <c r="AA53" s="11">
        <f t="shared" si="12"/>
        <v>600000</v>
      </c>
      <c r="AB53" s="11">
        <f t="shared" si="13"/>
        <v>250000</v>
      </c>
      <c r="AC53" s="54">
        <v>150000</v>
      </c>
      <c r="AD53" s="11">
        <f t="shared" si="14"/>
        <v>1000000</v>
      </c>
      <c r="AE53" s="54">
        <v>1850000</v>
      </c>
      <c r="AF53" s="54">
        <v>198000</v>
      </c>
      <c r="AG53" s="11">
        <f t="shared" si="15"/>
        <v>3048000</v>
      </c>
      <c r="AH53" s="11">
        <f t="shared" si="16"/>
        <v>288836.12903225794</v>
      </c>
      <c r="AI53" s="13">
        <f t="shared" si="17"/>
        <v>82479419.999999985</v>
      </c>
      <c r="AJ53" s="54">
        <v>2650000</v>
      </c>
      <c r="AK53" s="54">
        <v>2200000</v>
      </c>
      <c r="AL53" s="11">
        <f t="shared" si="18"/>
        <v>106400</v>
      </c>
      <c r="AM53" s="11">
        <f>PLANTS!D38</f>
        <v>93600</v>
      </c>
      <c r="AN53" s="54">
        <v>2000000</v>
      </c>
      <c r="AO53" s="11">
        <f t="shared" si="19"/>
        <v>470000</v>
      </c>
      <c r="AP53" s="54">
        <v>142000</v>
      </c>
      <c r="AQ53" s="54">
        <v>538000</v>
      </c>
      <c r="AR53" s="54">
        <v>600000</v>
      </c>
      <c r="AS53" s="80">
        <v>250000</v>
      </c>
      <c r="AT53" s="54">
        <v>950000</v>
      </c>
      <c r="AU53" s="54">
        <v>624000</v>
      </c>
      <c r="AV53" s="11">
        <f t="shared" si="20"/>
        <v>1574000</v>
      </c>
      <c r="AW53" s="11">
        <f>PLANTS!C38</f>
        <v>0</v>
      </c>
      <c r="AX53" s="92">
        <v>125000</v>
      </c>
      <c r="AY53" s="92">
        <v>825000</v>
      </c>
      <c r="AZ53" s="11">
        <f t="shared" si="21"/>
        <v>576400</v>
      </c>
      <c r="BA53" s="94">
        <f t="shared" si="22"/>
        <v>1200400</v>
      </c>
      <c r="BB53" s="54">
        <v>725000</v>
      </c>
      <c r="BC53" s="54">
        <v>250000</v>
      </c>
      <c r="BD53" s="54">
        <v>25000</v>
      </c>
      <c r="BE53" s="50">
        <f>PLANTS!E38</f>
        <v>90644.4</v>
      </c>
      <c r="BF53" s="13">
        <f t="shared" si="23"/>
        <v>1090644.3999999999</v>
      </c>
      <c r="BJ53" s="11">
        <f>PLANTS!F38</f>
        <v>0</v>
      </c>
      <c r="BK53" s="11">
        <f t="shared" si="24"/>
        <v>250000</v>
      </c>
      <c r="BL53" s="11">
        <f t="shared" si="25"/>
        <v>25000</v>
      </c>
      <c r="BO53" s="13">
        <f t="shared" si="26"/>
        <v>400000</v>
      </c>
    </row>
    <row r="54" spans="1:67" x14ac:dyDescent="0.2">
      <c r="A54" s="15">
        <v>37104</v>
      </c>
      <c r="B54" s="11">
        <f t="shared" si="2"/>
        <v>3864761.2903225808</v>
      </c>
      <c r="C54" s="58">
        <v>0</v>
      </c>
      <c r="D54" s="58"/>
      <c r="E54" s="58"/>
      <c r="F54" s="58"/>
      <c r="G54" s="54">
        <v>200000</v>
      </c>
      <c r="H54" s="11">
        <f>PLANTS!G39</f>
        <v>48600</v>
      </c>
      <c r="I54" s="11">
        <f t="shared" si="3"/>
        <v>538000</v>
      </c>
      <c r="J54" s="11">
        <f t="shared" si="4"/>
        <v>1200080</v>
      </c>
      <c r="K54" s="11">
        <f t="shared" si="5"/>
        <v>725000</v>
      </c>
      <c r="L54" s="54">
        <v>50000</v>
      </c>
      <c r="M54" s="78">
        <f t="shared" si="6"/>
        <v>400000</v>
      </c>
      <c r="N54" s="54">
        <v>325000</v>
      </c>
      <c r="P54" s="54">
        <v>300000</v>
      </c>
      <c r="Q54" s="11">
        <f t="shared" si="0"/>
        <v>3538080</v>
      </c>
      <c r="R54" s="11">
        <f t="shared" si="7"/>
        <v>-326681.29032258084</v>
      </c>
      <c r="S54" s="13">
        <f t="shared" si="8"/>
        <v>43057079.999999993</v>
      </c>
      <c r="T54" s="11">
        <f t="shared" si="9"/>
        <v>2926561.2903225808</v>
      </c>
      <c r="U54" s="58">
        <v>0</v>
      </c>
      <c r="V54" s="54">
        <v>200000</v>
      </c>
      <c r="W54" s="11">
        <f>PLANTS!H39</f>
        <v>173400</v>
      </c>
      <c r="X54" s="11">
        <f t="shared" si="10"/>
        <v>325000</v>
      </c>
      <c r="Y54" s="11">
        <v>10000</v>
      </c>
      <c r="Z54" s="11">
        <f t="shared" si="11"/>
        <v>3261561.2903225808</v>
      </c>
      <c r="AA54" s="11">
        <f t="shared" si="12"/>
        <v>600000</v>
      </c>
      <c r="AB54" s="11">
        <f t="shared" si="13"/>
        <v>250000</v>
      </c>
      <c r="AC54" s="54">
        <v>150000</v>
      </c>
      <c r="AD54" s="11">
        <f t="shared" si="14"/>
        <v>1000000</v>
      </c>
      <c r="AE54" s="54">
        <v>1850000</v>
      </c>
      <c r="AF54" s="54">
        <v>198000</v>
      </c>
      <c r="AG54" s="11">
        <f t="shared" si="15"/>
        <v>3048000</v>
      </c>
      <c r="AH54" s="11">
        <f t="shared" si="16"/>
        <v>-213561.29032258084</v>
      </c>
      <c r="AI54" s="13">
        <f t="shared" si="17"/>
        <v>75859019.999999985</v>
      </c>
      <c r="AJ54" s="54">
        <v>2650000</v>
      </c>
      <c r="AK54" s="54">
        <v>2200000</v>
      </c>
      <c r="AL54" s="11">
        <f t="shared" si="18"/>
        <v>106400</v>
      </c>
      <c r="AM54" s="11">
        <f>PLANTS!D39</f>
        <v>93600</v>
      </c>
      <c r="AN54" s="54">
        <v>2000000</v>
      </c>
      <c r="AO54" s="11">
        <f t="shared" si="19"/>
        <v>421000</v>
      </c>
      <c r="AP54" s="54">
        <v>191000</v>
      </c>
      <c r="AQ54" s="54">
        <v>538000</v>
      </c>
      <c r="AR54" s="54">
        <v>600000</v>
      </c>
      <c r="AS54" s="80">
        <v>250000</v>
      </c>
      <c r="AT54" s="54">
        <v>1000000</v>
      </c>
      <c r="AU54" s="54">
        <v>645000</v>
      </c>
      <c r="AV54" s="11">
        <f t="shared" si="20"/>
        <v>1645000</v>
      </c>
      <c r="AW54" s="11">
        <f>PLANTS!C39</f>
        <v>22320</v>
      </c>
      <c r="AX54" s="92">
        <v>125000</v>
      </c>
      <c r="AY54" s="92">
        <v>825000</v>
      </c>
      <c r="AZ54" s="11">
        <f t="shared" si="21"/>
        <v>527400</v>
      </c>
      <c r="BA54" s="94">
        <f t="shared" si="22"/>
        <v>1200080</v>
      </c>
      <c r="BB54" s="54">
        <v>725000</v>
      </c>
      <c r="BC54" s="54">
        <v>250000</v>
      </c>
      <c r="BD54" s="54">
        <v>25000</v>
      </c>
      <c r="BE54" s="50">
        <f>PLANTS!E39</f>
        <v>90644.4</v>
      </c>
      <c r="BF54" s="13">
        <f t="shared" si="23"/>
        <v>1090644.3999999999</v>
      </c>
      <c r="BJ54" s="11">
        <f>PLANTS!F39</f>
        <v>16197.120000000003</v>
      </c>
      <c r="BK54" s="11">
        <f t="shared" si="24"/>
        <v>250000</v>
      </c>
      <c r="BL54" s="11">
        <f t="shared" si="25"/>
        <v>25000</v>
      </c>
      <c r="BO54" s="13">
        <f t="shared" si="26"/>
        <v>400000</v>
      </c>
    </row>
    <row r="55" spans="1:67" x14ac:dyDescent="0.2">
      <c r="A55" s="15">
        <v>37135</v>
      </c>
      <c r="B55" s="11">
        <f t="shared" si="2"/>
        <v>3540266.6666666665</v>
      </c>
      <c r="C55" s="58">
        <v>0</v>
      </c>
      <c r="D55" s="58"/>
      <c r="E55" s="58"/>
      <c r="F55" s="58"/>
      <c r="G55" s="54">
        <v>300000</v>
      </c>
      <c r="H55" s="11">
        <f>PLANTS!G40</f>
        <v>48600</v>
      </c>
      <c r="I55" s="11">
        <f t="shared" si="3"/>
        <v>538000</v>
      </c>
      <c r="J55" s="11">
        <f t="shared" si="4"/>
        <v>1200800</v>
      </c>
      <c r="K55" s="11">
        <f t="shared" si="5"/>
        <v>725000</v>
      </c>
      <c r="L55" s="54">
        <v>50000</v>
      </c>
      <c r="M55" s="78">
        <f t="shared" si="6"/>
        <v>400000</v>
      </c>
      <c r="N55" s="54">
        <v>325000</v>
      </c>
      <c r="P55" s="54">
        <v>300000</v>
      </c>
      <c r="Q55" s="11">
        <f t="shared" si="0"/>
        <v>3538800</v>
      </c>
      <c r="R55" s="11">
        <f t="shared" si="7"/>
        <v>-1466.6666666665114</v>
      </c>
      <c r="S55" s="13">
        <f t="shared" si="8"/>
        <v>43013080</v>
      </c>
      <c r="T55" s="11">
        <f t="shared" si="9"/>
        <v>2874633.3333333335</v>
      </c>
      <c r="U55" s="58">
        <v>0</v>
      </c>
      <c r="V55" s="54">
        <v>200000</v>
      </c>
      <c r="W55" s="11">
        <f>PLANTS!H40</f>
        <v>173400</v>
      </c>
      <c r="X55" s="11">
        <f t="shared" si="10"/>
        <v>325000</v>
      </c>
      <c r="Y55" s="11">
        <v>10000</v>
      </c>
      <c r="Z55" s="11">
        <f t="shared" si="11"/>
        <v>3209633.3333333335</v>
      </c>
      <c r="AA55" s="11">
        <f t="shared" si="12"/>
        <v>600000</v>
      </c>
      <c r="AB55" s="11">
        <f t="shared" si="13"/>
        <v>250000</v>
      </c>
      <c r="AC55" s="54">
        <v>150000</v>
      </c>
      <c r="AD55" s="11">
        <f t="shared" si="14"/>
        <v>1000000</v>
      </c>
      <c r="AE55" s="54">
        <v>1800000</v>
      </c>
      <c r="AF55" s="54">
        <v>198000</v>
      </c>
      <c r="AG55" s="11">
        <f t="shared" si="15"/>
        <v>2998000</v>
      </c>
      <c r="AH55" s="11">
        <f t="shared" si="16"/>
        <v>-211633.33333333349</v>
      </c>
      <c r="AI55" s="13">
        <f t="shared" si="17"/>
        <v>69510019.999999985</v>
      </c>
      <c r="AJ55" s="54">
        <v>2650000</v>
      </c>
      <c r="AK55" s="54">
        <v>2200000</v>
      </c>
      <c r="AL55" s="11">
        <f t="shared" si="18"/>
        <v>106400</v>
      </c>
      <c r="AM55" s="11">
        <f>PLANTS!D40</f>
        <v>93600</v>
      </c>
      <c r="AN55" s="54">
        <v>2000000</v>
      </c>
      <c r="AO55" s="11">
        <f t="shared" si="19"/>
        <v>456000</v>
      </c>
      <c r="AP55" s="54">
        <v>156000</v>
      </c>
      <c r="AQ55" s="54">
        <v>538000</v>
      </c>
      <c r="AR55" s="54">
        <v>600000</v>
      </c>
      <c r="AS55" s="80">
        <v>250000</v>
      </c>
      <c r="AT55" s="54">
        <v>1000000</v>
      </c>
      <c r="AU55" s="54">
        <v>700000</v>
      </c>
      <c r="AV55" s="11">
        <f t="shared" si="20"/>
        <v>1700000</v>
      </c>
      <c r="AW55" s="11">
        <f>PLANTS!C40</f>
        <v>111600</v>
      </c>
      <c r="AX55" s="92">
        <v>125000</v>
      </c>
      <c r="AY55" s="92">
        <v>825000</v>
      </c>
      <c r="AZ55" s="11">
        <f t="shared" si="21"/>
        <v>562400</v>
      </c>
      <c r="BA55" s="94">
        <f>AV55+AZ55-SUM(AW55:AY55)</f>
        <v>1200800</v>
      </c>
      <c r="BB55" s="54">
        <v>725000</v>
      </c>
      <c r="BC55" s="54">
        <v>250000</v>
      </c>
      <c r="BD55" s="54">
        <v>25000</v>
      </c>
      <c r="BE55" s="50">
        <f>PLANTS!E40</f>
        <v>90644.4</v>
      </c>
      <c r="BF55" s="13">
        <f t="shared" si="23"/>
        <v>1090644.3999999999</v>
      </c>
      <c r="BJ55" s="11">
        <f>PLANTS!F40</f>
        <v>80985.600000000006</v>
      </c>
      <c r="BK55" s="11">
        <f t="shared" si="24"/>
        <v>250000</v>
      </c>
      <c r="BL55" s="11">
        <f t="shared" si="25"/>
        <v>25000</v>
      </c>
      <c r="BO55" s="13">
        <f t="shared" si="26"/>
        <v>400000</v>
      </c>
    </row>
    <row r="56" spans="1:67" ht="13.5" thickBot="1" x14ac:dyDescent="0.25">
      <c r="A56" s="16">
        <v>37165</v>
      </c>
      <c r="B56" s="11">
        <f t="shared" si="2"/>
        <v>3353406.4516129033</v>
      </c>
      <c r="C56" s="58">
        <v>0</v>
      </c>
      <c r="D56" s="58"/>
      <c r="E56" s="58"/>
      <c r="F56" s="58"/>
      <c r="G56" s="54">
        <v>200000</v>
      </c>
      <c r="H56" s="11">
        <f>PLANTS!G41</f>
        <v>48600</v>
      </c>
      <c r="I56" s="11">
        <f t="shared" si="3"/>
        <v>538000</v>
      </c>
      <c r="J56" s="11">
        <f t="shared" si="4"/>
        <v>1205800</v>
      </c>
      <c r="K56" s="11">
        <f t="shared" si="5"/>
        <v>725000</v>
      </c>
      <c r="L56" s="54">
        <v>50000</v>
      </c>
      <c r="M56" s="78">
        <f t="shared" si="6"/>
        <v>400000</v>
      </c>
      <c r="N56" s="54">
        <v>325000</v>
      </c>
      <c r="P56" s="54">
        <v>300000</v>
      </c>
      <c r="Q56" s="11">
        <f t="shared" si="0"/>
        <v>3543800</v>
      </c>
      <c r="R56" s="11">
        <f t="shared" si="7"/>
        <v>190393.54838709673</v>
      </c>
      <c r="S56" s="13">
        <f t="shared" si="8"/>
        <v>48915280</v>
      </c>
      <c r="T56" s="11">
        <f t="shared" si="9"/>
        <v>2771270.9677419355</v>
      </c>
      <c r="U56" s="58">
        <v>0</v>
      </c>
      <c r="V56" s="54">
        <v>200000</v>
      </c>
      <c r="W56" s="11">
        <f>PLANTS!H41</f>
        <v>173400</v>
      </c>
      <c r="X56" s="11">
        <f t="shared" si="10"/>
        <v>325000</v>
      </c>
      <c r="Y56" s="11">
        <v>10000</v>
      </c>
      <c r="Z56" s="11">
        <f t="shared" si="11"/>
        <v>3106270.9677419355</v>
      </c>
      <c r="AA56" s="11">
        <f t="shared" si="12"/>
        <v>600000</v>
      </c>
      <c r="AB56" s="11">
        <f t="shared" si="13"/>
        <v>250000</v>
      </c>
      <c r="AC56" s="54">
        <v>150000</v>
      </c>
      <c r="AD56" s="11">
        <f t="shared" si="14"/>
        <v>1000000</v>
      </c>
      <c r="AE56" s="54">
        <v>1800000</v>
      </c>
      <c r="AF56" s="54">
        <v>198000</v>
      </c>
      <c r="AG56" s="11">
        <f t="shared" si="15"/>
        <v>2998000</v>
      </c>
      <c r="AH56" s="11">
        <f t="shared" si="16"/>
        <v>-108270.96774193551</v>
      </c>
      <c r="AI56" s="13">
        <f t="shared" si="17"/>
        <v>66153619.999999985</v>
      </c>
      <c r="AJ56" s="54">
        <v>2650000</v>
      </c>
      <c r="AK56" s="54">
        <v>2200000</v>
      </c>
      <c r="AL56" s="11">
        <f t="shared" si="18"/>
        <v>106400</v>
      </c>
      <c r="AM56" s="11">
        <f>PLANTS!D41</f>
        <v>93600</v>
      </c>
      <c r="AN56" s="54">
        <v>2000000</v>
      </c>
      <c r="AO56" s="11">
        <f t="shared" si="19"/>
        <v>436000</v>
      </c>
      <c r="AP56" s="54">
        <v>176000</v>
      </c>
      <c r="AQ56" s="54">
        <v>538000</v>
      </c>
      <c r="AR56" s="54">
        <v>600000</v>
      </c>
      <c r="AS56" s="80">
        <v>250000</v>
      </c>
      <c r="AT56" s="54">
        <v>1000000</v>
      </c>
      <c r="AU56" s="54">
        <v>700000</v>
      </c>
      <c r="AV56" s="11">
        <f t="shared" si="20"/>
        <v>1700000</v>
      </c>
      <c r="AW56" s="11">
        <f>PLANTS!C41</f>
        <v>111600</v>
      </c>
      <c r="AX56" s="92">
        <v>125000</v>
      </c>
      <c r="AY56" s="92">
        <v>800000</v>
      </c>
      <c r="AZ56" s="11">
        <f t="shared" si="21"/>
        <v>542400</v>
      </c>
      <c r="BA56" s="94">
        <f t="shared" si="22"/>
        <v>1205800</v>
      </c>
      <c r="BB56" s="54">
        <v>725000</v>
      </c>
      <c r="BC56" s="54">
        <v>250000</v>
      </c>
      <c r="BD56" s="54">
        <v>25000</v>
      </c>
      <c r="BE56" s="50">
        <f>PLANTS!E41</f>
        <v>90644.4</v>
      </c>
      <c r="BF56" s="13">
        <f t="shared" si="23"/>
        <v>1090644.3999999999</v>
      </c>
      <c r="BJ56" s="11">
        <f>PLANTS!F41</f>
        <v>80985.600000000006</v>
      </c>
      <c r="BK56" s="11">
        <f t="shared" si="24"/>
        <v>250000</v>
      </c>
      <c r="BL56" s="11">
        <f t="shared" si="25"/>
        <v>25000</v>
      </c>
      <c r="BO56" s="13">
        <f t="shared" si="26"/>
        <v>400000</v>
      </c>
    </row>
    <row r="57" spans="1:67" x14ac:dyDescent="0.2">
      <c r="A57" s="15">
        <v>37196</v>
      </c>
      <c r="B57" s="11">
        <f t="shared" si="2"/>
        <v>3557600</v>
      </c>
      <c r="C57" s="58">
        <v>0</v>
      </c>
      <c r="D57" s="58"/>
      <c r="E57" s="58"/>
      <c r="F57" s="58"/>
      <c r="G57" s="54">
        <v>0</v>
      </c>
      <c r="H57" s="11">
        <f>PLANTS!G42</f>
        <v>48600</v>
      </c>
      <c r="I57" s="11">
        <f t="shared" si="3"/>
        <v>538000</v>
      </c>
      <c r="J57" s="11">
        <f t="shared" si="4"/>
        <v>1228800</v>
      </c>
      <c r="K57" s="11">
        <f t="shared" si="5"/>
        <v>725000</v>
      </c>
      <c r="L57" s="54">
        <v>50000</v>
      </c>
      <c r="M57" s="78">
        <f t="shared" si="6"/>
        <v>400000</v>
      </c>
      <c r="N57" s="54">
        <v>325000</v>
      </c>
      <c r="P57" s="54">
        <v>300000</v>
      </c>
      <c r="Q57" s="11">
        <f t="shared" si="0"/>
        <v>3566800</v>
      </c>
      <c r="R57" s="11">
        <f t="shared" si="7"/>
        <v>9200</v>
      </c>
      <c r="S57" s="13">
        <f t="shared" si="8"/>
        <v>49191280</v>
      </c>
      <c r="T57" s="11">
        <f t="shared" si="9"/>
        <v>3146700</v>
      </c>
      <c r="U57" s="58">
        <v>0</v>
      </c>
      <c r="V57" s="54">
        <v>0</v>
      </c>
      <c r="W57" s="11">
        <f>PLANTS!H42</f>
        <v>173400</v>
      </c>
      <c r="X57" s="11">
        <f t="shared" si="10"/>
        <v>325000</v>
      </c>
      <c r="Y57" s="11">
        <v>10000</v>
      </c>
      <c r="Z57" s="11">
        <f t="shared" si="11"/>
        <v>3481700</v>
      </c>
      <c r="AA57" s="11">
        <f t="shared" si="12"/>
        <v>600000</v>
      </c>
      <c r="AB57" s="11">
        <f t="shared" si="13"/>
        <v>250000</v>
      </c>
      <c r="AC57" s="54">
        <v>150000</v>
      </c>
      <c r="AD57" s="11">
        <f t="shared" si="14"/>
        <v>1000000</v>
      </c>
      <c r="AE57" s="54">
        <v>1800000</v>
      </c>
      <c r="AF57" s="54">
        <v>198000</v>
      </c>
      <c r="AG57" s="11">
        <f t="shared" si="15"/>
        <v>2998000</v>
      </c>
      <c r="AH57" s="11">
        <f t="shared" si="16"/>
        <v>-483700</v>
      </c>
      <c r="AI57" s="13">
        <f t="shared" si="17"/>
        <v>51642619.999999985</v>
      </c>
      <c r="AJ57" s="54">
        <v>2650000</v>
      </c>
      <c r="AK57" s="54">
        <v>2300000</v>
      </c>
      <c r="AL57" s="11">
        <f t="shared" si="18"/>
        <v>106400</v>
      </c>
      <c r="AM57" s="11">
        <f>PLANTS!D42</f>
        <v>93600</v>
      </c>
      <c r="AN57" s="54">
        <v>2100000</v>
      </c>
      <c r="AO57" s="11">
        <f t="shared" si="19"/>
        <v>509000</v>
      </c>
      <c r="AP57" s="54">
        <v>203000</v>
      </c>
      <c r="AQ57" s="54">
        <v>538000</v>
      </c>
      <c r="AR57" s="54">
        <v>600000</v>
      </c>
      <c r="AS57" s="80">
        <v>250000</v>
      </c>
      <c r="AT57" s="54">
        <v>1000000</v>
      </c>
      <c r="AU57" s="54">
        <v>700000</v>
      </c>
      <c r="AV57" s="11">
        <f t="shared" si="20"/>
        <v>1700000</v>
      </c>
      <c r="AW57" s="11">
        <f>PLANTS!C42</f>
        <v>111600</v>
      </c>
      <c r="AX57" s="92">
        <v>125000</v>
      </c>
      <c r="AY57" s="92">
        <v>850000</v>
      </c>
      <c r="AZ57" s="11">
        <f t="shared" si="21"/>
        <v>615400</v>
      </c>
      <c r="BA57" s="94">
        <f>AV57+AZ57-SUM(AW57:AY57)</f>
        <v>1228800</v>
      </c>
      <c r="BB57" s="54">
        <v>725000</v>
      </c>
      <c r="BC57" s="54">
        <v>250000</v>
      </c>
      <c r="BD57" s="54">
        <v>25000</v>
      </c>
      <c r="BE57" s="50">
        <f>PLANTS!E42</f>
        <v>90644.4</v>
      </c>
      <c r="BF57" s="13">
        <f t="shared" si="23"/>
        <v>1090644.3999999999</v>
      </c>
      <c r="BJ57" s="11">
        <f>PLANTS!F42</f>
        <v>97866</v>
      </c>
      <c r="BK57" s="11">
        <f t="shared" si="24"/>
        <v>250000</v>
      </c>
      <c r="BL57" s="11">
        <f t="shared" si="25"/>
        <v>25000</v>
      </c>
      <c r="BO57" s="13">
        <f t="shared" si="26"/>
        <v>400000</v>
      </c>
    </row>
    <row r="58" spans="1:67" x14ac:dyDescent="0.2">
      <c r="A58" s="15">
        <v>37226</v>
      </c>
      <c r="B58" s="11">
        <f t="shared" si="2"/>
        <v>3782277.4193548388</v>
      </c>
      <c r="C58" s="58">
        <v>0</v>
      </c>
      <c r="D58" s="58"/>
      <c r="E58" s="58"/>
      <c r="F58" s="58"/>
      <c r="G58" s="54">
        <v>300000</v>
      </c>
      <c r="H58" s="11">
        <f>PLANTS!G43</f>
        <v>48600</v>
      </c>
      <c r="I58" s="11">
        <f t="shared" si="3"/>
        <v>538000</v>
      </c>
      <c r="J58" s="11">
        <f t="shared" si="4"/>
        <v>1203800</v>
      </c>
      <c r="K58" s="11">
        <f t="shared" si="5"/>
        <v>725000</v>
      </c>
      <c r="L58" s="54">
        <v>50000</v>
      </c>
      <c r="M58" s="78">
        <f t="shared" si="6"/>
        <v>400000</v>
      </c>
      <c r="N58" s="54">
        <v>325000</v>
      </c>
      <c r="P58" s="54">
        <v>300000</v>
      </c>
      <c r="Q58" s="11">
        <f t="shared" si="0"/>
        <v>3541800</v>
      </c>
      <c r="R58" s="11">
        <f t="shared" si="7"/>
        <v>-240477.41935483878</v>
      </c>
      <c r="S58" s="13">
        <f t="shared" si="8"/>
        <v>41736480</v>
      </c>
      <c r="T58" s="11">
        <f t="shared" si="9"/>
        <v>3054335.4838709678</v>
      </c>
      <c r="U58" s="58">
        <v>0</v>
      </c>
      <c r="V58" s="54">
        <v>0</v>
      </c>
      <c r="W58" s="11">
        <f>PLANTS!H43</f>
        <v>173400</v>
      </c>
      <c r="X58" s="11">
        <f t="shared" si="10"/>
        <v>325000</v>
      </c>
      <c r="Y58" s="11">
        <v>10000</v>
      </c>
      <c r="Z58" s="11">
        <f t="shared" si="11"/>
        <v>3389335.4838709678</v>
      </c>
      <c r="AA58" s="11">
        <f t="shared" si="12"/>
        <v>600000</v>
      </c>
      <c r="AB58" s="11">
        <f t="shared" si="13"/>
        <v>250000</v>
      </c>
      <c r="AC58" s="54">
        <v>150000</v>
      </c>
      <c r="AD58" s="11">
        <f t="shared" si="14"/>
        <v>1000000</v>
      </c>
      <c r="AE58" s="54">
        <v>1800000</v>
      </c>
      <c r="AF58" s="54">
        <v>198000</v>
      </c>
      <c r="AG58" s="11">
        <f t="shared" si="15"/>
        <v>2998000</v>
      </c>
      <c r="AH58" s="11">
        <f t="shared" si="16"/>
        <v>-391335.48387096776</v>
      </c>
      <c r="AI58" s="13">
        <f t="shared" si="17"/>
        <v>39511219.999999985</v>
      </c>
      <c r="AJ58" s="54">
        <v>2650000</v>
      </c>
      <c r="AK58" s="54">
        <v>2300000</v>
      </c>
      <c r="AL58" s="11">
        <f t="shared" si="18"/>
        <v>106400</v>
      </c>
      <c r="AM58" s="11">
        <f>PLANTS!D43</f>
        <v>93600</v>
      </c>
      <c r="AN58" s="54">
        <v>2100000</v>
      </c>
      <c r="AO58" s="11">
        <f t="shared" si="19"/>
        <v>509000</v>
      </c>
      <c r="AP58" s="54">
        <v>203000</v>
      </c>
      <c r="AQ58" s="54">
        <v>538000</v>
      </c>
      <c r="AR58" s="54">
        <v>600000</v>
      </c>
      <c r="AS58" s="80">
        <v>250000</v>
      </c>
      <c r="AT58" s="54">
        <v>1000000</v>
      </c>
      <c r="AU58" s="54">
        <v>700000</v>
      </c>
      <c r="AV58" s="11">
        <f t="shared" si="20"/>
        <v>1700000</v>
      </c>
      <c r="AW58" s="11">
        <f>PLANTS!C43</f>
        <v>111600</v>
      </c>
      <c r="AX58" s="92">
        <v>125000</v>
      </c>
      <c r="AY58" s="92">
        <v>875000</v>
      </c>
      <c r="AZ58" s="11">
        <f t="shared" si="21"/>
        <v>615400</v>
      </c>
      <c r="BA58" s="94">
        <f t="shared" si="22"/>
        <v>1203800</v>
      </c>
      <c r="BB58" s="54">
        <v>725000</v>
      </c>
      <c r="BC58" s="54">
        <v>250000</v>
      </c>
      <c r="BD58" s="54">
        <v>25000</v>
      </c>
      <c r="BE58" s="50">
        <f>PLANTS!E43</f>
        <v>90644.4</v>
      </c>
      <c r="BF58" s="13">
        <f t="shared" si="23"/>
        <v>1090644.3999999999</v>
      </c>
      <c r="BJ58" s="11">
        <f>PLANTS!F43</f>
        <v>165387.6</v>
      </c>
      <c r="BK58" s="11">
        <f t="shared" si="24"/>
        <v>250000</v>
      </c>
      <c r="BL58" s="11">
        <f t="shared" si="25"/>
        <v>25000</v>
      </c>
      <c r="BO58" s="13">
        <f t="shared" si="26"/>
        <v>400000</v>
      </c>
    </row>
    <row r="59" spans="1:67" x14ac:dyDescent="0.2">
      <c r="A59" s="15">
        <v>37257</v>
      </c>
      <c r="B59" s="11">
        <f t="shared" si="2"/>
        <v>4079761</v>
      </c>
      <c r="C59" s="58">
        <v>0</v>
      </c>
      <c r="D59" s="58"/>
      <c r="E59" s="58"/>
      <c r="F59" s="58"/>
      <c r="G59" s="54">
        <v>-200000</v>
      </c>
      <c r="H59" s="11">
        <f>PLANTS!G44</f>
        <v>48600</v>
      </c>
      <c r="I59" s="11">
        <f t="shared" si="3"/>
        <v>538000</v>
      </c>
      <c r="J59" s="11">
        <f t="shared" si="4"/>
        <v>1159800</v>
      </c>
      <c r="K59" s="11">
        <f t="shared" si="5"/>
        <v>725000</v>
      </c>
      <c r="L59" s="54">
        <v>50000</v>
      </c>
      <c r="M59" s="78">
        <f t="shared" si="6"/>
        <v>400000</v>
      </c>
      <c r="N59" s="54">
        <v>325000</v>
      </c>
      <c r="P59" s="54">
        <v>300000</v>
      </c>
      <c r="Q59" s="11">
        <f t="shared" si="0"/>
        <v>3497800</v>
      </c>
      <c r="R59" s="11">
        <f t="shared" si="7"/>
        <v>-581961</v>
      </c>
      <c r="S59" s="13">
        <f t="shared" si="8"/>
        <v>23695689</v>
      </c>
      <c r="T59" s="11">
        <f t="shared" si="9"/>
        <v>3213690</v>
      </c>
      <c r="U59" s="58">
        <v>0</v>
      </c>
      <c r="V59" s="54">
        <v>0</v>
      </c>
      <c r="W59" s="11">
        <f>PLANTS!H44</f>
        <v>173400</v>
      </c>
      <c r="X59" s="11">
        <f t="shared" si="10"/>
        <v>325000</v>
      </c>
      <c r="Y59" s="11">
        <v>10000</v>
      </c>
      <c r="Z59" s="11">
        <f t="shared" si="11"/>
        <v>3548690</v>
      </c>
      <c r="AA59" s="11">
        <f t="shared" si="12"/>
        <v>600000</v>
      </c>
      <c r="AB59" s="11">
        <f t="shared" si="13"/>
        <v>250000</v>
      </c>
      <c r="AC59" s="54">
        <v>150000</v>
      </c>
      <c r="AD59" s="11">
        <f t="shared" si="14"/>
        <v>1000000</v>
      </c>
      <c r="AE59" s="54">
        <v>1800000</v>
      </c>
      <c r="AF59" s="54">
        <v>198000</v>
      </c>
      <c r="AG59" s="11">
        <f t="shared" si="15"/>
        <v>2998000</v>
      </c>
      <c r="AH59" s="11">
        <f t="shared" si="16"/>
        <v>-550690</v>
      </c>
      <c r="AI59" s="13">
        <f t="shared" si="17"/>
        <v>22439829.999999985</v>
      </c>
      <c r="AJ59" s="54">
        <v>2650000</v>
      </c>
      <c r="AK59" s="54">
        <v>2300000</v>
      </c>
      <c r="AL59" s="11">
        <f t="shared" si="18"/>
        <v>106400</v>
      </c>
      <c r="AM59" s="11">
        <f>PLANTS!D44</f>
        <v>93600</v>
      </c>
      <c r="AN59" s="54">
        <v>2100000</v>
      </c>
      <c r="AO59" s="11">
        <f t="shared" si="19"/>
        <v>465000</v>
      </c>
      <c r="AP59" s="54">
        <v>247000</v>
      </c>
      <c r="AQ59" s="54">
        <v>538000</v>
      </c>
      <c r="AR59" s="54">
        <v>600000</v>
      </c>
      <c r="AS59" s="80">
        <v>250000</v>
      </c>
      <c r="AT59" s="54">
        <v>1000000</v>
      </c>
      <c r="AU59" s="54">
        <v>700000</v>
      </c>
      <c r="AV59" s="11">
        <f t="shared" si="20"/>
        <v>1700000</v>
      </c>
      <c r="AW59" s="11">
        <f>PLANTS!C44</f>
        <v>111600</v>
      </c>
      <c r="AX59" s="92">
        <v>125000</v>
      </c>
      <c r="AY59" s="92">
        <v>875000</v>
      </c>
      <c r="AZ59" s="11">
        <f t="shared" si="21"/>
        <v>571400</v>
      </c>
      <c r="BA59" s="94">
        <f t="shared" si="22"/>
        <v>1159800</v>
      </c>
      <c r="BB59" s="54">
        <v>725000</v>
      </c>
      <c r="BC59" s="54">
        <v>250000</v>
      </c>
      <c r="BD59" s="54">
        <v>25000</v>
      </c>
      <c r="BE59" s="50">
        <f>PLANTS!E44</f>
        <v>90644.4</v>
      </c>
      <c r="BF59" s="13">
        <f t="shared" si="23"/>
        <v>1090644.3999999999</v>
      </c>
      <c r="BJ59" s="11">
        <f>PLANTS!F44</f>
        <v>165387.6</v>
      </c>
      <c r="BK59" s="11">
        <f t="shared" si="24"/>
        <v>250000</v>
      </c>
      <c r="BL59" s="11">
        <f t="shared" si="25"/>
        <v>25000</v>
      </c>
      <c r="BO59" s="13">
        <f t="shared" si="26"/>
        <v>400000</v>
      </c>
    </row>
    <row r="60" spans="1:67" x14ac:dyDescent="0.2">
      <c r="A60" s="15">
        <v>37288</v>
      </c>
      <c r="B60" s="11">
        <f t="shared" si="2"/>
        <v>4142350</v>
      </c>
      <c r="C60" s="58">
        <v>0</v>
      </c>
      <c r="D60" s="58"/>
      <c r="E60" s="58"/>
      <c r="F60" s="58"/>
      <c r="G60" s="54">
        <v>0</v>
      </c>
      <c r="H60" s="11">
        <f>PLANTS!G45</f>
        <v>48600</v>
      </c>
      <c r="I60" s="11">
        <f t="shared" si="3"/>
        <v>538000</v>
      </c>
      <c r="J60" s="11">
        <f t="shared" si="4"/>
        <v>1157800</v>
      </c>
      <c r="K60" s="11">
        <f t="shared" si="5"/>
        <v>725000</v>
      </c>
      <c r="L60" s="54">
        <v>50000</v>
      </c>
      <c r="M60" s="78">
        <f t="shared" si="6"/>
        <v>400000</v>
      </c>
      <c r="N60" s="54">
        <v>325000</v>
      </c>
      <c r="P60" s="54">
        <v>300000</v>
      </c>
      <c r="Q60" s="11">
        <f t="shared" si="0"/>
        <v>3495800</v>
      </c>
      <c r="R60" s="11">
        <f t="shared" si="7"/>
        <v>-646550</v>
      </c>
      <c r="S60" s="13">
        <f t="shared" si="8"/>
        <v>5592289</v>
      </c>
      <c r="T60" s="11">
        <f t="shared" si="9"/>
        <v>3001793</v>
      </c>
      <c r="U60" s="58">
        <v>0</v>
      </c>
      <c r="V60" s="54">
        <v>0</v>
      </c>
      <c r="W60" s="11">
        <f>PLANTS!H45</f>
        <v>173400</v>
      </c>
      <c r="X60" s="11">
        <f t="shared" si="10"/>
        <v>325000</v>
      </c>
      <c r="Y60" s="11">
        <v>10000</v>
      </c>
      <c r="Z60" s="11">
        <f t="shared" si="11"/>
        <v>3336793</v>
      </c>
      <c r="AA60" s="11">
        <f t="shared" si="12"/>
        <v>600000</v>
      </c>
      <c r="AB60" s="11">
        <f t="shared" si="13"/>
        <v>250000</v>
      </c>
      <c r="AC60" s="54">
        <v>150000</v>
      </c>
      <c r="AD60" s="11">
        <f t="shared" si="14"/>
        <v>1000000</v>
      </c>
      <c r="AE60" s="54">
        <v>1800000</v>
      </c>
      <c r="AF60" s="54">
        <v>198000</v>
      </c>
      <c r="AG60" s="11">
        <f t="shared" si="15"/>
        <v>2998000</v>
      </c>
      <c r="AH60" s="11">
        <f t="shared" si="16"/>
        <v>-338793</v>
      </c>
      <c r="AI60" s="13">
        <f t="shared" si="17"/>
        <v>12953625.999999985</v>
      </c>
      <c r="AJ60" s="54">
        <v>2650000</v>
      </c>
      <c r="AK60" s="54">
        <v>2300000</v>
      </c>
      <c r="AL60" s="11">
        <f t="shared" si="18"/>
        <v>106400</v>
      </c>
      <c r="AM60" s="11">
        <f>PLANTS!D45</f>
        <v>93600</v>
      </c>
      <c r="AN60" s="54">
        <v>2100000</v>
      </c>
      <c r="AO60" s="11">
        <f t="shared" si="19"/>
        <v>472000</v>
      </c>
      <c r="AP60" s="54">
        <v>240000</v>
      </c>
      <c r="AQ60" s="54">
        <v>538000</v>
      </c>
      <c r="AR60" s="54">
        <v>600000</v>
      </c>
      <c r="AS60" s="80">
        <v>250000</v>
      </c>
      <c r="AT60" s="54">
        <v>1000000</v>
      </c>
      <c r="AU60" s="54">
        <v>700000</v>
      </c>
      <c r="AV60" s="11">
        <f t="shared" si="20"/>
        <v>1700000</v>
      </c>
      <c r="AW60" s="11">
        <f>PLANTS!C45</f>
        <v>120600</v>
      </c>
      <c r="AX60" s="92">
        <v>125000</v>
      </c>
      <c r="AY60" s="92">
        <v>875000</v>
      </c>
      <c r="AZ60" s="11">
        <f t="shared" si="21"/>
        <v>578400</v>
      </c>
      <c r="BA60" s="94">
        <f t="shared" si="22"/>
        <v>1157800</v>
      </c>
      <c r="BB60" s="54">
        <v>725000</v>
      </c>
      <c r="BC60" s="54">
        <v>250000</v>
      </c>
      <c r="BD60" s="54">
        <v>25000</v>
      </c>
      <c r="BE60" s="50">
        <f>PLANTS!E45</f>
        <v>90644.4</v>
      </c>
      <c r="BF60" s="13">
        <f t="shared" si="23"/>
        <v>1090644.3999999999</v>
      </c>
      <c r="BJ60" s="11">
        <f>PLANTS!F45</f>
        <v>165387.6</v>
      </c>
      <c r="BK60" s="11">
        <f t="shared" si="24"/>
        <v>250000</v>
      </c>
      <c r="BL60" s="11">
        <f t="shared" si="25"/>
        <v>25000</v>
      </c>
      <c r="BO60" s="13">
        <f t="shared" si="26"/>
        <v>400000</v>
      </c>
    </row>
    <row r="61" spans="1:67" ht="13.5" thickBot="1" x14ac:dyDescent="0.25">
      <c r="A61" s="15">
        <v>37316</v>
      </c>
      <c r="B61" s="50">
        <f>B49*(1+C61)+SUM(G61:H61)</f>
        <v>3329439</v>
      </c>
      <c r="C61" s="79">
        <v>0</v>
      </c>
      <c r="D61" s="79"/>
      <c r="E61" s="79"/>
      <c r="F61" s="79"/>
      <c r="G61" s="55">
        <v>0</v>
      </c>
      <c r="H61" s="11">
        <f>PLANTS!G46</f>
        <v>48600</v>
      </c>
      <c r="I61" s="11">
        <f t="shared" si="3"/>
        <v>538000</v>
      </c>
      <c r="J61" s="50">
        <f t="shared" si="4"/>
        <v>1229800</v>
      </c>
      <c r="K61" s="50">
        <f t="shared" si="5"/>
        <v>725000</v>
      </c>
      <c r="L61" s="55">
        <v>50000</v>
      </c>
      <c r="M61" s="95">
        <f t="shared" si="6"/>
        <v>400000</v>
      </c>
      <c r="N61" s="55">
        <v>325000</v>
      </c>
      <c r="O61" s="50"/>
      <c r="P61" s="55">
        <v>300000</v>
      </c>
      <c r="Q61" s="50">
        <f t="shared" si="0"/>
        <v>3567800</v>
      </c>
      <c r="R61" s="11">
        <f t="shared" si="7"/>
        <v>238361</v>
      </c>
      <c r="S61" s="13">
        <f t="shared" si="8"/>
        <v>12981480</v>
      </c>
      <c r="T61" s="11">
        <f t="shared" si="9"/>
        <v>2525852</v>
      </c>
      <c r="U61" s="58">
        <v>0</v>
      </c>
      <c r="V61" s="54">
        <v>0</v>
      </c>
      <c r="W61" s="11">
        <f>PLANTS!H46</f>
        <v>173400</v>
      </c>
      <c r="X61" s="50">
        <f t="shared" si="10"/>
        <v>325000</v>
      </c>
      <c r="Y61" s="11">
        <v>10000</v>
      </c>
      <c r="Z61" s="11">
        <f t="shared" si="11"/>
        <v>2860852</v>
      </c>
      <c r="AA61" s="50">
        <f t="shared" si="12"/>
        <v>600000</v>
      </c>
      <c r="AB61" s="50">
        <f t="shared" si="13"/>
        <v>250000</v>
      </c>
      <c r="AC61" s="54">
        <v>150000</v>
      </c>
      <c r="AD61" s="11">
        <f t="shared" si="14"/>
        <v>1000000</v>
      </c>
      <c r="AE61" s="54">
        <v>1800000</v>
      </c>
      <c r="AF61" s="54">
        <v>198000</v>
      </c>
      <c r="AG61" s="11">
        <f t="shared" si="15"/>
        <v>2998000</v>
      </c>
      <c r="AH61" s="11">
        <f t="shared" si="16"/>
        <v>137148</v>
      </c>
      <c r="AI61" s="13">
        <f t="shared" si="17"/>
        <v>17205213.999999985</v>
      </c>
      <c r="AJ61" s="54">
        <v>2650000</v>
      </c>
      <c r="AK61" s="54">
        <v>2300000</v>
      </c>
      <c r="AL61" s="50">
        <f t="shared" si="18"/>
        <v>106400</v>
      </c>
      <c r="AM61" s="11">
        <f>PLANTS!D46</f>
        <v>93600</v>
      </c>
      <c r="AN61" s="55">
        <v>2100000</v>
      </c>
      <c r="AO61" s="50">
        <f t="shared" si="19"/>
        <v>530000</v>
      </c>
      <c r="AP61" s="55">
        <v>182000</v>
      </c>
      <c r="AQ61" s="55">
        <v>538000</v>
      </c>
      <c r="AR61" s="54">
        <v>600000</v>
      </c>
      <c r="AS61" s="80">
        <v>250000</v>
      </c>
      <c r="AT61" s="54">
        <v>1000000</v>
      </c>
      <c r="AU61" s="54">
        <v>700000</v>
      </c>
      <c r="AV61" s="50">
        <f t="shared" si="20"/>
        <v>1700000</v>
      </c>
      <c r="AW61" s="11">
        <f>PLANTS!C46</f>
        <v>156600</v>
      </c>
      <c r="AX61" s="92">
        <v>125000</v>
      </c>
      <c r="AY61" s="93">
        <v>825000</v>
      </c>
      <c r="AZ61" s="50">
        <f t="shared" si="21"/>
        <v>636400</v>
      </c>
      <c r="BA61" s="94">
        <f t="shared" si="22"/>
        <v>1229800</v>
      </c>
      <c r="BB61" s="54">
        <v>725000</v>
      </c>
      <c r="BC61" s="55">
        <v>250000</v>
      </c>
      <c r="BD61" s="55">
        <v>25000</v>
      </c>
      <c r="BE61" s="69">
        <f>PLANTS!E46</f>
        <v>90644.4</v>
      </c>
      <c r="BF61" s="13">
        <f t="shared" si="23"/>
        <v>1090644.3999999999</v>
      </c>
      <c r="BG61" s="50"/>
      <c r="BH61" s="50"/>
      <c r="BI61" s="50"/>
      <c r="BJ61" s="11">
        <f>PLANTS!F46</f>
        <v>182235.6</v>
      </c>
      <c r="BK61" s="11">
        <f t="shared" si="24"/>
        <v>250000</v>
      </c>
      <c r="BL61" s="11">
        <f t="shared" si="25"/>
        <v>25000</v>
      </c>
      <c r="BM61" s="50"/>
      <c r="BN61" s="50"/>
      <c r="BO61" s="13">
        <f>M61</f>
        <v>400000</v>
      </c>
    </row>
    <row r="62" spans="1:67" x14ac:dyDescent="0.2">
      <c r="A62" s="51">
        <v>37347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</row>
    <row r="63" spans="1:67" x14ac:dyDescent="0.2">
      <c r="AK63" s="11">
        <v>2106</v>
      </c>
      <c r="AL63" s="11">
        <v>106</v>
      </c>
      <c r="AM63" s="11">
        <v>0</v>
      </c>
      <c r="AN63" s="11">
        <v>1950</v>
      </c>
      <c r="AO63" s="11">
        <v>479</v>
      </c>
      <c r="AP63" s="11">
        <v>143</v>
      </c>
      <c r="AQ63" s="11">
        <v>491</v>
      </c>
      <c r="AR63" s="11">
        <v>763</v>
      </c>
      <c r="AS63" s="11">
        <v>176</v>
      </c>
      <c r="AT63" s="11">
        <f>SUM(AO63:AS63)</f>
        <v>2052</v>
      </c>
      <c r="AU63" s="11">
        <f>AT63+AL63</f>
        <v>2158</v>
      </c>
      <c r="AV63" s="11">
        <f>AU63-AK63</f>
        <v>52</v>
      </c>
      <c r="AW63" s="11">
        <f>AT63-AN63</f>
        <v>102</v>
      </c>
      <c r="AY63" s="11">
        <f t="shared" ref="AY63:AY73" si="27">AK63-AL63-AN63</f>
        <v>50</v>
      </c>
    </row>
    <row r="64" spans="1:67" x14ac:dyDescent="0.2">
      <c r="B64" s="53" t="s">
        <v>0</v>
      </c>
      <c r="C64" s="53"/>
      <c r="D64" s="53"/>
      <c r="E64" s="53"/>
      <c r="F64" s="53"/>
      <c r="G64" s="11">
        <v>2850</v>
      </c>
      <c r="AK64" s="11">
        <v>2064</v>
      </c>
      <c r="AL64" s="11">
        <v>104</v>
      </c>
      <c r="AN64" s="11">
        <v>1900</v>
      </c>
      <c r="AO64" s="11">
        <v>437</v>
      </c>
      <c r="AP64" s="11">
        <v>156</v>
      </c>
      <c r="AQ64" s="11">
        <v>489</v>
      </c>
      <c r="AR64" s="11">
        <v>696</v>
      </c>
      <c r="AS64" s="11">
        <v>176</v>
      </c>
      <c r="AT64" s="11">
        <f t="shared" ref="AT64:AT73" si="28">SUM(AO64:AS64)</f>
        <v>1954</v>
      </c>
      <c r="AU64" s="11">
        <f t="shared" ref="AU64:AU73" si="29">AT64+AL64</f>
        <v>2058</v>
      </c>
      <c r="AV64" s="11">
        <f t="shared" ref="AV64:AV73" si="30">AU64-AK64</f>
        <v>-6</v>
      </c>
      <c r="AW64" s="11">
        <f t="shared" ref="AW64:AW73" si="31">AT64-AN64</f>
        <v>54</v>
      </c>
      <c r="AY64" s="11">
        <f t="shared" si="27"/>
        <v>60</v>
      </c>
    </row>
    <row r="65" spans="2:51" x14ac:dyDescent="0.2">
      <c r="B65" s="53"/>
      <c r="C65" s="53"/>
      <c r="D65" s="53"/>
      <c r="E65" s="53"/>
      <c r="F65" s="53"/>
      <c r="AK65" s="11">
        <v>2079</v>
      </c>
      <c r="AL65" s="11">
        <v>102</v>
      </c>
      <c r="AN65" s="11">
        <v>1900</v>
      </c>
      <c r="AO65" s="11">
        <v>440</v>
      </c>
      <c r="AP65" s="11">
        <v>167</v>
      </c>
      <c r="AQ65" s="11">
        <v>508</v>
      </c>
      <c r="AR65" s="11">
        <v>663</v>
      </c>
      <c r="AS65" s="11">
        <v>184</v>
      </c>
      <c r="AT65" s="11">
        <f t="shared" si="28"/>
        <v>1962</v>
      </c>
      <c r="AU65" s="11">
        <f t="shared" si="29"/>
        <v>2064</v>
      </c>
      <c r="AV65" s="11">
        <f t="shared" si="30"/>
        <v>-15</v>
      </c>
      <c r="AW65" s="11">
        <f t="shared" si="31"/>
        <v>62</v>
      </c>
      <c r="AY65" s="11">
        <f t="shared" si="27"/>
        <v>77</v>
      </c>
    </row>
    <row r="66" spans="2:51" x14ac:dyDescent="0.2">
      <c r="B66" s="53" t="s">
        <v>1</v>
      </c>
      <c r="C66" s="53" t="s">
        <v>87</v>
      </c>
      <c r="D66" s="53"/>
      <c r="E66" s="53"/>
      <c r="F66" s="53"/>
      <c r="G66" s="11">
        <v>2350</v>
      </c>
      <c r="AK66" s="11">
        <v>2028</v>
      </c>
      <c r="AL66" s="11">
        <v>98</v>
      </c>
      <c r="AN66" s="11">
        <v>1870</v>
      </c>
      <c r="AO66" s="11">
        <v>409</v>
      </c>
      <c r="AP66" s="11">
        <v>146</v>
      </c>
      <c r="AQ66" s="11">
        <v>505</v>
      </c>
      <c r="AR66" s="11">
        <v>636</v>
      </c>
      <c r="AS66" s="11">
        <v>229</v>
      </c>
      <c r="AT66" s="11">
        <f t="shared" si="28"/>
        <v>1925</v>
      </c>
      <c r="AU66" s="11">
        <f t="shared" si="29"/>
        <v>2023</v>
      </c>
      <c r="AV66" s="11">
        <f t="shared" si="30"/>
        <v>-5</v>
      </c>
      <c r="AW66" s="11">
        <f t="shared" si="31"/>
        <v>55</v>
      </c>
      <c r="AY66" s="11">
        <f t="shared" si="27"/>
        <v>60</v>
      </c>
    </row>
    <row r="67" spans="2:51" x14ac:dyDescent="0.2">
      <c r="B67" s="53"/>
      <c r="C67" s="53" t="s">
        <v>2</v>
      </c>
      <c r="D67" s="53"/>
      <c r="E67" s="53"/>
      <c r="F67" s="53"/>
      <c r="G67" s="11">
        <v>2200</v>
      </c>
      <c r="AK67" s="11">
        <v>2050</v>
      </c>
      <c r="AL67" s="11">
        <v>97</v>
      </c>
      <c r="AN67" s="11">
        <v>1900</v>
      </c>
      <c r="AO67" s="11">
        <v>547</v>
      </c>
      <c r="AP67" s="11">
        <v>151</v>
      </c>
      <c r="AQ67" s="11">
        <v>454</v>
      </c>
      <c r="AR67" s="11">
        <v>524</v>
      </c>
      <c r="AS67" s="11">
        <v>272</v>
      </c>
      <c r="AT67" s="11">
        <f t="shared" si="28"/>
        <v>1948</v>
      </c>
      <c r="AU67" s="11">
        <f t="shared" si="29"/>
        <v>2045</v>
      </c>
      <c r="AV67" s="11">
        <f t="shared" si="30"/>
        <v>-5</v>
      </c>
      <c r="AW67" s="11">
        <f t="shared" si="31"/>
        <v>48</v>
      </c>
      <c r="AY67" s="11">
        <f t="shared" si="27"/>
        <v>53</v>
      </c>
    </row>
    <row r="68" spans="2:51" x14ac:dyDescent="0.2">
      <c r="B68" s="53"/>
      <c r="C68" s="53"/>
      <c r="D68" s="53"/>
      <c r="E68" s="53"/>
      <c r="F68" s="53"/>
      <c r="AK68" s="11">
        <v>2202</v>
      </c>
      <c r="AL68" s="11" t="s">
        <v>108</v>
      </c>
      <c r="AN68" s="11">
        <v>2045</v>
      </c>
      <c r="AO68" s="11">
        <v>580</v>
      </c>
      <c r="AP68" s="11">
        <v>152</v>
      </c>
      <c r="AQ68" s="11">
        <v>534</v>
      </c>
      <c r="AR68" s="11">
        <v>488</v>
      </c>
      <c r="AS68" s="11">
        <v>325</v>
      </c>
      <c r="AT68" s="11">
        <f t="shared" si="28"/>
        <v>2079</v>
      </c>
      <c r="AU68" s="11" t="e">
        <f t="shared" si="29"/>
        <v>#VALUE!</v>
      </c>
      <c r="AV68" s="11" t="e">
        <f t="shared" si="30"/>
        <v>#VALUE!</v>
      </c>
      <c r="AW68" s="11">
        <f t="shared" si="31"/>
        <v>34</v>
      </c>
      <c r="AY68" s="11" t="e">
        <f t="shared" si="27"/>
        <v>#VALUE!</v>
      </c>
    </row>
    <row r="69" spans="2:51" x14ac:dyDescent="0.2">
      <c r="B69" s="53" t="s">
        <v>88</v>
      </c>
      <c r="C69" s="53" t="s">
        <v>89</v>
      </c>
      <c r="D69" s="53"/>
      <c r="E69" s="53"/>
      <c r="F69" s="53"/>
      <c r="G69" s="11">
        <v>650</v>
      </c>
      <c r="AK69" s="11">
        <v>2077</v>
      </c>
      <c r="AL69" s="11">
        <v>96</v>
      </c>
      <c r="AN69" s="11">
        <v>1924</v>
      </c>
      <c r="AO69" s="11">
        <v>586</v>
      </c>
      <c r="AP69" s="11">
        <v>134</v>
      </c>
      <c r="AQ69" s="11">
        <v>517</v>
      </c>
      <c r="AR69" s="11">
        <v>487</v>
      </c>
      <c r="AS69" s="11">
        <v>247</v>
      </c>
      <c r="AT69" s="11">
        <f t="shared" si="28"/>
        <v>1971</v>
      </c>
      <c r="AU69" s="11">
        <f t="shared" si="29"/>
        <v>2067</v>
      </c>
      <c r="AV69" s="11">
        <f t="shared" si="30"/>
        <v>-10</v>
      </c>
      <c r="AW69" s="11">
        <f t="shared" si="31"/>
        <v>47</v>
      </c>
      <c r="AY69" s="11">
        <f t="shared" si="27"/>
        <v>57</v>
      </c>
    </row>
    <row r="70" spans="2:51" x14ac:dyDescent="0.2">
      <c r="B70" s="53"/>
      <c r="C70" s="53"/>
      <c r="D70" s="53"/>
      <c r="E70" s="53"/>
      <c r="F70" s="53"/>
      <c r="AK70" s="11">
        <v>2013</v>
      </c>
      <c r="AL70" s="11">
        <v>99</v>
      </c>
      <c r="AN70" s="11">
        <v>1861</v>
      </c>
      <c r="AO70" s="11">
        <v>586</v>
      </c>
      <c r="AP70" s="11">
        <v>129</v>
      </c>
      <c r="AQ70" s="11">
        <v>530</v>
      </c>
      <c r="AR70" s="11">
        <v>459</v>
      </c>
      <c r="AS70" s="11">
        <v>204</v>
      </c>
      <c r="AT70" s="11">
        <f t="shared" si="28"/>
        <v>1908</v>
      </c>
      <c r="AU70" s="11">
        <f t="shared" si="29"/>
        <v>2007</v>
      </c>
      <c r="AV70" s="11">
        <f t="shared" si="30"/>
        <v>-6</v>
      </c>
      <c r="AW70" s="11">
        <f t="shared" si="31"/>
        <v>47</v>
      </c>
      <c r="AY70" s="11">
        <f t="shared" si="27"/>
        <v>53</v>
      </c>
    </row>
    <row r="71" spans="2:51" x14ac:dyDescent="0.2">
      <c r="B71" s="53" t="s">
        <v>7</v>
      </c>
      <c r="C71" s="53" t="s">
        <v>90</v>
      </c>
      <c r="D71" s="53"/>
      <c r="E71" s="53"/>
      <c r="F71" s="53"/>
      <c r="AK71" s="11">
        <v>1980</v>
      </c>
      <c r="AL71" s="11">
        <v>94</v>
      </c>
      <c r="AN71" s="11">
        <v>1823</v>
      </c>
      <c r="AO71" s="11">
        <v>589</v>
      </c>
      <c r="AP71" s="11">
        <v>135</v>
      </c>
      <c r="AQ71" s="11">
        <v>542</v>
      </c>
      <c r="AR71" s="11">
        <v>444</v>
      </c>
      <c r="AS71" s="11">
        <v>176</v>
      </c>
      <c r="AT71" s="11">
        <f t="shared" si="28"/>
        <v>1886</v>
      </c>
      <c r="AU71" s="11">
        <f t="shared" si="29"/>
        <v>1980</v>
      </c>
      <c r="AV71" s="11">
        <f t="shared" si="30"/>
        <v>0</v>
      </c>
      <c r="AW71" s="11">
        <f t="shared" si="31"/>
        <v>63</v>
      </c>
      <c r="AY71" s="11">
        <f t="shared" si="27"/>
        <v>63</v>
      </c>
    </row>
    <row r="72" spans="2:51" x14ac:dyDescent="0.2">
      <c r="B72" s="53"/>
      <c r="C72" s="53"/>
      <c r="D72" s="53"/>
      <c r="E72" s="53"/>
      <c r="F72" s="53"/>
      <c r="AK72" s="11">
        <v>1991</v>
      </c>
      <c r="AL72" s="11">
        <v>94</v>
      </c>
      <c r="AN72" s="11">
        <v>1842</v>
      </c>
      <c r="AO72" s="11">
        <v>588</v>
      </c>
      <c r="AP72" s="11">
        <v>130</v>
      </c>
      <c r="AQ72" s="11">
        <v>516</v>
      </c>
      <c r="AR72" s="11">
        <v>468</v>
      </c>
      <c r="AS72" s="11">
        <v>193</v>
      </c>
      <c r="AT72" s="11">
        <f t="shared" si="28"/>
        <v>1895</v>
      </c>
      <c r="AU72" s="11">
        <f t="shared" si="29"/>
        <v>1989</v>
      </c>
      <c r="AV72" s="11">
        <f t="shared" si="30"/>
        <v>-2</v>
      </c>
      <c r="AW72" s="11">
        <f t="shared" si="31"/>
        <v>53</v>
      </c>
      <c r="AY72" s="11">
        <f t="shared" si="27"/>
        <v>55</v>
      </c>
    </row>
    <row r="73" spans="2:51" x14ac:dyDescent="0.2">
      <c r="B73" s="53" t="s">
        <v>9</v>
      </c>
      <c r="C73" s="53"/>
      <c r="D73" s="53"/>
      <c r="E73" s="53"/>
      <c r="F73" s="53"/>
      <c r="G73" s="11">
        <v>1650</v>
      </c>
      <c r="AK73" s="11">
        <v>1944</v>
      </c>
      <c r="AL73" s="11">
        <v>92</v>
      </c>
      <c r="AN73" s="11">
        <v>1785</v>
      </c>
      <c r="AO73" s="11">
        <v>538</v>
      </c>
      <c r="AP73" s="11">
        <v>139</v>
      </c>
      <c r="AQ73" s="11">
        <v>535</v>
      </c>
      <c r="AR73" s="11">
        <v>438</v>
      </c>
      <c r="AS73" s="11">
        <v>191</v>
      </c>
      <c r="AT73" s="11">
        <f t="shared" si="28"/>
        <v>1841</v>
      </c>
      <c r="AU73" s="11">
        <f t="shared" si="29"/>
        <v>1933</v>
      </c>
      <c r="AV73" s="11">
        <f t="shared" si="30"/>
        <v>-11</v>
      </c>
      <c r="AW73" s="11">
        <f t="shared" si="31"/>
        <v>56</v>
      </c>
      <c r="AY73" s="11">
        <f t="shared" si="27"/>
        <v>67</v>
      </c>
    </row>
    <row r="74" spans="2:51" x14ac:dyDescent="0.2">
      <c r="B74" s="53"/>
      <c r="C74" s="53" t="s">
        <v>7</v>
      </c>
      <c r="D74" s="53"/>
      <c r="E74" s="53"/>
      <c r="F74" s="53"/>
      <c r="G74" s="11" t="s">
        <v>91</v>
      </c>
    </row>
    <row r="75" spans="2:51" x14ac:dyDescent="0.2">
      <c r="B75" s="53"/>
      <c r="C75" s="53" t="s">
        <v>8</v>
      </c>
      <c r="D75" s="53"/>
      <c r="E75" s="53"/>
      <c r="F75" s="53"/>
      <c r="G75" s="11">
        <v>750</v>
      </c>
    </row>
    <row r="76" spans="2:51" x14ac:dyDescent="0.2">
      <c r="B76" s="53"/>
      <c r="C76" s="53"/>
      <c r="D76" s="53"/>
      <c r="E76" s="53"/>
      <c r="F76" s="53"/>
    </row>
    <row r="77" spans="2:51" x14ac:dyDescent="0.2">
      <c r="B77" s="53"/>
      <c r="C77" s="53"/>
      <c r="D77" s="53"/>
      <c r="E77" s="53"/>
      <c r="F77" s="53"/>
    </row>
    <row r="78" spans="2:51" x14ac:dyDescent="0.2">
      <c r="B78" s="53"/>
      <c r="C78" s="53"/>
      <c r="D78" s="53"/>
      <c r="E78" s="53"/>
      <c r="F78" s="53"/>
    </row>
    <row r="79" spans="2:51" x14ac:dyDescent="0.2">
      <c r="B79" s="53"/>
      <c r="C79" s="53"/>
      <c r="D79" s="53"/>
      <c r="E79" s="53"/>
      <c r="F79" s="53"/>
    </row>
  </sheetData>
  <pageMargins left="0.2" right="0.25" top="0.2" bottom="0.2" header="0.17" footer="0.2"/>
  <pageSetup paperSize="5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2" sqref="I2"/>
    </sheetView>
  </sheetViews>
  <sheetFormatPr defaultRowHeight="12.75" x14ac:dyDescent="0.2"/>
  <cols>
    <col min="1" max="1" width="9.140625" style="38"/>
    <col min="2" max="2" width="10" style="11" customWidth="1"/>
    <col min="3" max="3" width="10.42578125" style="11" customWidth="1"/>
    <col min="4" max="4" width="11.28515625" style="11" customWidth="1"/>
    <col min="5" max="5" width="11" style="11" customWidth="1"/>
    <col min="6" max="9" width="9.140625" style="11"/>
    <col min="10" max="10" width="9" style="11" customWidth="1"/>
    <col min="11" max="11" width="9.140625" style="11"/>
  </cols>
  <sheetData>
    <row r="1" spans="1:10" x14ac:dyDescent="0.2">
      <c r="F1" s="100" t="s">
        <v>138</v>
      </c>
      <c r="G1" s="100"/>
      <c r="H1" s="100"/>
      <c r="I1" s="99"/>
    </row>
    <row r="2" spans="1:10" x14ac:dyDescent="0.2">
      <c r="B2" s="24" t="s">
        <v>136</v>
      </c>
      <c r="C2" s="24" t="s">
        <v>137</v>
      </c>
      <c r="D2" s="24" t="s">
        <v>64</v>
      </c>
      <c r="E2" s="24" t="s">
        <v>139</v>
      </c>
      <c r="I2" s="24" t="s">
        <v>148</v>
      </c>
      <c r="J2" s="97" t="s">
        <v>140</v>
      </c>
    </row>
    <row r="3" spans="1:10" x14ac:dyDescent="0.2">
      <c r="B3" s="97" t="s">
        <v>142</v>
      </c>
      <c r="C3" s="97" t="s">
        <v>141</v>
      </c>
      <c r="D3" s="97" t="s">
        <v>144</v>
      </c>
      <c r="E3" s="97" t="s">
        <v>144</v>
      </c>
      <c r="F3" s="97" t="s">
        <v>143</v>
      </c>
      <c r="G3" s="97" t="s">
        <v>146</v>
      </c>
      <c r="H3" s="97"/>
      <c r="I3" s="97" t="s">
        <v>149</v>
      </c>
    </row>
    <row r="4" spans="1:10" x14ac:dyDescent="0.2">
      <c r="A4" s="98">
        <v>36982</v>
      </c>
      <c r="B4" s="11">
        <v>-6251</v>
      </c>
      <c r="C4" s="11">
        <v>-1000</v>
      </c>
      <c r="D4" s="11">
        <v>1500</v>
      </c>
      <c r="E4" s="11">
        <v>2000</v>
      </c>
      <c r="G4" s="11">
        <v>-3000</v>
      </c>
      <c r="J4" s="11">
        <f>SUM(B4:H4)</f>
        <v>-6751</v>
      </c>
    </row>
    <row r="5" spans="1:10" x14ac:dyDescent="0.2">
      <c r="A5" s="98">
        <v>37012</v>
      </c>
      <c r="B5" s="11">
        <v>-1293</v>
      </c>
      <c r="C5" s="11">
        <v>-1650</v>
      </c>
      <c r="D5" s="11">
        <v>1500</v>
      </c>
      <c r="E5" s="11">
        <v>2000</v>
      </c>
      <c r="G5" s="11">
        <v>-3000</v>
      </c>
      <c r="J5" s="11">
        <f t="shared" ref="J5:J12" si="0">SUM(B5:H5)</f>
        <v>-2443</v>
      </c>
    </row>
    <row r="6" spans="1:10" x14ac:dyDescent="0.2">
      <c r="A6" s="98">
        <v>37043</v>
      </c>
      <c r="B6" s="11">
        <v>-574</v>
      </c>
      <c r="C6" s="11">
        <v>-1100</v>
      </c>
      <c r="D6" s="11">
        <v>2000</v>
      </c>
      <c r="E6" s="11">
        <v>2250</v>
      </c>
      <c r="G6" s="11">
        <v>-2000</v>
      </c>
      <c r="J6" s="11">
        <f t="shared" si="0"/>
        <v>576</v>
      </c>
    </row>
    <row r="7" spans="1:10" x14ac:dyDescent="0.2">
      <c r="A7" s="98">
        <v>37073</v>
      </c>
      <c r="B7" s="11">
        <v>-2601</v>
      </c>
      <c r="C7" s="11">
        <v>-450</v>
      </c>
      <c r="D7" s="11">
        <v>2500</v>
      </c>
      <c r="E7" s="11">
        <v>2500</v>
      </c>
      <c r="G7" s="11">
        <v>-1000</v>
      </c>
      <c r="J7" s="11">
        <f t="shared" si="0"/>
        <v>949</v>
      </c>
    </row>
    <row r="8" spans="1:10" x14ac:dyDescent="0.2">
      <c r="A8" s="98">
        <v>37104</v>
      </c>
      <c r="B8" s="11">
        <v>-3622</v>
      </c>
      <c r="C8" s="11">
        <v>-150</v>
      </c>
      <c r="D8" s="11">
        <v>3000</v>
      </c>
      <c r="E8" s="11">
        <v>3000</v>
      </c>
      <c r="G8" s="11">
        <v>0</v>
      </c>
      <c r="J8" s="11">
        <f t="shared" si="0"/>
        <v>2228</v>
      </c>
    </row>
    <row r="9" spans="1:10" x14ac:dyDescent="0.2">
      <c r="A9" s="98">
        <v>37135</v>
      </c>
      <c r="B9" s="11">
        <v>-4258</v>
      </c>
      <c r="C9" s="11">
        <v>0</v>
      </c>
      <c r="D9" s="11">
        <v>2500</v>
      </c>
      <c r="E9" s="11">
        <v>2500</v>
      </c>
      <c r="J9" s="11">
        <f t="shared" si="0"/>
        <v>742</v>
      </c>
    </row>
    <row r="10" spans="1:10" x14ac:dyDescent="0.2">
      <c r="A10" s="98">
        <v>37165</v>
      </c>
      <c r="B10" s="11">
        <v>-413</v>
      </c>
      <c r="D10" s="11">
        <v>2000</v>
      </c>
      <c r="E10" s="11">
        <v>2000</v>
      </c>
      <c r="J10" s="11">
        <f t="shared" si="0"/>
        <v>3587</v>
      </c>
    </row>
    <row r="11" spans="1:10" x14ac:dyDescent="0.2">
      <c r="A11" s="98">
        <v>37196</v>
      </c>
      <c r="B11" s="11">
        <v>-1203</v>
      </c>
      <c r="D11" s="11">
        <v>2000</v>
      </c>
      <c r="E11" s="11">
        <v>2000</v>
      </c>
      <c r="J11" s="11">
        <f t="shared" si="0"/>
        <v>2797</v>
      </c>
    </row>
    <row r="12" spans="1:10" x14ac:dyDescent="0.2">
      <c r="A12" s="98">
        <v>37226</v>
      </c>
      <c r="B12" s="11">
        <v>-1147</v>
      </c>
      <c r="D12" s="11">
        <v>2000</v>
      </c>
      <c r="E12" s="11">
        <v>2000</v>
      </c>
      <c r="J12" s="11">
        <f t="shared" si="0"/>
        <v>2853</v>
      </c>
    </row>
    <row r="13" spans="1:10" x14ac:dyDescent="0.2">
      <c r="A13" s="98">
        <v>37257</v>
      </c>
      <c r="D13" s="11">
        <v>2000</v>
      </c>
      <c r="E13" s="11">
        <v>2000</v>
      </c>
    </row>
    <row r="14" spans="1:10" x14ac:dyDescent="0.2">
      <c r="A14" s="98">
        <v>37288</v>
      </c>
      <c r="D14" s="11">
        <v>2000</v>
      </c>
      <c r="E14" s="11">
        <v>2000</v>
      </c>
    </row>
    <row r="15" spans="1:10" x14ac:dyDescent="0.2">
      <c r="A15" s="98">
        <v>37316</v>
      </c>
      <c r="D15" s="11">
        <v>2000</v>
      </c>
      <c r="E15" s="11">
        <v>2000</v>
      </c>
    </row>
    <row r="16" spans="1:10" x14ac:dyDescent="0.2">
      <c r="A16" s="98">
        <v>37347</v>
      </c>
    </row>
    <row r="21" spans="1:1" x14ac:dyDescent="0.2">
      <c r="A21" s="38" t="s">
        <v>145</v>
      </c>
    </row>
    <row r="22" spans="1:1" x14ac:dyDescent="0.2">
      <c r="A22" s="38" t="s">
        <v>147</v>
      </c>
    </row>
  </sheetData>
  <mergeCells count="1">
    <mergeCell ref="F1:H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pageSetUpPr autoPageBreaks="0"/>
  </sheetPr>
  <dimension ref="A1:AZ148"/>
  <sheetViews>
    <sheetView topLeftCell="A23" workbookViewId="0">
      <pane xSplit="1" topLeftCell="B1" activePane="topRight" state="frozen"/>
      <selection pane="topRight" activeCell="A44" sqref="A44"/>
    </sheetView>
  </sheetViews>
  <sheetFormatPr defaultRowHeight="12.75" x14ac:dyDescent="0.2"/>
  <cols>
    <col min="1" max="1" width="23.7109375" style="2" customWidth="1"/>
    <col min="2" max="2" width="12" style="34" customWidth="1"/>
    <col min="3" max="3" width="12" style="2" customWidth="1"/>
    <col min="4" max="5" width="12" style="11" customWidth="1"/>
    <col min="6" max="7" width="12" style="2" customWidth="1"/>
    <col min="8" max="31" width="13.7109375" customWidth="1"/>
  </cols>
  <sheetData>
    <row r="1" spans="1:15" x14ac:dyDescent="0.2">
      <c r="A1" s="4" t="s">
        <v>52</v>
      </c>
      <c r="B1" s="33" t="s">
        <v>53</v>
      </c>
      <c r="C1" s="4" t="s">
        <v>54</v>
      </c>
      <c r="D1" s="24" t="s">
        <v>65</v>
      </c>
      <c r="E1" s="24" t="s">
        <v>55</v>
      </c>
      <c r="F1" s="4" t="s">
        <v>62</v>
      </c>
      <c r="G1" s="4" t="s">
        <v>63</v>
      </c>
      <c r="H1" s="4" t="s">
        <v>92</v>
      </c>
      <c r="I1" s="4" t="s">
        <v>95</v>
      </c>
      <c r="J1" s="4" t="s">
        <v>103</v>
      </c>
    </row>
    <row r="2" spans="1:15" hidden="1" x14ac:dyDescent="0.2">
      <c r="A2" s="83" t="s">
        <v>70</v>
      </c>
      <c r="B2" s="91">
        <v>36982</v>
      </c>
      <c r="C2" s="2">
        <v>545</v>
      </c>
      <c r="D2" s="78">
        <v>6930</v>
      </c>
      <c r="E2" s="11">
        <f t="shared" ref="E2:E10" si="0">C2*24*D2/1000</f>
        <v>90644.4</v>
      </c>
      <c r="F2" s="2" t="s">
        <v>75</v>
      </c>
      <c r="G2" s="2" t="s">
        <v>68</v>
      </c>
      <c r="H2" t="s">
        <v>94</v>
      </c>
      <c r="I2" t="s">
        <v>96</v>
      </c>
      <c r="J2" t="s">
        <v>104</v>
      </c>
    </row>
    <row r="3" spans="1:15" hidden="1" x14ac:dyDescent="0.2">
      <c r="A3" s="83" t="s">
        <v>69</v>
      </c>
      <c r="B3" s="91">
        <v>37043</v>
      </c>
      <c r="C3" s="2">
        <v>520</v>
      </c>
      <c r="D3" s="56">
        <v>7000</v>
      </c>
      <c r="E3" s="11">
        <f t="shared" si="0"/>
        <v>87360</v>
      </c>
      <c r="F3" s="2" t="s">
        <v>75</v>
      </c>
      <c r="G3" s="2" t="s">
        <v>68</v>
      </c>
      <c r="H3" t="s">
        <v>100</v>
      </c>
      <c r="I3" t="s">
        <v>97</v>
      </c>
    </row>
    <row r="4" spans="1:15" hidden="1" x14ac:dyDescent="0.2">
      <c r="A4" s="83" t="s">
        <v>73</v>
      </c>
      <c r="B4" s="91">
        <v>37043</v>
      </c>
      <c r="C4" s="2">
        <v>500</v>
      </c>
      <c r="D4" s="56">
        <v>7500</v>
      </c>
      <c r="E4" s="11">
        <f t="shared" si="0"/>
        <v>90000</v>
      </c>
      <c r="F4" s="2" t="s">
        <v>71</v>
      </c>
      <c r="G4" s="2" t="s">
        <v>68</v>
      </c>
      <c r="H4" t="s">
        <v>93</v>
      </c>
      <c r="I4" t="s">
        <v>98</v>
      </c>
      <c r="K4" s="42">
        <v>60000</v>
      </c>
      <c r="L4" s="36" t="s">
        <v>76</v>
      </c>
      <c r="M4" s="36" t="s">
        <v>78</v>
      </c>
      <c r="N4" s="36"/>
      <c r="O4" s="37"/>
    </row>
    <row r="5" spans="1:15" hidden="1" x14ac:dyDescent="0.2">
      <c r="A5" s="45" t="s">
        <v>119</v>
      </c>
      <c r="B5" s="91">
        <v>37043</v>
      </c>
      <c r="C5" s="2">
        <v>360</v>
      </c>
      <c r="D5" s="78"/>
      <c r="G5" s="2" t="s">
        <v>72</v>
      </c>
      <c r="J5" t="s">
        <v>127</v>
      </c>
      <c r="K5" s="43">
        <v>60000</v>
      </c>
      <c r="L5" s="38" t="s">
        <v>77</v>
      </c>
      <c r="M5" s="38"/>
      <c r="N5" s="38"/>
      <c r="O5" s="39"/>
    </row>
    <row r="6" spans="1:15" x14ac:dyDescent="0.2">
      <c r="A6" s="83" t="s">
        <v>56</v>
      </c>
      <c r="B6" s="91">
        <v>37073</v>
      </c>
      <c r="C6" s="2">
        <v>500</v>
      </c>
      <c r="D6" s="78">
        <v>6950</v>
      </c>
      <c r="E6" s="11">
        <f t="shared" si="0"/>
        <v>83400</v>
      </c>
      <c r="F6" s="2" t="s">
        <v>57</v>
      </c>
      <c r="G6" s="2" t="s">
        <v>64</v>
      </c>
      <c r="I6" t="s">
        <v>96</v>
      </c>
      <c r="K6" s="43">
        <v>50000</v>
      </c>
      <c r="L6" s="38" t="s">
        <v>61</v>
      </c>
      <c r="M6" s="38"/>
      <c r="N6" s="38"/>
      <c r="O6" s="39"/>
    </row>
    <row r="7" spans="1:15" x14ac:dyDescent="0.2">
      <c r="A7" s="83" t="s">
        <v>58</v>
      </c>
      <c r="B7" s="91">
        <v>37073</v>
      </c>
      <c r="C7" s="2">
        <v>500</v>
      </c>
      <c r="D7" s="56">
        <v>7500</v>
      </c>
      <c r="E7" s="11">
        <f t="shared" si="0"/>
        <v>90000</v>
      </c>
      <c r="F7" s="2" t="s">
        <v>57</v>
      </c>
      <c r="G7" s="2" t="s">
        <v>64</v>
      </c>
      <c r="I7" t="s">
        <v>96</v>
      </c>
      <c r="K7" s="44" t="s">
        <v>79</v>
      </c>
      <c r="L7" s="40"/>
      <c r="M7" s="40"/>
      <c r="N7" s="40"/>
      <c r="O7" s="41"/>
    </row>
    <row r="8" spans="1:15" x14ac:dyDescent="0.2">
      <c r="A8" s="45" t="s">
        <v>122</v>
      </c>
      <c r="B8" s="86">
        <v>37073</v>
      </c>
      <c r="C8" s="87">
        <v>90</v>
      </c>
      <c r="D8" s="56">
        <v>10000</v>
      </c>
      <c r="E8" s="11">
        <f t="shared" si="0"/>
        <v>21600</v>
      </c>
      <c r="F8" s="2" t="s">
        <v>124</v>
      </c>
      <c r="G8" s="2" t="s">
        <v>64</v>
      </c>
      <c r="H8" t="s">
        <v>124</v>
      </c>
      <c r="J8" t="s">
        <v>126</v>
      </c>
      <c r="K8" s="38"/>
      <c r="L8" s="38"/>
      <c r="M8" s="38"/>
      <c r="N8" s="38"/>
      <c r="O8" s="38"/>
    </row>
    <row r="9" spans="1:15" x14ac:dyDescent="0.2">
      <c r="A9" s="45" t="s">
        <v>123</v>
      </c>
      <c r="B9" s="86">
        <v>37073</v>
      </c>
      <c r="C9" s="87">
        <v>135</v>
      </c>
      <c r="D9" s="56">
        <v>10000</v>
      </c>
      <c r="E9" s="11">
        <f t="shared" si="0"/>
        <v>32400</v>
      </c>
      <c r="F9" s="2" t="s">
        <v>124</v>
      </c>
      <c r="G9" s="2" t="s">
        <v>64</v>
      </c>
      <c r="H9" t="s">
        <v>124</v>
      </c>
      <c r="J9" t="s">
        <v>125</v>
      </c>
      <c r="K9" s="38"/>
      <c r="L9" s="38"/>
      <c r="M9" s="38"/>
      <c r="N9" s="38"/>
      <c r="O9" s="38"/>
    </row>
    <row r="10" spans="1:15" x14ac:dyDescent="0.2">
      <c r="A10" s="83" t="s">
        <v>66</v>
      </c>
      <c r="B10" s="91">
        <v>37104</v>
      </c>
      <c r="C10" s="2">
        <v>320</v>
      </c>
      <c r="D10" s="78">
        <v>10545</v>
      </c>
      <c r="E10" s="11">
        <f t="shared" si="0"/>
        <v>80985.600000000006</v>
      </c>
      <c r="F10" s="2" t="s">
        <v>61</v>
      </c>
      <c r="G10" s="2" t="s">
        <v>64</v>
      </c>
      <c r="J10" t="s">
        <v>74</v>
      </c>
      <c r="K10" s="38"/>
      <c r="L10" s="38"/>
      <c r="M10" s="38"/>
      <c r="N10" s="38"/>
      <c r="O10" s="38"/>
    </row>
    <row r="11" spans="1:15" hidden="1" x14ac:dyDescent="0.2">
      <c r="A11" s="45" t="s">
        <v>109</v>
      </c>
      <c r="B11" s="91">
        <v>37104</v>
      </c>
      <c r="C11" s="2">
        <v>120</v>
      </c>
      <c r="D11" s="56">
        <v>7500</v>
      </c>
      <c r="E11" s="11">
        <f>C11*24*D11/1000</f>
        <v>21600</v>
      </c>
      <c r="F11" s="2" t="s">
        <v>71</v>
      </c>
      <c r="G11" s="2" t="s">
        <v>68</v>
      </c>
      <c r="K11" s="38"/>
      <c r="L11" s="38"/>
      <c r="M11" s="38"/>
      <c r="N11" s="38"/>
      <c r="O11" s="38"/>
    </row>
    <row r="12" spans="1:15" x14ac:dyDescent="0.2">
      <c r="A12" s="83" t="s">
        <v>59</v>
      </c>
      <c r="B12" s="91">
        <v>37196</v>
      </c>
      <c r="C12" s="2">
        <v>521</v>
      </c>
      <c r="D12" s="11">
        <v>6750</v>
      </c>
      <c r="E12" s="11">
        <f>C12*24*D12/1000</f>
        <v>84402</v>
      </c>
      <c r="F12" s="2" t="s">
        <v>61</v>
      </c>
      <c r="G12" s="2" t="s">
        <v>64</v>
      </c>
      <c r="K12" s="38"/>
      <c r="L12" s="38"/>
      <c r="M12" s="38"/>
      <c r="N12" s="38"/>
      <c r="O12" s="38"/>
    </row>
    <row r="13" spans="1:15" hidden="1" x14ac:dyDescent="0.2">
      <c r="A13" s="45" t="s">
        <v>129</v>
      </c>
      <c r="B13" s="91">
        <v>37288</v>
      </c>
      <c r="C13" s="2">
        <v>250</v>
      </c>
      <c r="D13" s="56">
        <v>7500</v>
      </c>
      <c r="E13" s="11">
        <f>C13*24*D13/1000</f>
        <v>45000</v>
      </c>
      <c r="F13" s="2" t="s">
        <v>71</v>
      </c>
      <c r="G13" s="2" t="s">
        <v>72</v>
      </c>
      <c r="H13" t="s">
        <v>130</v>
      </c>
      <c r="I13" t="s">
        <v>132</v>
      </c>
      <c r="J13" t="s">
        <v>131</v>
      </c>
      <c r="K13" s="38"/>
      <c r="L13" s="38"/>
      <c r="M13" s="38"/>
      <c r="N13" s="38"/>
      <c r="O13" s="38"/>
    </row>
    <row r="14" spans="1:15" x14ac:dyDescent="0.2">
      <c r="A14" s="83" t="s">
        <v>60</v>
      </c>
      <c r="B14" s="34">
        <v>37316</v>
      </c>
      <c r="C14" s="2">
        <v>520</v>
      </c>
      <c r="D14" s="11">
        <v>6750</v>
      </c>
      <c r="E14" s="11">
        <f>C14*24*D14/1000</f>
        <v>84240</v>
      </c>
      <c r="F14" s="2" t="s">
        <v>61</v>
      </c>
      <c r="G14" s="2" t="s">
        <v>64</v>
      </c>
    </row>
    <row r="15" spans="1:15" x14ac:dyDescent="0.2">
      <c r="A15" s="45" t="s">
        <v>67</v>
      </c>
      <c r="B15" s="34">
        <v>37622</v>
      </c>
      <c r="C15" s="2">
        <v>240</v>
      </c>
      <c r="F15" s="2" t="s">
        <v>61</v>
      </c>
      <c r="G15" s="2" t="s">
        <v>64</v>
      </c>
    </row>
    <row r="16" spans="1:15" hidden="1" x14ac:dyDescent="0.2">
      <c r="A16" s="45" t="s">
        <v>110</v>
      </c>
      <c r="B16" s="34">
        <v>37773</v>
      </c>
      <c r="C16" s="2">
        <v>500</v>
      </c>
      <c r="D16" s="56">
        <v>7500</v>
      </c>
      <c r="E16" s="11">
        <f>C16*24*D16/1000</f>
        <v>90000</v>
      </c>
      <c r="F16" s="2" t="s">
        <v>71</v>
      </c>
      <c r="G16" s="2" t="s">
        <v>68</v>
      </c>
    </row>
    <row r="17" spans="1:52" hidden="1" x14ac:dyDescent="0.2">
      <c r="A17" s="45" t="s">
        <v>111</v>
      </c>
      <c r="B17" s="34">
        <v>37834</v>
      </c>
      <c r="C17" s="2">
        <v>500</v>
      </c>
      <c r="D17" s="56">
        <v>7500</v>
      </c>
      <c r="E17" s="11">
        <f>C17*24*D17/1000</f>
        <v>90000</v>
      </c>
      <c r="F17" s="2" t="s">
        <v>71</v>
      </c>
      <c r="G17" s="2" t="s">
        <v>68</v>
      </c>
    </row>
    <row r="18" spans="1:52" x14ac:dyDescent="0.2">
      <c r="A18" s="35"/>
    </row>
    <row r="19" spans="1:52" x14ac:dyDescent="0.2">
      <c r="A19" s="35"/>
    </row>
    <row r="20" spans="1:52" x14ac:dyDescent="0.2">
      <c r="A20" s="35" t="s">
        <v>112</v>
      </c>
      <c r="B20" s="48" t="s">
        <v>113</v>
      </c>
      <c r="F20" s="35" t="s">
        <v>133</v>
      </c>
    </row>
    <row r="21" spans="1:52" x14ac:dyDescent="0.2">
      <c r="A21" s="35"/>
      <c r="B21" s="48" t="s">
        <v>114</v>
      </c>
      <c r="I21" t="s">
        <v>99</v>
      </c>
    </row>
    <row r="22" spans="1:52" x14ac:dyDescent="0.2">
      <c r="A22" s="35" t="s">
        <v>117</v>
      </c>
      <c r="B22" s="48" t="s">
        <v>115</v>
      </c>
    </row>
    <row r="23" spans="1:52" x14ac:dyDescent="0.2">
      <c r="A23" s="35"/>
      <c r="B23" s="48" t="s">
        <v>116</v>
      </c>
    </row>
    <row r="24" spans="1:52" x14ac:dyDescent="0.2">
      <c r="A24" s="35"/>
      <c r="B24" s="48" t="s">
        <v>118</v>
      </c>
    </row>
    <row r="25" spans="1:52" x14ac:dyDescent="0.2">
      <c r="B25" s="2"/>
    </row>
    <row r="26" spans="1:52" ht="13.5" thickBot="1" x14ac:dyDescent="0.25">
      <c r="A26" s="35"/>
      <c r="B26" s="35"/>
      <c r="C26" s="35"/>
      <c r="D26" s="35"/>
      <c r="E26" s="35"/>
      <c r="F26" s="35"/>
      <c r="G26" s="35"/>
      <c r="H26" s="35"/>
      <c r="I26" s="34"/>
      <c r="J26" s="2"/>
      <c r="K26" s="34"/>
      <c r="L26" s="2"/>
      <c r="M26" s="34"/>
      <c r="N26" s="2"/>
      <c r="O26" s="34"/>
      <c r="P26" s="2"/>
      <c r="Q26" s="34"/>
      <c r="R26" s="2"/>
      <c r="S26" s="34"/>
      <c r="T26" s="2"/>
      <c r="U26" s="2"/>
      <c r="V26" s="2"/>
      <c r="W26" s="2"/>
      <c r="X26" s="2"/>
      <c r="Y26" s="34"/>
      <c r="Z26" s="2"/>
      <c r="AA26" s="34"/>
      <c r="AB26" s="2"/>
    </row>
    <row r="27" spans="1:52" s="49" customFormat="1" ht="15.75" customHeight="1" x14ac:dyDescent="0.2">
      <c r="A27" s="85" t="s">
        <v>52</v>
      </c>
      <c r="B27" s="85"/>
      <c r="C27" s="85"/>
      <c r="D27" s="85"/>
      <c r="E27" s="85"/>
      <c r="F27" s="85"/>
      <c r="G27" s="85"/>
      <c r="H27" s="85"/>
      <c r="I27" s="81" t="s">
        <v>70</v>
      </c>
      <c r="J27" s="82"/>
      <c r="K27" s="81" t="s">
        <v>69</v>
      </c>
      <c r="L27" s="82"/>
      <c r="M27" s="81" t="s">
        <v>73</v>
      </c>
      <c r="N27" s="82"/>
      <c r="O27" s="84" t="s">
        <v>121</v>
      </c>
      <c r="P27" s="82"/>
      <c r="Q27" s="81" t="s">
        <v>56</v>
      </c>
      <c r="R27" s="82"/>
      <c r="S27" s="81" t="s">
        <v>58</v>
      </c>
      <c r="T27" s="82"/>
      <c r="U27" s="84" t="s">
        <v>122</v>
      </c>
      <c r="V27" s="82"/>
      <c r="W27" s="84" t="s">
        <v>123</v>
      </c>
      <c r="X27" s="82"/>
      <c r="Y27" s="81" t="s">
        <v>66</v>
      </c>
      <c r="Z27" s="82"/>
      <c r="AA27" s="84" t="s">
        <v>109</v>
      </c>
      <c r="AB27" s="82"/>
      <c r="AC27" s="90" t="s">
        <v>59</v>
      </c>
      <c r="AD27" s="71"/>
      <c r="AE27" s="90" t="s">
        <v>129</v>
      </c>
      <c r="AF27" s="71"/>
      <c r="AG27" s="70" t="s">
        <v>60</v>
      </c>
      <c r="AH27" s="71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s="49" customFormat="1" ht="12.75" customHeight="1" x14ac:dyDescent="0.2">
      <c r="A28" s="75" t="s">
        <v>95</v>
      </c>
      <c r="B28" s="75"/>
      <c r="C28" s="75"/>
      <c r="D28" s="75"/>
      <c r="E28" s="75"/>
      <c r="F28" s="75"/>
      <c r="G28" s="75"/>
      <c r="H28" s="75"/>
      <c r="I28" s="60" t="s">
        <v>96</v>
      </c>
      <c r="J28" s="63"/>
      <c r="K28" s="60" t="s">
        <v>97</v>
      </c>
      <c r="L28" s="63"/>
      <c r="M28" s="60" t="s">
        <v>98</v>
      </c>
      <c r="N28" s="63"/>
      <c r="O28" s="60"/>
      <c r="P28" s="63"/>
      <c r="Q28" s="60" t="s">
        <v>96</v>
      </c>
      <c r="R28" s="63"/>
      <c r="S28" s="60" t="s">
        <v>96</v>
      </c>
      <c r="T28" s="63"/>
      <c r="U28" s="60"/>
      <c r="V28" s="63"/>
      <c r="W28" s="60"/>
      <c r="X28" s="63"/>
      <c r="Y28" s="60"/>
      <c r="Z28" s="63"/>
      <c r="AA28" s="60" t="s">
        <v>120</v>
      </c>
      <c r="AB28" s="63"/>
      <c r="AC28" s="59"/>
      <c r="AD28" s="76"/>
      <c r="AE28" s="59" t="s">
        <v>132</v>
      </c>
      <c r="AF28" s="76"/>
      <c r="AG28" s="59"/>
      <c r="AH28" s="76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</row>
    <row r="29" spans="1:52" ht="12.75" customHeight="1" x14ac:dyDescent="0.2">
      <c r="A29" s="47" t="s">
        <v>53</v>
      </c>
      <c r="B29" s="47"/>
      <c r="C29" s="47"/>
      <c r="D29" s="47"/>
      <c r="E29" s="47"/>
      <c r="F29" s="47"/>
      <c r="G29" s="47"/>
      <c r="H29" s="47"/>
      <c r="I29" s="72">
        <v>36982</v>
      </c>
      <c r="J29" s="73"/>
      <c r="K29" s="72">
        <v>37043</v>
      </c>
      <c r="L29" s="73"/>
      <c r="M29" s="72">
        <v>37043</v>
      </c>
      <c r="N29" s="73"/>
      <c r="O29" s="72">
        <v>37043</v>
      </c>
      <c r="P29" s="73"/>
      <c r="Q29" s="72">
        <v>37073</v>
      </c>
      <c r="R29" s="73"/>
      <c r="S29" s="72">
        <v>37073</v>
      </c>
      <c r="T29" s="73"/>
      <c r="U29" s="72">
        <v>37073</v>
      </c>
      <c r="V29" s="73"/>
      <c r="W29" s="72">
        <v>37073</v>
      </c>
      <c r="X29" s="73"/>
      <c r="Y29" s="72">
        <v>37104</v>
      </c>
      <c r="Z29" s="73"/>
      <c r="AA29" s="72">
        <v>37104</v>
      </c>
      <c r="AB29" s="73"/>
      <c r="AC29" s="72">
        <v>37196</v>
      </c>
      <c r="AD29" s="73"/>
      <c r="AE29" s="72">
        <v>37288</v>
      </c>
      <c r="AF29" s="73"/>
      <c r="AG29" s="72">
        <v>37316</v>
      </c>
      <c r="AH29" s="73"/>
    </row>
    <row r="30" spans="1:52" x14ac:dyDescent="0.2">
      <c r="A30" s="47" t="s">
        <v>54</v>
      </c>
      <c r="B30" s="47"/>
      <c r="C30" s="47"/>
      <c r="D30" s="47"/>
      <c r="E30" s="47"/>
      <c r="F30" s="47"/>
      <c r="G30" s="47"/>
      <c r="H30" s="47"/>
      <c r="I30" s="74">
        <v>545</v>
      </c>
      <c r="J30" s="54"/>
      <c r="K30" s="74">
        <v>520</v>
      </c>
      <c r="L30" s="54"/>
      <c r="M30" s="74">
        <v>500</v>
      </c>
      <c r="N30" s="54"/>
      <c r="O30" s="74">
        <v>360</v>
      </c>
      <c r="P30" s="54"/>
      <c r="Q30" s="74">
        <v>500</v>
      </c>
      <c r="R30" s="54"/>
      <c r="S30" s="74">
        <v>500</v>
      </c>
      <c r="T30" s="54"/>
      <c r="U30" s="74">
        <v>90</v>
      </c>
      <c r="V30" s="54"/>
      <c r="W30" s="74">
        <v>135</v>
      </c>
      <c r="X30" s="54"/>
      <c r="Y30" s="74">
        <v>320</v>
      </c>
      <c r="Z30" s="54"/>
      <c r="AA30" s="74">
        <v>120</v>
      </c>
      <c r="AB30" s="54"/>
      <c r="AC30" s="74">
        <v>521</v>
      </c>
      <c r="AD30" s="54"/>
      <c r="AE30" s="74">
        <v>250</v>
      </c>
      <c r="AF30" s="54"/>
      <c r="AG30" s="74">
        <v>520</v>
      </c>
      <c r="AH30" s="54"/>
    </row>
    <row r="31" spans="1:52" x14ac:dyDescent="0.2">
      <c r="A31" s="47" t="s">
        <v>65</v>
      </c>
      <c r="B31" s="47"/>
      <c r="C31" s="47"/>
      <c r="D31" s="47"/>
      <c r="E31" s="47"/>
      <c r="F31" s="47"/>
      <c r="G31" s="47"/>
      <c r="H31" s="47"/>
      <c r="I31" s="74">
        <v>6930</v>
      </c>
      <c r="J31" s="54"/>
      <c r="K31" s="74">
        <v>7500</v>
      </c>
      <c r="L31" s="54"/>
      <c r="M31" s="74">
        <v>7500</v>
      </c>
      <c r="N31" s="54"/>
      <c r="O31" s="74"/>
      <c r="P31" s="54"/>
      <c r="Q31" s="74">
        <v>6950</v>
      </c>
      <c r="R31" s="54"/>
      <c r="S31" s="74">
        <v>7500</v>
      </c>
      <c r="T31" s="54"/>
      <c r="U31" s="74">
        <v>10000</v>
      </c>
      <c r="V31" s="54"/>
      <c r="W31" s="74">
        <v>10000</v>
      </c>
      <c r="X31" s="54"/>
      <c r="Y31" s="74">
        <v>10545</v>
      </c>
      <c r="Z31" s="54"/>
      <c r="AA31" s="74">
        <v>7500</v>
      </c>
      <c r="AB31" s="54"/>
      <c r="AC31" s="74">
        <v>6750</v>
      </c>
      <c r="AD31" s="54"/>
      <c r="AE31" s="74">
        <v>7500</v>
      </c>
      <c r="AF31" s="54"/>
      <c r="AG31" s="74">
        <v>6750</v>
      </c>
      <c r="AH31" s="54"/>
    </row>
    <row r="32" spans="1:52" x14ac:dyDescent="0.2">
      <c r="A32" s="47" t="s">
        <v>55</v>
      </c>
      <c r="B32" s="47"/>
      <c r="C32" s="47"/>
      <c r="D32" s="47"/>
      <c r="E32" s="47"/>
      <c r="F32" s="47"/>
      <c r="G32" s="47"/>
      <c r="H32" s="47"/>
      <c r="I32" s="61">
        <f>I30*24*I31/1000</f>
        <v>90644.4</v>
      </c>
      <c r="J32" s="11"/>
      <c r="K32" s="61">
        <f>K30*24*K31/1000</f>
        <v>93600</v>
      </c>
      <c r="L32" s="11"/>
      <c r="M32" s="61">
        <f>M30*24*M31/1000</f>
        <v>90000</v>
      </c>
      <c r="N32" s="11"/>
      <c r="O32" s="61"/>
      <c r="P32" s="11"/>
      <c r="Q32" s="61">
        <f>Q30*24*Q31/1000</f>
        <v>83400</v>
      </c>
      <c r="R32" s="11"/>
      <c r="S32" s="61">
        <f>S30*24*S31/1000</f>
        <v>90000</v>
      </c>
      <c r="T32" s="11"/>
      <c r="U32" s="61">
        <f>U30*24*U31/1000</f>
        <v>21600</v>
      </c>
      <c r="V32" s="11"/>
      <c r="W32" s="61">
        <f>W30*24*W31/1000</f>
        <v>32400</v>
      </c>
      <c r="X32" s="11"/>
      <c r="Y32" s="61">
        <f>Y30*24*Y31/1000</f>
        <v>80985.600000000006</v>
      </c>
      <c r="Z32" s="11"/>
      <c r="AA32" s="61">
        <f>AA30*24*AA31/1000</f>
        <v>21600</v>
      </c>
      <c r="AB32" s="11"/>
      <c r="AC32" s="61">
        <f>AC30*24*AC31/1000</f>
        <v>84402</v>
      </c>
      <c r="AD32" s="11"/>
      <c r="AE32" s="61">
        <f>AE30*24*AE31/1000</f>
        <v>45000</v>
      </c>
      <c r="AF32" s="11"/>
      <c r="AG32" s="61">
        <f>AG30*24*AG31/1000</f>
        <v>84240</v>
      </c>
      <c r="AH32" s="11"/>
    </row>
    <row r="33" spans="1:34" x14ac:dyDescent="0.2">
      <c r="A33" s="47" t="s">
        <v>62</v>
      </c>
      <c r="B33" s="47"/>
      <c r="C33" s="47"/>
      <c r="D33" s="47"/>
      <c r="E33" s="47"/>
      <c r="F33" s="47"/>
      <c r="G33" s="47"/>
      <c r="H33" s="47"/>
      <c r="I33" s="60" t="s">
        <v>102</v>
      </c>
      <c r="J33" s="34"/>
      <c r="K33" s="60" t="s">
        <v>75</v>
      </c>
      <c r="L33" s="34"/>
      <c r="M33" s="60" t="s">
        <v>71</v>
      </c>
      <c r="N33" s="34"/>
      <c r="O33" s="60"/>
      <c r="P33" s="34"/>
      <c r="Q33" s="60" t="s">
        <v>57</v>
      </c>
      <c r="R33" s="34"/>
      <c r="S33" s="60" t="s">
        <v>57</v>
      </c>
      <c r="T33" s="34"/>
      <c r="U33" s="60" t="s">
        <v>124</v>
      </c>
      <c r="V33" s="34"/>
      <c r="W33" s="60" t="s">
        <v>124</v>
      </c>
      <c r="X33" s="34"/>
      <c r="Y33" s="60" t="s">
        <v>61</v>
      </c>
      <c r="Z33" s="34"/>
      <c r="AA33" s="60" t="s">
        <v>71</v>
      </c>
      <c r="AB33" s="34"/>
      <c r="AC33" s="62" t="s">
        <v>61</v>
      </c>
      <c r="AD33" s="2"/>
      <c r="AE33" s="62" t="s">
        <v>71</v>
      </c>
      <c r="AF33" s="2"/>
      <c r="AG33" s="62" t="s">
        <v>61</v>
      </c>
      <c r="AH33" s="2"/>
    </row>
    <row r="34" spans="1:34" ht="13.5" thickBot="1" x14ac:dyDescent="0.25">
      <c r="A34" s="64" t="s">
        <v>92</v>
      </c>
      <c r="B34" s="88" t="s">
        <v>128</v>
      </c>
      <c r="C34" s="89" t="s">
        <v>105</v>
      </c>
      <c r="D34" s="89" t="s">
        <v>106</v>
      </c>
      <c r="E34" s="89" t="s">
        <v>102</v>
      </c>
      <c r="F34" s="89" t="s">
        <v>61</v>
      </c>
      <c r="G34" s="89" t="s">
        <v>124</v>
      </c>
      <c r="H34" s="89" t="s">
        <v>57</v>
      </c>
      <c r="I34" s="65" t="s">
        <v>102</v>
      </c>
      <c r="J34" s="66"/>
      <c r="K34" s="65" t="s">
        <v>106</v>
      </c>
      <c r="L34" s="66"/>
      <c r="M34" s="65" t="s">
        <v>105</v>
      </c>
      <c r="N34" s="66"/>
      <c r="O34" s="65"/>
      <c r="P34" s="66"/>
      <c r="Q34" s="65" t="s">
        <v>57</v>
      </c>
      <c r="R34" s="66"/>
      <c r="S34" s="65" t="s">
        <v>57</v>
      </c>
      <c r="T34" s="66"/>
      <c r="U34" s="65" t="s">
        <v>124</v>
      </c>
      <c r="V34" s="66"/>
      <c r="W34" s="65" t="s">
        <v>124</v>
      </c>
      <c r="X34" s="66"/>
      <c r="Y34" s="65" t="s">
        <v>61</v>
      </c>
      <c r="Z34" s="66"/>
      <c r="AA34" s="65" t="s">
        <v>105</v>
      </c>
      <c r="AB34" s="66"/>
      <c r="AC34" s="67" t="s">
        <v>61</v>
      </c>
      <c r="AD34" s="68"/>
      <c r="AE34" s="67" t="s">
        <v>105</v>
      </c>
      <c r="AF34" s="68"/>
      <c r="AG34" s="67" t="s">
        <v>61</v>
      </c>
      <c r="AH34" s="68"/>
    </row>
    <row r="35" spans="1:34" x14ac:dyDescent="0.2">
      <c r="A35" s="48">
        <v>36982</v>
      </c>
      <c r="B35" s="11">
        <f>SUM(C35:H35)</f>
        <v>18128.88</v>
      </c>
      <c r="C35" s="11">
        <f t="shared" ref="C35:H44" si="1">SUMIF($I$34:$AP$34,C$34,$I35:$AP35)</f>
        <v>0</v>
      </c>
      <c r="D35" s="11">
        <f t="shared" si="1"/>
        <v>0</v>
      </c>
      <c r="E35" s="11">
        <f t="shared" si="1"/>
        <v>18128.88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61">
        <f t="shared" ref="I35:I67" si="2">IF($A35&gt;=I$29,I$32*J35,0)</f>
        <v>18128.88</v>
      </c>
      <c r="J35" s="58">
        <v>0.2</v>
      </c>
      <c r="K35" s="61">
        <f t="shared" ref="K35:K67" si="3">IF($A35&gt;=K$29,K$32*L35,0)</f>
        <v>0</v>
      </c>
      <c r="L35" s="58">
        <v>0</v>
      </c>
      <c r="M35" s="61">
        <f t="shared" ref="M35:M67" si="4">IF($A35&gt;=M$29,M$32*N35,0)</f>
        <v>0</v>
      </c>
      <c r="N35" s="58">
        <v>0</v>
      </c>
      <c r="O35" s="61"/>
      <c r="P35" s="58"/>
      <c r="Q35" s="61">
        <f t="shared" ref="Q35:Q67" si="5">IF($A35&gt;=Q$29,Q$32*R35,0)</f>
        <v>0</v>
      </c>
      <c r="R35" s="58">
        <v>0</v>
      </c>
      <c r="S35" s="61">
        <f t="shared" ref="S35:S67" si="6">IF($A35&gt;=S$29,S$32*T35,0)</f>
        <v>0</v>
      </c>
      <c r="T35" s="58">
        <v>0</v>
      </c>
      <c r="U35" s="61">
        <f t="shared" ref="U35:U67" si="7">IF($A35&gt;=U$29,U$32*V35,0)</f>
        <v>0</v>
      </c>
      <c r="V35" s="58">
        <v>0</v>
      </c>
      <c r="W35" s="61">
        <f t="shared" ref="W35:W67" si="8">IF($A35&gt;=W$29,W$32*X35,0)</f>
        <v>0</v>
      </c>
      <c r="X35" s="58">
        <v>0</v>
      </c>
      <c r="Y35" s="61">
        <f t="shared" ref="Y35:Y67" si="9">IF($A35&gt;=Y$29,Y$32*Z35,0)</f>
        <v>0</v>
      </c>
      <c r="Z35" s="58">
        <v>0</v>
      </c>
      <c r="AA35" s="61">
        <f t="shared" ref="AA35:AA67" si="10">IF($A35&gt;=AA$29,AA$32*AB35,0)</f>
        <v>0</v>
      </c>
      <c r="AB35" s="58">
        <v>0</v>
      </c>
      <c r="AC35" s="61">
        <f t="shared" ref="AC35:AC67" si="11">IF($A35&gt;=AC$29,AC$32*AD35,0)</f>
        <v>0</v>
      </c>
      <c r="AD35" s="58">
        <v>0</v>
      </c>
      <c r="AE35" s="61">
        <f t="shared" ref="AE35:AE67" si="12">IF($A35&gt;=AE$29,AE$32*AF35,0)</f>
        <v>0</v>
      </c>
      <c r="AF35" s="58">
        <v>0</v>
      </c>
      <c r="AG35" s="61">
        <f t="shared" ref="AG35:AG67" si="13">IF($A35&gt;=AG$29,AG$32*AH35,0)</f>
        <v>0</v>
      </c>
      <c r="AH35" s="58">
        <v>0</v>
      </c>
    </row>
    <row r="36" spans="1:34" x14ac:dyDescent="0.2">
      <c r="A36" s="48">
        <v>37012</v>
      </c>
      <c r="B36" s="11">
        <f t="shared" ref="B36:B67" si="14">SUM(C36:H36)</f>
        <v>90644.4</v>
      </c>
      <c r="C36" s="11">
        <f t="shared" si="1"/>
        <v>0</v>
      </c>
      <c r="D36" s="11">
        <f t="shared" si="1"/>
        <v>0</v>
      </c>
      <c r="E36" s="11">
        <f t="shared" si="1"/>
        <v>90644.4</v>
      </c>
      <c r="F36" s="11">
        <f t="shared" si="1"/>
        <v>0</v>
      </c>
      <c r="G36" s="11">
        <f t="shared" si="1"/>
        <v>0</v>
      </c>
      <c r="H36" s="11">
        <f t="shared" si="1"/>
        <v>0</v>
      </c>
      <c r="I36" s="61">
        <f t="shared" si="2"/>
        <v>90644.4</v>
      </c>
      <c r="J36" s="58">
        <v>1</v>
      </c>
      <c r="K36" s="61">
        <f t="shared" si="3"/>
        <v>0</v>
      </c>
      <c r="L36" s="58">
        <v>0</v>
      </c>
      <c r="M36" s="61">
        <f t="shared" si="4"/>
        <v>0</v>
      </c>
      <c r="N36" s="58">
        <v>0</v>
      </c>
      <c r="O36" s="61"/>
      <c r="P36" s="58"/>
      <c r="Q36" s="61">
        <f t="shared" si="5"/>
        <v>0</v>
      </c>
      <c r="R36" s="58">
        <v>0</v>
      </c>
      <c r="S36" s="61">
        <f t="shared" si="6"/>
        <v>0</v>
      </c>
      <c r="T36" s="58">
        <v>0</v>
      </c>
      <c r="U36" s="61">
        <f t="shared" si="7"/>
        <v>0</v>
      </c>
      <c r="V36" s="58">
        <v>0</v>
      </c>
      <c r="W36" s="61">
        <f t="shared" si="8"/>
        <v>0</v>
      </c>
      <c r="X36" s="58">
        <v>0</v>
      </c>
      <c r="Y36" s="61">
        <f t="shared" si="9"/>
        <v>0</v>
      </c>
      <c r="Z36" s="58">
        <v>0</v>
      </c>
      <c r="AA36" s="61">
        <f t="shared" si="10"/>
        <v>0</v>
      </c>
      <c r="AB36" s="58">
        <v>0</v>
      </c>
      <c r="AC36" s="61">
        <f t="shared" si="11"/>
        <v>0</v>
      </c>
      <c r="AD36" s="58">
        <v>0</v>
      </c>
      <c r="AE36" s="61">
        <f t="shared" si="12"/>
        <v>0</v>
      </c>
      <c r="AF36" s="58">
        <v>0</v>
      </c>
      <c r="AG36" s="61">
        <f t="shared" si="13"/>
        <v>0</v>
      </c>
      <c r="AH36" s="58">
        <v>0</v>
      </c>
    </row>
    <row r="37" spans="1:34" x14ac:dyDescent="0.2">
      <c r="A37" s="48">
        <v>37043</v>
      </c>
      <c r="B37" s="11">
        <f t="shared" si="14"/>
        <v>109364.4</v>
      </c>
      <c r="C37" s="11">
        <f t="shared" si="1"/>
        <v>0</v>
      </c>
      <c r="D37" s="11">
        <f t="shared" si="1"/>
        <v>18720</v>
      </c>
      <c r="E37" s="11">
        <f t="shared" si="1"/>
        <v>90644.4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61">
        <f t="shared" si="2"/>
        <v>90644.4</v>
      </c>
      <c r="J37" s="58">
        <v>1</v>
      </c>
      <c r="K37" s="61">
        <f t="shared" si="3"/>
        <v>18720</v>
      </c>
      <c r="L37" s="58">
        <v>0.2</v>
      </c>
      <c r="M37" s="61">
        <f t="shared" si="4"/>
        <v>0</v>
      </c>
      <c r="N37" s="58">
        <v>0</v>
      </c>
      <c r="O37" s="61"/>
      <c r="P37" s="58"/>
      <c r="Q37" s="61">
        <f t="shared" si="5"/>
        <v>0</v>
      </c>
      <c r="R37" s="58">
        <v>0</v>
      </c>
      <c r="S37" s="61">
        <f t="shared" si="6"/>
        <v>0</v>
      </c>
      <c r="T37" s="58">
        <v>0</v>
      </c>
      <c r="U37" s="61">
        <f t="shared" si="7"/>
        <v>0</v>
      </c>
      <c r="V37" s="58">
        <v>0</v>
      </c>
      <c r="W37" s="61">
        <f t="shared" si="8"/>
        <v>0</v>
      </c>
      <c r="X37" s="58">
        <v>0</v>
      </c>
      <c r="Y37" s="61">
        <f t="shared" si="9"/>
        <v>0</v>
      </c>
      <c r="Z37" s="58">
        <v>0</v>
      </c>
      <c r="AA37" s="61">
        <f t="shared" si="10"/>
        <v>0</v>
      </c>
      <c r="AB37" s="58">
        <v>0</v>
      </c>
      <c r="AC37" s="61">
        <f t="shared" si="11"/>
        <v>0</v>
      </c>
      <c r="AD37" s="58">
        <v>0</v>
      </c>
      <c r="AE37" s="61">
        <f t="shared" si="12"/>
        <v>0</v>
      </c>
      <c r="AF37" s="58">
        <v>0</v>
      </c>
      <c r="AG37" s="61">
        <f t="shared" si="13"/>
        <v>0</v>
      </c>
      <c r="AH37" s="58">
        <v>0</v>
      </c>
    </row>
    <row r="38" spans="1:34" x14ac:dyDescent="0.2">
      <c r="A38" s="48">
        <v>37073</v>
      </c>
      <c r="B38" s="11">
        <f t="shared" si="14"/>
        <v>267524.40000000002</v>
      </c>
      <c r="C38" s="11">
        <f t="shared" si="1"/>
        <v>0</v>
      </c>
      <c r="D38" s="11">
        <f t="shared" si="1"/>
        <v>93600</v>
      </c>
      <c r="E38" s="11">
        <f t="shared" si="1"/>
        <v>90644.4</v>
      </c>
      <c r="F38" s="11">
        <f t="shared" si="1"/>
        <v>0</v>
      </c>
      <c r="G38" s="11">
        <f t="shared" si="1"/>
        <v>48600</v>
      </c>
      <c r="H38" s="11">
        <f t="shared" si="1"/>
        <v>34680</v>
      </c>
      <c r="I38" s="61">
        <f t="shared" si="2"/>
        <v>90644.4</v>
      </c>
      <c r="J38" s="58">
        <v>1</v>
      </c>
      <c r="K38" s="61">
        <f t="shared" si="3"/>
        <v>93600</v>
      </c>
      <c r="L38" s="58">
        <v>1</v>
      </c>
      <c r="M38" s="61">
        <f t="shared" si="4"/>
        <v>0</v>
      </c>
      <c r="N38" s="58">
        <v>0</v>
      </c>
      <c r="O38" s="61"/>
      <c r="P38" s="58"/>
      <c r="Q38" s="61">
        <f t="shared" si="5"/>
        <v>16680</v>
      </c>
      <c r="R38" s="58">
        <v>0.2</v>
      </c>
      <c r="S38" s="61">
        <f t="shared" si="6"/>
        <v>18000</v>
      </c>
      <c r="T38" s="58">
        <v>0.2</v>
      </c>
      <c r="U38" s="61">
        <f t="shared" si="7"/>
        <v>19440</v>
      </c>
      <c r="V38" s="58">
        <v>0.9</v>
      </c>
      <c r="W38" s="61">
        <f t="shared" si="8"/>
        <v>29160</v>
      </c>
      <c r="X38" s="58">
        <v>0.9</v>
      </c>
      <c r="Y38" s="61">
        <f t="shared" si="9"/>
        <v>0</v>
      </c>
      <c r="Z38" s="58">
        <v>0</v>
      </c>
      <c r="AA38" s="61">
        <f t="shared" si="10"/>
        <v>0</v>
      </c>
      <c r="AB38" s="58">
        <v>0</v>
      </c>
      <c r="AC38" s="61">
        <f t="shared" si="11"/>
        <v>0</v>
      </c>
      <c r="AD38" s="58">
        <v>0</v>
      </c>
      <c r="AE38" s="61">
        <f t="shared" si="12"/>
        <v>0</v>
      </c>
      <c r="AF38" s="58">
        <v>0</v>
      </c>
      <c r="AG38" s="61">
        <f t="shared" si="13"/>
        <v>0</v>
      </c>
      <c r="AH38" s="58">
        <v>0</v>
      </c>
    </row>
    <row r="39" spans="1:34" x14ac:dyDescent="0.2">
      <c r="A39" s="48">
        <v>37104</v>
      </c>
      <c r="B39" s="11">
        <f t="shared" si="14"/>
        <v>444761.52</v>
      </c>
      <c r="C39" s="11">
        <f t="shared" si="1"/>
        <v>22320</v>
      </c>
      <c r="D39" s="11">
        <f t="shared" si="1"/>
        <v>93600</v>
      </c>
      <c r="E39" s="11">
        <f t="shared" si="1"/>
        <v>90644.4</v>
      </c>
      <c r="F39" s="11">
        <f t="shared" si="1"/>
        <v>16197.120000000003</v>
      </c>
      <c r="G39" s="11">
        <f t="shared" si="1"/>
        <v>48600</v>
      </c>
      <c r="H39" s="11">
        <f t="shared" si="1"/>
        <v>173400</v>
      </c>
      <c r="I39" s="61">
        <f t="shared" si="2"/>
        <v>90644.4</v>
      </c>
      <c r="J39" s="58">
        <v>1</v>
      </c>
      <c r="K39" s="61">
        <f t="shared" si="3"/>
        <v>93600</v>
      </c>
      <c r="L39" s="58">
        <v>1</v>
      </c>
      <c r="M39" s="61">
        <f t="shared" si="4"/>
        <v>18000</v>
      </c>
      <c r="N39" s="58">
        <v>0.2</v>
      </c>
      <c r="O39" s="61"/>
      <c r="P39" s="58"/>
      <c r="Q39" s="61">
        <f t="shared" si="5"/>
        <v>83400</v>
      </c>
      <c r="R39" s="58">
        <v>1</v>
      </c>
      <c r="S39" s="61">
        <f t="shared" si="6"/>
        <v>90000</v>
      </c>
      <c r="T39" s="58">
        <v>1</v>
      </c>
      <c r="U39" s="61">
        <f t="shared" si="7"/>
        <v>19440</v>
      </c>
      <c r="V39" s="58">
        <v>0.9</v>
      </c>
      <c r="W39" s="61">
        <f t="shared" si="8"/>
        <v>29160</v>
      </c>
      <c r="X39" s="58">
        <v>0.9</v>
      </c>
      <c r="Y39" s="61">
        <f t="shared" si="9"/>
        <v>16197.120000000003</v>
      </c>
      <c r="Z39" s="58">
        <v>0.2</v>
      </c>
      <c r="AA39" s="61">
        <f t="shared" si="10"/>
        <v>4320</v>
      </c>
      <c r="AB39" s="58">
        <v>0.2</v>
      </c>
      <c r="AC39" s="61">
        <f t="shared" si="11"/>
        <v>0</v>
      </c>
      <c r="AD39" s="58">
        <v>0</v>
      </c>
      <c r="AE39" s="61">
        <f t="shared" si="12"/>
        <v>0</v>
      </c>
      <c r="AF39" s="58">
        <v>0</v>
      </c>
      <c r="AG39" s="61">
        <f t="shared" si="13"/>
        <v>0</v>
      </c>
      <c r="AH39" s="58">
        <v>0</v>
      </c>
    </row>
    <row r="40" spans="1:34" x14ac:dyDescent="0.2">
      <c r="A40" s="48">
        <v>37135</v>
      </c>
      <c r="B40" s="11">
        <f t="shared" si="14"/>
        <v>598830</v>
      </c>
      <c r="C40" s="11">
        <f t="shared" si="1"/>
        <v>111600</v>
      </c>
      <c r="D40" s="11">
        <f t="shared" si="1"/>
        <v>93600</v>
      </c>
      <c r="E40" s="11">
        <f t="shared" si="1"/>
        <v>90644.4</v>
      </c>
      <c r="F40" s="11">
        <f t="shared" si="1"/>
        <v>80985.600000000006</v>
      </c>
      <c r="G40" s="11">
        <f t="shared" si="1"/>
        <v>48600</v>
      </c>
      <c r="H40" s="11">
        <f t="shared" si="1"/>
        <v>173400</v>
      </c>
      <c r="I40" s="61">
        <f t="shared" si="2"/>
        <v>90644.4</v>
      </c>
      <c r="J40" s="58">
        <v>1</v>
      </c>
      <c r="K40" s="61">
        <f t="shared" si="3"/>
        <v>93600</v>
      </c>
      <c r="L40" s="58">
        <v>1</v>
      </c>
      <c r="M40" s="61">
        <f t="shared" si="4"/>
        <v>90000</v>
      </c>
      <c r="N40" s="58">
        <v>1</v>
      </c>
      <c r="O40" s="61"/>
      <c r="P40" s="58"/>
      <c r="Q40" s="61">
        <f t="shared" si="5"/>
        <v>83400</v>
      </c>
      <c r="R40" s="58">
        <v>1</v>
      </c>
      <c r="S40" s="61">
        <f t="shared" si="6"/>
        <v>90000</v>
      </c>
      <c r="T40" s="58">
        <v>1</v>
      </c>
      <c r="U40" s="61">
        <f t="shared" si="7"/>
        <v>19440</v>
      </c>
      <c r="V40" s="58">
        <v>0.9</v>
      </c>
      <c r="W40" s="61">
        <f t="shared" si="8"/>
        <v>29160</v>
      </c>
      <c r="X40" s="58">
        <v>0.9</v>
      </c>
      <c r="Y40" s="61">
        <f t="shared" si="9"/>
        <v>80985.600000000006</v>
      </c>
      <c r="Z40" s="58">
        <v>1</v>
      </c>
      <c r="AA40" s="61">
        <f t="shared" si="10"/>
        <v>21600</v>
      </c>
      <c r="AB40" s="58">
        <v>1</v>
      </c>
      <c r="AC40" s="61">
        <f t="shared" si="11"/>
        <v>0</v>
      </c>
      <c r="AD40" s="58">
        <v>0</v>
      </c>
      <c r="AE40" s="61">
        <f t="shared" si="12"/>
        <v>0</v>
      </c>
      <c r="AF40" s="58">
        <v>0</v>
      </c>
      <c r="AG40" s="61">
        <f t="shared" si="13"/>
        <v>0</v>
      </c>
      <c r="AH40" s="58">
        <v>0</v>
      </c>
    </row>
    <row r="41" spans="1:34" x14ac:dyDescent="0.2">
      <c r="A41" s="48">
        <v>37165</v>
      </c>
      <c r="B41" s="11">
        <f t="shared" si="14"/>
        <v>598830</v>
      </c>
      <c r="C41" s="11">
        <f t="shared" si="1"/>
        <v>111600</v>
      </c>
      <c r="D41" s="11">
        <f t="shared" si="1"/>
        <v>93600</v>
      </c>
      <c r="E41" s="11">
        <f t="shared" si="1"/>
        <v>90644.4</v>
      </c>
      <c r="F41" s="11">
        <f t="shared" si="1"/>
        <v>80985.600000000006</v>
      </c>
      <c r="G41" s="11">
        <f t="shared" si="1"/>
        <v>48600</v>
      </c>
      <c r="H41" s="11">
        <f t="shared" si="1"/>
        <v>173400</v>
      </c>
      <c r="I41" s="61">
        <f t="shared" si="2"/>
        <v>90644.4</v>
      </c>
      <c r="J41" s="58">
        <v>1</v>
      </c>
      <c r="K41" s="61">
        <f t="shared" si="3"/>
        <v>93600</v>
      </c>
      <c r="L41" s="58">
        <v>1</v>
      </c>
      <c r="M41" s="61">
        <f t="shared" si="4"/>
        <v>90000</v>
      </c>
      <c r="N41" s="58">
        <v>1</v>
      </c>
      <c r="O41" s="61"/>
      <c r="P41" s="58"/>
      <c r="Q41" s="61">
        <f t="shared" si="5"/>
        <v>83400</v>
      </c>
      <c r="R41" s="58">
        <v>1</v>
      </c>
      <c r="S41" s="61">
        <f t="shared" si="6"/>
        <v>90000</v>
      </c>
      <c r="T41" s="58">
        <v>1</v>
      </c>
      <c r="U41" s="61">
        <f t="shared" si="7"/>
        <v>19440</v>
      </c>
      <c r="V41" s="58">
        <v>0.9</v>
      </c>
      <c r="W41" s="61">
        <f t="shared" si="8"/>
        <v>29160</v>
      </c>
      <c r="X41" s="58">
        <v>0.9</v>
      </c>
      <c r="Y41" s="61">
        <f t="shared" si="9"/>
        <v>80985.600000000006</v>
      </c>
      <c r="Z41" s="58">
        <v>1</v>
      </c>
      <c r="AA41" s="61">
        <f t="shared" si="10"/>
        <v>21600</v>
      </c>
      <c r="AB41" s="58">
        <v>1</v>
      </c>
      <c r="AC41" s="61">
        <f t="shared" si="11"/>
        <v>0</v>
      </c>
      <c r="AD41" s="58">
        <v>0</v>
      </c>
      <c r="AE41" s="61">
        <f t="shared" si="12"/>
        <v>0</v>
      </c>
      <c r="AF41" s="58">
        <v>0</v>
      </c>
      <c r="AG41" s="61">
        <f t="shared" si="13"/>
        <v>0</v>
      </c>
      <c r="AH41" s="58">
        <v>0</v>
      </c>
    </row>
    <row r="42" spans="1:34" x14ac:dyDescent="0.2">
      <c r="A42" s="48">
        <v>37196</v>
      </c>
      <c r="B42" s="11">
        <f t="shared" si="14"/>
        <v>615710.4</v>
      </c>
      <c r="C42" s="11">
        <f t="shared" si="1"/>
        <v>111600</v>
      </c>
      <c r="D42" s="11">
        <f t="shared" si="1"/>
        <v>93600</v>
      </c>
      <c r="E42" s="11">
        <f t="shared" si="1"/>
        <v>90644.4</v>
      </c>
      <c r="F42" s="11">
        <f t="shared" si="1"/>
        <v>97866</v>
      </c>
      <c r="G42" s="11">
        <f t="shared" si="1"/>
        <v>48600</v>
      </c>
      <c r="H42" s="11">
        <f t="shared" si="1"/>
        <v>173400</v>
      </c>
      <c r="I42" s="61">
        <f t="shared" si="2"/>
        <v>90644.4</v>
      </c>
      <c r="J42" s="58">
        <v>1</v>
      </c>
      <c r="K42" s="61">
        <f t="shared" si="3"/>
        <v>93600</v>
      </c>
      <c r="L42" s="58">
        <v>1</v>
      </c>
      <c r="M42" s="61">
        <f t="shared" si="4"/>
        <v>90000</v>
      </c>
      <c r="N42" s="58">
        <v>1</v>
      </c>
      <c r="O42" s="61"/>
      <c r="P42" s="58"/>
      <c r="Q42" s="61">
        <f t="shared" si="5"/>
        <v>83400</v>
      </c>
      <c r="R42" s="58">
        <v>1</v>
      </c>
      <c r="S42" s="61">
        <f t="shared" si="6"/>
        <v>90000</v>
      </c>
      <c r="T42" s="58">
        <v>1</v>
      </c>
      <c r="U42" s="61">
        <f t="shared" si="7"/>
        <v>19440</v>
      </c>
      <c r="V42" s="58">
        <v>0.9</v>
      </c>
      <c r="W42" s="61">
        <f t="shared" si="8"/>
        <v>29160</v>
      </c>
      <c r="X42" s="58">
        <v>0.9</v>
      </c>
      <c r="Y42" s="61">
        <f t="shared" si="9"/>
        <v>80985.600000000006</v>
      </c>
      <c r="Z42" s="58">
        <v>1</v>
      </c>
      <c r="AA42" s="61">
        <f t="shared" si="10"/>
        <v>21600</v>
      </c>
      <c r="AB42" s="58">
        <v>1</v>
      </c>
      <c r="AC42" s="61">
        <f t="shared" si="11"/>
        <v>16880.400000000001</v>
      </c>
      <c r="AD42" s="58">
        <v>0.2</v>
      </c>
      <c r="AE42" s="61">
        <f t="shared" si="12"/>
        <v>0</v>
      </c>
      <c r="AF42" s="58">
        <v>0</v>
      </c>
      <c r="AG42" s="61">
        <f t="shared" si="13"/>
        <v>0</v>
      </c>
      <c r="AH42" s="58">
        <v>0</v>
      </c>
    </row>
    <row r="43" spans="1:34" x14ac:dyDescent="0.2">
      <c r="A43" s="48">
        <v>37226</v>
      </c>
      <c r="B43" s="11">
        <f t="shared" si="14"/>
        <v>683232</v>
      </c>
      <c r="C43" s="11">
        <f t="shared" si="1"/>
        <v>111600</v>
      </c>
      <c r="D43" s="11">
        <f t="shared" si="1"/>
        <v>93600</v>
      </c>
      <c r="E43" s="11">
        <f t="shared" si="1"/>
        <v>90644.4</v>
      </c>
      <c r="F43" s="11">
        <f t="shared" si="1"/>
        <v>165387.6</v>
      </c>
      <c r="G43" s="11">
        <f t="shared" si="1"/>
        <v>48600</v>
      </c>
      <c r="H43" s="11">
        <f t="shared" si="1"/>
        <v>173400</v>
      </c>
      <c r="I43" s="61">
        <f t="shared" si="2"/>
        <v>90644.4</v>
      </c>
      <c r="J43" s="58">
        <v>1</v>
      </c>
      <c r="K43" s="61">
        <f t="shared" si="3"/>
        <v>93600</v>
      </c>
      <c r="L43" s="58">
        <v>1</v>
      </c>
      <c r="M43" s="61">
        <f t="shared" si="4"/>
        <v>90000</v>
      </c>
      <c r="N43" s="58">
        <v>1</v>
      </c>
      <c r="O43" s="61"/>
      <c r="P43" s="58"/>
      <c r="Q43" s="61">
        <f t="shared" si="5"/>
        <v>83400</v>
      </c>
      <c r="R43" s="58">
        <v>1</v>
      </c>
      <c r="S43" s="61">
        <f t="shared" si="6"/>
        <v>90000</v>
      </c>
      <c r="T43" s="58">
        <v>1</v>
      </c>
      <c r="U43" s="61">
        <f t="shared" si="7"/>
        <v>19440</v>
      </c>
      <c r="V43" s="58">
        <v>0.9</v>
      </c>
      <c r="W43" s="61">
        <f t="shared" si="8"/>
        <v>29160</v>
      </c>
      <c r="X43" s="58">
        <v>0.9</v>
      </c>
      <c r="Y43" s="61">
        <f t="shared" si="9"/>
        <v>80985.600000000006</v>
      </c>
      <c r="Z43" s="58">
        <v>1</v>
      </c>
      <c r="AA43" s="61">
        <f t="shared" si="10"/>
        <v>21600</v>
      </c>
      <c r="AB43" s="58">
        <v>1</v>
      </c>
      <c r="AC43" s="61">
        <f t="shared" si="11"/>
        <v>84402</v>
      </c>
      <c r="AD43" s="58">
        <v>1</v>
      </c>
      <c r="AE43" s="61">
        <f t="shared" si="12"/>
        <v>0</v>
      </c>
      <c r="AF43" s="58">
        <v>0</v>
      </c>
      <c r="AG43" s="61">
        <f t="shared" si="13"/>
        <v>0</v>
      </c>
      <c r="AH43" s="58">
        <v>0</v>
      </c>
    </row>
    <row r="44" spans="1:34" x14ac:dyDescent="0.2">
      <c r="A44" s="48">
        <v>37257</v>
      </c>
      <c r="B44" s="11">
        <f t="shared" si="14"/>
        <v>683232</v>
      </c>
      <c r="C44" s="11">
        <f t="shared" si="1"/>
        <v>111600</v>
      </c>
      <c r="D44" s="11">
        <f t="shared" si="1"/>
        <v>93600</v>
      </c>
      <c r="E44" s="11">
        <f t="shared" si="1"/>
        <v>90644.4</v>
      </c>
      <c r="F44" s="11">
        <f t="shared" si="1"/>
        <v>165387.6</v>
      </c>
      <c r="G44" s="11">
        <f t="shared" si="1"/>
        <v>48600</v>
      </c>
      <c r="H44" s="11">
        <f t="shared" si="1"/>
        <v>173400</v>
      </c>
      <c r="I44" s="61">
        <f t="shared" si="2"/>
        <v>90644.4</v>
      </c>
      <c r="J44" s="58">
        <v>1</v>
      </c>
      <c r="K44" s="61">
        <f t="shared" si="3"/>
        <v>93600</v>
      </c>
      <c r="L44" s="58">
        <v>1</v>
      </c>
      <c r="M44" s="61">
        <f t="shared" si="4"/>
        <v>90000</v>
      </c>
      <c r="N44" s="58">
        <v>1</v>
      </c>
      <c r="O44" s="61"/>
      <c r="P44" s="58"/>
      <c r="Q44" s="61">
        <f t="shared" si="5"/>
        <v>83400</v>
      </c>
      <c r="R44" s="58">
        <v>1</v>
      </c>
      <c r="S44" s="61">
        <f t="shared" si="6"/>
        <v>90000</v>
      </c>
      <c r="T44" s="58">
        <v>1</v>
      </c>
      <c r="U44" s="61">
        <f t="shared" si="7"/>
        <v>19440</v>
      </c>
      <c r="V44" s="58">
        <v>0.9</v>
      </c>
      <c r="W44" s="61">
        <f t="shared" si="8"/>
        <v>29160</v>
      </c>
      <c r="X44" s="58">
        <v>0.9</v>
      </c>
      <c r="Y44" s="61">
        <f t="shared" si="9"/>
        <v>80985.600000000006</v>
      </c>
      <c r="Z44" s="58">
        <v>1</v>
      </c>
      <c r="AA44" s="61">
        <f t="shared" si="10"/>
        <v>21600</v>
      </c>
      <c r="AB44" s="58">
        <v>1</v>
      </c>
      <c r="AC44" s="61">
        <f t="shared" si="11"/>
        <v>84402</v>
      </c>
      <c r="AD44" s="58">
        <v>1</v>
      </c>
      <c r="AE44" s="61">
        <f t="shared" si="12"/>
        <v>0</v>
      </c>
      <c r="AF44" s="58">
        <v>0</v>
      </c>
      <c r="AG44" s="61">
        <f t="shared" si="13"/>
        <v>0</v>
      </c>
      <c r="AH44" s="58">
        <v>0</v>
      </c>
    </row>
    <row r="45" spans="1:34" x14ac:dyDescent="0.2">
      <c r="A45" s="48">
        <v>37288</v>
      </c>
      <c r="B45" s="11">
        <f t="shared" si="14"/>
        <v>692232</v>
      </c>
      <c r="C45" s="11">
        <f t="shared" ref="C45:H54" si="15">SUMIF($I$34:$AP$34,C$34,$I45:$AP45)</f>
        <v>120600</v>
      </c>
      <c r="D45" s="11">
        <f t="shared" si="15"/>
        <v>93600</v>
      </c>
      <c r="E45" s="11">
        <f t="shared" si="15"/>
        <v>90644.4</v>
      </c>
      <c r="F45" s="11">
        <f t="shared" si="15"/>
        <v>165387.6</v>
      </c>
      <c r="G45" s="11">
        <f t="shared" si="15"/>
        <v>48600</v>
      </c>
      <c r="H45" s="11">
        <f t="shared" si="15"/>
        <v>173400</v>
      </c>
      <c r="I45" s="61">
        <f t="shared" si="2"/>
        <v>90644.4</v>
      </c>
      <c r="J45" s="58">
        <v>1</v>
      </c>
      <c r="K45" s="61">
        <f t="shared" si="3"/>
        <v>93600</v>
      </c>
      <c r="L45" s="58">
        <v>1</v>
      </c>
      <c r="M45" s="61">
        <f t="shared" si="4"/>
        <v>90000</v>
      </c>
      <c r="N45" s="58">
        <v>1</v>
      </c>
      <c r="O45" s="61"/>
      <c r="P45" s="58"/>
      <c r="Q45" s="61">
        <f t="shared" si="5"/>
        <v>83400</v>
      </c>
      <c r="R45" s="58">
        <v>1</v>
      </c>
      <c r="S45" s="61">
        <f t="shared" si="6"/>
        <v>90000</v>
      </c>
      <c r="T45" s="58">
        <v>1</v>
      </c>
      <c r="U45" s="61">
        <f t="shared" si="7"/>
        <v>19440</v>
      </c>
      <c r="V45" s="58">
        <v>0.9</v>
      </c>
      <c r="W45" s="61">
        <f t="shared" si="8"/>
        <v>29160</v>
      </c>
      <c r="X45" s="58">
        <v>0.9</v>
      </c>
      <c r="Y45" s="61">
        <f t="shared" si="9"/>
        <v>80985.600000000006</v>
      </c>
      <c r="Z45" s="58">
        <v>1</v>
      </c>
      <c r="AA45" s="61">
        <f t="shared" si="10"/>
        <v>21600</v>
      </c>
      <c r="AB45" s="58">
        <v>1</v>
      </c>
      <c r="AC45" s="61">
        <f t="shared" si="11"/>
        <v>84402</v>
      </c>
      <c r="AD45" s="58">
        <v>1</v>
      </c>
      <c r="AE45" s="61">
        <f t="shared" si="12"/>
        <v>9000</v>
      </c>
      <c r="AF45" s="58">
        <v>0.2</v>
      </c>
      <c r="AG45" s="61">
        <f t="shared" si="13"/>
        <v>0</v>
      </c>
      <c r="AH45" s="58">
        <v>0</v>
      </c>
    </row>
    <row r="46" spans="1:34" x14ac:dyDescent="0.2">
      <c r="A46" s="48">
        <v>37316</v>
      </c>
      <c r="B46" s="11">
        <f t="shared" si="14"/>
        <v>745080</v>
      </c>
      <c r="C46" s="11">
        <f t="shared" si="15"/>
        <v>156600</v>
      </c>
      <c r="D46" s="11">
        <f t="shared" si="15"/>
        <v>93600</v>
      </c>
      <c r="E46" s="11">
        <f t="shared" si="15"/>
        <v>90644.4</v>
      </c>
      <c r="F46" s="11">
        <f t="shared" si="15"/>
        <v>182235.6</v>
      </c>
      <c r="G46" s="11">
        <f t="shared" si="15"/>
        <v>48600</v>
      </c>
      <c r="H46" s="11">
        <f t="shared" si="15"/>
        <v>173400</v>
      </c>
      <c r="I46" s="61">
        <f t="shared" si="2"/>
        <v>90644.4</v>
      </c>
      <c r="J46" s="58">
        <v>1</v>
      </c>
      <c r="K46" s="61">
        <f t="shared" si="3"/>
        <v>93600</v>
      </c>
      <c r="L46" s="58">
        <v>1</v>
      </c>
      <c r="M46" s="61">
        <f t="shared" si="4"/>
        <v>90000</v>
      </c>
      <c r="N46" s="58">
        <v>1</v>
      </c>
      <c r="O46" s="61"/>
      <c r="P46" s="58"/>
      <c r="Q46" s="61">
        <f t="shared" si="5"/>
        <v>83400</v>
      </c>
      <c r="R46" s="58">
        <v>1</v>
      </c>
      <c r="S46" s="61">
        <f t="shared" si="6"/>
        <v>90000</v>
      </c>
      <c r="T46" s="58">
        <v>1</v>
      </c>
      <c r="U46" s="61">
        <f t="shared" si="7"/>
        <v>19440</v>
      </c>
      <c r="V46" s="58">
        <v>0.9</v>
      </c>
      <c r="W46" s="61">
        <f t="shared" si="8"/>
        <v>29160</v>
      </c>
      <c r="X46" s="58">
        <v>0.9</v>
      </c>
      <c r="Y46" s="61">
        <f t="shared" si="9"/>
        <v>80985.600000000006</v>
      </c>
      <c r="Z46" s="58">
        <v>1</v>
      </c>
      <c r="AA46" s="61">
        <f t="shared" si="10"/>
        <v>21600</v>
      </c>
      <c r="AB46" s="58">
        <v>1</v>
      </c>
      <c r="AC46" s="61">
        <f t="shared" si="11"/>
        <v>84402</v>
      </c>
      <c r="AD46" s="58">
        <v>1</v>
      </c>
      <c r="AE46" s="61">
        <f t="shared" si="12"/>
        <v>45000</v>
      </c>
      <c r="AF46" s="58">
        <v>1</v>
      </c>
      <c r="AG46" s="61">
        <f t="shared" si="13"/>
        <v>16848</v>
      </c>
      <c r="AH46" s="58">
        <v>0.2</v>
      </c>
    </row>
    <row r="47" spans="1:34" x14ac:dyDescent="0.2">
      <c r="A47" s="48">
        <v>37347</v>
      </c>
      <c r="B47" s="11">
        <f t="shared" si="14"/>
        <v>812472</v>
      </c>
      <c r="C47" s="11">
        <f t="shared" si="15"/>
        <v>156600</v>
      </c>
      <c r="D47" s="11">
        <f t="shared" si="15"/>
        <v>93600</v>
      </c>
      <c r="E47" s="11">
        <f t="shared" si="15"/>
        <v>90644.4</v>
      </c>
      <c r="F47" s="11">
        <f t="shared" si="15"/>
        <v>249627.6</v>
      </c>
      <c r="G47" s="11">
        <f t="shared" si="15"/>
        <v>48600</v>
      </c>
      <c r="H47" s="11">
        <f t="shared" si="15"/>
        <v>173400</v>
      </c>
      <c r="I47" s="61">
        <f t="shared" si="2"/>
        <v>90644.4</v>
      </c>
      <c r="J47" s="58">
        <v>1</v>
      </c>
      <c r="K47" s="61">
        <f t="shared" si="3"/>
        <v>93600</v>
      </c>
      <c r="L47" s="58">
        <v>1</v>
      </c>
      <c r="M47" s="61">
        <f t="shared" si="4"/>
        <v>90000</v>
      </c>
      <c r="N47" s="58">
        <v>1</v>
      </c>
      <c r="O47" s="61"/>
      <c r="P47" s="58"/>
      <c r="Q47" s="61">
        <f t="shared" si="5"/>
        <v>83400</v>
      </c>
      <c r="R47" s="58">
        <v>1</v>
      </c>
      <c r="S47" s="61">
        <f t="shared" si="6"/>
        <v>90000</v>
      </c>
      <c r="T47" s="58">
        <v>1</v>
      </c>
      <c r="U47" s="61">
        <f t="shared" si="7"/>
        <v>19440</v>
      </c>
      <c r="V47" s="58">
        <v>0.9</v>
      </c>
      <c r="W47" s="61">
        <f t="shared" si="8"/>
        <v>29160</v>
      </c>
      <c r="X47" s="58">
        <v>0.9</v>
      </c>
      <c r="Y47" s="61">
        <f t="shared" si="9"/>
        <v>80985.600000000006</v>
      </c>
      <c r="Z47" s="58">
        <v>1</v>
      </c>
      <c r="AA47" s="61">
        <f t="shared" si="10"/>
        <v>21600</v>
      </c>
      <c r="AB47" s="58">
        <v>1</v>
      </c>
      <c r="AC47" s="61">
        <f t="shared" si="11"/>
        <v>84402</v>
      </c>
      <c r="AD47" s="58">
        <v>1</v>
      </c>
      <c r="AE47" s="61">
        <f t="shared" si="12"/>
        <v>45000</v>
      </c>
      <c r="AF47" s="58">
        <v>1</v>
      </c>
      <c r="AG47" s="61">
        <f t="shared" si="13"/>
        <v>84240</v>
      </c>
      <c r="AH47" s="58">
        <v>1</v>
      </c>
    </row>
    <row r="48" spans="1:34" x14ac:dyDescent="0.2">
      <c r="A48" s="48">
        <v>37377</v>
      </c>
      <c r="B48" s="11">
        <f t="shared" si="14"/>
        <v>812472</v>
      </c>
      <c r="C48" s="11">
        <f t="shared" si="15"/>
        <v>156600</v>
      </c>
      <c r="D48" s="11">
        <f t="shared" si="15"/>
        <v>93600</v>
      </c>
      <c r="E48" s="11">
        <f t="shared" si="15"/>
        <v>90644.4</v>
      </c>
      <c r="F48" s="11">
        <f t="shared" si="15"/>
        <v>249627.6</v>
      </c>
      <c r="G48" s="11">
        <f t="shared" si="15"/>
        <v>48600</v>
      </c>
      <c r="H48" s="11">
        <f t="shared" si="15"/>
        <v>173400</v>
      </c>
      <c r="I48" s="61">
        <f t="shared" si="2"/>
        <v>90644.4</v>
      </c>
      <c r="J48" s="58">
        <v>1</v>
      </c>
      <c r="K48" s="61">
        <f t="shared" si="3"/>
        <v>93600</v>
      </c>
      <c r="L48" s="58">
        <v>1</v>
      </c>
      <c r="M48" s="61">
        <f t="shared" si="4"/>
        <v>90000</v>
      </c>
      <c r="N48" s="58">
        <v>1</v>
      </c>
      <c r="O48" s="61"/>
      <c r="P48" s="58"/>
      <c r="Q48" s="61">
        <f t="shared" si="5"/>
        <v>83400</v>
      </c>
      <c r="R48" s="58">
        <v>1</v>
      </c>
      <c r="S48" s="61">
        <f t="shared" si="6"/>
        <v>90000</v>
      </c>
      <c r="T48" s="58">
        <v>1</v>
      </c>
      <c r="U48" s="61">
        <f t="shared" si="7"/>
        <v>19440</v>
      </c>
      <c r="V48" s="58">
        <v>0.9</v>
      </c>
      <c r="W48" s="61">
        <f t="shared" si="8"/>
        <v>29160</v>
      </c>
      <c r="X48" s="58">
        <v>0.9</v>
      </c>
      <c r="Y48" s="61">
        <f t="shared" si="9"/>
        <v>80985.600000000006</v>
      </c>
      <c r="Z48" s="58">
        <v>1</v>
      </c>
      <c r="AA48" s="61">
        <f t="shared" si="10"/>
        <v>21600</v>
      </c>
      <c r="AB48" s="58">
        <v>1</v>
      </c>
      <c r="AC48" s="61">
        <f t="shared" si="11"/>
        <v>84402</v>
      </c>
      <c r="AD48" s="58">
        <v>1</v>
      </c>
      <c r="AE48" s="61">
        <f t="shared" si="12"/>
        <v>45000</v>
      </c>
      <c r="AF48" s="58">
        <v>1</v>
      </c>
      <c r="AG48" s="61">
        <f t="shared" si="13"/>
        <v>84240</v>
      </c>
      <c r="AH48" s="58">
        <v>1</v>
      </c>
    </row>
    <row r="49" spans="1:34" x14ac:dyDescent="0.2">
      <c r="A49" s="48">
        <v>37408</v>
      </c>
      <c r="B49" s="11">
        <f t="shared" si="14"/>
        <v>812472</v>
      </c>
      <c r="C49" s="11">
        <f t="shared" si="15"/>
        <v>156600</v>
      </c>
      <c r="D49" s="11">
        <f t="shared" si="15"/>
        <v>93600</v>
      </c>
      <c r="E49" s="11">
        <f t="shared" si="15"/>
        <v>90644.4</v>
      </c>
      <c r="F49" s="11">
        <f t="shared" si="15"/>
        <v>249627.6</v>
      </c>
      <c r="G49" s="11">
        <f t="shared" si="15"/>
        <v>48600</v>
      </c>
      <c r="H49" s="11">
        <f t="shared" si="15"/>
        <v>173400</v>
      </c>
      <c r="I49" s="61">
        <f t="shared" si="2"/>
        <v>90644.4</v>
      </c>
      <c r="J49" s="58">
        <v>1</v>
      </c>
      <c r="K49" s="61">
        <f t="shared" si="3"/>
        <v>93600</v>
      </c>
      <c r="L49" s="58">
        <v>1</v>
      </c>
      <c r="M49" s="61">
        <f t="shared" si="4"/>
        <v>90000</v>
      </c>
      <c r="N49" s="58">
        <v>1</v>
      </c>
      <c r="O49" s="61"/>
      <c r="P49" s="58"/>
      <c r="Q49" s="61">
        <f t="shared" si="5"/>
        <v>83400</v>
      </c>
      <c r="R49" s="58">
        <v>1</v>
      </c>
      <c r="S49" s="61">
        <f t="shared" si="6"/>
        <v>90000</v>
      </c>
      <c r="T49" s="58">
        <v>1</v>
      </c>
      <c r="U49" s="61">
        <f t="shared" si="7"/>
        <v>19440</v>
      </c>
      <c r="V49" s="58">
        <v>0.9</v>
      </c>
      <c r="W49" s="61">
        <f t="shared" si="8"/>
        <v>29160</v>
      </c>
      <c r="X49" s="58">
        <v>0.9</v>
      </c>
      <c r="Y49" s="61">
        <f t="shared" si="9"/>
        <v>80985.600000000006</v>
      </c>
      <c r="Z49" s="58">
        <v>1</v>
      </c>
      <c r="AA49" s="61">
        <f t="shared" si="10"/>
        <v>21600</v>
      </c>
      <c r="AB49" s="58">
        <v>1</v>
      </c>
      <c r="AC49" s="61">
        <f t="shared" si="11"/>
        <v>84402</v>
      </c>
      <c r="AD49" s="58">
        <v>1</v>
      </c>
      <c r="AE49" s="61">
        <f t="shared" si="12"/>
        <v>45000</v>
      </c>
      <c r="AF49" s="58">
        <v>1</v>
      </c>
      <c r="AG49" s="61">
        <f t="shared" si="13"/>
        <v>84240</v>
      </c>
      <c r="AH49" s="58">
        <v>1</v>
      </c>
    </row>
    <row r="50" spans="1:34" x14ac:dyDescent="0.2">
      <c r="A50" s="48">
        <v>37438</v>
      </c>
      <c r="B50" s="11">
        <f t="shared" si="14"/>
        <v>812472</v>
      </c>
      <c r="C50" s="11">
        <f t="shared" si="15"/>
        <v>156600</v>
      </c>
      <c r="D50" s="11">
        <f t="shared" si="15"/>
        <v>93600</v>
      </c>
      <c r="E50" s="11">
        <f t="shared" si="15"/>
        <v>90644.4</v>
      </c>
      <c r="F50" s="11">
        <f t="shared" si="15"/>
        <v>249627.6</v>
      </c>
      <c r="G50" s="11">
        <f t="shared" si="15"/>
        <v>48600</v>
      </c>
      <c r="H50" s="11">
        <f t="shared" si="15"/>
        <v>173400</v>
      </c>
      <c r="I50" s="61">
        <f t="shared" si="2"/>
        <v>90644.4</v>
      </c>
      <c r="J50" s="58">
        <v>1</v>
      </c>
      <c r="K50" s="61">
        <f t="shared" si="3"/>
        <v>93600</v>
      </c>
      <c r="L50" s="58">
        <v>1</v>
      </c>
      <c r="M50" s="61">
        <f t="shared" si="4"/>
        <v>90000</v>
      </c>
      <c r="N50" s="58">
        <v>1</v>
      </c>
      <c r="O50" s="61"/>
      <c r="P50" s="58"/>
      <c r="Q50" s="61">
        <f t="shared" si="5"/>
        <v>83400</v>
      </c>
      <c r="R50" s="58">
        <v>1</v>
      </c>
      <c r="S50" s="61">
        <f t="shared" si="6"/>
        <v>90000</v>
      </c>
      <c r="T50" s="58">
        <v>1</v>
      </c>
      <c r="U50" s="61">
        <f t="shared" si="7"/>
        <v>19440</v>
      </c>
      <c r="V50" s="58">
        <v>0.9</v>
      </c>
      <c r="W50" s="61">
        <f t="shared" si="8"/>
        <v>29160</v>
      </c>
      <c r="X50" s="58">
        <v>0.9</v>
      </c>
      <c r="Y50" s="61">
        <f t="shared" si="9"/>
        <v>80985.600000000006</v>
      </c>
      <c r="Z50" s="58">
        <v>1</v>
      </c>
      <c r="AA50" s="61">
        <f t="shared" si="10"/>
        <v>21600</v>
      </c>
      <c r="AB50" s="58">
        <v>1</v>
      </c>
      <c r="AC50" s="61">
        <f t="shared" si="11"/>
        <v>84402</v>
      </c>
      <c r="AD50" s="58">
        <v>1</v>
      </c>
      <c r="AE50" s="61">
        <f t="shared" si="12"/>
        <v>45000</v>
      </c>
      <c r="AF50" s="58">
        <v>1</v>
      </c>
      <c r="AG50" s="61">
        <f t="shared" si="13"/>
        <v>84240</v>
      </c>
      <c r="AH50" s="58">
        <v>1</v>
      </c>
    </row>
    <row r="51" spans="1:34" x14ac:dyDescent="0.2">
      <c r="A51" s="48">
        <v>37469</v>
      </c>
      <c r="B51" s="11">
        <f t="shared" si="14"/>
        <v>812472</v>
      </c>
      <c r="C51" s="11">
        <f t="shared" si="15"/>
        <v>156600</v>
      </c>
      <c r="D51" s="11">
        <f t="shared" si="15"/>
        <v>93600</v>
      </c>
      <c r="E51" s="11">
        <f t="shared" si="15"/>
        <v>90644.4</v>
      </c>
      <c r="F51" s="11">
        <f t="shared" si="15"/>
        <v>249627.6</v>
      </c>
      <c r="G51" s="11">
        <f t="shared" si="15"/>
        <v>48600</v>
      </c>
      <c r="H51" s="11">
        <f t="shared" si="15"/>
        <v>173400</v>
      </c>
      <c r="I51" s="61">
        <f t="shared" si="2"/>
        <v>90644.4</v>
      </c>
      <c r="J51" s="58">
        <v>1</v>
      </c>
      <c r="K51" s="61">
        <f t="shared" si="3"/>
        <v>93600</v>
      </c>
      <c r="L51" s="58">
        <v>1</v>
      </c>
      <c r="M51" s="61">
        <f t="shared" si="4"/>
        <v>90000</v>
      </c>
      <c r="N51" s="58">
        <v>1</v>
      </c>
      <c r="O51" s="61"/>
      <c r="P51" s="58"/>
      <c r="Q51" s="61">
        <f t="shared" si="5"/>
        <v>83400</v>
      </c>
      <c r="R51" s="58">
        <v>1</v>
      </c>
      <c r="S51" s="61">
        <f t="shared" si="6"/>
        <v>90000</v>
      </c>
      <c r="T51" s="58">
        <v>1</v>
      </c>
      <c r="U51" s="61">
        <f t="shared" si="7"/>
        <v>19440</v>
      </c>
      <c r="V51" s="58">
        <v>0.9</v>
      </c>
      <c r="W51" s="61">
        <f t="shared" si="8"/>
        <v>29160</v>
      </c>
      <c r="X51" s="58">
        <v>0.9</v>
      </c>
      <c r="Y51" s="61">
        <f t="shared" si="9"/>
        <v>80985.600000000006</v>
      </c>
      <c r="Z51" s="58">
        <v>1</v>
      </c>
      <c r="AA51" s="61">
        <f t="shared" si="10"/>
        <v>21600</v>
      </c>
      <c r="AB51" s="58">
        <v>1</v>
      </c>
      <c r="AC51" s="61">
        <f t="shared" si="11"/>
        <v>84402</v>
      </c>
      <c r="AD51" s="58">
        <v>1</v>
      </c>
      <c r="AE51" s="61">
        <f t="shared" si="12"/>
        <v>45000</v>
      </c>
      <c r="AF51" s="58">
        <v>1</v>
      </c>
      <c r="AG51" s="61">
        <f t="shared" si="13"/>
        <v>84240</v>
      </c>
      <c r="AH51" s="58">
        <v>1</v>
      </c>
    </row>
    <row r="52" spans="1:34" x14ac:dyDescent="0.2">
      <c r="A52" s="48">
        <v>37500</v>
      </c>
      <c r="B52" s="11">
        <f t="shared" si="14"/>
        <v>812472</v>
      </c>
      <c r="C52" s="11">
        <f t="shared" si="15"/>
        <v>156600</v>
      </c>
      <c r="D52" s="11">
        <f t="shared" si="15"/>
        <v>93600</v>
      </c>
      <c r="E52" s="11">
        <f t="shared" si="15"/>
        <v>90644.4</v>
      </c>
      <c r="F52" s="11">
        <f t="shared" si="15"/>
        <v>249627.6</v>
      </c>
      <c r="G52" s="11">
        <f t="shared" si="15"/>
        <v>48600</v>
      </c>
      <c r="H52" s="11">
        <f t="shared" si="15"/>
        <v>173400</v>
      </c>
      <c r="I52" s="61">
        <f t="shared" si="2"/>
        <v>90644.4</v>
      </c>
      <c r="J52" s="58">
        <v>1</v>
      </c>
      <c r="K52" s="61">
        <f t="shared" si="3"/>
        <v>93600</v>
      </c>
      <c r="L52" s="58">
        <v>1</v>
      </c>
      <c r="M52" s="61">
        <f t="shared" si="4"/>
        <v>90000</v>
      </c>
      <c r="N52" s="58">
        <v>1</v>
      </c>
      <c r="O52" s="61"/>
      <c r="P52" s="58"/>
      <c r="Q52" s="61">
        <f t="shared" si="5"/>
        <v>83400</v>
      </c>
      <c r="R52" s="58">
        <v>1</v>
      </c>
      <c r="S52" s="61">
        <f t="shared" si="6"/>
        <v>90000</v>
      </c>
      <c r="T52" s="58">
        <v>1</v>
      </c>
      <c r="U52" s="61">
        <f t="shared" si="7"/>
        <v>19440</v>
      </c>
      <c r="V52" s="58">
        <v>0.9</v>
      </c>
      <c r="W52" s="61">
        <f t="shared" si="8"/>
        <v>29160</v>
      </c>
      <c r="X52" s="58">
        <v>0.9</v>
      </c>
      <c r="Y52" s="61">
        <f t="shared" si="9"/>
        <v>80985.600000000006</v>
      </c>
      <c r="Z52" s="58">
        <v>1</v>
      </c>
      <c r="AA52" s="61">
        <f t="shared" si="10"/>
        <v>21600</v>
      </c>
      <c r="AB52" s="58">
        <v>1</v>
      </c>
      <c r="AC52" s="61">
        <f t="shared" si="11"/>
        <v>84402</v>
      </c>
      <c r="AD52" s="58">
        <v>1</v>
      </c>
      <c r="AE52" s="61">
        <f t="shared" si="12"/>
        <v>45000</v>
      </c>
      <c r="AF52" s="58">
        <v>1</v>
      </c>
      <c r="AG52" s="61">
        <f t="shared" si="13"/>
        <v>84240</v>
      </c>
      <c r="AH52" s="58">
        <v>1</v>
      </c>
    </row>
    <row r="53" spans="1:34" x14ac:dyDescent="0.2">
      <c r="A53" s="48">
        <v>37530</v>
      </c>
      <c r="B53" s="11">
        <f t="shared" si="14"/>
        <v>812472</v>
      </c>
      <c r="C53" s="11">
        <f t="shared" si="15"/>
        <v>156600</v>
      </c>
      <c r="D53" s="11">
        <f t="shared" si="15"/>
        <v>93600</v>
      </c>
      <c r="E53" s="11">
        <f t="shared" si="15"/>
        <v>90644.4</v>
      </c>
      <c r="F53" s="11">
        <f t="shared" si="15"/>
        <v>249627.6</v>
      </c>
      <c r="G53" s="11">
        <f t="shared" si="15"/>
        <v>48600</v>
      </c>
      <c r="H53" s="11">
        <f t="shared" si="15"/>
        <v>173400</v>
      </c>
      <c r="I53" s="61">
        <f t="shared" si="2"/>
        <v>90644.4</v>
      </c>
      <c r="J53" s="58">
        <v>1</v>
      </c>
      <c r="K53" s="61">
        <f t="shared" si="3"/>
        <v>93600</v>
      </c>
      <c r="L53" s="58">
        <v>1</v>
      </c>
      <c r="M53" s="61">
        <f t="shared" si="4"/>
        <v>90000</v>
      </c>
      <c r="N53" s="58">
        <v>1</v>
      </c>
      <c r="O53" s="61"/>
      <c r="P53" s="58"/>
      <c r="Q53" s="61">
        <f t="shared" si="5"/>
        <v>83400</v>
      </c>
      <c r="R53" s="58">
        <v>1</v>
      </c>
      <c r="S53" s="61">
        <f t="shared" si="6"/>
        <v>90000</v>
      </c>
      <c r="T53" s="58">
        <v>1</v>
      </c>
      <c r="U53" s="61">
        <f t="shared" si="7"/>
        <v>19440</v>
      </c>
      <c r="V53" s="58">
        <v>0.9</v>
      </c>
      <c r="W53" s="61">
        <f t="shared" si="8"/>
        <v>29160</v>
      </c>
      <c r="X53" s="58">
        <v>0.9</v>
      </c>
      <c r="Y53" s="61">
        <f t="shared" si="9"/>
        <v>80985.600000000006</v>
      </c>
      <c r="Z53" s="58">
        <v>1</v>
      </c>
      <c r="AA53" s="61">
        <f t="shared" si="10"/>
        <v>21600</v>
      </c>
      <c r="AB53" s="58">
        <v>1</v>
      </c>
      <c r="AC53" s="61">
        <f t="shared" si="11"/>
        <v>84402</v>
      </c>
      <c r="AD53" s="58">
        <v>1</v>
      </c>
      <c r="AE53" s="61">
        <f t="shared" si="12"/>
        <v>45000</v>
      </c>
      <c r="AF53" s="58">
        <v>1</v>
      </c>
      <c r="AG53" s="61">
        <f t="shared" si="13"/>
        <v>84240</v>
      </c>
      <c r="AH53" s="58">
        <v>1</v>
      </c>
    </row>
    <row r="54" spans="1:34" x14ac:dyDescent="0.2">
      <c r="A54" s="48">
        <v>37561</v>
      </c>
      <c r="B54" s="11">
        <f t="shared" si="14"/>
        <v>812472</v>
      </c>
      <c r="C54" s="11">
        <f t="shared" si="15"/>
        <v>156600</v>
      </c>
      <c r="D54" s="11">
        <f t="shared" si="15"/>
        <v>93600</v>
      </c>
      <c r="E54" s="11">
        <f t="shared" si="15"/>
        <v>90644.4</v>
      </c>
      <c r="F54" s="11">
        <f t="shared" si="15"/>
        <v>249627.6</v>
      </c>
      <c r="G54" s="11">
        <f t="shared" si="15"/>
        <v>48600</v>
      </c>
      <c r="H54" s="11">
        <f t="shared" si="15"/>
        <v>173400</v>
      </c>
      <c r="I54" s="61">
        <f t="shared" si="2"/>
        <v>90644.4</v>
      </c>
      <c r="J54" s="58">
        <v>1</v>
      </c>
      <c r="K54" s="61">
        <f t="shared" si="3"/>
        <v>93600</v>
      </c>
      <c r="L54" s="58">
        <v>1</v>
      </c>
      <c r="M54" s="61">
        <f t="shared" si="4"/>
        <v>90000</v>
      </c>
      <c r="N54" s="58">
        <v>1</v>
      </c>
      <c r="O54" s="61"/>
      <c r="P54" s="58"/>
      <c r="Q54" s="61">
        <f t="shared" si="5"/>
        <v>83400</v>
      </c>
      <c r="R54" s="58">
        <v>1</v>
      </c>
      <c r="S54" s="61">
        <f t="shared" si="6"/>
        <v>90000</v>
      </c>
      <c r="T54" s="58">
        <v>1</v>
      </c>
      <c r="U54" s="61">
        <f t="shared" si="7"/>
        <v>19440</v>
      </c>
      <c r="V54" s="58">
        <v>0.9</v>
      </c>
      <c r="W54" s="61">
        <f t="shared" si="8"/>
        <v>29160</v>
      </c>
      <c r="X54" s="58">
        <v>0.9</v>
      </c>
      <c r="Y54" s="61">
        <f t="shared" si="9"/>
        <v>80985.600000000006</v>
      </c>
      <c r="Z54" s="58">
        <v>1</v>
      </c>
      <c r="AA54" s="61">
        <f t="shared" si="10"/>
        <v>21600</v>
      </c>
      <c r="AB54" s="58">
        <v>1</v>
      </c>
      <c r="AC54" s="61">
        <f t="shared" si="11"/>
        <v>84402</v>
      </c>
      <c r="AD54" s="58">
        <v>1</v>
      </c>
      <c r="AE54" s="61">
        <f t="shared" si="12"/>
        <v>45000</v>
      </c>
      <c r="AF54" s="58">
        <v>1</v>
      </c>
      <c r="AG54" s="61">
        <f t="shared" si="13"/>
        <v>84240</v>
      </c>
      <c r="AH54" s="58">
        <v>1</v>
      </c>
    </row>
    <row r="55" spans="1:34" x14ac:dyDescent="0.2">
      <c r="A55" s="48">
        <v>37591</v>
      </c>
      <c r="B55" s="11">
        <f t="shared" si="14"/>
        <v>812472</v>
      </c>
      <c r="C55" s="11">
        <f t="shared" ref="C55:H67" si="16">SUMIF($I$34:$AP$34,C$34,$I55:$AP55)</f>
        <v>156600</v>
      </c>
      <c r="D55" s="11">
        <f t="shared" si="16"/>
        <v>93600</v>
      </c>
      <c r="E55" s="11">
        <f t="shared" si="16"/>
        <v>90644.4</v>
      </c>
      <c r="F55" s="11">
        <f t="shared" si="16"/>
        <v>249627.6</v>
      </c>
      <c r="G55" s="11">
        <f t="shared" si="16"/>
        <v>48600</v>
      </c>
      <c r="H55" s="11">
        <f t="shared" si="16"/>
        <v>173400</v>
      </c>
      <c r="I55" s="61">
        <f t="shared" si="2"/>
        <v>90644.4</v>
      </c>
      <c r="J55" s="58">
        <v>1</v>
      </c>
      <c r="K55" s="61">
        <f t="shared" si="3"/>
        <v>93600</v>
      </c>
      <c r="L55" s="58">
        <v>1</v>
      </c>
      <c r="M55" s="61">
        <f t="shared" si="4"/>
        <v>90000</v>
      </c>
      <c r="N55" s="58">
        <v>1</v>
      </c>
      <c r="O55" s="61"/>
      <c r="P55" s="58"/>
      <c r="Q55" s="61">
        <f t="shared" si="5"/>
        <v>83400</v>
      </c>
      <c r="R55" s="58">
        <v>1</v>
      </c>
      <c r="S55" s="61">
        <f t="shared" si="6"/>
        <v>90000</v>
      </c>
      <c r="T55" s="58">
        <v>1</v>
      </c>
      <c r="U55" s="61">
        <f t="shared" si="7"/>
        <v>19440</v>
      </c>
      <c r="V55" s="58">
        <v>0.9</v>
      </c>
      <c r="W55" s="61">
        <f t="shared" si="8"/>
        <v>29160</v>
      </c>
      <c r="X55" s="58">
        <v>0.9</v>
      </c>
      <c r="Y55" s="61">
        <f t="shared" si="9"/>
        <v>80985.600000000006</v>
      </c>
      <c r="Z55" s="58">
        <v>1</v>
      </c>
      <c r="AA55" s="61">
        <f t="shared" si="10"/>
        <v>21600</v>
      </c>
      <c r="AB55" s="58">
        <v>1</v>
      </c>
      <c r="AC55" s="61">
        <f t="shared" si="11"/>
        <v>84402</v>
      </c>
      <c r="AD55" s="58">
        <v>1</v>
      </c>
      <c r="AE55" s="61">
        <f t="shared" si="12"/>
        <v>45000</v>
      </c>
      <c r="AF55" s="58">
        <v>1</v>
      </c>
      <c r="AG55" s="61">
        <f t="shared" si="13"/>
        <v>84240</v>
      </c>
      <c r="AH55" s="58">
        <v>1</v>
      </c>
    </row>
    <row r="56" spans="1:34" x14ac:dyDescent="0.2">
      <c r="A56" s="48">
        <v>37622</v>
      </c>
      <c r="B56" s="11">
        <f t="shared" si="14"/>
        <v>812472</v>
      </c>
      <c r="C56" s="11">
        <f t="shared" si="16"/>
        <v>156600</v>
      </c>
      <c r="D56" s="11">
        <f t="shared" si="16"/>
        <v>93600</v>
      </c>
      <c r="E56" s="11">
        <f t="shared" si="16"/>
        <v>90644.4</v>
      </c>
      <c r="F56" s="11">
        <f t="shared" si="16"/>
        <v>249627.6</v>
      </c>
      <c r="G56" s="11">
        <f t="shared" si="16"/>
        <v>48600</v>
      </c>
      <c r="H56" s="11">
        <f t="shared" si="16"/>
        <v>173400</v>
      </c>
      <c r="I56" s="61">
        <f t="shared" si="2"/>
        <v>90644.4</v>
      </c>
      <c r="J56" s="58">
        <v>1</v>
      </c>
      <c r="K56" s="61">
        <f t="shared" si="3"/>
        <v>93600</v>
      </c>
      <c r="L56" s="58">
        <v>1</v>
      </c>
      <c r="M56" s="61">
        <f t="shared" si="4"/>
        <v>90000</v>
      </c>
      <c r="N56" s="58">
        <v>1</v>
      </c>
      <c r="O56" s="61"/>
      <c r="P56" s="58"/>
      <c r="Q56" s="61">
        <f t="shared" si="5"/>
        <v>83400</v>
      </c>
      <c r="R56" s="58">
        <v>1</v>
      </c>
      <c r="S56" s="61">
        <f t="shared" si="6"/>
        <v>90000</v>
      </c>
      <c r="T56" s="58">
        <v>1</v>
      </c>
      <c r="U56" s="61">
        <f t="shared" si="7"/>
        <v>19440</v>
      </c>
      <c r="V56" s="58">
        <v>0.9</v>
      </c>
      <c r="W56" s="61">
        <f t="shared" si="8"/>
        <v>29160</v>
      </c>
      <c r="X56" s="58">
        <v>0.9</v>
      </c>
      <c r="Y56" s="61">
        <f t="shared" si="9"/>
        <v>80985.600000000006</v>
      </c>
      <c r="Z56" s="58">
        <v>1</v>
      </c>
      <c r="AA56" s="61">
        <f t="shared" si="10"/>
        <v>21600</v>
      </c>
      <c r="AB56" s="58">
        <v>1</v>
      </c>
      <c r="AC56" s="61">
        <f t="shared" si="11"/>
        <v>84402</v>
      </c>
      <c r="AD56" s="58">
        <v>1</v>
      </c>
      <c r="AE56" s="61">
        <f t="shared" si="12"/>
        <v>45000</v>
      </c>
      <c r="AF56" s="58">
        <v>1</v>
      </c>
      <c r="AG56" s="61">
        <f t="shared" si="13"/>
        <v>84240</v>
      </c>
      <c r="AH56" s="58">
        <v>1</v>
      </c>
    </row>
    <row r="57" spans="1:34" x14ac:dyDescent="0.2">
      <c r="A57" s="48">
        <v>37653</v>
      </c>
      <c r="B57" s="11">
        <f t="shared" si="14"/>
        <v>812472</v>
      </c>
      <c r="C57" s="11">
        <f t="shared" si="16"/>
        <v>156600</v>
      </c>
      <c r="D57" s="11">
        <f t="shared" si="16"/>
        <v>93600</v>
      </c>
      <c r="E57" s="11">
        <f t="shared" si="16"/>
        <v>90644.4</v>
      </c>
      <c r="F57" s="11">
        <f t="shared" si="16"/>
        <v>249627.6</v>
      </c>
      <c r="G57" s="11">
        <f t="shared" si="16"/>
        <v>48600</v>
      </c>
      <c r="H57" s="11">
        <f t="shared" si="16"/>
        <v>173400</v>
      </c>
      <c r="I57" s="61">
        <f t="shared" si="2"/>
        <v>90644.4</v>
      </c>
      <c r="J57" s="58">
        <v>1</v>
      </c>
      <c r="K57" s="61">
        <f t="shared" si="3"/>
        <v>93600</v>
      </c>
      <c r="L57" s="58">
        <v>1</v>
      </c>
      <c r="M57" s="61">
        <f t="shared" si="4"/>
        <v>90000</v>
      </c>
      <c r="N57" s="58">
        <v>1</v>
      </c>
      <c r="O57" s="61"/>
      <c r="P57" s="58"/>
      <c r="Q57" s="61">
        <f t="shared" si="5"/>
        <v>83400</v>
      </c>
      <c r="R57" s="58">
        <v>1</v>
      </c>
      <c r="S57" s="61">
        <f t="shared" si="6"/>
        <v>90000</v>
      </c>
      <c r="T57" s="58">
        <v>1</v>
      </c>
      <c r="U57" s="61">
        <f t="shared" si="7"/>
        <v>19440</v>
      </c>
      <c r="V57" s="58">
        <v>0.9</v>
      </c>
      <c r="W57" s="61">
        <f t="shared" si="8"/>
        <v>29160</v>
      </c>
      <c r="X57" s="58">
        <v>0.9</v>
      </c>
      <c r="Y57" s="61">
        <f t="shared" si="9"/>
        <v>80985.600000000006</v>
      </c>
      <c r="Z57" s="58">
        <v>1</v>
      </c>
      <c r="AA57" s="61">
        <f t="shared" si="10"/>
        <v>21600</v>
      </c>
      <c r="AB57" s="58">
        <v>1</v>
      </c>
      <c r="AC57" s="61">
        <f t="shared" si="11"/>
        <v>84402</v>
      </c>
      <c r="AD57" s="58">
        <v>1</v>
      </c>
      <c r="AE57" s="61">
        <f t="shared" si="12"/>
        <v>45000</v>
      </c>
      <c r="AF57" s="58">
        <v>1</v>
      </c>
      <c r="AG57" s="61">
        <f t="shared" si="13"/>
        <v>84240</v>
      </c>
      <c r="AH57" s="58">
        <v>1</v>
      </c>
    </row>
    <row r="58" spans="1:34" x14ac:dyDescent="0.2">
      <c r="A58" s="48">
        <v>37681</v>
      </c>
      <c r="B58" s="11">
        <f t="shared" si="14"/>
        <v>812472</v>
      </c>
      <c r="C58" s="11">
        <f t="shared" si="16"/>
        <v>156600</v>
      </c>
      <c r="D58" s="11">
        <f t="shared" si="16"/>
        <v>93600</v>
      </c>
      <c r="E58" s="11">
        <f t="shared" si="16"/>
        <v>90644.4</v>
      </c>
      <c r="F58" s="11">
        <f t="shared" si="16"/>
        <v>249627.6</v>
      </c>
      <c r="G58" s="11">
        <f t="shared" si="16"/>
        <v>48600</v>
      </c>
      <c r="H58" s="11">
        <f t="shared" si="16"/>
        <v>173400</v>
      </c>
      <c r="I58" s="61">
        <f t="shared" si="2"/>
        <v>90644.4</v>
      </c>
      <c r="J58" s="58">
        <v>1</v>
      </c>
      <c r="K58" s="61">
        <f t="shared" si="3"/>
        <v>93600</v>
      </c>
      <c r="L58" s="58">
        <v>1</v>
      </c>
      <c r="M58" s="61">
        <f t="shared" si="4"/>
        <v>90000</v>
      </c>
      <c r="N58" s="58">
        <v>1</v>
      </c>
      <c r="O58" s="61"/>
      <c r="P58" s="58"/>
      <c r="Q58" s="61">
        <f t="shared" si="5"/>
        <v>83400</v>
      </c>
      <c r="R58" s="58">
        <v>1</v>
      </c>
      <c r="S58" s="61">
        <f t="shared" si="6"/>
        <v>90000</v>
      </c>
      <c r="T58" s="58">
        <v>1</v>
      </c>
      <c r="U58" s="61">
        <f t="shared" si="7"/>
        <v>19440</v>
      </c>
      <c r="V58" s="58">
        <v>0.9</v>
      </c>
      <c r="W58" s="61">
        <f t="shared" si="8"/>
        <v>29160</v>
      </c>
      <c r="X58" s="58">
        <v>0.9</v>
      </c>
      <c r="Y58" s="61">
        <f t="shared" si="9"/>
        <v>80985.600000000006</v>
      </c>
      <c r="Z58" s="58">
        <v>1</v>
      </c>
      <c r="AA58" s="61">
        <f t="shared" si="10"/>
        <v>21600</v>
      </c>
      <c r="AB58" s="58">
        <v>1</v>
      </c>
      <c r="AC58" s="61">
        <f t="shared" si="11"/>
        <v>84402</v>
      </c>
      <c r="AD58" s="58">
        <v>1</v>
      </c>
      <c r="AE58" s="61">
        <f t="shared" si="12"/>
        <v>45000</v>
      </c>
      <c r="AF58" s="58">
        <v>1</v>
      </c>
      <c r="AG58" s="61">
        <f t="shared" si="13"/>
        <v>84240</v>
      </c>
      <c r="AH58" s="58">
        <v>1</v>
      </c>
    </row>
    <row r="59" spans="1:34" x14ac:dyDescent="0.2">
      <c r="A59" s="48">
        <v>37712</v>
      </c>
      <c r="B59" s="11">
        <f t="shared" si="14"/>
        <v>812472</v>
      </c>
      <c r="C59" s="11">
        <f t="shared" si="16"/>
        <v>156600</v>
      </c>
      <c r="D59" s="11">
        <f t="shared" si="16"/>
        <v>93600</v>
      </c>
      <c r="E59" s="11">
        <f t="shared" si="16"/>
        <v>90644.4</v>
      </c>
      <c r="F59" s="11">
        <f t="shared" si="16"/>
        <v>249627.6</v>
      </c>
      <c r="G59" s="11">
        <f t="shared" si="16"/>
        <v>48600</v>
      </c>
      <c r="H59" s="11">
        <f t="shared" si="16"/>
        <v>173400</v>
      </c>
      <c r="I59" s="61">
        <f t="shared" si="2"/>
        <v>90644.4</v>
      </c>
      <c r="J59" s="58">
        <v>1</v>
      </c>
      <c r="K59" s="61">
        <f t="shared" si="3"/>
        <v>93600</v>
      </c>
      <c r="L59" s="58">
        <v>1</v>
      </c>
      <c r="M59" s="61">
        <f t="shared" si="4"/>
        <v>90000</v>
      </c>
      <c r="N59" s="58">
        <v>1</v>
      </c>
      <c r="O59" s="61"/>
      <c r="P59" s="58"/>
      <c r="Q59" s="61">
        <f t="shared" si="5"/>
        <v>83400</v>
      </c>
      <c r="R59" s="58">
        <v>1</v>
      </c>
      <c r="S59" s="61">
        <f t="shared" si="6"/>
        <v>90000</v>
      </c>
      <c r="T59" s="58">
        <v>1</v>
      </c>
      <c r="U59" s="61">
        <f t="shared" si="7"/>
        <v>19440</v>
      </c>
      <c r="V59" s="58">
        <v>0.9</v>
      </c>
      <c r="W59" s="61">
        <f t="shared" si="8"/>
        <v>29160</v>
      </c>
      <c r="X59" s="58">
        <v>0.9</v>
      </c>
      <c r="Y59" s="61">
        <f t="shared" si="9"/>
        <v>80985.600000000006</v>
      </c>
      <c r="Z59" s="58">
        <v>1</v>
      </c>
      <c r="AA59" s="61">
        <f t="shared" si="10"/>
        <v>21600</v>
      </c>
      <c r="AB59" s="58">
        <v>1</v>
      </c>
      <c r="AC59" s="61">
        <f t="shared" si="11"/>
        <v>84402</v>
      </c>
      <c r="AD59" s="58">
        <v>1</v>
      </c>
      <c r="AE59" s="61">
        <f t="shared" si="12"/>
        <v>45000</v>
      </c>
      <c r="AF59" s="58">
        <v>1</v>
      </c>
      <c r="AG59" s="61">
        <f t="shared" si="13"/>
        <v>84240</v>
      </c>
      <c r="AH59" s="58">
        <v>1</v>
      </c>
    </row>
    <row r="60" spans="1:34" x14ac:dyDescent="0.2">
      <c r="A60" s="48">
        <v>37742</v>
      </c>
      <c r="B60" s="11">
        <f t="shared" si="14"/>
        <v>812472</v>
      </c>
      <c r="C60" s="11">
        <f t="shared" si="16"/>
        <v>156600</v>
      </c>
      <c r="D60" s="11">
        <f t="shared" si="16"/>
        <v>93600</v>
      </c>
      <c r="E60" s="11">
        <f t="shared" si="16"/>
        <v>90644.4</v>
      </c>
      <c r="F60" s="11">
        <f t="shared" si="16"/>
        <v>249627.6</v>
      </c>
      <c r="G60" s="11">
        <f t="shared" si="16"/>
        <v>48600</v>
      </c>
      <c r="H60" s="11">
        <f t="shared" si="16"/>
        <v>173400</v>
      </c>
      <c r="I60" s="61">
        <f t="shared" si="2"/>
        <v>90644.4</v>
      </c>
      <c r="J60" s="58">
        <v>1</v>
      </c>
      <c r="K60" s="61">
        <f t="shared" si="3"/>
        <v>93600</v>
      </c>
      <c r="L60" s="58">
        <v>1</v>
      </c>
      <c r="M60" s="61">
        <f t="shared" si="4"/>
        <v>90000</v>
      </c>
      <c r="N60" s="58">
        <v>1</v>
      </c>
      <c r="O60" s="61"/>
      <c r="P60" s="58"/>
      <c r="Q60" s="61">
        <f t="shared" si="5"/>
        <v>83400</v>
      </c>
      <c r="R60" s="58">
        <v>1</v>
      </c>
      <c r="S60" s="61">
        <f t="shared" si="6"/>
        <v>90000</v>
      </c>
      <c r="T60" s="58">
        <v>1</v>
      </c>
      <c r="U60" s="61">
        <f t="shared" si="7"/>
        <v>19440</v>
      </c>
      <c r="V60" s="58">
        <v>0.9</v>
      </c>
      <c r="W60" s="61">
        <f t="shared" si="8"/>
        <v>29160</v>
      </c>
      <c r="X60" s="58">
        <v>0.9</v>
      </c>
      <c r="Y60" s="61">
        <f t="shared" si="9"/>
        <v>80985.600000000006</v>
      </c>
      <c r="Z60" s="58">
        <v>1</v>
      </c>
      <c r="AA60" s="61">
        <f t="shared" si="10"/>
        <v>21600</v>
      </c>
      <c r="AB60" s="58">
        <v>1</v>
      </c>
      <c r="AC60" s="61">
        <f t="shared" si="11"/>
        <v>84402</v>
      </c>
      <c r="AD60" s="58">
        <v>1</v>
      </c>
      <c r="AE60" s="61">
        <f t="shared" si="12"/>
        <v>45000</v>
      </c>
      <c r="AF60" s="58">
        <v>1</v>
      </c>
      <c r="AG60" s="61">
        <f t="shared" si="13"/>
        <v>84240</v>
      </c>
      <c r="AH60" s="58">
        <v>1</v>
      </c>
    </row>
    <row r="61" spans="1:34" x14ac:dyDescent="0.2">
      <c r="A61" s="48">
        <v>37773</v>
      </c>
      <c r="B61" s="11">
        <f t="shared" si="14"/>
        <v>812472</v>
      </c>
      <c r="C61" s="11">
        <f t="shared" si="16"/>
        <v>156600</v>
      </c>
      <c r="D61" s="11">
        <f t="shared" si="16"/>
        <v>93600</v>
      </c>
      <c r="E61" s="11">
        <f t="shared" si="16"/>
        <v>90644.4</v>
      </c>
      <c r="F61" s="11">
        <f t="shared" si="16"/>
        <v>249627.6</v>
      </c>
      <c r="G61" s="11">
        <f t="shared" si="16"/>
        <v>48600</v>
      </c>
      <c r="H61" s="11">
        <f t="shared" si="16"/>
        <v>173400</v>
      </c>
      <c r="I61" s="61">
        <f t="shared" si="2"/>
        <v>90644.4</v>
      </c>
      <c r="J61" s="58">
        <v>1</v>
      </c>
      <c r="K61" s="61">
        <f t="shared" si="3"/>
        <v>93600</v>
      </c>
      <c r="L61" s="58">
        <v>1</v>
      </c>
      <c r="M61" s="61">
        <f t="shared" si="4"/>
        <v>90000</v>
      </c>
      <c r="N61" s="58">
        <v>1</v>
      </c>
      <c r="O61" s="61"/>
      <c r="P61" s="58"/>
      <c r="Q61" s="61">
        <f t="shared" si="5"/>
        <v>83400</v>
      </c>
      <c r="R61" s="58">
        <v>1</v>
      </c>
      <c r="S61" s="61">
        <f t="shared" si="6"/>
        <v>90000</v>
      </c>
      <c r="T61" s="58">
        <v>1</v>
      </c>
      <c r="U61" s="61">
        <f t="shared" si="7"/>
        <v>19440</v>
      </c>
      <c r="V61" s="58">
        <v>0.9</v>
      </c>
      <c r="W61" s="61">
        <f t="shared" si="8"/>
        <v>29160</v>
      </c>
      <c r="X61" s="58">
        <v>0.9</v>
      </c>
      <c r="Y61" s="61">
        <f t="shared" si="9"/>
        <v>80985.600000000006</v>
      </c>
      <c r="Z61" s="58">
        <v>1</v>
      </c>
      <c r="AA61" s="61">
        <f t="shared" si="10"/>
        <v>21600</v>
      </c>
      <c r="AB61" s="58">
        <v>1</v>
      </c>
      <c r="AC61" s="61">
        <f t="shared" si="11"/>
        <v>84402</v>
      </c>
      <c r="AD61" s="58">
        <v>1</v>
      </c>
      <c r="AE61" s="61">
        <f t="shared" si="12"/>
        <v>45000</v>
      </c>
      <c r="AF61" s="58">
        <v>1</v>
      </c>
      <c r="AG61" s="61">
        <f t="shared" si="13"/>
        <v>84240</v>
      </c>
      <c r="AH61" s="58">
        <v>1</v>
      </c>
    </row>
    <row r="62" spans="1:34" x14ac:dyDescent="0.2">
      <c r="A62" s="48">
        <v>37803</v>
      </c>
      <c r="B62" s="11">
        <f t="shared" si="14"/>
        <v>812472</v>
      </c>
      <c r="C62" s="11">
        <f t="shared" si="16"/>
        <v>156600</v>
      </c>
      <c r="D62" s="11">
        <f t="shared" si="16"/>
        <v>93600</v>
      </c>
      <c r="E62" s="11">
        <f t="shared" si="16"/>
        <v>90644.4</v>
      </c>
      <c r="F62" s="11">
        <f t="shared" si="16"/>
        <v>249627.6</v>
      </c>
      <c r="G62" s="11">
        <f t="shared" si="16"/>
        <v>48600</v>
      </c>
      <c r="H62" s="11">
        <f t="shared" si="16"/>
        <v>173400</v>
      </c>
      <c r="I62" s="61">
        <f t="shared" si="2"/>
        <v>90644.4</v>
      </c>
      <c r="J62" s="58">
        <v>1</v>
      </c>
      <c r="K62" s="61">
        <f t="shared" si="3"/>
        <v>93600</v>
      </c>
      <c r="L62" s="58">
        <v>1</v>
      </c>
      <c r="M62" s="61">
        <f t="shared" si="4"/>
        <v>90000</v>
      </c>
      <c r="N62" s="58">
        <v>1</v>
      </c>
      <c r="O62" s="61"/>
      <c r="P62" s="58"/>
      <c r="Q62" s="61">
        <f t="shared" si="5"/>
        <v>83400</v>
      </c>
      <c r="R62" s="58">
        <v>1</v>
      </c>
      <c r="S62" s="61">
        <f t="shared" si="6"/>
        <v>90000</v>
      </c>
      <c r="T62" s="58">
        <v>1</v>
      </c>
      <c r="U62" s="61">
        <f t="shared" si="7"/>
        <v>19440</v>
      </c>
      <c r="V62" s="58">
        <v>0.9</v>
      </c>
      <c r="W62" s="61">
        <f t="shared" si="8"/>
        <v>29160</v>
      </c>
      <c r="X62" s="58">
        <v>0.9</v>
      </c>
      <c r="Y62" s="61">
        <f t="shared" si="9"/>
        <v>80985.600000000006</v>
      </c>
      <c r="Z62" s="58">
        <v>1</v>
      </c>
      <c r="AA62" s="61">
        <f t="shared" si="10"/>
        <v>21600</v>
      </c>
      <c r="AB62" s="58">
        <v>1</v>
      </c>
      <c r="AC62" s="61">
        <f t="shared" si="11"/>
        <v>84402</v>
      </c>
      <c r="AD62" s="58">
        <v>1</v>
      </c>
      <c r="AE62" s="61">
        <f t="shared" si="12"/>
        <v>45000</v>
      </c>
      <c r="AF62" s="58">
        <v>1</v>
      </c>
      <c r="AG62" s="61">
        <f t="shared" si="13"/>
        <v>84240</v>
      </c>
      <c r="AH62" s="58">
        <v>1</v>
      </c>
    </row>
    <row r="63" spans="1:34" x14ac:dyDescent="0.2">
      <c r="A63" s="48">
        <v>37834</v>
      </c>
      <c r="B63" s="11">
        <f t="shared" si="14"/>
        <v>812472</v>
      </c>
      <c r="C63" s="11">
        <f t="shared" si="16"/>
        <v>156600</v>
      </c>
      <c r="D63" s="11">
        <f t="shared" si="16"/>
        <v>93600</v>
      </c>
      <c r="E63" s="11">
        <f t="shared" si="16"/>
        <v>90644.4</v>
      </c>
      <c r="F63" s="11">
        <f t="shared" si="16"/>
        <v>249627.6</v>
      </c>
      <c r="G63" s="11">
        <f t="shared" si="16"/>
        <v>48600</v>
      </c>
      <c r="H63" s="11">
        <f t="shared" si="16"/>
        <v>173400</v>
      </c>
      <c r="I63" s="61">
        <f t="shared" si="2"/>
        <v>90644.4</v>
      </c>
      <c r="J63" s="58">
        <v>1</v>
      </c>
      <c r="K63" s="61">
        <f t="shared" si="3"/>
        <v>93600</v>
      </c>
      <c r="L63" s="58">
        <v>1</v>
      </c>
      <c r="M63" s="61">
        <f t="shared" si="4"/>
        <v>90000</v>
      </c>
      <c r="N63" s="58">
        <v>1</v>
      </c>
      <c r="O63" s="61"/>
      <c r="P63" s="58"/>
      <c r="Q63" s="61">
        <f t="shared" si="5"/>
        <v>83400</v>
      </c>
      <c r="R63" s="58">
        <v>1</v>
      </c>
      <c r="S63" s="61">
        <f t="shared" si="6"/>
        <v>90000</v>
      </c>
      <c r="T63" s="58">
        <v>1</v>
      </c>
      <c r="U63" s="61">
        <f t="shared" si="7"/>
        <v>19440</v>
      </c>
      <c r="V63" s="58">
        <v>0.9</v>
      </c>
      <c r="W63" s="61">
        <f t="shared" si="8"/>
        <v>29160</v>
      </c>
      <c r="X63" s="58">
        <v>0.9</v>
      </c>
      <c r="Y63" s="61">
        <f t="shared" si="9"/>
        <v>80985.600000000006</v>
      </c>
      <c r="Z63" s="58">
        <v>1</v>
      </c>
      <c r="AA63" s="61">
        <f t="shared" si="10"/>
        <v>21600</v>
      </c>
      <c r="AB63" s="58">
        <v>1</v>
      </c>
      <c r="AC63" s="61">
        <f t="shared" si="11"/>
        <v>84402</v>
      </c>
      <c r="AD63" s="58">
        <v>1</v>
      </c>
      <c r="AE63" s="61">
        <f t="shared" si="12"/>
        <v>45000</v>
      </c>
      <c r="AF63" s="58">
        <v>1</v>
      </c>
      <c r="AG63" s="61">
        <f t="shared" si="13"/>
        <v>84240</v>
      </c>
      <c r="AH63" s="58">
        <v>1</v>
      </c>
    </row>
    <row r="64" spans="1:34" x14ac:dyDescent="0.2">
      <c r="A64" s="48">
        <v>37865</v>
      </c>
      <c r="B64" s="11">
        <f t="shared" si="14"/>
        <v>812472</v>
      </c>
      <c r="C64" s="11">
        <f t="shared" si="16"/>
        <v>156600</v>
      </c>
      <c r="D64" s="11">
        <f t="shared" si="16"/>
        <v>93600</v>
      </c>
      <c r="E64" s="11">
        <f t="shared" si="16"/>
        <v>90644.4</v>
      </c>
      <c r="F64" s="11">
        <f t="shared" si="16"/>
        <v>249627.6</v>
      </c>
      <c r="G64" s="11">
        <f t="shared" si="16"/>
        <v>48600</v>
      </c>
      <c r="H64" s="11">
        <f t="shared" si="16"/>
        <v>173400</v>
      </c>
      <c r="I64" s="61">
        <f t="shared" si="2"/>
        <v>90644.4</v>
      </c>
      <c r="J64" s="58">
        <v>1</v>
      </c>
      <c r="K64" s="61">
        <f t="shared" si="3"/>
        <v>93600</v>
      </c>
      <c r="L64" s="58">
        <v>1</v>
      </c>
      <c r="M64" s="61">
        <f t="shared" si="4"/>
        <v>90000</v>
      </c>
      <c r="N64" s="58">
        <v>1</v>
      </c>
      <c r="O64" s="61"/>
      <c r="P64" s="58"/>
      <c r="Q64" s="61">
        <f t="shared" si="5"/>
        <v>83400</v>
      </c>
      <c r="R64" s="58">
        <v>1</v>
      </c>
      <c r="S64" s="61">
        <f t="shared" si="6"/>
        <v>90000</v>
      </c>
      <c r="T64" s="58">
        <v>1</v>
      </c>
      <c r="U64" s="61">
        <f t="shared" si="7"/>
        <v>19440</v>
      </c>
      <c r="V64" s="58">
        <v>0.9</v>
      </c>
      <c r="W64" s="61">
        <f t="shared" si="8"/>
        <v>29160</v>
      </c>
      <c r="X64" s="58">
        <v>0.9</v>
      </c>
      <c r="Y64" s="61">
        <f t="shared" si="9"/>
        <v>80985.600000000006</v>
      </c>
      <c r="Z64" s="58">
        <v>1</v>
      </c>
      <c r="AA64" s="61">
        <f t="shared" si="10"/>
        <v>21600</v>
      </c>
      <c r="AB64" s="58">
        <v>1</v>
      </c>
      <c r="AC64" s="61">
        <f t="shared" si="11"/>
        <v>84402</v>
      </c>
      <c r="AD64" s="58">
        <v>1</v>
      </c>
      <c r="AE64" s="61">
        <f t="shared" si="12"/>
        <v>45000</v>
      </c>
      <c r="AF64" s="58">
        <v>1</v>
      </c>
      <c r="AG64" s="61">
        <f t="shared" si="13"/>
        <v>84240</v>
      </c>
      <c r="AH64" s="58">
        <v>1</v>
      </c>
    </row>
    <row r="65" spans="1:34" x14ac:dyDescent="0.2">
      <c r="A65" s="48">
        <v>37895</v>
      </c>
      <c r="B65" s="11">
        <f t="shared" si="14"/>
        <v>812472</v>
      </c>
      <c r="C65" s="11">
        <f t="shared" si="16"/>
        <v>156600</v>
      </c>
      <c r="D65" s="11">
        <f t="shared" si="16"/>
        <v>93600</v>
      </c>
      <c r="E65" s="11">
        <f t="shared" si="16"/>
        <v>90644.4</v>
      </c>
      <c r="F65" s="11">
        <f t="shared" si="16"/>
        <v>249627.6</v>
      </c>
      <c r="G65" s="11">
        <f t="shared" si="16"/>
        <v>48600</v>
      </c>
      <c r="H65" s="11">
        <f t="shared" si="16"/>
        <v>173400</v>
      </c>
      <c r="I65" s="61">
        <f t="shared" si="2"/>
        <v>90644.4</v>
      </c>
      <c r="J65" s="58">
        <v>1</v>
      </c>
      <c r="K65" s="61">
        <f t="shared" si="3"/>
        <v>93600</v>
      </c>
      <c r="L65" s="58">
        <v>1</v>
      </c>
      <c r="M65" s="61">
        <f t="shared" si="4"/>
        <v>90000</v>
      </c>
      <c r="N65" s="58">
        <v>1</v>
      </c>
      <c r="O65" s="61"/>
      <c r="P65" s="58"/>
      <c r="Q65" s="61">
        <f t="shared" si="5"/>
        <v>83400</v>
      </c>
      <c r="R65" s="58">
        <v>1</v>
      </c>
      <c r="S65" s="61">
        <f t="shared" si="6"/>
        <v>90000</v>
      </c>
      <c r="T65" s="58">
        <v>1</v>
      </c>
      <c r="U65" s="61">
        <f t="shared" si="7"/>
        <v>19440</v>
      </c>
      <c r="V65" s="58">
        <v>0.9</v>
      </c>
      <c r="W65" s="61">
        <f t="shared" si="8"/>
        <v>29160</v>
      </c>
      <c r="X65" s="58">
        <v>0.9</v>
      </c>
      <c r="Y65" s="61">
        <f t="shared" si="9"/>
        <v>80985.600000000006</v>
      </c>
      <c r="Z65" s="58">
        <v>1</v>
      </c>
      <c r="AA65" s="61">
        <f t="shared" si="10"/>
        <v>21600</v>
      </c>
      <c r="AB65" s="58">
        <v>1</v>
      </c>
      <c r="AC65" s="61">
        <f t="shared" si="11"/>
        <v>84402</v>
      </c>
      <c r="AD65" s="58">
        <v>1</v>
      </c>
      <c r="AE65" s="61">
        <f t="shared" si="12"/>
        <v>45000</v>
      </c>
      <c r="AF65" s="58">
        <v>1</v>
      </c>
      <c r="AG65" s="61">
        <f t="shared" si="13"/>
        <v>84240</v>
      </c>
      <c r="AH65" s="58">
        <v>1</v>
      </c>
    </row>
    <row r="66" spans="1:34" x14ac:dyDescent="0.2">
      <c r="A66" s="48">
        <v>37926</v>
      </c>
      <c r="B66" s="11">
        <f t="shared" si="14"/>
        <v>812472</v>
      </c>
      <c r="C66" s="11">
        <f t="shared" si="16"/>
        <v>156600</v>
      </c>
      <c r="D66" s="11">
        <f t="shared" si="16"/>
        <v>93600</v>
      </c>
      <c r="E66" s="11">
        <f t="shared" si="16"/>
        <v>90644.4</v>
      </c>
      <c r="F66" s="11">
        <f t="shared" si="16"/>
        <v>249627.6</v>
      </c>
      <c r="G66" s="11">
        <f t="shared" si="16"/>
        <v>48600</v>
      </c>
      <c r="H66" s="11">
        <f t="shared" si="16"/>
        <v>173400</v>
      </c>
      <c r="I66" s="61">
        <f t="shared" si="2"/>
        <v>90644.4</v>
      </c>
      <c r="J66" s="58">
        <v>1</v>
      </c>
      <c r="K66" s="61">
        <f t="shared" si="3"/>
        <v>93600</v>
      </c>
      <c r="L66" s="58">
        <v>1</v>
      </c>
      <c r="M66" s="61">
        <f t="shared" si="4"/>
        <v>90000</v>
      </c>
      <c r="N66" s="58">
        <v>1</v>
      </c>
      <c r="O66" s="61"/>
      <c r="P66" s="58"/>
      <c r="Q66" s="61">
        <f t="shared" si="5"/>
        <v>83400</v>
      </c>
      <c r="R66" s="58">
        <v>1</v>
      </c>
      <c r="S66" s="61">
        <f t="shared" si="6"/>
        <v>90000</v>
      </c>
      <c r="T66" s="58">
        <v>1</v>
      </c>
      <c r="U66" s="61">
        <f t="shared" si="7"/>
        <v>19440</v>
      </c>
      <c r="V66" s="58">
        <v>0.9</v>
      </c>
      <c r="W66" s="61">
        <f t="shared" si="8"/>
        <v>29160</v>
      </c>
      <c r="X66" s="58">
        <v>0.9</v>
      </c>
      <c r="Y66" s="61">
        <f t="shared" si="9"/>
        <v>80985.600000000006</v>
      </c>
      <c r="Z66" s="58">
        <v>1</v>
      </c>
      <c r="AA66" s="61">
        <f t="shared" si="10"/>
        <v>21600</v>
      </c>
      <c r="AB66" s="58">
        <v>1</v>
      </c>
      <c r="AC66" s="61">
        <f t="shared" si="11"/>
        <v>84402</v>
      </c>
      <c r="AD66" s="58">
        <v>1</v>
      </c>
      <c r="AE66" s="61">
        <f t="shared" si="12"/>
        <v>45000</v>
      </c>
      <c r="AF66" s="58">
        <v>1</v>
      </c>
      <c r="AG66" s="61">
        <f t="shared" si="13"/>
        <v>84240</v>
      </c>
      <c r="AH66" s="58">
        <v>1</v>
      </c>
    </row>
    <row r="67" spans="1:34" x14ac:dyDescent="0.2">
      <c r="A67" s="48">
        <v>37956</v>
      </c>
      <c r="B67" s="11">
        <f t="shared" si="14"/>
        <v>812472</v>
      </c>
      <c r="C67" s="11">
        <f t="shared" si="16"/>
        <v>156600</v>
      </c>
      <c r="D67" s="11">
        <f t="shared" si="16"/>
        <v>93600</v>
      </c>
      <c r="E67" s="11">
        <f t="shared" si="16"/>
        <v>90644.4</v>
      </c>
      <c r="F67" s="11">
        <f t="shared" si="16"/>
        <v>249627.6</v>
      </c>
      <c r="G67" s="11">
        <f t="shared" si="16"/>
        <v>48600</v>
      </c>
      <c r="H67" s="11">
        <f t="shared" si="16"/>
        <v>173400</v>
      </c>
      <c r="I67" s="61">
        <f t="shared" si="2"/>
        <v>90644.4</v>
      </c>
      <c r="J67" s="58">
        <v>1</v>
      </c>
      <c r="K67" s="61">
        <f t="shared" si="3"/>
        <v>93600</v>
      </c>
      <c r="L67" s="58">
        <v>1</v>
      </c>
      <c r="M67" s="61">
        <f t="shared" si="4"/>
        <v>90000</v>
      </c>
      <c r="N67" s="58">
        <v>1</v>
      </c>
      <c r="O67" s="61"/>
      <c r="P67" s="58"/>
      <c r="Q67" s="61">
        <f t="shared" si="5"/>
        <v>83400</v>
      </c>
      <c r="R67" s="58">
        <v>1</v>
      </c>
      <c r="S67" s="61">
        <f t="shared" si="6"/>
        <v>90000</v>
      </c>
      <c r="T67" s="58">
        <v>1</v>
      </c>
      <c r="U67" s="61">
        <f t="shared" si="7"/>
        <v>19440</v>
      </c>
      <c r="V67" s="58">
        <v>0.9</v>
      </c>
      <c r="W67" s="61">
        <f t="shared" si="8"/>
        <v>29160</v>
      </c>
      <c r="X67" s="58">
        <v>0.9</v>
      </c>
      <c r="Y67" s="61">
        <f t="shared" si="9"/>
        <v>80985.600000000006</v>
      </c>
      <c r="Z67" s="58">
        <v>1</v>
      </c>
      <c r="AA67" s="61">
        <f t="shared" si="10"/>
        <v>21600</v>
      </c>
      <c r="AB67" s="58">
        <v>1</v>
      </c>
      <c r="AC67" s="61">
        <f t="shared" si="11"/>
        <v>84402</v>
      </c>
      <c r="AD67" s="58">
        <v>1</v>
      </c>
      <c r="AE67" s="61">
        <f t="shared" si="12"/>
        <v>45000</v>
      </c>
      <c r="AF67" s="58">
        <v>1</v>
      </c>
      <c r="AG67" s="61">
        <f t="shared" si="13"/>
        <v>84240</v>
      </c>
      <c r="AH67" s="58">
        <v>1</v>
      </c>
    </row>
    <row r="68" spans="1:34" x14ac:dyDescent="0.2">
      <c r="B68" s="2"/>
      <c r="D68" s="2"/>
      <c r="E68" s="2"/>
      <c r="H68" s="2"/>
      <c r="I68" s="60"/>
      <c r="J68" s="2"/>
      <c r="K68" s="60"/>
      <c r="L68" s="2"/>
      <c r="M68" s="60"/>
      <c r="N68" s="2"/>
      <c r="O68" s="60"/>
      <c r="P68" s="2"/>
      <c r="Q68" s="60"/>
      <c r="R68" s="2"/>
      <c r="S68" s="60"/>
      <c r="T68" s="2"/>
      <c r="U68" s="60"/>
      <c r="V68" s="2"/>
      <c r="W68" s="60"/>
      <c r="X68" s="2"/>
      <c r="Y68" s="60"/>
      <c r="Z68" s="2"/>
      <c r="AA68" s="60"/>
      <c r="AB68" s="2"/>
      <c r="AC68" s="77"/>
      <c r="AE68" s="77"/>
      <c r="AG68" s="77"/>
    </row>
    <row r="69" spans="1:34" x14ac:dyDescent="0.2">
      <c r="B69" s="2"/>
      <c r="D69" s="2"/>
      <c r="E69" s="2"/>
      <c r="H69" s="2"/>
      <c r="I69" s="60"/>
      <c r="J69" s="2"/>
      <c r="K69" s="60"/>
      <c r="L69" s="2"/>
      <c r="M69" s="60"/>
      <c r="N69" s="2"/>
      <c r="O69" s="60"/>
      <c r="P69" s="2"/>
      <c r="Q69" s="60"/>
      <c r="R69" s="2"/>
      <c r="S69" s="60"/>
      <c r="T69" s="2"/>
      <c r="U69" s="60"/>
      <c r="V69" s="2"/>
      <c r="W69" s="60"/>
      <c r="X69" s="2"/>
      <c r="Y69" s="60"/>
      <c r="Z69" s="2"/>
      <c r="AA69" s="60"/>
      <c r="AB69" s="2"/>
      <c r="AC69" s="77"/>
      <c r="AE69" s="77"/>
      <c r="AG69" s="77"/>
    </row>
    <row r="70" spans="1:34" x14ac:dyDescent="0.2">
      <c r="B70" s="2"/>
      <c r="D70" s="2"/>
      <c r="E70" s="2"/>
      <c r="H70" s="2"/>
      <c r="I70" s="34"/>
      <c r="J70" s="2"/>
      <c r="K70" s="34"/>
      <c r="L70" s="2"/>
      <c r="M70" s="34"/>
      <c r="N70" s="2"/>
      <c r="O70" s="34"/>
      <c r="P70" s="2"/>
      <c r="Q70" s="34"/>
      <c r="R70" s="2"/>
      <c r="S70" s="34"/>
      <c r="T70" s="2"/>
      <c r="U70" s="34"/>
      <c r="V70" s="2"/>
      <c r="W70" s="34"/>
      <c r="X70" s="2"/>
      <c r="Y70" s="34"/>
      <c r="Z70" s="2"/>
      <c r="AA70" s="34"/>
      <c r="AB70" s="2"/>
    </row>
    <row r="71" spans="1:34" x14ac:dyDescent="0.2">
      <c r="B71" s="2"/>
      <c r="D71" s="2"/>
      <c r="E71" s="2"/>
      <c r="H71" s="2"/>
      <c r="I71" s="34"/>
      <c r="J71" s="2"/>
      <c r="K71" s="34"/>
      <c r="L71" s="2"/>
      <c r="M71" s="34"/>
      <c r="N71" s="2"/>
      <c r="O71" s="34"/>
      <c r="P71" s="2"/>
      <c r="Q71" s="34"/>
      <c r="R71" s="2"/>
      <c r="S71" s="34"/>
      <c r="T71" s="2"/>
      <c r="U71" s="34"/>
      <c r="V71" s="2"/>
      <c r="W71" s="34"/>
      <c r="X71" s="2"/>
      <c r="Y71" s="34"/>
      <c r="Z71" s="2"/>
      <c r="AA71" s="34"/>
      <c r="AB71" s="2"/>
    </row>
    <row r="72" spans="1:34" x14ac:dyDescent="0.2">
      <c r="B72" s="2"/>
      <c r="D72" s="2"/>
      <c r="E72" s="2"/>
      <c r="H72" s="34"/>
      <c r="I72" s="2"/>
      <c r="J72" s="34"/>
      <c r="K72" s="2"/>
      <c r="L72" s="34"/>
      <c r="M72" s="2"/>
      <c r="N72" s="34"/>
      <c r="O72" s="2"/>
      <c r="P72" s="34"/>
      <c r="Q72" s="2"/>
      <c r="R72" s="34"/>
      <c r="S72" s="2"/>
      <c r="T72" s="34"/>
      <c r="U72" s="2"/>
      <c r="V72" s="34"/>
      <c r="W72" s="2"/>
      <c r="X72" s="34"/>
      <c r="Y72" s="2"/>
      <c r="Z72" s="34"/>
      <c r="AA72" s="2"/>
      <c r="AB72" s="34"/>
      <c r="AC72" s="2"/>
      <c r="AD72" s="34"/>
      <c r="AE72" s="2"/>
      <c r="AF72" s="34"/>
      <c r="AG72" s="2"/>
    </row>
    <row r="73" spans="1:34" x14ac:dyDescent="0.2">
      <c r="B73" s="2"/>
      <c r="D73" s="2"/>
      <c r="E73" s="2"/>
      <c r="H73" s="34"/>
      <c r="I73" s="2"/>
      <c r="J73" s="34"/>
      <c r="K73" s="2"/>
      <c r="L73" s="34"/>
      <c r="M73" s="2"/>
      <c r="N73" s="34"/>
      <c r="O73" s="2"/>
      <c r="P73" s="34"/>
      <c r="Q73" s="2"/>
      <c r="R73" s="34"/>
      <c r="S73" s="2"/>
      <c r="T73" s="34"/>
      <c r="U73" s="2"/>
      <c r="V73" s="34"/>
      <c r="W73" s="2"/>
      <c r="X73" s="34"/>
      <c r="Y73" s="2"/>
      <c r="Z73" s="34"/>
      <c r="AA73" s="2"/>
      <c r="AB73" s="34"/>
      <c r="AC73" s="2"/>
      <c r="AD73" s="34"/>
      <c r="AE73" s="2"/>
      <c r="AF73" s="34"/>
      <c r="AG73" s="2"/>
    </row>
    <row r="74" spans="1:34" x14ac:dyDescent="0.2">
      <c r="B74" s="2"/>
      <c r="D74" s="2"/>
      <c r="E74" s="2"/>
      <c r="H74" s="34"/>
      <c r="I74" s="2"/>
      <c r="J74" s="34"/>
      <c r="K74" s="2"/>
      <c r="L74" s="34"/>
      <c r="M74" s="2"/>
      <c r="N74" s="34"/>
      <c r="O74" s="2"/>
      <c r="P74" s="34"/>
      <c r="Q74" s="2"/>
      <c r="R74" s="34"/>
      <c r="S74" s="2"/>
      <c r="T74" s="34"/>
      <c r="U74" s="2"/>
      <c r="V74" s="34"/>
      <c r="W74" s="2"/>
      <c r="X74" s="34"/>
      <c r="Y74" s="2"/>
      <c r="Z74" s="34"/>
      <c r="AA74" s="2"/>
      <c r="AB74" s="34"/>
      <c r="AC74" s="2"/>
      <c r="AD74" s="34"/>
      <c r="AE74" s="2"/>
      <c r="AF74" s="34"/>
      <c r="AG74" s="2"/>
    </row>
    <row r="75" spans="1:34" x14ac:dyDescent="0.2">
      <c r="B75" s="2"/>
      <c r="D75" s="2"/>
      <c r="E75" s="2"/>
      <c r="H75" s="34"/>
      <c r="I75" s="2"/>
      <c r="J75" s="34"/>
      <c r="K75" s="2"/>
      <c r="L75" s="34"/>
      <c r="M75" s="2"/>
      <c r="N75" s="34"/>
      <c r="O75" s="2"/>
      <c r="P75" s="34"/>
      <c r="Q75" s="2"/>
      <c r="R75" s="34"/>
      <c r="S75" s="2"/>
      <c r="T75" s="34"/>
      <c r="U75" s="2"/>
      <c r="V75" s="34"/>
      <c r="W75" s="2"/>
      <c r="X75" s="34"/>
      <c r="Y75" s="2"/>
      <c r="Z75" s="34"/>
      <c r="AA75" s="2"/>
      <c r="AB75" s="34"/>
      <c r="AC75" s="2"/>
      <c r="AD75" s="34"/>
      <c r="AE75" s="2"/>
      <c r="AF75" s="34"/>
      <c r="AG75" s="2"/>
    </row>
    <row r="76" spans="1:34" x14ac:dyDescent="0.2">
      <c r="B76" s="2"/>
      <c r="D76" s="2"/>
      <c r="E76" s="2"/>
      <c r="H76" s="34"/>
      <c r="I76" s="2"/>
      <c r="J76" s="34"/>
      <c r="K76" s="2"/>
      <c r="L76" s="34"/>
      <c r="M76" s="2"/>
      <c r="N76" s="34"/>
      <c r="O76" s="2"/>
      <c r="P76" s="34"/>
      <c r="Q76" s="2"/>
      <c r="R76" s="34"/>
      <c r="S76" s="2"/>
      <c r="T76" s="34"/>
      <c r="U76" s="2"/>
      <c r="V76" s="34"/>
      <c r="W76" s="2"/>
      <c r="X76" s="34"/>
      <c r="Y76" s="2"/>
      <c r="Z76" s="34"/>
      <c r="AA76" s="2"/>
      <c r="AB76" s="34"/>
      <c r="AC76" s="2"/>
      <c r="AD76" s="34"/>
      <c r="AE76" s="34"/>
      <c r="AF76" s="34"/>
      <c r="AG76" s="2"/>
    </row>
    <row r="77" spans="1:34" x14ac:dyDescent="0.2">
      <c r="B77" s="2"/>
      <c r="D77" s="2"/>
      <c r="E77" s="2"/>
      <c r="H77" s="34"/>
      <c r="I77" s="2"/>
      <c r="J77" s="34"/>
      <c r="K77" s="2"/>
      <c r="L77" s="34"/>
      <c r="M77" s="2"/>
      <c r="N77" s="34"/>
      <c r="O77" s="2"/>
      <c r="P77" s="34"/>
      <c r="Q77" s="2"/>
      <c r="R77" s="34"/>
      <c r="S77" s="2"/>
      <c r="T77" s="34"/>
      <c r="U77" s="2"/>
      <c r="V77" s="34"/>
      <c r="W77" s="2"/>
      <c r="X77" s="34"/>
      <c r="Y77" s="2"/>
      <c r="Z77" s="34"/>
      <c r="AA77" s="2"/>
      <c r="AB77" s="34"/>
      <c r="AC77" s="2"/>
      <c r="AD77" s="34"/>
      <c r="AE77" s="34"/>
      <c r="AF77" s="34"/>
      <c r="AG77" s="2"/>
    </row>
    <row r="78" spans="1:34" x14ac:dyDescent="0.2">
      <c r="B78" s="2"/>
      <c r="D78" s="2"/>
      <c r="E78" s="2"/>
      <c r="H78" s="34"/>
      <c r="I78" s="2"/>
      <c r="J78" s="34"/>
      <c r="K78" s="2"/>
      <c r="L78" s="34"/>
      <c r="M78" s="2"/>
      <c r="N78" s="34"/>
      <c r="O78" s="2"/>
      <c r="P78" s="34"/>
      <c r="Q78" s="2"/>
      <c r="R78" s="34"/>
      <c r="S78" s="2"/>
      <c r="T78" s="34"/>
      <c r="U78" s="2"/>
      <c r="V78" s="34"/>
      <c r="W78" s="2"/>
      <c r="X78" s="34"/>
      <c r="Y78" s="2"/>
      <c r="Z78" s="34"/>
      <c r="AA78" s="2"/>
      <c r="AB78" s="34"/>
      <c r="AC78" s="2"/>
      <c r="AD78" s="34"/>
      <c r="AE78" s="34"/>
      <c r="AF78" s="34"/>
      <c r="AG78" s="2"/>
    </row>
    <row r="79" spans="1:34" x14ac:dyDescent="0.2">
      <c r="B79" s="2"/>
      <c r="D79" s="2"/>
      <c r="E79" s="2"/>
      <c r="H79" s="34"/>
      <c r="I79" s="2"/>
      <c r="J79" s="34"/>
      <c r="K79" s="2"/>
      <c r="L79" s="34"/>
      <c r="M79" s="2"/>
      <c r="N79" s="34"/>
      <c r="O79" s="2"/>
      <c r="P79" s="34"/>
      <c r="Q79" s="2"/>
      <c r="R79" s="34"/>
      <c r="S79" s="2"/>
      <c r="T79" s="34"/>
      <c r="U79" s="2"/>
      <c r="V79" s="34"/>
      <c r="W79" s="2"/>
      <c r="X79" s="34"/>
      <c r="Y79" s="2"/>
      <c r="Z79" s="34"/>
      <c r="AA79" s="2"/>
      <c r="AB79" s="34"/>
      <c r="AC79" s="2"/>
      <c r="AD79" s="34"/>
      <c r="AE79" s="34"/>
      <c r="AF79" s="34"/>
      <c r="AG79" s="2"/>
    </row>
    <row r="80" spans="1:34" x14ac:dyDescent="0.2">
      <c r="B80" s="2"/>
      <c r="D80" s="2"/>
      <c r="E80" s="2"/>
      <c r="H80" s="34"/>
      <c r="I80" s="2"/>
      <c r="J80" s="34"/>
      <c r="K80" s="2"/>
      <c r="L80" s="34"/>
      <c r="M80" s="2"/>
      <c r="N80" s="34"/>
      <c r="O80" s="2"/>
      <c r="P80" s="34"/>
      <c r="Q80" s="2"/>
      <c r="R80" s="34"/>
      <c r="S80" s="2"/>
      <c r="T80" s="34"/>
      <c r="U80" s="2"/>
      <c r="V80" s="34"/>
      <c r="W80" s="2"/>
      <c r="X80" s="34"/>
      <c r="Y80" s="2"/>
      <c r="Z80" s="34"/>
      <c r="AA80" s="2"/>
      <c r="AB80" s="34"/>
      <c r="AC80" s="2"/>
      <c r="AD80" s="34"/>
      <c r="AE80" s="34"/>
      <c r="AF80" s="34"/>
      <c r="AG80" s="2"/>
    </row>
    <row r="81" spans="2:33" x14ac:dyDescent="0.2">
      <c r="B81" s="2"/>
      <c r="D81" s="2"/>
      <c r="E81" s="2"/>
      <c r="H81" s="34"/>
      <c r="I81" s="2"/>
      <c r="J81" s="34"/>
      <c r="K81" s="2"/>
      <c r="L81" s="34"/>
      <c r="M81" s="2"/>
      <c r="N81" s="34"/>
      <c r="O81" s="2"/>
      <c r="P81" s="34"/>
      <c r="Q81" s="2"/>
      <c r="R81" s="34"/>
      <c r="S81" s="2"/>
      <c r="T81" s="34"/>
      <c r="U81" s="2"/>
      <c r="V81" s="34"/>
      <c r="W81" s="2"/>
      <c r="X81" s="34"/>
      <c r="Y81" s="2"/>
      <c r="Z81" s="34"/>
      <c r="AA81" s="2"/>
      <c r="AB81" s="34"/>
      <c r="AC81" s="2"/>
      <c r="AD81" s="34"/>
      <c r="AE81" s="34"/>
      <c r="AF81" s="34"/>
      <c r="AG81" s="2"/>
    </row>
    <row r="82" spans="2:33" x14ac:dyDescent="0.2">
      <c r="B82" s="2"/>
      <c r="D82" s="2"/>
      <c r="E82" s="2"/>
      <c r="H82" s="34"/>
      <c r="I82" s="2"/>
      <c r="J82" s="34"/>
      <c r="K82" s="2"/>
      <c r="L82" s="34"/>
      <c r="M82" s="2"/>
      <c r="N82" s="34"/>
      <c r="O82" s="2"/>
      <c r="P82" s="34"/>
      <c r="Q82" s="2"/>
      <c r="R82" s="34"/>
      <c r="S82" s="2"/>
      <c r="T82" s="34"/>
      <c r="U82" s="2"/>
      <c r="V82" s="34"/>
      <c r="W82" s="2"/>
      <c r="X82" s="34"/>
      <c r="Y82" s="2"/>
      <c r="Z82" s="34"/>
      <c r="AA82" s="2"/>
      <c r="AB82" s="34"/>
      <c r="AC82" s="2"/>
      <c r="AD82" s="34"/>
      <c r="AE82" s="34"/>
      <c r="AF82" s="34"/>
      <c r="AG82" s="2"/>
    </row>
    <row r="83" spans="2:33" x14ac:dyDescent="0.2">
      <c r="B83" s="2"/>
      <c r="D83" s="2"/>
      <c r="E83" s="2"/>
      <c r="H83" s="34"/>
      <c r="I83" s="2"/>
      <c r="J83" s="34"/>
      <c r="K83" s="2"/>
      <c r="L83" s="34"/>
      <c r="M83" s="2"/>
      <c r="N83" s="34"/>
      <c r="O83" s="2"/>
      <c r="P83" s="34"/>
      <c r="Q83" s="2"/>
      <c r="R83" s="34"/>
      <c r="S83" s="2"/>
      <c r="T83" s="34"/>
      <c r="U83" s="2"/>
      <c r="V83" s="34"/>
      <c r="W83" s="2"/>
      <c r="X83" s="34"/>
      <c r="Y83" s="2"/>
      <c r="Z83" s="34"/>
      <c r="AA83" s="2"/>
      <c r="AB83" s="34"/>
      <c r="AC83" s="2"/>
      <c r="AD83" s="34"/>
      <c r="AE83" s="34"/>
      <c r="AF83" s="34"/>
      <c r="AG83" s="2"/>
    </row>
    <row r="84" spans="2:33" x14ac:dyDescent="0.2">
      <c r="B84" s="2"/>
      <c r="D84" s="2"/>
      <c r="E84" s="2"/>
      <c r="H84" s="34"/>
      <c r="I84" s="2"/>
      <c r="J84" s="34"/>
      <c r="K84" s="2"/>
      <c r="L84" s="34"/>
      <c r="M84" s="2"/>
      <c r="N84" s="34"/>
      <c r="O84" s="2"/>
      <c r="P84" s="34"/>
      <c r="Q84" s="2"/>
      <c r="R84" s="34"/>
      <c r="S84" s="2"/>
      <c r="T84" s="34"/>
      <c r="U84" s="2"/>
      <c r="V84" s="34"/>
      <c r="W84" s="2"/>
      <c r="X84" s="34"/>
      <c r="Y84" s="2"/>
      <c r="Z84" s="34"/>
      <c r="AA84" s="2"/>
      <c r="AB84" s="34"/>
      <c r="AC84" s="2"/>
      <c r="AD84" s="34"/>
      <c r="AE84" s="34"/>
      <c r="AF84" s="34"/>
      <c r="AG84" s="2"/>
    </row>
    <row r="85" spans="2:33" x14ac:dyDescent="0.2">
      <c r="B85" s="2"/>
      <c r="D85" s="2"/>
      <c r="E85" s="2"/>
      <c r="H85" s="34"/>
      <c r="I85" s="2"/>
      <c r="J85" s="34"/>
      <c r="K85" s="2"/>
      <c r="L85" s="34"/>
      <c r="M85" s="2"/>
      <c r="N85" s="34"/>
      <c r="O85" s="2"/>
      <c r="P85" s="34"/>
      <c r="Q85" s="2"/>
      <c r="R85" s="34"/>
      <c r="S85" s="2"/>
      <c r="T85" s="34"/>
      <c r="U85" s="2"/>
      <c r="V85" s="34"/>
      <c r="W85" s="2"/>
      <c r="X85" s="34"/>
      <c r="Y85" s="2"/>
      <c r="Z85" s="34"/>
      <c r="AA85" s="2"/>
      <c r="AB85" s="34"/>
      <c r="AC85" s="2"/>
      <c r="AD85" s="34"/>
      <c r="AE85" s="34"/>
      <c r="AF85" s="34"/>
      <c r="AG85" s="2"/>
    </row>
    <row r="86" spans="2:33" x14ac:dyDescent="0.2">
      <c r="B86" s="2"/>
      <c r="D86" s="2"/>
      <c r="E86" s="2"/>
      <c r="H86" s="34"/>
      <c r="I86" s="2"/>
      <c r="J86" s="34"/>
      <c r="K86" s="2"/>
      <c r="L86" s="34"/>
      <c r="M86" s="2"/>
      <c r="N86" s="34"/>
      <c r="O86" s="2"/>
      <c r="P86" s="34"/>
      <c r="Q86" s="2"/>
      <c r="R86" s="34"/>
      <c r="S86" s="2"/>
      <c r="T86" s="34"/>
      <c r="U86" s="2"/>
      <c r="V86" s="34"/>
      <c r="W86" s="2"/>
      <c r="X86" s="34"/>
      <c r="Y86" s="2"/>
      <c r="Z86" s="34"/>
      <c r="AA86" s="2"/>
      <c r="AB86" s="34"/>
      <c r="AC86" s="2"/>
      <c r="AD86" s="34"/>
      <c r="AE86" s="34"/>
      <c r="AF86" s="34"/>
      <c r="AG86" s="2"/>
    </row>
    <row r="87" spans="2:33" x14ac:dyDescent="0.2">
      <c r="B87" s="2"/>
      <c r="D87" s="2"/>
      <c r="E87" s="2"/>
      <c r="H87" s="34"/>
      <c r="I87" s="2"/>
      <c r="J87" s="34"/>
      <c r="K87" s="2"/>
      <c r="L87" s="34"/>
      <c r="M87" s="2"/>
      <c r="N87" s="34"/>
      <c r="O87" s="2"/>
      <c r="P87" s="34"/>
      <c r="Q87" s="2"/>
      <c r="R87" s="34"/>
      <c r="S87" s="2"/>
      <c r="T87" s="34"/>
      <c r="U87" s="2"/>
      <c r="V87" s="34"/>
      <c r="W87" s="2"/>
      <c r="X87" s="34"/>
      <c r="Y87" s="2"/>
      <c r="Z87" s="34"/>
      <c r="AA87" s="2"/>
      <c r="AB87" s="34"/>
      <c r="AC87" s="2"/>
      <c r="AD87" s="34"/>
      <c r="AE87" s="34"/>
      <c r="AF87" s="34"/>
      <c r="AG87" s="2"/>
    </row>
    <row r="88" spans="2:33" x14ac:dyDescent="0.2">
      <c r="B88" s="2"/>
      <c r="D88" s="2"/>
      <c r="E88" s="2"/>
      <c r="H88" s="34"/>
      <c r="I88" s="2"/>
      <c r="J88" s="34"/>
      <c r="K88" s="2"/>
      <c r="L88" s="34"/>
      <c r="M88" s="2"/>
      <c r="N88" s="34"/>
      <c r="O88" s="2"/>
      <c r="P88" s="34"/>
      <c r="Q88" s="2"/>
      <c r="R88" s="34"/>
      <c r="S88" s="2"/>
      <c r="T88" s="34"/>
      <c r="U88" s="2"/>
      <c r="V88" s="34"/>
      <c r="W88" s="2"/>
      <c r="X88" s="34"/>
      <c r="Y88" s="2"/>
      <c r="Z88" s="34"/>
      <c r="AA88" s="2"/>
      <c r="AB88" s="34"/>
      <c r="AC88" s="2"/>
      <c r="AD88" s="34"/>
      <c r="AE88" s="34"/>
      <c r="AF88" s="34"/>
      <c r="AG88" s="2"/>
    </row>
    <row r="89" spans="2:33" x14ac:dyDescent="0.2">
      <c r="B89" s="2"/>
      <c r="D89" s="2"/>
      <c r="E89" s="2"/>
      <c r="H89" s="34"/>
      <c r="I89" s="2"/>
      <c r="J89" s="34"/>
      <c r="K89" s="2"/>
      <c r="L89" s="34"/>
      <c r="M89" s="2"/>
      <c r="N89" s="34"/>
      <c r="O89" s="2"/>
      <c r="P89" s="34"/>
      <c r="Q89" s="2"/>
      <c r="R89" s="34"/>
      <c r="S89" s="2"/>
      <c r="T89" s="34"/>
      <c r="U89" s="2"/>
      <c r="V89" s="34"/>
      <c r="W89" s="2"/>
      <c r="X89" s="34"/>
      <c r="Y89" s="2"/>
      <c r="Z89" s="34"/>
      <c r="AA89" s="2"/>
      <c r="AB89" s="34"/>
      <c r="AC89" s="2"/>
      <c r="AD89" s="34"/>
      <c r="AE89" s="34"/>
      <c r="AF89" s="34"/>
      <c r="AG89" s="2"/>
    </row>
    <row r="90" spans="2:33" x14ac:dyDescent="0.2">
      <c r="B90" s="2"/>
      <c r="D90" s="2"/>
      <c r="E90" s="2"/>
      <c r="H90" s="34"/>
      <c r="I90" s="2"/>
      <c r="J90" s="34"/>
      <c r="K90" s="2"/>
      <c r="L90" s="34"/>
      <c r="M90" s="2"/>
      <c r="N90" s="34"/>
      <c r="O90" s="2"/>
      <c r="P90" s="34"/>
      <c r="Q90" s="2"/>
      <c r="R90" s="34"/>
      <c r="S90" s="2"/>
      <c r="T90" s="34"/>
      <c r="U90" s="2"/>
      <c r="V90" s="34"/>
      <c r="W90" s="2"/>
      <c r="X90" s="34"/>
      <c r="Y90" s="2"/>
      <c r="Z90" s="34"/>
      <c r="AA90" s="2"/>
      <c r="AB90" s="34"/>
      <c r="AC90" s="2"/>
      <c r="AD90" s="34"/>
      <c r="AE90" s="2"/>
    </row>
    <row r="91" spans="2:33" x14ac:dyDescent="0.2">
      <c r="B91" s="2"/>
      <c r="D91" s="2"/>
      <c r="E91" s="2"/>
      <c r="H91" s="34"/>
      <c r="I91" s="2"/>
      <c r="J91" s="34"/>
      <c r="K91" s="2"/>
      <c r="L91" s="34"/>
      <c r="M91" s="2"/>
      <c r="N91" s="34"/>
      <c r="O91" s="2"/>
      <c r="P91" s="34"/>
      <c r="Q91" s="2"/>
      <c r="R91" s="34"/>
      <c r="S91" s="2"/>
      <c r="T91" s="34"/>
      <c r="U91" s="2"/>
      <c r="V91" s="34"/>
      <c r="W91" s="2"/>
      <c r="X91" s="34"/>
      <c r="Y91" s="2"/>
      <c r="Z91" s="34"/>
      <c r="AA91" s="2"/>
      <c r="AB91" s="34"/>
      <c r="AC91" s="2"/>
      <c r="AD91" s="34"/>
      <c r="AE91" s="2"/>
    </row>
    <row r="92" spans="2:33" x14ac:dyDescent="0.2">
      <c r="B92" s="2"/>
      <c r="D92" s="2"/>
      <c r="E92" s="2"/>
      <c r="H92" s="34"/>
      <c r="I92" s="2"/>
      <c r="J92" s="34"/>
      <c r="K92" s="2"/>
      <c r="L92" s="34"/>
      <c r="M92" s="2"/>
      <c r="N92" s="34"/>
      <c r="O92" s="2"/>
      <c r="P92" s="34"/>
      <c r="Q92" s="2"/>
      <c r="R92" s="34"/>
      <c r="S92" s="2"/>
      <c r="T92" s="34"/>
      <c r="U92" s="2"/>
      <c r="V92" s="34"/>
      <c r="W92" s="2"/>
      <c r="X92" s="34"/>
      <c r="Y92" s="2"/>
      <c r="Z92" s="34"/>
      <c r="AA92" s="2"/>
      <c r="AB92" s="34"/>
      <c r="AC92" s="2"/>
      <c r="AD92" s="34"/>
      <c r="AE92" s="2"/>
    </row>
    <row r="93" spans="2:33" x14ac:dyDescent="0.2">
      <c r="B93" s="2"/>
      <c r="D93" s="2"/>
      <c r="E93" s="2"/>
      <c r="H93" s="34"/>
      <c r="I93" s="2"/>
      <c r="J93" s="34"/>
      <c r="K93" s="2"/>
      <c r="L93" s="34"/>
      <c r="M93" s="2"/>
      <c r="N93" s="34"/>
      <c r="O93" s="2"/>
      <c r="P93" s="34"/>
      <c r="Q93" s="2"/>
      <c r="R93" s="34"/>
      <c r="S93" s="2"/>
      <c r="T93" s="34"/>
      <c r="U93" s="2"/>
      <c r="V93" s="34"/>
      <c r="W93" s="2"/>
      <c r="X93" s="34"/>
      <c r="Y93" s="2"/>
      <c r="Z93" s="34"/>
      <c r="AA93" s="2"/>
      <c r="AB93" s="34"/>
      <c r="AC93" s="2"/>
      <c r="AD93" s="34"/>
      <c r="AE93" s="2"/>
    </row>
    <row r="94" spans="2:33" x14ac:dyDescent="0.2">
      <c r="B94" s="2"/>
      <c r="D94" s="2"/>
      <c r="E94" s="2"/>
      <c r="H94" s="34"/>
      <c r="J94" s="34"/>
      <c r="L94" s="34"/>
      <c r="N94" s="34"/>
      <c r="P94" s="34"/>
      <c r="R94" s="34"/>
      <c r="T94" s="34"/>
      <c r="V94" s="34"/>
      <c r="X94" s="34"/>
      <c r="Z94" s="34"/>
      <c r="AB94" s="34"/>
      <c r="AD94" s="34"/>
      <c r="AF94" s="34"/>
    </row>
    <row r="95" spans="2:33" x14ac:dyDescent="0.2">
      <c r="B95" s="2"/>
      <c r="D95" s="2"/>
      <c r="E95" s="2"/>
      <c r="H95" s="34"/>
      <c r="Q95" s="2"/>
      <c r="R95" s="2"/>
      <c r="S95" s="2"/>
      <c r="U95" s="2"/>
      <c r="W95" s="2"/>
      <c r="Z95" s="2"/>
    </row>
    <row r="96" spans="2:33" x14ac:dyDescent="0.2">
      <c r="C96"/>
      <c r="D96"/>
      <c r="E96"/>
      <c r="F96"/>
      <c r="G96"/>
      <c r="L96" s="2"/>
      <c r="M96" s="2"/>
      <c r="N96" s="2"/>
      <c r="P96" s="2"/>
      <c r="R96" s="2"/>
    </row>
    <row r="97" spans="3:17" x14ac:dyDescent="0.2">
      <c r="C97"/>
      <c r="D97"/>
      <c r="E97"/>
      <c r="F97"/>
      <c r="G97"/>
      <c r="L97" s="2"/>
      <c r="M97" s="2"/>
      <c r="N97" s="2"/>
      <c r="O97" s="2"/>
      <c r="P97" s="2"/>
      <c r="Q97" s="2"/>
    </row>
    <row r="98" spans="3:17" x14ac:dyDescent="0.2">
      <c r="D98" s="2"/>
      <c r="E98" s="2"/>
      <c r="H98" s="2"/>
      <c r="I98" s="11"/>
      <c r="J98" s="11"/>
      <c r="K98" s="2"/>
      <c r="L98" s="2"/>
      <c r="M98" s="2"/>
      <c r="N98" s="2"/>
      <c r="O98" s="2"/>
      <c r="P98" s="2"/>
      <c r="Q98" s="2"/>
    </row>
    <row r="99" spans="3:17" x14ac:dyDescent="0.2">
      <c r="D99" s="2"/>
      <c r="E99" s="2"/>
      <c r="H99" s="2"/>
      <c r="I99" s="11"/>
      <c r="J99" s="11"/>
      <c r="K99" s="2"/>
      <c r="L99" s="2"/>
      <c r="M99" s="2"/>
      <c r="N99" s="2"/>
      <c r="O99" s="2"/>
      <c r="P99" s="2"/>
      <c r="Q99" s="2"/>
    </row>
    <row r="100" spans="3:17" x14ac:dyDescent="0.2">
      <c r="D100" s="2"/>
      <c r="E100" s="2"/>
      <c r="H100" s="2"/>
      <c r="I100" s="11"/>
      <c r="J100" s="11"/>
      <c r="K100" s="2"/>
      <c r="L100" s="2"/>
      <c r="M100" s="2"/>
      <c r="N100" s="2"/>
      <c r="O100" s="2"/>
      <c r="P100" s="2"/>
      <c r="Q100" s="2"/>
    </row>
    <row r="101" spans="3:17" x14ac:dyDescent="0.2">
      <c r="D101" s="2"/>
      <c r="E101" s="2"/>
      <c r="H101" s="2"/>
      <c r="I101" s="11"/>
      <c r="J101" s="11"/>
      <c r="K101" s="2"/>
      <c r="L101" s="2"/>
    </row>
    <row r="102" spans="3:17" x14ac:dyDescent="0.2">
      <c r="D102" s="2"/>
      <c r="E102" s="2"/>
      <c r="H102" s="2"/>
      <c r="I102" s="11"/>
      <c r="J102" s="11"/>
      <c r="K102" s="2"/>
      <c r="L102" s="2"/>
    </row>
    <row r="103" spans="3:17" x14ac:dyDescent="0.2">
      <c r="D103" s="2"/>
      <c r="E103" s="2"/>
      <c r="H103" s="2"/>
      <c r="I103" s="11"/>
      <c r="J103" s="11"/>
      <c r="K103" s="2"/>
      <c r="L103" s="2"/>
    </row>
    <row r="104" spans="3:17" x14ac:dyDescent="0.2">
      <c r="D104" s="2"/>
      <c r="E104" s="2"/>
      <c r="H104" s="2"/>
      <c r="I104" s="11"/>
      <c r="J104" s="11"/>
      <c r="K104" s="2"/>
      <c r="L104" s="2"/>
    </row>
    <row r="105" spans="3:17" x14ac:dyDescent="0.2">
      <c r="D105" s="2"/>
      <c r="E105" s="2"/>
      <c r="H105" s="2"/>
      <c r="I105" s="11"/>
      <c r="J105" s="11"/>
      <c r="K105" s="2"/>
      <c r="L105" s="2"/>
    </row>
    <row r="106" spans="3:17" x14ac:dyDescent="0.2">
      <c r="D106" s="2"/>
      <c r="E106" s="2"/>
      <c r="H106" s="2"/>
      <c r="I106" s="11"/>
      <c r="J106" s="11"/>
      <c r="K106" s="2"/>
      <c r="L106" s="2"/>
    </row>
    <row r="107" spans="3:17" x14ac:dyDescent="0.2">
      <c r="D107" s="2"/>
      <c r="E107" s="2"/>
      <c r="H107" s="2"/>
      <c r="I107" s="11"/>
      <c r="J107" s="11"/>
      <c r="K107" s="2"/>
      <c r="L107" s="2"/>
    </row>
    <row r="108" spans="3:17" x14ac:dyDescent="0.2">
      <c r="D108" s="2"/>
      <c r="E108" s="2"/>
      <c r="H108" s="2"/>
      <c r="I108" s="11"/>
      <c r="J108" s="11"/>
      <c r="K108" s="2"/>
      <c r="L108" s="2"/>
    </row>
    <row r="109" spans="3:17" x14ac:dyDescent="0.2">
      <c r="D109" s="2"/>
      <c r="E109" s="2"/>
      <c r="H109" s="2"/>
      <c r="I109" s="11"/>
      <c r="J109" s="11"/>
      <c r="K109" s="2"/>
      <c r="L109" s="2"/>
    </row>
    <row r="110" spans="3:17" x14ac:dyDescent="0.2">
      <c r="D110" s="2"/>
      <c r="E110" s="2"/>
      <c r="H110" s="2"/>
      <c r="I110" s="11"/>
      <c r="J110" s="11"/>
      <c r="K110" s="2"/>
      <c r="L110" s="2"/>
    </row>
    <row r="111" spans="3:17" x14ac:dyDescent="0.2">
      <c r="D111" s="2"/>
      <c r="E111" s="2"/>
      <c r="H111" s="2"/>
      <c r="I111" s="11"/>
      <c r="J111" s="11"/>
      <c r="K111" s="2"/>
      <c r="L111" s="2"/>
    </row>
    <row r="112" spans="3:17" x14ac:dyDescent="0.2">
      <c r="D112" s="2"/>
      <c r="E112" s="2"/>
      <c r="H112" s="2"/>
      <c r="I112" s="11"/>
      <c r="J112" s="11"/>
      <c r="K112" s="2"/>
      <c r="L112" s="2"/>
    </row>
    <row r="113" spans="4:12" x14ac:dyDescent="0.2">
      <c r="D113" s="2"/>
      <c r="E113" s="2"/>
      <c r="H113" s="2"/>
      <c r="I113" s="11"/>
      <c r="J113" s="11"/>
      <c r="K113" s="2"/>
      <c r="L113" s="2"/>
    </row>
    <row r="114" spans="4:12" x14ac:dyDescent="0.2">
      <c r="D114" s="2"/>
      <c r="E114" s="2"/>
      <c r="H114" s="2"/>
      <c r="I114" s="11"/>
      <c r="J114" s="11"/>
      <c r="K114" s="2"/>
      <c r="L114" s="2"/>
    </row>
    <row r="115" spans="4:12" x14ac:dyDescent="0.2">
      <c r="D115" s="2"/>
      <c r="E115" s="2"/>
      <c r="H115" s="2"/>
      <c r="I115" s="11"/>
      <c r="J115" s="11"/>
      <c r="K115" s="2"/>
      <c r="L115" s="2"/>
    </row>
    <row r="116" spans="4:12" x14ac:dyDescent="0.2">
      <c r="D116" s="2"/>
      <c r="E116" s="2"/>
      <c r="H116" s="2"/>
      <c r="I116" s="11"/>
      <c r="J116" s="11"/>
      <c r="K116" s="2"/>
      <c r="L116" s="2"/>
    </row>
    <row r="117" spans="4:12" x14ac:dyDescent="0.2">
      <c r="D117" s="2"/>
      <c r="E117" s="2"/>
      <c r="H117" s="2"/>
      <c r="I117" s="11"/>
      <c r="J117" s="11"/>
      <c r="K117" s="2"/>
      <c r="L117" s="2"/>
    </row>
    <row r="118" spans="4:12" x14ac:dyDescent="0.2">
      <c r="D118" s="2"/>
      <c r="E118" s="2"/>
      <c r="H118" s="2"/>
      <c r="I118" s="11"/>
      <c r="J118" s="11"/>
      <c r="K118" s="2"/>
      <c r="L118" s="2"/>
    </row>
    <row r="119" spans="4:12" x14ac:dyDescent="0.2">
      <c r="D119" s="2"/>
      <c r="E119" s="2"/>
      <c r="H119" s="2"/>
      <c r="I119" s="11"/>
      <c r="J119" s="11"/>
      <c r="K119" s="2"/>
      <c r="L119" s="2"/>
    </row>
    <row r="120" spans="4:12" x14ac:dyDescent="0.2">
      <c r="D120" s="2"/>
      <c r="E120" s="2"/>
      <c r="H120" s="2"/>
      <c r="I120" s="11"/>
      <c r="J120" s="11"/>
      <c r="K120" s="2"/>
      <c r="L120" s="2"/>
    </row>
    <row r="121" spans="4:12" x14ac:dyDescent="0.2">
      <c r="D121" s="2"/>
      <c r="E121" s="2"/>
      <c r="H121" s="2"/>
      <c r="I121" s="11"/>
      <c r="J121" s="11"/>
      <c r="K121" s="2"/>
      <c r="L121" s="2"/>
    </row>
    <row r="122" spans="4:12" x14ac:dyDescent="0.2">
      <c r="D122" s="2"/>
      <c r="E122" s="2"/>
      <c r="H122" s="2"/>
      <c r="I122" s="11"/>
      <c r="J122" s="11"/>
      <c r="K122" s="2"/>
      <c r="L122" s="2"/>
    </row>
    <row r="123" spans="4:12" x14ac:dyDescent="0.2">
      <c r="D123" s="2"/>
      <c r="E123" s="2"/>
      <c r="H123" s="2"/>
      <c r="I123" s="11"/>
      <c r="J123" s="11"/>
      <c r="K123" s="2"/>
      <c r="L123" s="2"/>
    </row>
    <row r="124" spans="4:12" x14ac:dyDescent="0.2">
      <c r="D124" s="2"/>
      <c r="E124" s="2"/>
      <c r="H124" s="2"/>
      <c r="I124" s="11"/>
      <c r="J124" s="11"/>
      <c r="K124" s="2"/>
      <c r="L124" s="2"/>
    </row>
    <row r="125" spans="4:12" x14ac:dyDescent="0.2">
      <c r="D125" s="2"/>
      <c r="E125" s="2"/>
      <c r="H125" s="2"/>
      <c r="I125" s="11"/>
      <c r="J125" s="11"/>
      <c r="K125" s="2"/>
      <c r="L125" s="2"/>
    </row>
    <row r="126" spans="4:12" x14ac:dyDescent="0.2">
      <c r="D126" s="2"/>
      <c r="E126" s="2"/>
      <c r="H126" s="2"/>
      <c r="I126" s="11"/>
      <c r="J126" s="11"/>
      <c r="K126" s="2"/>
      <c r="L126" s="2"/>
    </row>
    <row r="127" spans="4:12" x14ac:dyDescent="0.2">
      <c r="D127" s="2"/>
      <c r="E127" s="2"/>
      <c r="H127" s="2"/>
      <c r="I127" s="11"/>
      <c r="J127" s="11"/>
      <c r="K127" s="2"/>
      <c r="L127" s="2"/>
    </row>
    <row r="128" spans="4:12" x14ac:dyDescent="0.2">
      <c r="F128" s="11"/>
      <c r="H128" s="2"/>
    </row>
    <row r="129" spans="6:8" x14ac:dyDescent="0.2">
      <c r="F129" s="11"/>
      <c r="H129" s="2"/>
    </row>
    <row r="130" spans="6:8" x14ac:dyDescent="0.2">
      <c r="F130" s="11"/>
      <c r="H130" s="2"/>
    </row>
    <row r="131" spans="6:8" x14ac:dyDescent="0.2">
      <c r="F131" s="11"/>
      <c r="H131" s="2"/>
    </row>
    <row r="132" spans="6:8" x14ac:dyDescent="0.2">
      <c r="F132" s="11"/>
      <c r="H132" s="2"/>
    </row>
    <row r="133" spans="6:8" x14ac:dyDescent="0.2">
      <c r="F133" s="11"/>
      <c r="H133" s="2"/>
    </row>
    <row r="134" spans="6:8" x14ac:dyDescent="0.2">
      <c r="F134" s="11"/>
      <c r="H134" s="2"/>
    </row>
    <row r="135" spans="6:8" x14ac:dyDescent="0.2">
      <c r="F135" s="11"/>
      <c r="H135" s="2"/>
    </row>
    <row r="136" spans="6:8" x14ac:dyDescent="0.2">
      <c r="F136" s="11"/>
      <c r="H136" s="2"/>
    </row>
    <row r="137" spans="6:8" x14ac:dyDescent="0.2">
      <c r="F137" s="11"/>
      <c r="H137" s="2"/>
    </row>
    <row r="138" spans="6:8" x14ac:dyDescent="0.2">
      <c r="F138" s="11"/>
      <c r="H138" s="2"/>
    </row>
    <row r="139" spans="6:8" x14ac:dyDescent="0.2">
      <c r="F139" s="11"/>
      <c r="H139" s="2"/>
    </row>
    <row r="140" spans="6:8" x14ac:dyDescent="0.2">
      <c r="F140" s="11"/>
      <c r="H140" s="2"/>
    </row>
    <row r="141" spans="6:8" x14ac:dyDescent="0.2">
      <c r="F141" s="11"/>
      <c r="H141" s="2"/>
    </row>
    <row r="142" spans="6:8" x14ac:dyDescent="0.2">
      <c r="F142" s="11"/>
      <c r="H142" s="2"/>
    </row>
    <row r="143" spans="6:8" x14ac:dyDescent="0.2">
      <c r="F143" s="11"/>
      <c r="H143" s="2"/>
    </row>
    <row r="144" spans="6:8" x14ac:dyDescent="0.2">
      <c r="F144" s="11"/>
      <c r="H144" s="2"/>
    </row>
    <row r="145" spans="6:8" x14ac:dyDescent="0.2">
      <c r="F145" s="11"/>
      <c r="H145" s="2"/>
    </row>
    <row r="146" spans="6:8" x14ac:dyDescent="0.2">
      <c r="F146" s="11"/>
      <c r="H146" s="2"/>
    </row>
    <row r="147" spans="6:8" x14ac:dyDescent="0.2">
      <c r="F147" s="11"/>
      <c r="H147" s="2"/>
    </row>
    <row r="148" spans="6:8" x14ac:dyDescent="0.2">
      <c r="F148" s="11"/>
      <c r="H148" s="2"/>
    </row>
  </sheetData>
  <autoFilter ref="A1:J17">
    <filterColumn colId="6">
      <filters>
        <filter val="California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workbookViewId="0">
      <selection activeCell="A5" sqref="A5"/>
    </sheetView>
  </sheetViews>
  <sheetFormatPr defaultRowHeight="12.75" x14ac:dyDescent="0.2"/>
  <cols>
    <col min="1" max="1" width="20.5703125" customWidth="1"/>
    <col min="2" max="2" width="9.140625" style="34"/>
    <col min="3" max="3" width="9.85546875" style="46" customWidth="1"/>
    <col min="4" max="4" width="19" style="2" customWidth="1"/>
    <col min="5" max="5" width="12.140625" style="2" customWidth="1"/>
  </cols>
  <sheetData>
    <row r="1" spans="1:7" x14ac:dyDescent="0.2">
      <c r="A1" s="4" t="s">
        <v>62</v>
      </c>
      <c r="B1" s="33" t="s">
        <v>53</v>
      </c>
      <c r="C1" s="24" t="s">
        <v>80</v>
      </c>
      <c r="D1" s="24" t="s">
        <v>81</v>
      </c>
      <c r="E1" s="24" t="s">
        <v>82</v>
      </c>
      <c r="F1" s="4"/>
      <c r="G1" s="4"/>
    </row>
    <row r="2" spans="1:7" x14ac:dyDescent="0.2">
      <c r="A2" t="s">
        <v>61</v>
      </c>
      <c r="B2" s="34">
        <v>37073</v>
      </c>
      <c r="C2" s="46">
        <v>135000</v>
      </c>
      <c r="D2" s="2" t="s">
        <v>83</v>
      </c>
      <c r="E2" s="2" t="s">
        <v>64</v>
      </c>
    </row>
    <row r="3" spans="1:7" x14ac:dyDescent="0.2">
      <c r="A3" t="s">
        <v>61</v>
      </c>
      <c r="B3" s="34">
        <v>37742</v>
      </c>
      <c r="C3" s="46">
        <v>900000</v>
      </c>
      <c r="D3" s="2" t="s">
        <v>83</v>
      </c>
      <c r="E3" s="2" t="s">
        <v>64</v>
      </c>
    </row>
    <row r="4" spans="1:7" x14ac:dyDescent="0.2">
      <c r="A4" t="s">
        <v>84</v>
      </c>
    </row>
    <row r="5" spans="1:7" x14ac:dyDescent="0.2">
      <c r="A5" t="s">
        <v>48</v>
      </c>
      <c r="B5" s="34">
        <v>37377</v>
      </c>
      <c r="C5" s="46">
        <v>80000</v>
      </c>
      <c r="D5" s="2" t="s">
        <v>85</v>
      </c>
      <c r="E5" s="2" t="s">
        <v>86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FLOWS</vt:lpstr>
      <vt:lpstr>Demand Adj</vt:lpstr>
      <vt:lpstr>PLANTS</vt:lpstr>
      <vt:lpstr>EXPANSIONS</vt:lpstr>
      <vt:lpstr>FLOWS!Print_Area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Jan Havlíček</cp:lastModifiedBy>
  <cp:lastPrinted>2001-04-09T17:16:51Z</cp:lastPrinted>
  <dcterms:created xsi:type="dcterms:W3CDTF">2001-02-17T18:14:14Z</dcterms:created>
  <dcterms:modified xsi:type="dcterms:W3CDTF">2023-09-17T12:05:28Z</dcterms:modified>
</cp:coreProperties>
</file>