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25F409-B64F-4D3A-9B48-D557D70C87DA}" xr6:coauthVersionLast="47" xr6:coauthVersionMax="47" xr10:uidLastSave="{00000000-0000-0000-0000-000000000000}"/>
  <bookViews>
    <workbookView xWindow="-120" yWindow="-120" windowWidth="38640" windowHeight="15720" firstSheet="3" activeTab="4"/>
  </bookViews>
  <sheets>
    <sheet name="EPNG Open Season Table" sheetId="24" state="hidden" r:id="rId1"/>
    <sheet name="ALL DATA FOR SORT CA, NV, AZ" sheetId="18" state="hidden" r:id="rId2"/>
    <sheet name="ALL DATA FOR SORT OR, WA, ID" sheetId="20" state="hidden" r:id="rId3"/>
    <sheet name="Pivot Table1" sheetId="28" r:id="rId4"/>
    <sheet name="Raw Data" sheetId="1" r:id="rId5"/>
    <sheet name="Sheet2" sheetId="8" state="hidden" r:id="rId6"/>
    <sheet name="ContactsbyPipe" sheetId="5" state="hidden" r:id="rId7"/>
    <sheet name="Dead Deals" sheetId="13" r:id="rId8"/>
    <sheet name="Sheet3" sheetId="27" r:id="rId9"/>
    <sheet name="Worksheet" sheetId="7" r:id="rId10"/>
  </sheets>
  <definedNames>
    <definedName name="_xlnm.Print_Area" localSheetId="6">ContactsbyPipe!$A$1:$K$67</definedName>
    <definedName name="_xlnm.Print_Area" localSheetId="0">'EPNG Open Season Table'!$A$2:$M$43</definedName>
    <definedName name="_xlnm.Print_Area" localSheetId="3">'Pivot Table1'!$A$27:$H$40</definedName>
    <definedName name="_xlnm.Print_Area" localSheetId="5">Sheet2!$A$4:$U$69</definedName>
    <definedName name="_xlnm.Print_Titles" localSheetId="1">'ALL DATA FOR SORT CA, NV, AZ'!$A:$H,'ALL DATA FOR SORT CA, NV, AZ'!$4:$4</definedName>
    <definedName name="_xlnm.Print_Titles" localSheetId="3">'Pivot Table1'!$27:$27</definedName>
    <definedName name="_xlnm.Print_Titles" localSheetId="4">'Raw Data'!$A:$H,'Raw Data'!$5:$5</definedName>
    <definedName name="_xlnm.Print_Titles" localSheetId="5">Sheet2!$4:$7</definedName>
  </definedNames>
  <calcPr calcId="0" fullCalcOnLoad="1"/>
  <pivotCaches>
    <pivotCache cacheId="0" r:id="rId11"/>
  </pivotCaches>
</workbook>
</file>

<file path=xl/calcChain.xml><?xml version="1.0" encoding="utf-8"?>
<calcChain xmlns="http://schemas.openxmlformats.org/spreadsheetml/2006/main">
  <c r="E5" i="18" l="1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C5" i="18"/>
  <c r="E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C6" i="18"/>
  <c r="E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C7" i="18"/>
  <c r="E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C8" i="18"/>
  <c r="E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C9" i="18"/>
  <c r="E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C10" i="18"/>
  <c r="E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C11" i="18"/>
  <c r="E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C12" i="18"/>
  <c r="E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C13" i="18"/>
  <c r="E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C14" i="18"/>
  <c r="E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C15" i="18"/>
  <c r="E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C16" i="18"/>
  <c r="E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C17" i="18"/>
  <c r="E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C18" i="18"/>
  <c r="E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C19" i="18"/>
  <c r="E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C20" i="18"/>
  <c r="E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C21" i="18"/>
  <c r="E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C22" i="18"/>
  <c r="E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C23" i="18"/>
  <c r="E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C24" i="18"/>
  <c r="E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C25" i="18"/>
  <c r="E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C26" i="18"/>
  <c r="E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C27" i="18"/>
  <c r="E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C28" i="18"/>
  <c r="E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C29" i="18"/>
  <c r="E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C30" i="18"/>
  <c r="E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C31" i="18"/>
  <c r="E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C32" i="18"/>
  <c r="E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C33" i="18"/>
  <c r="E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C34" i="18"/>
  <c r="E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C35" i="18"/>
  <c r="E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C36" i="18"/>
  <c r="E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C37" i="18"/>
  <c r="E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C38" i="18"/>
  <c r="E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C39" i="18"/>
  <c r="E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C40" i="18"/>
  <c r="E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C41" i="18"/>
  <c r="E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C42" i="18"/>
  <c r="E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C43" i="18"/>
  <c r="E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C44" i="18"/>
  <c r="E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C45" i="18"/>
  <c r="E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C46" i="18"/>
  <c r="E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C47" i="18"/>
  <c r="E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T48" i="18"/>
  <c r="AU48" i="18"/>
  <c r="AV48" i="18"/>
  <c r="AW48" i="18"/>
  <c r="AX48" i="18"/>
  <c r="AY48" i="18"/>
  <c r="AZ48" i="18"/>
  <c r="BC48" i="18"/>
  <c r="AT49" i="18"/>
  <c r="AU49" i="18"/>
  <c r="AV49" i="18"/>
  <c r="AW49" i="18"/>
  <c r="AT50" i="18"/>
  <c r="AU50" i="18"/>
  <c r="AV50" i="18"/>
  <c r="AW50" i="18"/>
  <c r="AT51" i="18"/>
  <c r="AU51" i="18"/>
  <c r="AV51" i="18"/>
  <c r="AW51" i="18"/>
  <c r="AT52" i="18"/>
  <c r="AU52" i="18"/>
  <c r="AV52" i="18"/>
  <c r="AW52" i="18"/>
  <c r="BD83" i="18"/>
  <c r="AH10" i="24"/>
  <c r="AH11" i="24"/>
  <c r="AH12" i="24"/>
  <c r="K13" i="24"/>
  <c r="M13" i="24"/>
  <c r="AH13" i="24"/>
  <c r="D14" i="24"/>
  <c r="H14" i="24"/>
  <c r="K14" i="24"/>
  <c r="M14" i="24"/>
  <c r="AH14" i="24"/>
  <c r="C15" i="24"/>
  <c r="D15" i="24"/>
  <c r="H15" i="24"/>
  <c r="I15" i="24"/>
  <c r="K15" i="24"/>
  <c r="M15" i="24"/>
  <c r="AH15" i="24"/>
  <c r="C16" i="24"/>
  <c r="D16" i="24"/>
  <c r="H16" i="24"/>
  <c r="I16" i="24"/>
  <c r="J16" i="24"/>
  <c r="K16" i="24"/>
  <c r="M16" i="24"/>
  <c r="AH16" i="24"/>
  <c r="F17" i="24"/>
  <c r="H17" i="24"/>
  <c r="K17" i="24"/>
  <c r="M17" i="24"/>
  <c r="AH17" i="24"/>
  <c r="C18" i="24"/>
  <c r="H18" i="24"/>
  <c r="I18" i="24"/>
  <c r="K18" i="24"/>
  <c r="M18" i="24"/>
  <c r="AH18" i="24"/>
  <c r="K19" i="24"/>
  <c r="M19" i="24"/>
  <c r="AH19" i="24"/>
  <c r="C20" i="24"/>
  <c r="H20" i="24"/>
  <c r="I20" i="24"/>
  <c r="K20" i="24"/>
  <c r="M20" i="24"/>
  <c r="AH20" i="24"/>
  <c r="D21" i="24"/>
  <c r="K21" i="24"/>
  <c r="M21" i="24"/>
  <c r="AH21" i="24"/>
  <c r="K22" i="24"/>
  <c r="M22" i="24"/>
  <c r="AH22" i="24"/>
  <c r="K23" i="24"/>
  <c r="M23" i="24"/>
  <c r="AH23" i="24"/>
  <c r="K24" i="24"/>
  <c r="M24" i="24"/>
  <c r="AH24" i="24"/>
  <c r="K25" i="24"/>
  <c r="M25" i="24"/>
  <c r="AH25" i="24"/>
  <c r="K26" i="24"/>
  <c r="M26" i="24"/>
  <c r="AH26" i="24"/>
  <c r="K27" i="24"/>
  <c r="M27" i="24"/>
  <c r="AH27" i="24"/>
  <c r="K28" i="24"/>
  <c r="M28" i="24"/>
  <c r="AH28" i="24"/>
  <c r="K29" i="24"/>
  <c r="M29" i="24"/>
  <c r="AH29" i="24"/>
  <c r="C30" i="24"/>
  <c r="K30" i="24"/>
  <c r="M30" i="24"/>
  <c r="AH30" i="24"/>
  <c r="K31" i="24"/>
  <c r="M31" i="24"/>
  <c r="AH31" i="24"/>
  <c r="K32" i="24"/>
  <c r="M32" i="24"/>
  <c r="AH32" i="24"/>
  <c r="K33" i="24"/>
  <c r="M33" i="24"/>
  <c r="AH33" i="24"/>
  <c r="K34" i="24"/>
  <c r="M34" i="24"/>
  <c r="AH34" i="24"/>
  <c r="K35" i="24"/>
  <c r="M35" i="24"/>
  <c r="AH35" i="24"/>
  <c r="K36" i="24"/>
  <c r="M36" i="24"/>
  <c r="AH36" i="24"/>
  <c r="K37" i="24"/>
  <c r="M37" i="24"/>
  <c r="AH37" i="24"/>
  <c r="K38" i="24"/>
  <c r="M38" i="24"/>
  <c r="K39" i="24"/>
  <c r="M39" i="24"/>
  <c r="K40" i="24"/>
  <c r="M40" i="24"/>
  <c r="K41" i="24"/>
  <c r="K42" i="24"/>
  <c r="C43" i="24"/>
  <c r="D43" i="24"/>
  <c r="F43" i="24"/>
  <c r="H43" i="24"/>
  <c r="I43" i="24"/>
  <c r="J43" i="24"/>
  <c r="K43" i="24"/>
  <c r="M43" i="24"/>
  <c r="E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EB6" i="1"/>
  <c r="E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EB7" i="1"/>
  <c r="E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EB8" i="1"/>
  <c r="E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EB9" i="1"/>
  <c r="E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EB10" i="1"/>
  <c r="E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EB11" i="1"/>
  <c r="E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EB12" i="1"/>
  <c r="E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EB13" i="1"/>
  <c r="E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EB14" i="1"/>
  <c r="E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EB15" i="1"/>
  <c r="E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EB16" i="1"/>
  <c r="E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EB17" i="1"/>
  <c r="E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EB18" i="1"/>
  <c r="E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EB19" i="1"/>
  <c r="E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EB20" i="1"/>
  <c r="E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EB21" i="1"/>
  <c r="E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EB22" i="1"/>
  <c r="E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EB23" i="1"/>
  <c r="E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EB24" i="1"/>
  <c r="E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EB25" i="1"/>
  <c r="E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EB26" i="1"/>
  <c r="E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EB27" i="1"/>
  <c r="E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EB28" i="1"/>
  <c r="E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EB29" i="1"/>
  <c r="E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EB30" i="1"/>
  <c r="E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EB31" i="1"/>
  <c r="E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EB32" i="1"/>
  <c r="E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EB33" i="1"/>
  <c r="E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EB34" i="1"/>
  <c r="E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EB35" i="1"/>
  <c r="E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EB36" i="1"/>
  <c r="E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EB37" i="1"/>
  <c r="E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EB38" i="1"/>
  <c r="E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EB39" i="1"/>
  <c r="E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EB40" i="1"/>
  <c r="E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EB41" i="1"/>
  <c r="E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EB42" i="1"/>
  <c r="E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EB43" i="1"/>
  <c r="E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EB44" i="1"/>
  <c r="E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EB45" i="1"/>
  <c r="E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EB46" i="1"/>
  <c r="E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EB47" i="1"/>
  <c r="E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EB48" i="1"/>
  <c r="E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EB49" i="1"/>
  <c r="E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EB50" i="1"/>
  <c r="E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EB51" i="1"/>
  <c r="E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EB52" i="1"/>
  <c r="E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EB53" i="1"/>
  <c r="E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EB54" i="1"/>
  <c r="E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EB55" i="1"/>
  <c r="E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EB56" i="1"/>
  <c r="E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EB57" i="1"/>
  <c r="E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EB58" i="1"/>
  <c r="E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EB59" i="1"/>
  <c r="E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EB60" i="1"/>
  <c r="E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EB61" i="1"/>
  <c r="E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EB62" i="1"/>
  <c r="E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EB63" i="1"/>
  <c r="E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EB64" i="1"/>
  <c r="E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EB65" i="1"/>
  <c r="E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EB66" i="1"/>
  <c r="E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EB67" i="1"/>
  <c r="E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EB68" i="1"/>
  <c r="E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EB69" i="1"/>
  <c r="E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EB70" i="1"/>
  <c r="E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EB71" i="1"/>
  <c r="E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EB72" i="1"/>
  <c r="E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EB73" i="1"/>
  <c r="E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EB74" i="1"/>
  <c r="E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EB75" i="1"/>
  <c r="E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EB76" i="1"/>
  <c r="E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EB77" i="1"/>
  <c r="E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EB78" i="1"/>
  <c r="E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EB79" i="1"/>
  <c r="E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EB80" i="1"/>
  <c r="E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EB81" i="1"/>
  <c r="E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EB82" i="1"/>
  <c r="E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EB83" i="1"/>
  <c r="E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EB84" i="1"/>
  <c r="E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EB85" i="1"/>
  <c r="E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EB86" i="1"/>
  <c r="E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EB87" i="1"/>
  <c r="E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EB88" i="1"/>
  <c r="E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EB89" i="1"/>
  <c r="E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EB90" i="1"/>
  <c r="E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EB91" i="1"/>
  <c r="E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EB92" i="1"/>
  <c r="E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EB93" i="1"/>
  <c r="E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EB94" i="1"/>
  <c r="E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EB95" i="1"/>
  <c r="E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EB96" i="1"/>
  <c r="E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EB97" i="1"/>
  <c r="E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EB98" i="1"/>
  <c r="E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EB99" i="1"/>
  <c r="E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EB100" i="1"/>
  <c r="E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EB101" i="1"/>
  <c r="E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EB102" i="1"/>
  <c r="E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EB103" i="1"/>
  <c r="E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EB104" i="1"/>
  <c r="E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EB105" i="1"/>
  <c r="E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EB106" i="1"/>
  <c r="E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EB107" i="1"/>
  <c r="E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EB108" i="1"/>
  <c r="E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EB109" i="1"/>
  <c r="E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EB110" i="1"/>
  <c r="E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EB111" i="1"/>
  <c r="E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EB112" i="1"/>
  <c r="E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EB113" i="1"/>
  <c r="E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EB114" i="1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</calcChain>
</file>

<file path=xl/sharedStrings.xml><?xml version="1.0" encoding="utf-8"?>
<sst xmlns="http://schemas.openxmlformats.org/spreadsheetml/2006/main" count="6303" uniqueCount="649">
  <si>
    <t>(All)</t>
  </si>
  <si>
    <t>2001 Total</t>
  </si>
  <si>
    <t>2002 Total</t>
  </si>
  <si>
    <t>2003 Total</t>
  </si>
  <si>
    <t>2004 Total</t>
  </si>
  <si>
    <t>Grand Total</t>
  </si>
  <si>
    <t>ID</t>
  </si>
  <si>
    <t>City</t>
  </si>
  <si>
    <t>County</t>
  </si>
  <si>
    <t>State</t>
  </si>
  <si>
    <t>NERC REGION</t>
  </si>
  <si>
    <t>Company</t>
  </si>
  <si>
    <t>Plant Description</t>
  </si>
  <si>
    <t>Type</t>
  </si>
  <si>
    <t>Month</t>
  </si>
  <si>
    <t>Operational?</t>
  </si>
  <si>
    <t>Comments</t>
  </si>
  <si>
    <t>Air Permit Hours</t>
  </si>
  <si>
    <t>Machine Type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</si>
  <si>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</si>
  <si>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</si>
  <si>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</si>
  <si>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</si>
  <si>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</si>
  <si>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</si>
  <si>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</si>
  <si>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</si>
  <si>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</si>
  <si>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Fountain</t>
  </si>
  <si>
    <t>El Paso</t>
  </si>
  <si>
    <t>CO</t>
  </si>
  <si>
    <t>WSCC</t>
  </si>
  <si>
    <t>City of Colorado Springs</t>
  </si>
  <si>
    <t>City of Colorado Springs - Nixon Plant</t>
  </si>
  <si>
    <t>CIG</t>
  </si>
  <si>
    <t>High</t>
  </si>
  <si>
    <t>CT</t>
  </si>
  <si>
    <t>July</t>
  </si>
  <si>
    <t>Y</t>
  </si>
  <si>
    <t>Deming</t>
  </si>
  <si>
    <t>Luna</t>
  </si>
  <si>
    <t>NM</t>
  </si>
  <si>
    <t>Deming/Garland Loman/Rosal</t>
  </si>
  <si>
    <t>Dead</t>
  </si>
  <si>
    <t>1</t>
  </si>
  <si>
    <t>N</t>
  </si>
  <si>
    <t>Boulder</t>
  </si>
  <si>
    <t>PSCO</t>
  </si>
  <si>
    <t>PSCO - Valmont (Black Hills)</t>
  </si>
  <si>
    <t>June</t>
  </si>
  <si>
    <t>Platteville</t>
  </si>
  <si>
    <t>Weld</t>
  </si>
  <si>
    <t>PSCO - Fort St. Vrain #3</t>
  </si>
  <si>
    <t>CC</t>
  </si>
  <si>
    <t>January</t>
  </si>
  <si>
    <t>Browning</t>
  </si>
  <si>
    <t>Glacier</t>
  </si>
  <si>
    <t>MT</t>
  </si>
  <si>
    <t>Adair/Native American</t>
  </si>
  <si>
    <t>Adair/Native American - Glacier</t>
  </si>
  <si>
    <t>Low</t>
  </si>
  <si>
    <t>Gillette</t>
  </si>
  <si>
    <t>Campbell</t>
  </si>
  <si>
    <t>WY</t>
  </si>
  <si>
    <t>Black Hills Power &amp; Light</t>
  </si>
  <si>
    <t>Black Hills Power &amp; Light - Neil Simpson (Gillette)</t>
  </si>
  <si>
    <t>KN</t>
  </si>
  <si>
    <t>Brush</t>
  </si>
  <si>
    <t>Morgan</t>
  </si>
  <si>
    <t>Coastal</t>
  </si>
  <si>
    <t>Coastal - Pawnee Station (Brush) - Fulton Cogen 0 Manchief Station</t>
  </si>
  <si>
    <t>Belen</t>
  </si>
  <si>
    <t>Valencia</t>
  </si>
  <si>
    <t>Delta Power</t>
  </si>
  <si>
    <t>Delta Power - Detroit Gas (Cobisa/Pearson)</t>
  </si>
  <si>
    <t>Santa Teresa</t>
  </si>
  <si>
    <t>Dona Ana</t>
  </si>
  <si>
    <t>Dynegy</t>
  </si>
  <si>
    <t>Dynegy - Santa Teresa</t>
  </si>
  <si>
    <t>PSCO - Arapahoe/Valmont</t>
  </si>
  <si>
    <t>11 Valmont/115 Arapahoe</t>
  </si>
  <si>
    <t>Denver</t>
  </si>
  <si>
    <t>Black Hills</t>
  </si>
  <si>
    <t>Black Hills Generation - Arapahoe</t>
  </si>
  <si>
    <t>South San Francisco</t>
  </si>
  <si>
    <t>San Mateo</t>
  </si>
  <si>
    <t>CA</t>
  </si>
  <si>
    <t>AES</t>
  </si>
  <si>
    <t>AES - South City</t>
  </si>
  <si>
    <t>PG&amp;E</t>
  </si>
  <si>
    <t>CC plant for 345 MW also planned</t>
  </si>
  <si>
    <t>Phoenix</t>
  </si>
  <si>
    <t>Maricopa</t>
  </si>
  <si>
    <t>AZ</t>
  </si>
  <si>
    <t>APS</t>
  </si>
  <si>
    <t>APS - West Phoenix</t>
  </si>
  <si>
    <t>Rathdrum</t>
  </si>
  <si>
    <t>Kootenai</t>
  </si>
  <si>
    <t>Avista/Cogentrix</t>
  </si>
  <si>
    <t>Avista Power/Cogentrix - Rathdrum</t>
  </si>
  <si>
    <t>Avista</t>
  </si>
  <si>
    <t>August</t>
  </si>
  <si>
    <t>Yuba City</t>
  </si>
  <si>
    <t>Sutter</t>
  </si>
  <si>
    <t>Calpine</t>
  </si>
  <si>
    <t>Calpine - Yuba City, Sutter County</t>
  </si>
  <si>
    <t>ECT: CEC approved 4/14/99</t>
  </si>
  <si>
    <t>Pittsburg</t>
  </si>
  <si>
    <t>Contra Costa</t>
  </si>
  <si>
    <t>Calpine (Enron) - Pittsburg (Los Medanos)</t>
  </si>
  <si>
    <t>CEC approved 8/17/99</t>
  </si>
  <si>
    <t>Calpine/Pinnacle</t>
  </si>
  <si>
    <t>Calpine/Pinnacle - West Phoenix (Buckeye) 4</t>
  </si>
  <si>
    <t>Calpine/Pinnacle - West Phoenix (Buckeye) 5</t>
  </si>
  <si>
    <t>Bullhead City</t>
  </si>
  <si>
    <t>Mohave</t>
  </si>
  <si>
    <t>Calpine - South Point (Fort Mojave)</t>
  </si>
  <si>
    <t>March</t>
  </si>
  <si>
    <t>Carlin</t>
  </si>
  <si>
    <t>Elko</t>
  </si>
  <si>
    <t>NV</t>
  </si>
  <si>
    <t>Coastal Power - Carlin</t>
  </si>
  <si>
    <t>Everett</t>
  </si>
  <si>
    <t>Snohomish</t>
  </si>
  <si>
    <t>WA</t>
  </si>
  <si>
    <t>FPL</t>
  </si>
  <si>
    <t>FPL - Northeast Power - Everett Delta</t>
  </si>
  <si>
    <t>NWPL</t>
  </si>
  <si>
    <t>NWPL building 20" 9 mile lateral to plant to come online 8/2002</t>
  </si>
  <si>
    <t>Colorado Springs</t>
  </si>
  <si>
    <t>Front Range Energy</t>
  </si>
  <si>
    <t>Front Range Energy - Ft. Lupton (2000?)</t>
  </si>
  <si>
    <t>Cogen</t>
  </si>
  <si>
    <t>May</t>
  </si>
  <si>
    <t>Global Energy</t>
  </si>
  <si>
    <t>Global Energy - Snohomish</t>
  </si>
  <si>
    <t>Nogales</t>
  </si>
  <si>
    <t>Santa Cruz</t>
  </si>
  <si>
    <t>Hermosillo Power Plant</t>
  </si>
  <si>
    <t>Adams</t>
  </si>
  <si>
    <t>North American Power</t>
  </si>
  <si>
    <t>North American Power - DIA</t>
  </si>
  <si>
    <t>Klamath Falls</t>
  </si>
  <si>
    <t>Klamath</t>
  </si>
  <si>
    <t>OR</t>
  </si>
  <si>
    <t>PacifiCorp</t>
  </si>
  <si>
    <t>PacifiCorp - Klamath Falls</t>
  </si>
  <si>
    <t>PGT</t>
  </si>
  <si>
    <t>Gila Bend</t>
  </si>
  <si>
    <t>Panda/TECO</t>
  </si>
  <si>
    <t>Panda Energy/TECO - Gila River I</t>
  </si>
  <si>
    <t>Kern</t>
  </si>
  <si>
    <t>PG&amp;E - Kern County/La Paloma</t>
  </si>
  <si>
    <t>Kern/Mojave</t>
  </si>
  <si>
    <t>November</t>
  </si>
  <si>
    <t>ECT:CEC approved 10/6/99</t>
  </si>
  <si>
    <t>Kingman</t>
  </si>
  <si>
    <t>PP&amp;L/Duke</t>
  </si>
  <si>
    <t>PP&amp;L/Duke - Kingman (Griffith)</t>
  </si>
  <si>
    <t>PSCO - Fort St. Vrain</t>
  </si>
  <si>
    <t>Casa Grande</t>
  </si>
  <si>
    <t>Pinal</t>
  </si>
  <si>
    <t>Reliant</t>
  </si>
  <si>
    <t>Reliant - Casa Grande (Desert Basin)</t>
  </si>
  <si>
    <t>Blythe</t>
  </si>
  <si>
    <t>Riverside</t>
  </si>
  <si>
    <t>Summit Group</t>
  </si>
  <si>
    <t>Summit Group - Blythe</t>
  </si>
  <si>
    <t>Med +</t>
  </si>
  <si>
    <t>Fellows</t>
  </si>
  <si>
    <t>Los Angeles</t>
  </si>
  <si>
    <t>Edison Mission</t>
  </si>
  <si>
    <t>Edison Mission (formerly Texaco) - Sunrise Power Project</t>
  </si>
  <si>
    <t>CEC approval recvd 12/2000, will be upgraded to a CC at a future date</t>
  </si>
  <si>
    <t>Wright</t>
  </si>
  <si>
    <t>Two Elks Plant</t>
  </si>
  <si>
    <t>December</t>
  </si>
  <si>
    <t>CT for 170 MW also planned</t>
  </si>
  <si>
    <t>Livingston</t>
  </si>
  <si>
    <t>Merced</t>
  </si>
  <si>
    <t>Bock</t>
  </si>
  <si>
    <t>Bock - Livingstone (Pioneer)</t>
  </si>
  <si>
    <t>San Jose</t>
  </si>
  <si>
    <t>Santa Clara</t>
  </si>
  <si>
    <t>Calpine - Metcalf Energy Center</t>
  </si>
  <si>
    <t>Haywood may be new location for this plant (30 miles north of original site)</t>
  </si>
  <si>
    <t>Calpine - Pittsburg (Delta Energy Center)</t>
  </si>
  <si>
    <t>ECT: CEC approved 2/9/2000</t>
  </si>
  <si>
    <t>Hermiston</t>
  </si>
  <si>
    <t>Umatilla</t>
  </si>
  <si>
    <t>Calpine - Hermiston</t>
  </si>
  <si>
    <t>Victorville</t>
  </si>
  <si>
    <t>San Bernardino</t>
  </si>
  <si>
    <t>Costellation/Inland</t>
  </si>
  <si>
    <t>Constellation/Inland - Victorville/High Desert</t>
  </si>
  <si>
    <t>Longview</t>
  </si>
  <si>
    <t>Cowlitz</t>
  </si>
  <si>
    <t>Cowlitz Cogen</t>
  </si>
  <si>
    <t>Cowlitz Cogen - Weyerhaeuser</t>
  </si>
  <si>
    <t>February</t>
  </si>
  <si>
    <t>Creston</t>
  </si>
  <si>
    <t>Lincoln</t>
  </si>
  <si>
    <t>CSW/Northwest Power</t>
  </si>
  <si>
    <t>CSW/Northwest Power - Creston</t>
  </si>
  <si>
    <t>Med</t>
  </si>
  <si>
    <t>Moss Landing</t>
  </si>
  <si>
    <t>Monterey</t>
  </si>
  <si>
    <t>Duke</t>
  </si>
  <si>
    <t>Duke - Moss Landing</t>
  </si>
  <si>
    <t>September</t>
  </si>
  <si>
    <t>Las Vegas</t>
  </si>
  <si>
    <t>Clark</t>
  </si>
  <si>
    <t>Las Vegas Cogen</t>
  </si>
  <si>
    <t>Las Vegas Cogen Expansion</t>
  </si>
  <si>
    <t>Midway Sunset Cogen</t>
  </si>
  <si>
    <t>Morley Comp</t>
  </si>
  <si>
    <t>Morley Comp - Campstool</t>
  </si>
  <si>
    <t>Naco</t>
  </si>
  <si>
    <t>Naco-Nogales/Grupo Mexico</t>
  </si>
  <si>
    <t>Burney</t>
  </si>
  <si>
    <t>Shasta</t>
  </si>
  <si>
    <t>Ogden Pacifi</t>
  </si>
  <si>
    <t>Ogden Pacific - Three Mountain</t>
  </si>
  <si>
    <t>Panda Energy/TECO - Gila River II (CC Conv)</t>
  </si>
  <si>
    <t>Lewiston</t>
  </si>
  <si>
    <t>Nez Perce</t>
  </si>
  <si>
    <t>Potlatch</t>
  </si>
  <si>
    <t>Potlatch - Lewiston</t>
  </si>
  <si>
    <t>Bakersfield</t>
  </si>
  <si>
    <t>Calpine (Tejon Ranch) - Pastoria Power</t>
  </si>
  <si>
    <t>Rosarito</t>
  </si>
  <si>
    <t>Baja</t>
  </si>
  <si>
    <t>Santan</t>
  </si>
  <si>
    <t>Salt River Project - Santan (Maricopa Co)</t>
  </si>
  <si>
    <t>Sempra/Oxy - Elk Hills</t>
  </si>
  <si>
    <t>CEC approval recd 12/2000</t>
  </si>
  <si>
    <t>SRP/Dynegy/NRG</t>
  </si>
  <si>
    <t>SRP/Dynegy/NRG - Kyrene (Phoenix)</t>
  </si>
  <si>
    <t>Goldendale</t>
  </si>
  <si>
    <t>Klickitat</t>
  </si>
  <si>
    <t>NESCO</t>
  </si>
  <si>
    <t>NESCO - Goldendale</t>
  </si>
  <si>
    <t>October</t>
  </si>
  <si>
    <t xml:space="preserve"> Power for two smelters: Goldendale Aluminum and Northwest Aluminum</t>
  </si>
  <si>
    <t>Vernon</t>
  </si>
  <si>
    <t>Sunlaw Cogen</t>
  </si>
  <si>
    <t>Sunlaw Cogen (EM-ONE)</t>
  </si>
  <si>
    <t>Chula Vista</t>
  </si>
  <si>
    <t>San Diego</t>
  </si>
  <si>
    <t>Calpine (formerly PG&amp;E) - Otay Mesa</t>
  </si>
  <si>
    <t>SDG&amp;E</t>
  </si>
  <si>
    <t>Satsop</t>
  </si>
  <si>
    <t>Grays Harbor</t>
  </si>
  <si>
    <t>WPPSS/Energy NW</t>
  </si>
  <si>
    <t>WPPSS/Energy NW - Satsop</t>
  </si>
  <si>
    <t>California City</t>
  </si>
  <si>
    <t>AES - Antelope Valley</t>
  </si>
  <si>
    <t>Newark</t>
  </si>
  <si>
    <t>Alameda</t>
  </si>
  <si>
    <t>Calpine - Newark Energy</t>
  </si>
  <si>
    <t>Thermal</t>
  </si>
  <si>
    <t>Calpine/Adair</t>
  </si>
  <si>
    <t>Calpine/Adair - Teayawa Energy Center</t>
  </si>
  <si>
    <t>Spring</t>
  </si>
  <si>
    <t>ECT: CIG building 85 mile lateral to plant</t>
  </si>
  <si>
    <t>Cobisa</t>
  </si>
  <si>
    <t>Cobisa - Belen</t>
  </si>
  <si>
    <t>Buckeye</t>
  </si>
  <si>
    <t>Duke - Buckeye (Arlington Valley) Maricopa Co</t>
  </si>
  <si>
    <t>Under Construction.  CP01-90 El Paso building 6.7 mile lateral to the plant.</t>
  </si>
  <si>
    <t>IPT/Power Dev</t>
  </si>
  <si>
    <t>IPT/Power Dev - Gila Bend</t>
  </si>
  <si>
    <t>PG&amp;E - Harzuahala Valley</t>
  </si>
  <si>
    <t>Arizona approval received 6/2000</t>
  </si>
  <si>
    <t>Sumas</t>
  </si>
  <si>
    <t>Whatcom</t>
  </si>
  <si>
    <t>Sumas Energy</t>
  </si>
  <si>
    <t>Sumas Energy 2 - NESCO (Kirkland)</t>
  </si>
  <si>
    <t>Washington Energy Facility Site Eval Counicl has recommended rejection of the application</t>
  </si>
  <si>
    <t>Chehalis</t>
  </si>
  <si>
    <t>Lewis</t>
  </si>
  <si>
    <t>Tractabel Power</t>
  </si>
  <si>
    <t>Tractebel - Chehalis</t>
  </si>
  <si>
    <t>Pinnacle</t>
  </si>
  <si>
    <t>Pinnacle - Red Hawk 1&amp;2</t>
  </si>
  <si>
    <t>8.5 miles WNW of Buckeye, AZ.  CP01-90 El Paso building 6.7 mile lateral to the Plant.</t>
  </si>
  <si>
    <t>PG&amp;E - Umatilla Co. (Hermiston)</t>
  </si>
  <si>
    <t>Arlington</t>
  </si>
  <si>
    <t>Sempra - Mesquite (Maricopa)</t>
  </si>
  <si>
    <t>next to the Palo Verde substation</t>
  </si>
  <si>
    <t>GE 7FA</t>
  </si>
  <si>
    <t>North Las Vegas</t>
  </si>
  <si>
    <t>Southern Co.</t>
  </si>
  <si>
    <t>Southern - Apex Industrial Park (Soen)</t>
  </si>
  <si>
    <t>Reliant - Apex</t>
  </si>
  <si>
    <t>Reliant - Arrow Canyon</t>
  </si>
  <si>
    <t>Antioch</t>
  </si>
  <si>
    <t>Southern - Contra Costa</t>
  </si>
  <si>
    <t>San Francisco</t>
  </si>
  <si>
    <t>Southern - Potrero</t>
  </si>
  <si>
    <t>Pinnacle - Red Hawk 3</t>
  </si>
  <si>
    <t>ECT: 530 6/2006, 530 6/2007 Phases 3 &amp; 4</t>
  </si>
  <si>
    <t>Aurora</t>
  </si>
  <si>
    <t>SkyGen</t>
  </si>
  <si>
    <t>Skygen - Smoky Hill</t>
  </si>
  <si>
    <t>Loma Linda</t>
  </si>
  <si>
    <t>Mountainview Power</t>
  </si>
  <si>
    <t>Mountainview Power Co (San Bernardino)</t>
  </si>
  <si>
    <t>Eugene</t>
  </si>
  <si>
    <t>Lane</t>
  </si>
  <si>
    <t>Confederated Umatilla Tribe</t>
  </si>
  <si>
    <t>Confederated Umatilla Tribe - Eugene</t>
  </si>
  <si>
    <t>Walla Walla</t>
  </si>
  <si>
    <t>Newport</t>
  </si>
  <si>
    <t>Newport Northwest - Wallula Power</t>
  </si>
  <si>
    <t>PGT - Newport took out 200,000 of capacity under the expansion for a term of 2002-2038</t>
  </si>
  <si>
    <t>Clickitat</t>
  </si>
  <si>
    <t>Northeast Energy Sys (NESCO)</t>
  </si>
  <si>
    <t>Northeast Energy Sys (NESCO) - Goldendale</t>
  </si>
  <si>
    <t>Starbuck</t>
  </si>
  <si>
    <t>Columbia</t>
  </si>
  <si>
    <t>PP&amp;L Global</t>
  </si>
  <si>
    <t>PP&amp;L Global (Formerly Northwest Power Enterprise) - Starbuck</t>
  </si>
  <si>
    <t>Duke - Deming</t>
  </si>
  <si>
    <t>El Paso - Brush</t>
  </si>
  <si>
    <t>Morro Bay</t>
  </si>
  <si>
    <t>San Luis Obispo</t>
  </si>
  <si>
    <t>Duke - Morro Bay</t>
  </si>
  <si>
    <t>Parkland</t>
  </si>
  <si>
    <t>Pierce</t>
  </si>
  <si>
    <t>Engage</t>
  </si>
  <si>
    <t>Engage/EPCOR - Fredrickson</t>
  </si>
  <si>
    <t>Old Tenaska project</t>
  </si>
  <si>
    <t>Pasadena</t>
  </si>
  <si>
    <t>California Institue of Technology</t>
  </si>
  <si>
    <t>0</t>
  </si>
  <si>
    <t>Springville</t>
  </si>
  <si>
    <t>Utah</t>
  </si>
  <si>
    <t>UT</t>
  </si>
  <si>
    <t>City of Springfield</t>
  </si>
  <si>
    <t>City of Springfield - Whitehead</t>
  </si>
  <si>
    <t>PG&amp;E - Chula Vista (San Diego)</t>
  </si>
  <si>
    <t>Pinnacle West - Harry Allen Power Stn</t>
  </si>
  <si>
    <t>Bluewater</t>
  </si>
  <si>
    <t>La Paz</t>
  </si>
  <si>
    <t>Allegheny</t>
  </si>
  <si>
    <t>Allesheny - La Paz (Alensu)</t>
  </si>
  <si>
    <t>Prosser</t>
  </si>
  <si>
    <t>Benton</t>
  </si>
  <si>
    <t>Cogentrix</t>
  </si>
  <si>
    <t>Cogentrix - Mercer Ranch</t>
  </si>
  <si>
    <t>20 Miles due South of Prosser, Washington</t>
  </si>
  <si>
    <t>Calpine - Scott Substation</t>
  </si>
  <si>
    <t>LM 6000</t>
  </si>
  <si>
    <t>El Paso - South San Francisco (Golden Gate)</t>
  </si>
  <si>
    <t>after 3 years the project will become a 570 MW CC plant.  CEC put on fast track approval process</t>
  </si>
  <si>
    <t>Warnerville*</t>
  </si>
  <si>
    <t>Stanislaus</t>
  </si>
  <si>
    <t>Calpine - Warnerville Project</t>
  </si>
  <si>
    <t>Reno</t>
  </si>
  <si>
    <t>Washoe</t>
  </si>
  <si>
    <t>Morgan Stanley</t>
  </si>
  <si>
    <t>Morgan Stanley - Tahoe-Reno Industrial Center</t>
  </si>
  <si>
    <t>Williams</t>
  </si>
  <si>
    <t>Williams - Las Vegas</t>
  </si>
  <si>
    <t>Boardman</t>
  </si>
  <si>
    <t>Morrow</t>
  </si>
  <si>
    <t>Avista - Coyote Springs II</t>
  </si>
  <si>
    <t>Purchased from ENA</t>
  </si>
  <si>
    <t>Calpine - East Altamont Energy</t>
  </si>
  <si>
    <t>Coolridge</t>
  </si>
  <si>
    <t>PP&amp;L</t>
  </si>
  <si>
    <t>PP&amp;L - Sundance (Pinal Co)</t>
  </si>
  <si>
    <t>Hudson</t>
  </si>
  <si>
    <t>Calpine - Hudson (Weld Co)</t>
  </si>
  <si>
    <t>Nampa</t>
  </si>
  <si>
    <t>Canyon</t>
  </si>
  <si>
    <t>Ida West</t>
  </si>
  <si>
    <t>Ida West - Garnet Energy</t>
  </si>
  <si>
    <t>Idaho Power selected Garnet plant as winning bidder</t>
  </si>
  <si>
    <t>Moapa</t>
  </si>
  <si>
    <t>PG&amp;E - Meadow Valley Gen</t>
  </si>
  <si>
    <t>Sacramento</t>
  </si>
  <si>
    <t>SMUD</t>
  </si>
  <si>
    <t>SMUD - Rancho Seco</t>
  </si>
  <si>
    <t>Duke - Satsop</t>
  </si>
  <si>
    <t>Wadsworth</t>
  </si>
  <si>
    <t>Duke - Washoe Energy</t>
  </si>
  <si>
    <t>Butte</t>
  </si>
  <si>
    <t>Silver Bow</t>
  </si>
  <si>
    <t>Continental Energy</t>
  </si>
  <si>
    <t>Continental Energy - Silver Bow</t>
  </si>
  <si>
    <t>El Segundo</t>
  </si>
  <si>
    <t>NRG/Dynegy</t>
  </si>
  <si>
    <t>NRG/Dynegy - El Segundo</t>
  </si>
  <si>
    <t>unit will be 550 mw but will replace 2 boilers for 350 mw</t>
  </si>
  <si>
    <t>Huntington Beach</t>
  </si>
  <si>
    <t>Orange</t>
  </si>
  <si>
    <t>AES - Huntington Beach</t>
  </si>
  <si>
    <t>Fountain*</t>
  </si>
  <si>
    <t>El Paso*</t>
  </si>
  <si>
    <t>ENA</t>
  </si>
  <si>
    <t>ENA - Fountain Valley (PSCO)</t>
  </si>
  <si>
    <t>Limon</t>
  </si>
  <si>
    <t>TSGT</t>
  </si>
  <si>
    <t>TSGT - Big Sandy I</t>
  </si>
  <si>
    <t>TSGT - Big Sandy II</t>
  </si>
  <si>
    <t>Centralia</t>
  </si>
  <si>
    <t>TranAlta Energy</t>
  </si>
  <si>
    <t>Transalta Energy - Centralia</t>
  </si>
  <si>
    <t>Redondo Beach</t>
  </si>
  <si>
    <t>AES - Redondo Beach Repower</t>
  </si>
  <si>
    <t>Arrow Canyon</t>
  </si>
  <si>
    <t>Apex</t>
  </si>
  <si>
    <t>El Paso North</t>
  </si>
  <si>
    <t>El Paso South</t>
  </si>
  <si>
    <t>So Cal</t>
  </si>
  <si>
    <t>McKittrick</t>
  </si>
  <si>
    <t>Montana Power Co</t>
  </si>
  <si>
    <t>Pipe 1</t>
  </si>
  <si>
    <t>Pipe 2</t>
  </si>
  <si>
    <t>Pipe 3</t>
  </si>
  <si>
    <t>SWG</t>
  </si>
  <si>
    <t>TW</t>
  </si>
  <si>
    <t>Questar</t>
  </si>
  <si>
    <t>Westcoast Trans</t>
  </si>
  <si>
    <t>Kern Utah</t>
  </si>
  <si>
    <t>Kern Nevada</t>
  </si>
  <si>
    <t>Kern River</t>
  </si>
  <si>
    <t>Year</t>
  </si>
  <si>
    <t>Prob</t>
  </si>
  <si>
    <t>Capacity</t>
  </si>
  <si>
    <t>Nameplate</t>
  </si>
  <si>
    <t>Merchant</t>
  </si>
  <si>
    <t>Company Contact Name</t>
  </si>
  <si>
    <t>(604)512-9733</t>
  </si>
  <si>
    <t>Colin Coe (Calpine)</t>
  </si>
  <si>
    <t>Company Contact Name 2</t>
  </si>
  <si>
    <t>Ron Flood (Pinnacle West Energy)</t>
  </si>
  <si>
    <t>(602)250-3988</t>
  </si>
  <si>
    <t>Dwayne Jammal (Coastal Oil and Gas Corp)</t>
  </si>
  <si>
    <t>(713)877-7527</t>
  </si>
  <si>
    <t>Constellation/Inland</t>
  </si>
  <si>
    <t>David Mockapetris (Constellation Power Source)</t>
  </si>
  <si>
    <t>(410)468-3566</t>
  </si>
  <si>
    <t>Scot Allen (Duke Energy Trading &amp; Mrktg)</t>
  </si>
  <si>
    <t>(801)531-4407</t>
  </si>
  <si>
    <t>Steve Bateson (Duke Energy Trdg &amp; Mrktg)</t>
  </si>
  <si>
    <t>(801)531-4406</t>
  </si>
  <si>
    <t>Ruth Concannon (ENA)</t>
  </si>
  <si>
    <t>(713)853-1667</t>
  </si>
  <si>
    <t>Dave Clare (PG&amp;E)</t>
  </si>
  <si>
    <t>(415)973-9035</t>
  </si>
  <si>
    <t>Bevin Hong, Jr (PG&amp;E Nat'l Energy Group)</t>
  </si>
  <si>
    <t>(415)288-5615</t>
  </si>
  <si>
    <t>Kirby Bosley (Reliant)</t>
  </si>
  <si>
    <t>(303)620-9999</t>
  </si>
  <si>
    <t>Jim Trifon (Southern Energy)</t>
  </si>
  <si>
    <t>(678)579-3449</t>
  </si>
  <si>
    <t>John Durand (Williams Energy Services)</t>
  </si>
  <si>
    <t>(972)745-0504</t>
  </si>
  <si>
    <t>John Points (Williams Energy Services)</t>
  </si>
  <si>
    <t>(918)574-9533</t>
  </si>
  <si>
    <t>Phone</t>
  </si>
  <si>
    <t># of Projects</t>
  </si>
  <si>
    <t>Implied MMBTU/day</t>
  </si>
  <si>
    <t>Hours</t>
  </si>
  <si>
    <t>Avg. Heat Rate</t>
  </si>
  <si>
    <t>MMBTU/day</t>
  </si>
  <si>
    <t>Megawatts</t>
  </si>
  <si>
    <t>Avg/Project</t>
  </si>
  <si>
    <t>Mmbtu</t>
  </si>
  <si>
    <t>Per Day</t>
  </si>
  <si>
    <t>Company Contact Name 1</t>
  </si>
  <si>
    <t>KERN, EL PASO, SO CAL, PG&amp;E PROJECTS</t>
  </si>
  <si>
    <t>Sorted by Company for KERN, EL PASO, SO CAL, PG&amp;E PROJECTS</t>
  </si>
  <si>
    <t/>
  </si>
  <si>
    <t>Sorted by Company for PGT and NWP</t>
  </si>
  <si>
    <t>NWP AND PGT PROJECTS</t>
  </si>
  <si>
    <t>KN Energy</t>
  </si>
  <si>
    <t>Pipe Lines</t>
  </si>
  <si>
    <t>Companies</t>
  </si>
  <si>
    <t>Nameplate MWs</t>
  </si>
  <si>
    <t>Mmbtu/day</t>
  </si>
  <si>
    <t>State and Year</t>
  </si>
  <si>
    <t>CO 2001</t>
  </si>
  <si>
    <t>NM 1999</t>
  </si>
  <si>
    <t>NM 2000</t>
  </si>
  <si>
    <t>AZ 2001</t>
  </si>
  <si>
    <t>CA 2001</t>
  </si>
  <si>
    <t>CA 2003</t>
  </si>
  <si>
    <t xml:space="preserve">These deals have been removed from the "All Data" page.  </t>
  </si>
  <si>
    <t>Barb Veety (PPL)</t>
  </si>
  <si>
    <t>(610)774-4178</t>
  </si>
  <si>
    <t>Luis Padilla (Pemex)</t>
  </si>
  <si>
    <t>(525)232-5998</t>
  </si>
  <si>
    <t>(203)355-5060</t>
  </si>
  <si>
    <t>Stephanie Katz (Sempra)</t>
  </si>
  <si>
    <t>Susan Jones (PG&amp;E)</t>
  </si>
  <si>
    <t>(301)280-6166</t>
  </si>
  <si>
    <t>James Mecham (Allegheny)</t>
  </si>
  <si>
    <t>(724)850-6162</t>
  </si>
  <si>
    <t>Pat Muehearn (Oxy)</t>
  </si>
  <si>
    <t>(713)215-7097</t>
  </si>
  <si>
    <t>Derek Denniston (AES)</t>
  </si>
  <si>
    <t>(415)395-7886</t>
  </si>
  <si>
    <t>Phil Richardson (Dynegy)</t>
  </si>
  <si>
    <t>(713)507-6472</t>
  </si>
  <si>
    <t>Allegheny - La Paz (Alensu)</t>
  </si>
  <si>
    <t>Sempra</t>
  </si>
  <si>
    <t>Kern California</t>
  </si>
  <si>
    <t>Paiute</t>
  </si>
  <si>
    <t>El Paso North 2001</t>
  </si>
  <si>
    <t>El Paso North 2002</t>
  </si>
  <si>
    <t>El Paso North 2003</t>
  </si>
  <si>
    <t>El Paso North 2004</t>
  </si>
  <si>
    <t>El Paso South 2001</t>
  </si>
  <si>
    <t>El Paso South 2002</t>
  </si>
  <si>
    <t>El Paso South 2003</t>
  </si>
  <si>
    <t>El Paso South 2004</t>
  </si>
  <si>
    <t>Kern Nevada 2001</t>
  </si>
  <si>
    <t>Kern Nevada 2002</t>
  </si>
  <si>
    <t>Kern Nevada 2003</t>
  </si>
  <si>
    <t>Kern Nevada 2004</t>
  </si>
  <si>
    <t>Kern California 2001</t>
  </si>
  <si>
    <t>Kern California 2002</t>
  </si>
  <si>
    <t>Kern California 2003</t>
  </si>
  <si>
    <t>Kern California 2004</t>
  </si>
  <si>
    <t>So Cal 2001</t>
  </si>
  <si>
    <t>So Cal 2002</t>
  </si>
  <si>
    <t>So Cal 2003</t>
  </si>
  <si>
    <t>So Cal 2004</t>
  </si>
  <si>
    <t>PG&amp;E 2001</t>
  </si>
  <si>
    <t>PG&amp;E 2002</t>
  </si>
  <si>
    <t>PG&amp;E 2003</t>
  </si>
  <si>
    <t>PG&amp;E 2004</t>
  </si>
  <si>
    <t>?</t>
  </si>
  <si>
    <t>Kern Utah 2001</t>
  </si>
  <si>
    <t>Kern Utah 2002</t>
  </si>
  <si>
    <t>Kern Utah 2003</t>
  </si>
  <si>
    <t>Kern Utah 2004</t>
  </si>
  <si>
    <t>KN 2001</t>
  </si>
  <si>
    <t>KN 2002</t>
  </si>
  <si>
    <t>KN 2003</t>
  </si>
  <si>
    <t>KN 2004</t>
  </si>
  <si>
    <t>KN Energy 2001</t>
  </si>
  <si>
    <t>KN Energy 2002</t>
  </si>
  <si>
    <t>KN Energy 2003</t>
  </si>
  <si>
    <t>KN Energy 2004</t>
  </si>
  <si>
    <t>Montana Power Co 2001</t>
  </si>
  <si>
    <t>Montana Power Co 2002</t>
  </si>
  <si>
    <t>Montana Power Co 2003</t>
  </si>
  <si>
    <t>Montana Power Co 2004</t>
  </si>
  <si>
    <t>NWPL 2001</t>
  </si>
  <si>
    <t>NWPL 2002</t>
  </si>
  <si>
    <t>NWPL 2003</t>
  </si>
  <si>
    <t>NWPL 2004</t>
  </si>
  <si>
    <t>PGT 2001</t>
  </si>
  <si>
    <t>PGT 2002</t>
  </si>
  <si>
    <t>PGT 2003</t>
  </si>
  <si>
    <t>PGT 2004</t>
  </si>
  <si>
    <t>PSCO 2001</t>
  </si>
  <si>
    <t>PSCO 2002</t>
  </si>
  <si>
    <t>PSCO 2003</t>
  </si>
  <si>
    <t>PSCO 2004</t>
  </si>
  <si>
    <t>Questar 2001</t>
  </si>
  <si>
    <t>Questar 2002</t>
  </si>
  <si>
    <t>Questar 2003</t>
  </si>
  <si>
    <t>Questar 2004</t>
  </si>
  <si>
    <t>SDG&amp;E 2001</t>
  </si>
  <si>
    <t>SDG&amp;E 2002</t>
  </si>
  <si>
    <t>SDG&amp;E 2003</t>
  </si>
  <si>
    <t>SDG&amp;E 2004</t>
  </si>
  <si>
    <t>SWG 2001</t>
  </si>
  <si>
    <t>SWG 2002</t>
  </si>
  <si>
    <t>SWG 2003</t>
  </si>
  <si>
    <t>SWG 2004</t>
  </si>
  <si>
    <t>TW 2001</t>
  </si>
  <si>
    <t>TW 2002</t>
  </si>
  <si>
    <t>TW 2003</t>
  </si>
  <si>
    <t>TW 2004</t>
  </si>
  <si>
    <t>Westcoast Trans 2001</t>
  </si>
  <si>
    <t>Westcoast Trans 2002</t>
  </si>
  <si>
    <t>Westcoast Trans 2003</t>
  </si>
  <si>
    <t>Westcoast Trans 2004</t>
  </si>
  <si>
    <t>DO NOT CHANGE THIS DATA</t>
  </si>
  <si>
    <t>OR 2001</t>
  </si>
  <si>
    <t>OR 2002</t>
  </si>
  <si>
    <t>Paiute 2001</t>
  </si>
  <si>
    <t>Paiute 2002</t>
  </si>
  <si>
    <t>Paiute 2003</t>
  </si>
  <si>
    <t>Paiute 2004</t>
  </si>
  <si>
    <t>WA 2002</t>
  </si>
  <si>
    <t>WA 2003</t>
  </si>
  <si>
    <t>WA 2004</t>
  </si>
  <si>
    <t>ID 2001</t>
  </si>
  <si>
    <t>ID 2004</t>
  </si>
  <si>
    <t>Total</t>
  </si>
  <si>
    <t>SoCal</t>
  </si>
  <si>
    <t>CIG 2001</t>
  </si>
  <si>
    <t>CIG 2002</t>
  </si>
  <si>
    <t>CIG 2003</t>
  </si>
  <si>
    <t>CIG 2004</t>
  </si>
  <si>
    <t>Cumulative Capacities (List must be sorted by date to be valid)</t>
  </si>
  <si>
    <t>Cumulative MMBTU/day (List Must be Sorted by Date to be Valid)</t>
  </si>
  <si>
    <t>EPNG Open Season</t>
  </si>
  <si>
    <t>Summary of Results</t>
  </si>
  <si>
    <t>MMBTU</t>
  </si>
  <si>
    <t>Volumes</t>
  </si>
  <si>
    <t>Block</t>
  </si>
  <si>
    <t>III</t>
  </si>
  <si>
    <t>II</t>
  </si>
  <si>
    <t>I</t>
  </si>
  <si>
    <t>Delivery</t>
  </si>
  <si>
    <t>Socal</t>
  </si>
  <si>
    <t xml:space="preserve">Total by </t>
  </si>
  <si>
    <t>Topock</t>
  </si>
  <si>
    <t>(non recall)</t>
  </si>
  <si>
    <t>Ehrenberg</t>
  </si>
  <si>
    <t>El Paso Merch</t>
  </si>
  <si>
    <t>Enron</t>
  </si>
  <si>
    <t>Texaco</t>
  </si>
  <si>
    <t>Pemex</t>
  </si>
  <si>
    <t>SoCal Gas</t>
  </si>
  <si>
    <t>Oxy</t>
  </si>
  <si>
    <t>Merril Lynch</t>
  </si>
  <si>
    <t>Coral</t>
  </si>
  <si>
    <t>Mexicana</t>
  </si>
  <si>
    <t>Allegeney</t>
  </si>
  <si>
    <t>AEP</t>
  </si>
  <si>
    <t>BR</t>
  </si>
  <si>
    <t>Mirant</t>
  </si>
  <si>
    <t>BP</t>
  </si>
  <si>
    <t>Paramount Pet</t>
  </si>
  <si>
    <t>Cal Steel</t>
  </si>
  <si>
    <t>PPL Energy P</t>
  </si>
  <si>
    <t>SW Gas</t>
  </si>
  <si>
    <t>Kerr Mcgee</t>
  </si>
  <si>
    <t>US GYP</t>
  </si>
  <si>
    <t>Vista Metals</t>
  </si>
  <si>
    <t>El Paso North or South</t>
  </si>
  <si>
    <t>MMBTU Coming ONLINE</t>
  </si>
  <si>
    <t>SORTED BY CITY, THEN MONTH, THEN YEAR</t>
  </si>
  <si>
    <t>Data</t>
  </si>
  <si>
    <t>Western Gas Resources?</t>
  </si>
  <si>
    <t>1999 Total</t>
  </si>
  <si>
    <t>(blank)</t>
  </si>
  <si>
    <t>2000 Total</t>
  </si>
  <si>
    <t>2005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</si>
</sst>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8" formatCode="mmmm"/>
    <numFmt numFmtId="170" formatCode="m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2" fillId="2" borderId="0" xfId="0" quotePrefix="1" applyFont="1" applyFill="1" applyAlignment="1">
      <alignment horizontal="left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right"/>
    </xf>
    <xf numFmtId="165" fontId="0" fillId="0" borderId="0" xfId="1" applyNumberFormat="1" applyFont="1"/>
    <xf numFmtId="0" fontId="0" fillId="0" borderId="1" xfId="0" applyBorder="1"/>
    <xf numFmtId="0" fontId="0" fillId="0" borderId="0" xfId="0" applyAlignment="1"/>
    <xf numFmtId="165" fontId="1" fillId="0" borderId="0" xfId="1" applyNumberFormat="1"/>
    <xf numFmtId="0" fontId="0" fillId="0" borderId="0" xfId="0" applyBorder="1"/>
    <xf numFmtId="0" fontId="2" fillId="0" borderId="0" xfId="0" applyFont="1" applyBorder="1"/>
    <xf numFmtId="0" fontId="2" fillId="0" borderId="1" xfId="0" quotePrefix="1" applyFont="1" applyBorder="1" applyAlignment="1">
      <alignment horizontal="left"/>
    </xf>
    <xf numFmtId="0" fontId="4" fillId="0" borderId="2" xfId="0" applyFont="1" applyBorder="1"/>
    <xf numFmtId="0" fontId="0" fillId="0" borderId="3" xfId="0" applyBorder="1" applyAlignment="1">
      <alignment horizontal="center"/>
    </xf>
    <xf numFmtId="165" fontId="0" fillId="0" borderId="3" xfId="1" applyNumberFormat="1" applyFont="1" applyBorder="1"/>
    <xf numFmtId="165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6" xfId="0" applyBorder="1"/>
    <xf numFmtId="0" fontId="4" fillId="0" borderId="7" xfId="0" applyFont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Border="1"/>
    <xf numFmtId="0" fontId="0" fillId="0" borderId="7" xfId="0" applyBorder="1"/>
    <xf numFmtId="168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horizontal="right"/>
    </xf>
    <xf numFmtId="165" fontId="0" fillId="0" borderId="0" xfId="1" applyNumberFormat="1" applyFont="1" applyFill="1"/>
    <xf numFmtId="0" fontId="2" fillId="0" borderId="0" xfId="0" applyFont="1" applyFill="1"/>
    <xf numFmtId="165" fontId="3" fillId="0" borderId="0" xfId="1" applyNumberFormat="1" applyFont="1"/>
    <xf numFmtId="165" fontId="3" fillId="0" borderId="0" xfId="1" applyNumberFormat="1" applyFont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0" borderId="9" xfId="0" applyFont="1" applyBorder="1"/>
    <xf numFmtId="0" fontId="6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7" borderId="0" xfId="0" applyFill="1"/>
    <xf numFmtId="3" fontId="0" fillId="7" borderId="0" xfId="0" applyNumberFormat="1" applyFill="1"/>
    <xf numFmtId="3" fontId="2" fillId="7" borderId="0" xfId="0" applyNumberFormat="1" applyFont="1" applyFill="1"/>
    <xf numFmtId="3" fontId="0" fillId="0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0" fontId="0" fillId="0" borderId="10" xfId="0" applyNumberFormat="1" applyBorder="1"/>
    <xf numFmtId="0" fontId="5" fillId="0" borderId="12" xfId="0" pivotButton="1" applyFont="1" applyBorder="1"/>
    <xf numFmtId="0" fontId="5" fillId="0" borderId="10" xfId="0" applyFont="1" applyBorder="1"/>
    <xf numFmtId="0" fontId="5" fillId="0" borderId="14" xfId="0" applyFont="1" applyBorder="1"/>
    <xf numFmtId="0" fontId="0" fillId="0" borderId="12" xfId="0" pivotButton="1" applyBorder="1"/>
    <xf numFmtId="3" fontId="0" fillId="0" borderId="10" xfId="0" applyNumberFormat="1" applyBorder="1"/>
    <xf numFmtId="3" fontId="0" fillId="0" borderId="14" xfId="0" applyNumberFormat="1" applyBorder="1"/>
    <xf numFmtId="0" fontId="5" fillId="0" borderId="15" xfId="0" applyFont="1" applyBorder="1"/>
    <xf numFmtId="3" fontId="5" fillId="0" borderId="10" xfId="0" applyNumberFormat="1" applyFont="1" applyBorder="1"/>
    <xf numFmtId="3" fontId="5" fillId="0" borderId="14" xfId="0" applyNumberFormat="1" applyFont="1" applyBorder="1"/>
    <xf numFmtId="0" fontId="5" fillId="0" borderId="16" xfId="0" applyFont="1" applyBorder="1"/>
    <xf numFmtId="0" fontId="5" fillId="0" borderId="17" xfId="0" applyFont="1" applyBorder="1"/>
    <xf numFmtId="3" fontId="5" fillId="0" borderId="16" xfId="0" applyNumberFormat="1" applyFont="1" applyBorder="1"/>
    <xf numFmtId="3" fontId="5" fillId="0" borderId="18" xfId="0" applyNumberFormat="1" applyFont="1" applyBorder="1"/>
    <xf numFmtId="170" fontId="0" fillId="0" borderId="11" xfId="0" applyNumberFormat="1" applyBorder="1"/>
  </cellXfs>
  <cellStyles count="2">
    <cellStyle name="Comma" xfId="1" builtinId="3"/>
    <cellStyle name="Normal" xfId="0" builtinId="0"/>
  </cellStyles>
  <dxfs count="16">
    <dxf>
      <font>
        <b/>
        <family val="2"/>
      </font>
    </dxf>
    <dxf>
      <numFmt numFmtId="3" formatCode="#,##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70" formatCode="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olsky" refreshedDate="36963.582370601849" createdVersion="1" recordCount="109">
  <cacheSource type="worksheet">
    <worksheetSource ref="A5:FS114" sheet="Raw Data"/>
  </cacheSource>
  <cacheFields count="175">
    <cacheField name="Prob" numFmtId="0">
      <sharedItems count="4">
        <s v="High"/>
        <s v="Med"/>
        <s v="Low"/>
        <s v="Med +"/>
      </sharedItems>
    </cacheField>
    <cacheField name="Year" numFmtId="0">
      <sharedItems containsSemiMixedTypes="0" containsString="0" containsNumber="1" containsInteger="1" minValue="1999" maxValue="2005" count="7">
        <n v="2000"/>
        <n v="2002"/>
        <n v="2003"/>
        <n v="2004"/>
        <n v="2001"/>
        <n v="2005"/>
        <n v="1999"/>
      </sharedItems>
    </cacheField>
    <cacheField name="Month" numFmtId="0">
      <sharedItems containsDate="1" containsBlank="1" containsMixedTypes="1" minDate="1999-01-01T00:00:00" maxDate="2005-07-02T00:00:00" count="36">
        <d v="2000-01-01T00:00:00"/>
        <d v="2002-08-01T00:00:00"/>
        <m/>
        <d v="2003-03-01T00:00:00"/>
        <d v="2003-12-01T00:00:00"/>
        <d v="2004-01-01T00:00:00"/>
        <d v="2001-06-01T00:00:00"/>
        <d v="2003-06-01T00:00:00"/>
        <d v="2001-07-01T00:00:00"/>
        <d v="2002-06-01T00:00:00"/>
        <d v="2002-09-01T00:00:00"/>
        <d v="2002-12-01T00:00:00"/>
        <d v="2003-01-01T00:00:00"/>
        <d v="2004-06-01T00:00:00"/>
        <d v="2001-09-01T00:00:00"/>
        <d v="2002-07-01T00:00:00"/>
        <d v="2002-10-01T00:00:00"/>
        <d v="2004-02-01T00:00:00"/>
        <d v="2000-06-01T00:00:00"/>
        <d v="2000-02-01T00:00:00"/>
        <d v="2001-11-01T00:00:00"/>
        <d v="2002-03-01T00:00:00"/>
        <d v="2001-08-01T00:00:00"/>
        <d v="2003-05-01T00:00:00"/>
        <d v="2003-07-01T00:00:00"/>
        <d v="2002-11-01T00:00:00"/>
        <d v="2003-08-01T00:00:00"/>
        <d v="2003-11-01T00:00:00"/>
        <d v="2005-07-01T00:00:00"/>
        <d v="2000-07-01T00:00:00"/>
        <d v="2001-03-01T00:00:00"/>
        <d v="1999-01-01T00:00:00"/>
        <d v="1999-07-01T00:00:00"/>
        <d v="2001-05-01T00:00:00"/>
        <d v="2002-05-01T00:00:00"/>
        <s v="Spring"/>
      </sharedItems>
    </cacheField>
    <cacheField name="State" numFmtId="0">
      <sharedItems count="11">
        <s v="CA"/>
        <s v="NV"/>
        <s v="OR"/>
        <s v="WA"/>
        <s v="ID"/>
        <s v="MT"/>
        <s v="WY"/>
        <s v="UT"/>
        <s v="AZ"/>
        <s v="NM"/>
        <s v="CO"/>
      </sharedItems>
    </cacheField>
    <cacheField name="State and Year" numFmtId="0">
      <sharedItems/>
    </cacheField>
    <cacheField name="City" numFmtId="0">
      <sharedItems count="80">
        <s v="Pasadena"/>
        <s v="Rosarito"/>
        <s v="Vernon"/>
        <s v="Blythe"/>
        <s v="Thermal"/>
        <s v="Redondo Beach"/>
        <s v="Loma Linda"/>
        <s v="Huntington Beach"/>
        <s v="El Segundo"/>
        <s v="Chula Vista"/>
        <s v="Yuba City"/>
        <s v="South San Francisco"/>
        <s v="Pittsburg"/>
        <s v="Moss Landing"/>
        <s v="Livingston"/>
        <s v="Burney"/>
        <s v="San Jose"/>
        <s v="San Francisco"/>
        <s v="Morro Bay"/>
        <s v="Antioch"/>
        <s v="Alameda"/>
        <s v="Sacramento"/>
        <s v="Reno"/>
        <s v="Wadsworth"/>
        <s v="Carlin"/>
        <s v="Boardman"/>
        <s v="Parkland"/>
        <s v="Hermiston"/>
        <s v="Everett"/>
        <s v="Goldendale"/>
        <s v="Lewiston"/>
        <s v="Creston"/>
        <s v="Centralia"/>
        <s v="Sumas"/>
        <s v="Chehalis"/>
        <s v="Longview"/>
        <s v="Satsop"/>
        <s v="Nampa"/>
        <s v="Walla Walla"/>
        <s v="Prosser"/>
        <s v="Eugene"/>
        <s v="Browning"/>
        <s v="Butte"/>
        <s v="Gillette"/>
        <s v="Springville"/>
        <s v="Las Vegas"/>
        <s v="North Las Vegas"/>
        <s v="Arrow Canyon"/>
        <s v="Apex"/>
        <s v="Moapa"/>
        <s v="Fellows"/>
        <s v="McKittrick"/>
        <s v="Bakersfield"/>
        <s v="Victorville"/>
        <s v="California City"/>
        <s v="Casa Grande"/>
        <s v="Phoenix"/>
        <s v="Nogales"/>
        <s v="Coolridge"/>
        <s v="Buckeye"/>
        <s v="Deming"/>
        <s v="Arlington"/>
        <s v="Gila Bend"/>
        <s v="Bluewater"/>
        <s v="Belen"/>
        <s v="Bullhead City"/>
        <s v="Kingman"/>
        <s v="Platteville"/>
        <s v="Fountain"/>
        <s v="Denver"/>
        <s v="Boulder"/>
        <s v="Brush"/>
        <s v="Fountain*"/>
        <s v="Limon"/>
        <s v="Wright"/>
        <s v="Aurora"/>
        <s v="Hudson"/>
        <s v="Klamath Falls"/>
        <s v="Rathdrum"/>
        <s v="Starbuck"/>
      </sharedItems>
    </cacheField>
    <cacheField name="County" numFmtId="0">
      <sharedItems/>
    </cacheField>
    <cacheField name="Company" numFmtId="0">
      <sharedItems containsBlank="1" count="71">
        <s v="California Institue of Technology"/>
        <s v="Rosarito"/>
        <s v="Sunlaw Cogen"/>
        <s v="Summit Group"/>
        <s v="Calpine/Adair"/>
        <s v="AES"/>
        <s v="Mountainview Power"/>
        <s v="NRG/Dynegy"/>
        <s v="PG&amp;E"/>
        <s v="Calpine"/>
        <s v="El Paso"/>
        <s v="Duke"/>
        <s v="Bock"/>
        <s v="Ogden Pacifi"/>
        <s v="Southern Co."/>
        <s v="SMUD"/>
        <s v="Morgan Stanley"/>
        <s v="Coastal"/>
        <s v="Avista"/>
        <s v="Engage"/>
        <s v="FPL"/>
        <s v="NESCO"/>
        <s v="Potlatch"/>
        <s v="CSW/Northwest Power"/>
        <s v="TranAlta Energy"/>
        <s v="Sumas Energy"/>
        <s v="Global Energy"/>
        <s v="Tractabel Power"/>
        <s v="Cowlitz Cogen"/>
        <s v="WPPSS/Energy NW"/>
        <s v="Ida West"/>
        <s v="Newport"/>
        <s v="Cogentrix"/>
        <s v="Northeast Energy Sys (NESCO)"/>
        <s v="Confederated Umatilla Tribe"/>
        <s v="Adair/Native American"/>
        <s v="Continental Energy"/>
        <s v="Black Hills Power &amp; Light"/>
        <s v="City of Springfield"/>
        <s v="Williams"/>
        <s v="Las Vegas Cogen"/>
        <s v="Reliant"/>
        <s v="Pinnacle"/>
        <s v="Edison Mission"/>
        <s v="Sempra"/>
        <s v="Midway Sunset Cogen"/>
        <s v="Constellation/Inland"/>
        <s v="Calpine/Pinnacle"/>
        <m/>
        <s v="Naco"/>
        <s v="PP&amp;L"/>
        <s v="Panda/TECO"/>
        <s v="SRP/Dynegy/NRG"/>
        <s v="IPT/Power Dev"/>
        <s v="Santan"/>
        <s v="Allegheny"/>
        <s v="Delta Power"/>
        <s v="PP&amp;L/Duke"/>
        <s v="Cobisa"/>
        <s v="PSCO"/>
        <s v="City of Colorado Springs"/>
        <s v="Black Hills"/>
        <s v="ENA"/>
        <s v="TSGT"/>
        <s v="North American Power"/>
        <s v="Morley Comp"/>
        <s v="SkyGen"/>
        <s v="PacifiCorp"/>
        <s v="Avista/Cogentrix"/>
        <s v="Two Elks Plant"/>
        <s v="PP&amp;L Global"/>
      </sharedItems>
    </cacheField>
    <cacheField name="Plant Description" numFmtId="0">
      <sharedItems count="107">
        <s v="California Institue of Technology"/>
        <s v="Rosarito"/>
        <s v="Sunlaw Cogen (EM-ONE)"/>
        <s v="Summit Group - Blythe"/>
        <s v="Calpine/Adair - Teayawa Energy Center"/>
        <s v="AES - Redondo Beach Repower"/>
        <s v="Mountainview Power Co (San Bernardino)"/>
        <s v="AES - Huntington Beach"/>
        <s v="NRG/Dynegy - El Segundo"/>
        <s v="PG&amp;E - Chula Vista (San Diego)"/>
        <s v="Calpine (formerly PG&amp;E) - Otay Mesa"/>
        <s v="Calpine - Yuba City, Sutter County"/>
        <s v="El Paso - South San Francisco (Golden Gate)"/>
        <s v="Calpine (Enron) - Pittsburg (Los Medanos)"/>
        <s v="AES - South City"/>
        <s v="Calpine - Pittsburg (Delta Energy Center)"/>
        <s v="Duke - Moss Landing"/>
        <s v="Bock - Livingstone (Pioneer)"/>
        <s v="Ogden Pacific - Three Mountain"/>
        <s v="Calpine - Metcalf Energy Center"/>
        <s v="Southern - Potrero"/>
        <s v="Duke - Morro Bay"/>
        <s v="Southern - Contra Costa"/>
        <s v="Calpine - East Altamont Energy"/>
        <s v="SMUD - Rancho Seco"/>
        <s v="Morgan Stanley - Tahoe-Reno Industrial Center"/>
        <s v="Duke - Washoe Energy"/>
        <s v="Coastal Power - Carlin"/>
        <s v="Avista - Coyote Springs II"/>
        <s v="Engage/EPCOR - Fredrickson"/>
        <s v="Calpine - Hermiston"/>
        <s v="FPL - Northeast Power - Everett Delta"/>
        <s v="NESCO - Goldendale"/>
        <s v="Potlatch - Lewiston"/>
        <s v="CSW/Northwest Power - Creston"/>
        <s v="Transalta Energy - Centralia"/>
        <s v="Sumas Energy 2 - NESCO (Kirkland)"/>
        <s v="Global Energy - Snohomish"/>
        <s v="Tractebel - Chehalis"/>
        <s v="PG&amp;E - Umatilla Co. (Hermiston)"/>
        <s v="Cowlitz Cogen - Weyerhaeuser"/>
        <s v="WPPSS/Energy NW - Satsop"/>
        <s v="Ida West - Garnet Energy"/>
        <s v="Newport Northwest - Wallula Power"/>
        <s v="Duke - Satsop"/>
        <s v="Cogentrix - Mercer Ranch"/>
        <s v="Northeast Energy Sys (NESCO) - Goldendale"/>
        <s v="Confederated Umatilla Tribe - Eugene"/>
        <s v="Adair/Native American - Glacier"/>
        <s v="Continental Energy - Silver Bow"/>
        <s v="Black Hills Power &amp; Light - Neil Simpson (Gillette)"/>
        <s v="City of Springfield - Whitehead"/>
        <s v="Williams - Las Vegas"/>
        <s v="Las Vegas Cogen Expansion"/>
        <s v="Southern - Apex Industrial Park (Soen)"/>
        <s v="Reliant - Arrow Canyon"/>
        <s v="Pinnacle West - Harry Allen Power Stn"/>
        <s v="Reliant - Apex"/>
        <s v="PG&amp;E - Meadow Valley Gen"/>
        <s v="Edison Mission (formerly Texaco) - Sunrise Power Project"/>
        <s v="PG&amp;E - Kern County/La Paloma"/>
        <s v="Sempra/Oxy - Elk Hills"/>
        <s v="Midway Sunset Cogen"/>
        <s v="Calpine (Tejon Ranch) - Pastoria Power"/>
        <s v="Constellation/Inland - Victorville/High Desert"/>
        <s v="AES - Antelope Valley"/>
        <s v="Reliant - Casa Grande (Desert Basin)"/>
        <s v="Calpine/Pinnacle - West Phoenix (Buckeye) 4"/>
        <s v="Hermosillo Power Plant"/>
        <s v="Naco-Nogales/Grupo Mexico"/>
        <s v="PP&amp;L - Sundance (Pinal Co)"/>
        <s v="Pinnacle - Red Hawk 1&amp;2"/>
        <s v="Duke - Buckeye (Arlington Valley) Maricopa Co"/>
        <s v="Duke - Deming"/>
        <s v="Sempra - Mesquite (Maricopa)"/>
        <s v="PG&amp;E - Harzuahala Valley"/>
        <s v="Panda Energy/TECO - Gila River I"/>
        <s v="SRP/Dynegy/NRG - Kyrene (Phoenix)"/>
        <s v="Panda Energy/TECO - Gila River II (CC Conv)"/>
        <s v="Calpine/Pinnacle - West Phoenix (Buckeye) 5"/>
        <s v="IPT/Power Dev - Gila Bend"/>
        <s v="Salt River Project - Santan (Maricopa Co)"/>
        <s v="Pinnacle - Red Hawk 3"/>
        <s v="Allegheny - La Paz (Alensu)"/>
        <s v="Delta Power - Detroit Gas (Cobisa/Pearson)"/>
        <s v="Calpine - South Point (Fort Mojave)"/>
        <s v="PP&amp;L/Duke - Kingman (Griffith)"/>
        <s v="Cobisa - Belen"/>
        <s v="PSCO - Fort St. Vrain #3"/>
        <s v="City of Colorado Springs - Nixon Plant"/>
        <s v="Black Hills Generation - Arapahoe"/>
        <s v="PSCO - Arapahoe/Valmont"/>
        <s v="Coastal - Pawnee Station (Brush) - Fulton Cogen 0 Manchief Station"/>
        <s v="PSCO - Fort St. Vrain"/>
        <s v="PSCO - Valmont (Black Hills)"/>
        <s v="ENA - Fountain Valley (PSCO)"/>
        <s v="TSGT - Big Sandy I"/>
        <s v="North American Power - DIA"/>
        <s v="El Paso - Brush"/>
        <s v="TSGT - Big Sandy II"/>
        <s v="Morley Comp - Campstool"/>
        <s v="Skygen - Smoky Hill"/>
        <s v="Calpine - Hudson (Weld Co)"/>
        <s v="PacifiCorp - Klamath Falls"/>
        <s v="Avista Power/Cogentrix - Rathdrum"/>
        <s v="Two Elks Plant"/>
        <s v="PP&amp;L Global (Formerly Northwest Power Enterprise) - Starbuck"/>
      </sharedItems>
    </cacheField>
    <cacheField name="CIG" numFmtId="0">
      <sharedItems count="2">
        <s v=""/>
        <s v="CIG"/>
      </sharedItems>
    </cacheField>
    <cacheField name="CIG 2001" numFmtId="0">
      <sharedItems count="2">
        <s v=""/>
        <s v="CIG 2001"/>
      </sharedItems>
    </cacheField>
    <cacheField name="CIG 2002" numFmtId="0">
      <sharedItems count="2">
        <s v=""/>
        <s v="CIG 2002"/>
      </sharedItems>
    </cacheField>
    <cacheField name="CIG 2003" numFmtId="0">
      <sharedItems count="2">
        <s v=""/>
        <s v="CIG 2003"/>
      </sharedItems>
    </cacheField>
    <cacheField name="CIG 2004" numFmtId="0">
      <sharedItems count="2">
        <s v=""/>
        <s v="CIG 2004"/>
      </sharedItems>
    </cacheField>
    <cacheField name="El Paso North" numFmtId="0">
      <sharedItems count="2">
        <s v=""/>
        <s v="El Paso North"/>
      </sharedItems>
    </cacheField>
    <cacheField name="El Paso North 2001" numFmtId="0">
      <sharedItems count="2">
        <s v=""/>
        <s v="El Paso North 2001"/>
      </sharedItems>
    </cacheField>
    <cacheField name="El Paso North 2002" numFmtId="0">
      <sharedItems count="1">
        <s v=""/>
      </sharedItems>
    </cacheField>
    <cacheField name="El Paso North 2003" numFmtId="0">
      <sharedItems count="2">
        <s v=""/>
        <s v="El Paso North 2003"/>
      </sharedItems>
    </cacheField>
    <cacheField name="El Paso North 2004" numFmtId="0">
      <sharedItems count="1">
        <s v=""/>
      </sharedItems>
    </cacheField>
    <cacheField name="El Paso South" numFmtId="0">
      <sharedItems count="2">
        <s v=""/>
        <s v="El Paso South"/>
      </sharedItems>
    </cacheField>
    <cacheField name="El Paso South 2001" numFmtId="0">
      <sharedItems count="2">
        <s v=""/>
        <s v="El Paso South 2001"/>
      </sharedItems>
    </cacheField>
    <cacheField name="El Paso South 2002" numFmtId="0">
      <sharedItems count="2">
        <s v=""/>
        <s v="El Paso South 2002"/>
      </sharedItems>
    </cacheField>
    <cacheField name="El Paso South 2003" numFmtId="0">
      <sharedItems count="2">
        <s v=""/>
        <s v="El Paso South 2003"/>
      </sharedItems>
    </cacheField>
    <cacheField name="El Paso South 2004" numFmtId="0">
      <sharedItems count="1">
        <s v=""/>
      </sharedItems>
    </cacheField>
    <cacheField name="Kern California" numFmtId="0">
      <sharedItems count="2">
        <s v=""/>
        <s v="Kern California"/>
      </sharedItems>
    </cacheField>
    <cacheField name="Kern California 2001" numFmtId="0">
      <sharedItems count="2">
        <s v=""/>
        <s v="Kern California 2001"/>
      </sharedItems>
    </cacheField>
    <cacheField name="Kern California 2002" numFmtId="0">
      <sharedItems count="2">
        <s v=""/>
        <s v="Kern California 2002"/>
      </sharedItems>
    </cacheField>
    <cacheField name="Kern California 2003" numFmtId="0">
      <sharedItems count="2">
        <s v=""/>
        <s v="Kern California 2003"/>
      </sharedItems>
    </cacheField>
    <cacheField name="Kern California 2004" numFmtId="0">
      <sharedItems count="2">
        <s v=""/>
        <s v="Kern California 2004"/>
      </sharedItems>
    </cacheField>
    <cacheField name="Kern Nevada" numFmtId="0">
      <sharedItems count="2">
        <s v=""/>
        <s v="Kern Nevada"/>
      </sharedItems>
    </cacheField>
    <cacheField name="Kern Nevada 2001" numFmtId="0">
      <sharedItems count="2">
        <s v=""/>
        <s v="Kern Nevada 2001"/>
      </sharedItems>
    </cacheField>
    <cacheField name="Kern Nevada 2002" numFmtId="0">
      <sharedItems count="2">
        <s v=""/>
        <s v="Kern Nevada 2002"/>
      </sharedItems>
    </cacheField>
    <cacheField name="Kern Nevada 2003" numFmtId="0">
      <sharedItems count="2">
        <s v=""/>
        <s v="Kern Nevada 2003"/>
      </sharedItems>
    </cacheField>
    <cacheField name="Kern Nevada 2004" numFmtId="0">
      <sharedItems count="2">
        <s v=""/>
        <s v="Kern Nevada 2004"/>
      </sharedItems>
    </cacheField>
    <cacheField name="Kern Utah" numFmtId="0">
      <sharedItems count="2">
        <s v=""/>
        <s v="Kern Utah"/>
      </sharedItems>
    </cacheField>
    <cacheField name="Kern Utah 2001" numFmtId="0">
      <sharedItems count="1">
        <s v=""/>
      </sharedItems>
    </cacheField>
    <cacheField name="Kern Utah 2002" numFmtId="0">
      <sharedItems count="1">
        <s v=""/>
      </sharedItems>
    </cacheField>
    <cacheField name="Kern Utah 2003" numFmtId="0">
      <sharedItems count="1">
        <s v=""/>
      </sharedItems>
    </cacheField>
    <cacheField name="Kern Utah 2004" numFmtId="0">
      <sharedItems count="1">
        <s v=""/>
      </sharedItems>
    </cacheField>
    <cacheField name="KN" numFmtId="0">
      <sharedItems count="2">
        <s v=""/>
        <s v="KN"/>
      </sharedItems>
    </cacheField>
    <cacheField name="KN 2001" numFmtId="0">
      <sharedItems count="2">
        <s v=""/>
        <s v="KN 2001"/>
      </sharedItems>
    </cacheField>
    <cacheField name="KN 2002" numFmtId="0">
      <sharedItems count="2">
        <s v=""/>
        <s v="KN 2002"/>
      </sharedItems>
    </cacheField>
    <cacheField name="KN 2003" numFmtId="0">
      <sharedItems count="2">
        <s v=""/>
        <s v="KN 2003"/>
      </sharedItems>
    </cacheField>
    <cacheField name="KN 2004" numFmtId="0">
      <sharedItems count="2">
        <s v=""/>
        <s v="KN 2004"/>
      </sharedItems>
    </cacheField>
    <cacheField name="KN Energy" numFmtId="0">
      <sharedItems count="2">
        <s v=""/>
        <s v="KN Energy"/>
      </sharedItems>
    </cacheField>
    <cacheField name="KN Energy 2001" numFmtId="0">
      <sharedItems count="1">
        <s v=""/>
      </sharedItems>
    </cacheField>
    <cacheField name="KN Energy 2002" numFmtId="0">
      <sharedItems count="1">
        <s v=""/>
      </sharedItems>
    </cacheField>
    <cacheField name="KN Energy 2003" numFmtId="0">
      <sharedItems count="1">
        <s v=""/>
      </sharedItems>
    </cacheField>
    <cacheField name="KN Energy 2004" numFmtId="0">
      <sharedItems count="1">
        <s v=""/>
      </sharedItems>
    </cacheField>
    <cacheField name="Montana Power Co" numFmtId="0">
      <sharedItems count="2">
        <s v=""/>
        <s v="Montana Power Co"/>
      </sharedItems>
    </cacheField>
    <cacheField name="Montana Power Co 2001" numFmtId="0">
      <sharedItems count="1">
        <s v=""/>
      </sharedItems>
    </cacheField>
    <cacheField name="Montana Power Co 2002" numFmtId="0">
      <sharedItems count="1">
        <s v=""/>
      </sharedItems>
    </cacheField>
    <cacheField name="Montana Power Co 2003" numFmtId="0">
      <sharedItems count="1">
        <s v=""/>
      </sharedItems>
    </cacheField>
    <cacheField name="Montana Power Co 2004" numFmtId="0">
      <sharedItems count="2">
        <s v=""/>
        <s v="Montana Power Co 2004"/>
      </sharedItems>
    </cacheField>
    <cacheField name="NWPL" numFmtId="0">
      <sharedItems count="2">
        <s v=""/>
        <s v="NWPL"/>
      </sharedItems>
    </cacheField>
    <cacheField name="NWPL 2001" numFmtId="0">
      <sharedItems count="1">
        <s v=""/>
      </sharedItems>
    </cacheField>
    <cacheField name="NWPL 2002" numFmtId="0">
      <sharedItems count="2">
        <s v=""/>
        <s v="NWPL 2002"/>
      </sharedItems>
    </cacheField>
    <cacheField name="NWPL 2003" numFmtId="0">
      <sharedItems count="2">
        <s v=""/>
        <s v="NWPL 2003"/>
      </sharedItems>
    </cacheField>
    <cacheField name="NWPL 2004" numFmtId="0">
      <sharedItems count="2">
        <s v=""/>
        <s v="NWPL 2004"/>
      </sharedItems>
    </cacheField>
    <cacheField name="Paiute" numFmtId="0">
      <sharedItems count="2">
        <s v=""/>
        <s v="Paiute"/>
      </sharedItems>
    </cacheField>
    <cacheField name="Paiute 2001" numFmtId="0">
      <sharedItems count="2">
        <s v=""/>
        <s v="Paiute 2001"/>
      </sharedItems>
    </cacheField>
    <cacheField name="Paiute 2002" numFmtId="0">
      <sharedItems count="1">
        <s v=""/>
      </sharedItems>
    </cacheField>
    <cacheField name="Paiute 2003" numFmtId="0">
      <sharedItems count="2">
        <s v=""/>
        <s v="Paiute 2003"/>
      </sharedItems>
    </cacheField>
    <cacheField name="Paiute 2004" numFmtId="0">
      <sharedItems count="1">
        <s v=""/>
      </sharedItems>
    </cacheField>
    <cacheField name="PG&amp;E" numFmtId="0">
      <sharedItems count="2">
        <s v=""/>
        <s v="PG&amp;E"/>
      </sharedItems>
    </cacheField>
    <cacheField name="PG&amp;E 2001" numFmtId="0">
      <sharedItems count="2">
        <s v=""/>
        <s v="PG&amp;E 2001"/>
      </sharedItems>
    </cacheField>
    <cacheField name="PG&amp;E 2002" numFmtId="0">
      <sharedItems count="2">
        <s v=""/>
        <s v="PG&amp;E 2002"/>
      </sharedItems>
    </cacheField>
    <cacheField name="PG&amp;E 2003" numFmtId="0">
      <sharedItems count="2">
        <s v=""/>
        <s v="PG&amp;E 2003"/>
      </sharedItems>
    </cacheField>
    <cacheField name="PG&amp;E 2004" numFmtId="0">
      <sharedItems count="2">
        <s v=""/>
        <s v="PG&amp;E 2004"/>
      </sharedItems>
    </cacheField>
    <cacheField name="PGT" numFmtId="0">
      <sharedItems count="2">
        <s v=""/>
        <s v="PGT"/>
      </sharedItems>
    </cacheField>
    <cacheField name="PGT 2001" numFmtId="0">
      <sharedItems count="2">
        <s v=""/>
        <s v="PGT 2001"/>
      </sharedItems>
    </cacheField>
    <cacheField name="PGT 2002" numFmtId="0">
      <sharedItems count="2">
        <s v=""/>
        <s v="PGT 2002"/>
      </sharedItems>
    </cacheField>
    <cacheField name="PGT 2003" numFmtId="0">
      <sharedItems count="1">
        <s v=""/>
      </sharedItems>
    </cacheField>
    <cacheField name="PGT 2004" numFmtId="0">
      <sharedItems count="2">
        <s v=""/>
        <s v="PGT 2004"/>
      </sharedItems>
    </cacheField>
    <cacheField name="PSCO" numFmtId="0">
      <sharedItems count="2">
        <s v=""/>
        <s v="PSCO"/>
      </sharedItems>
    </cacheField>
    <cacheField name="PSCO 2001" numFmtId="0">
      <sharedItems count="2">
        <s v=""/>
        <s v="PSCO 2001"/>
      </sharedItems>
    </cacheField>
    <cacheField name="PSCO 2002" numFmtId="0">
      <sharedItems count="2">
        <s v=""/>
        <s v="PSCO 2002"/>
      </sharedItems>
    </cacheField>
    <cacheField name="PSCO 2003" numFmtId="0">
      <sharedItems count="2">
        <s v=""/>
        <s v="PSCO 2003"/>
      </sharedItems>
    </cacheField>
    <cacheField name="PSCO 2004" numFmtId="0">
      <sharedItems count="2">
        <s v=""/>
        <s v="PSCO 2004"/>
      </sharedItems>
    </cacheField>
    <cacheField name="Questar" numFmtId="0">
      <sharedItems count="2">
        <s v=""/>
        <s v="Questar"/>
      </sharedItems>
    </cacheField>
    <cacheField name="Questar 2001" numFmtId="0">
      <sharedItems count="1">
        <s v=""/>
      </sharedItems>
    </cacheField>
    <cacheField name="Questar 2002" numFmtId="0">
      <sharedItems count="1">
        <s v=""/>
      </sharedItems>
    </cacheField>
    <cacheField name="Questar 2003" numFmtId="0">
      <sharedItems count="1">
        <s v=""/>
      </sharedItems>
    </cacheField>
    <cacheField name="Questar 2004" numFmtId="0">
      <sharedItems count="1">
        <s v=""/>
      </sharedItems>
    </cacheField>
    <cacheField name="SDG&amp;E" numFmtId="0">
      <sharedItems count="2">
        <s v=""/>
        <s v="SDG&amp;E"/>
      </sharedItems>
    </cacheField>
    <cacheField name="SDG&amp;E 2001" numFmtId="0">
      <sharedItems count="2">
        <s v=""/>
        <s v="SDG&amp;E 2001"/>
      </sharedItems>
    </cacheField>
    <cacheField name="SDG&amp;E 2002" numFmtId="0">
      <sharedItems count="1">
        <s v=""/>
      </sharedItems>
    </cacheField>
    <cacheField name="SDG&amp;E 2003" numFmtId="0">
      <sharedItems count="2">
        <s v=""/>
        <s v="SDG&amp;E 2003"/>
      </sharedItems>
    </cacheField>
    <cacheField name="SDG&amp;E 2004" numFmtId="0">
      <sharedItems count="1">
        <s v=""/>
      </sharedItems>
    </cacheField>
    <cacheField name="So Cal" numFmtId="0">
      <sharedItems count="2">
        <s v="So Cal"/>
        <s v=""/>
      </sharedItems>
    </cacheField>
    <cacheField name="So Cal 2001" numFmtId="0">
      <sharedItems count="1">
        <s v=""/>
      </sharedItems>
    </cacheField>
    <cacheField name="So Cal 2002" numFmtId="0">
      <sharedItems count="2">
        <s v=""/>
        <s v="So Cal 2002"/>
      </sharedItems>
    </cacheField>
    <cacheField name="So Cal 2003" numFmtId="0">
      <sharedItems count="2">
        <s v=""/>
        <s v="So Cal 2003"/>
      </sharedItems>
    </cacheField>
    <cacheField name="So Cal 2004" numFmtId="0">
      <sharedItems count="2">
        <s v=""/>
        <s v="So Cal 2004"/>
      </sharedItems>
    </cacheField>
    <cacheField name="SWG" numFmtId="0">
      <sharedItems count="2">
        <s v=""/>
        <s v="SWG"/>
      </sharedItems>
    </cacheField>
    <cacheField name="SWG 2001" numFmtId="0">
      <sharedItems count="2">
        <s v=""/>
        <s v="SWG 2001"/>
      </sharedItems>
    </cacheField>
    <cacheField name="SWG 2002" numFmtId="0">
      <sharedItems count="1">
        <s v=""/>
      </sharedItems>
    </cacheField>
    <cacheField name="SWG 2003" numFmtId="0">
      <sharedItems count="2">
        <s v=""/>
        <s v="SWG 2003"/>
      </sharedItems>
    </cacheField>
    <cacheField name="SWG 2004" numFmtId="0">
      <sharedItems count="1">
        <s v=""/>
      </sharedItems>
    </cacheField>
    <cacheField name="TW" numFmtId="0">
      <sharedItems count="2">
        <s v=""/>
        <s v="TW"/>
      </sharedItems>
    </cacheField>
    <cacheField name="TW 2001" numFmtId="0">
      <sharedItems count="2">
        <s v=""/>
        <s v="TW 2001"/>
      </sharedItems>
    </cacheField>
    <cacheField name="TW 2002" numFmtId="0">
      <sharedItems count="1">
        <s v=""/>
      </sharedItems>
    </cacheField>
    <cacheField name="TW 2003" numFmtId="0">
      <sharedItems count="1">
        <s v=""/>
      </sharedItems>
    </cacheField>
    <cacheField name="TW 2004" numFmtId="0">
      <sharedItems count="1">
        <s v=""/>
      </sharedItems>
    </cacheField>
    <cacheField name="Westcoast Trans" numFmtId="0">
      <sharedItems count="1">
        <s v=""/>
      </sharedItems>
    </cacheField>
    <cacheField name="Westcoast Trans 2001" numFmtId="0">
      <sharedItems count="1">
        <s v=""/>
      </sharedItems>
    </cacheField>
    <cacheField name="Westcoast Trans 2002" numFmtId="0">
      <sharedItems count="1">
        <s v=""/>
      </sharedItems>
    </cacheField>
    <cacheField name="Westcoast Trans 2003" numFmtId="0">
      <sharedItems count="1">
        <s v=""/>
      </sharedItems>
    </cacheField>
    <cacheField name="Westcoast Trans 2004" numFmtId="0">
      <sharedItems count="1">
        <s v=""/>
      </sharedItems>
    </cacheField>
    <cacheField name="Nameplate" numFmtId="0">
      <sharedItems containsSemiMixedTypes="0" containsString="0" containsNumber="1" minValue="5.2" maxValue="1400"/>
    </cacheField>
    <cacheField name="Merchant" numFmtId="0">
      <sharedItems containsSemiMixedTypes="0" containsString="0" containsNumber="1" containsInteger="1" minValue="0" maxValue="1400"/>
    </cacheField>
    <cacheField name="CIG2" numFmtId="0">
      <sharedItems containsSemiMixedTypes="0" containsString="0" containsNumber="1" minValue="241" maxValue="3526.1" count="16">
        <n v="304"/>
        <n v="1611.1"/>
        <n v="1836.1"/>
        <n v="2336.1"/>
        <n v="2606.1"/>
        <n v="3066.1"/>
        <n v="3526.1"/>
        <n v="1086.0999999999999"/>
        <n v="1326.1"/>
        <n v="832.1"/>
        <n v="504"/>
        <n v="1401.1"/>
        <n v="241"/>
        <n v="430"/>
        <n v="1046.0999999999999"/>
        <n v="1461.1"/>
      </sharedItems>
    </cacheField>
    <cacheField name="El Paso North2" numFmtId="0">
      <sharedItems containsSemiMixedTypes="0" containsString="0" containsNumber="1" containsInteger="1" minValue="0" maxValue="1425" count="5">
        <n v="0"/>
        <n v="1205"/>
        <n v="1425"/>
        <n v="685"/>
        <n v="140"/>
      </sharedItems>
    </cacheField>
    <cacheField name="El Paso South2" numFmtId="0">
      <sharedItems containsSemiMixedTypes="0" containsString="0" containsNumber="1" containsInteger="1" minValue="0" maxValue="12285" count="19">
        <n v="0"/>
        <n v="3465"/>
        <n v="4015"/>
        <n v="5265"/>
        <n v="9850"/>
        <n v="560"/>
        <n v="7305"/>
        <n v="2915"/>
        <n v="680"/>
        <n v="8570"/>
        <n v="1255"/>
        <n v="905"/>
        <n v="8305"/>
        <n v="2315"/>
        <n v="6265"/>
        <n v="9100"/>
        <n v="10675"/>
        <n v="11205"/>
        <n v="12285"/>
      </sharedItems>
    </cacheField>
    <cacheField name="Kern California2" numFmtId="0">
      <sharedItems containsSemiMixedTypes="0" containsString="0" containsNumber="1" containsInteger="1" minValue="0" maxValue="4833" count="8">
        <n v="0"/>
        <n v="1863"/>
        <n v="3833"/>
        <n v="4833"/>
        <n v="3113"/>
        <n v="1363"/>
        <n v="320"/>
        <n v="2363"/>
      </sharedItems>
    </cacheField>
    <cacheField name="Kern Nevada2" numFmtId="0">
      <sharedItems containsSemiMixedTypes="0" containsString="0" containsNumber="1" containsInteger="1" minValue="0" maxValue="4745" count="8">
        <n v="0"/>
        <n v="345"/>
        <n v="1845"/>
        <n v="3745"/>
        <n v="4745"/>
        <n v="845"/>
        <n v="125"/>
        <n v="3245"/>
      </sharedItems>
    </cacheField>
    <cacheField name="Kern Utah2" numFmtId="0">
      <sharedItems containsSemiMixedTypes="0" containsString="0" containsNumber="1" minValue="0" maxValue="6.8" count="2">
        <n v="0"/>
        <n v="6.8"/>
      </sharedItems>
    </cacheField>
    <cacheField name="KN2" numFmtId="0">
      <sharedItems containsSemiMixedTypes="0" containsString="0" containsNumber="1" minValue="241" maxValue="1963.1" count="10">
        <n v="241"/>
        <n v="1233.0999999999999"/>
        <n v="1503.1"/>
        <n v="1963.1"/>
        <n v="1023.1"/>
        <n v="769.1"/>
        <n v="441"/>
        <n v="367"/>
        <n v="983.1"/>
        <n v="1083.0999999999999"/>
      </sharedItems>
    </cacheField>
    <cacheField name="KN Energy2" numFmtId="0">
      <sharedItems containsSemiMixedTypes="0" containsString="0" containsNumber="1" containsInteger="1" minValue="0" maxValue="34" count="2">
        <n v="0"/>
        <n v="34"/>
      </sharedItems>
    </cacheField>
    <cacheField name="Montana Power Co2" numFmtId="0">
      <sharedItems containsSemiMixedTypes="0" containsString="0" containsNumber="1" containsInteger="1" minValue="0" maxValue="660" count="3">
        <n v="0"/>
        <n v="160"/>
        <n v="660"/>
      </sharedItems>
    </cacheField>
    <cacheField name="NWPL2" numFmtId="0">
      <sharedItems containsSemiMixedTypes="0" containsString="0" containsNumber="1" containsInteger="1" minValue="0" maxValue="9658" count="21">
        <n v="0"/>
        <n v="1313"/>
        <n v="2835"/>
        <n v="4295"/>
        <n v="4845"/>
        <n v="6878"/>
        <n v="6130"/>
        <n v="3385"/>
        <n v="280"/>
        <n v="1561"/>
        <n v="5250"/>
        <n v="7728"/>
        <n v="529"/>
        <n v="777"/>
        <n v="2709"/>
        <n v="1809"/>
        <n v="3635"/>
        <n v="5500"/>
        <n v="9658"/>
        <n v="8358"/>
        <n v="6630"/>
      </sharedItems>
    </cacheField>
    <cacheField name="Paiute2" numFmtId="0">
      <sharedItems containsSemiMixedTypes="0" containsString="0" containsNumber="1" containsInteger="1" minValue="0" maxValue="1390" count="4">
        <n v="0"/>
        <n v="350"/>
        <n v="1390"/>
        <n v="850"/>
      </sharedItems>
    </cacheField>
    <cacheField name="PG&amp;E2" numFmtId="0">
      <sharedItems containsSemiMixedTypes="0" containsString="0" containsNumber="1" containsInteger="1" minValue="0" maxValue="8546" count="16">
        <n v="0"/>
        <n v="2101"/>
        <n v="4266"/>
        <n v="4866"/>
        <n v="6446"/>
        <n v="7546"/>
        <n v="500"/>
        <n v="1051"/>
        <n v="1000"/>
        <n v="1931"/>
        <n v="3161"/>
        <n v="3506"/>
        <n v="4006"/>
        <n v="5926"/>
        <n v="5396"/>
        <n v="8546"/>
      </sharedItems>
    </cacheField>
    <cacheField name="PGT2" numFmtId="0">
      <sharedItems containsSemiMixedTypes="0" containsString="0" containsNumber="1" containsInteger="1" minValue="0" maxValue="4246" count="7">
        <n v="0"/>
        <n v="1296"/>
        <n v="1846"/>
        <n v="2946"/>
        <n v="490"/>
        <n v="760"/>
        <n v="4246"/>
      </sharedItems>
    </cacheField>
    <cacheField name="PSCO2" numFmtId="0">
      <sharedItems containsSemiMixedTypes="0" containsString="0" containsNumber="1" minValue="241" maxValue="1963.1" count="10">
        <n v="241"/>
        <n v="1233.0999999999999"/>
        <n v="1503.1"/>
        <n v="1963.1"/>
        <n v="1023.1"/>
        <n v="769.1"/>
        <n v="441"/>
        <n v="367"/>
        <n v="983.1"/>
        <n v="1083.0999999999999"/>
      </sharedItems>
    </cacheField>
    <cacheField name="Questar2" numFmtId="0">
      <sharedItems containsSemiMixedTypes="0" containsString="0" containsNumber="1" minValue="0" maxValue="6.8" count="2">
        <n v="0"/>
        <n v="6.8"/>
      </sharedItems>
    </cacheField>
    <cacheField name="SDG&amp;E2" numFmtId="0">
      <sharedItems containsSemiMixedTypes="0" containsString="0" containsNumber="1" containsInteger="1" minValue="0" maxValue="559" count="3">
        <n v="0"/>
        <n v="49"/>
        <n v="559"/>
      </sharedItems>
    </cacheField>
    <cacheField name="So Cal2" numFmtId="0">
      <sharedItems containsSemiMixedTypes="0" containsString="0" containsNumber="1" minValue="0" maxValue="4815.2" count="10">
        <n v="5.2"/>
        <n v="455.2"/>
        <n v="1255.2"/>
        <n v="1775.2"/>
        <n v="2375.1999999999998"/>
        <n v="3075.2"/>
        <n v="4815.2"/>
        <n v="3715.2"/>
        <n v="3275.2"/>
        <n v="0"/>
      </sharedItems>
    </cacheField>
    <cacheField name="SWG2" numFmtId="0">
      <sharedItems containsSemiMixedTypes="0" containsString="0" containsNumber="1" containsInteger="1" minValue="0" maxValue="905" count="4">
        <n v="0"/>
        <n v="685"/>
        <n v="905"/>
        <n v="140"/>
      </sharedItems>
    </cacheField>
    <cacheField name="TW2" numFmtId="0">
      <sharedItems containsSemiMixedTypes="0" containsString="0" containsNumber="1" containsInteger="1" minValue="0" maxValue="1065" count="3">
        <n v="0"/>
        <n v="1065"/>
        <n v="545"/>
      </sharedItems>
    </cacheField>
    <cacheField name="Westcoast Trans2" numFmtId="0">
      <sharedItems containsSemiMixedTypes="0" containsString="0" containsNumber="1" containsInteger="1" minValue="0" maxValue="0" count="1">
        <n v="0"/>
      </sharedItems>
    </cacheField>
    <cacheField name="Implied MMBTU/day" numFmtId="0">
      <sharedItems containsSemiMixedTypes="0" containsString="0" containsNumber="1" containsInteger="1" minValue="936" maxValue="252000"/>
    </cacheField>
    <cacheField name="CIG3" numFmtId="0">
      <sharedItems containsSemiMixedTypes="0" containsString="0" containsNumber="1" containsInteger="1" minValue="43380" maxValue="634698" count="16">
        <n v="54720"/>
        <n v="289998"/>
        <n v="330498"/>
        <n v="420498"/>
        <n v="469098"/>
        <n v="551898"/>
        <n v="634698"/>
        <n v="195498"/>
        <n v="238698"/>
        <n v="149778"/>
        <n v="90720"/>
        <n v="252198"/>
        <n v="43380"/>
        <n v="77400"/>
        <n v="188298"/>
        <n v="262998"/>
      </sharedItems>
    </cacheField>
    <cacheField name="El Paso North3" numFmtId="0">
      <sharedItems containsSemiMixedTypes="0" containsString="0" containsNumber="1" containsInteger="1" minValue="0" maxValue="256500" count="5">
        <n v="0"/>
        <n v="216900"/>
        <n v="256500"/>
        <n v="123300"/>
        <n v="25200"/>
      </sharedItems>
    </cacheField>
    <cacheField name="El Paso South3" numFmtId="0">
      <sharedItems containsSemiMixedTypes="0" containsString="0" containsNumber="1" containsInteger="1" minValue="0" maxValue="2211300" count="19">
        <n v="0"/>
        <n v="623700"/>
        <n v="722700"/>
        <n v="947700"/>
        <n v="1773000"/>
        <n v="100800"/>
        <n v="1314900"/>
        <n v="524700"/>
        <n v="122400"/>
        <n v="1542600"/>
        <n v="225900"/>
        <n v="162900"/>
        <n v="1494900"/>
        <n v="416700"/>
        <n v="1127700"/>
        <n v="1638000"/>
        <n v="1921500"/>
        <n v="2016900"/>
        <n v="2211300"/>
      </sharedItems>
    </cacheField>
    <cacheField name="Kern California3" numFmtId="0">
      <sharedItems containsSemiMixedTypes="0" containsString="0" containsNumber="1" containsInteger="1" minValue="0" maxValue="869940" count="8">
        <n v="0"/>
        <n v="335340"/>
        <n v="689940"/>
        <n v="869940"/>
        <n v="560340"/>
        <n v="245340"/>
        <n v="57600"/>
        <n v="425340"/>
      </sharedItems>
    </cacheField>
    <cacheField name="Kern Nevada3" numFmtId="0">
      <sharedItems containsSemiMixedTypes="0" containsString="0" containsNumber="1" containsInteger="1" minValue="0" maxValue="854100" count="8">
        <n v="0"/>
        <n v="62100"/>
        <n v="332100"/>
        <n v="674100"/>
        <n v="854100"/>
        <n v="152100"/>
        <n v="22500"/>
        <n v="584100"/>
      </sharedItems>
    </cacheField>
    <cacheField name="Kern Utah3" numFmtId="0">
      <sharedItems containsSemiMixedTypes="0" containsString="0" containsNumber="1" containsInteger="1" minValue="0" maxValue="1224" count="2">
        <n v="0"/>
        <n v="1224"/>
      </sharedItems>
    </cacheField>
    <cacheField name="KN3" numFmtId="0">
      <sharedItems containsSemiMixedTypes="0" containsString="0" containsNumber="1" containsInteger="1" minValue="43380" maxValue="353358" count="10">
        <n v="43380"/>
        <n v="221958"/>
        <n v="270558"/>
        <n v="353358"/>
        <n v="184158"/>
        <n v="138438"/>
        <n v="79380"/>
        <n v="66060"/>
        <n v="176958"/>
        <n v="194958"/>
      </sharedItems>
    </cacheField>
    <cacheField name="KN Energy3" numFmtId="0">
      <sharedItems containsSemiMixedTypes="0" containsString="0" containsNumber="1" containsInteger="1" minValue="0" maxValue="6120" count="2">
        <n v="0"/>
        <n v="6120"/>
      </sharedItems>
    </cacheField>
    <cacheField name="Montana Power Co3" numFmtId="0">
      <sharedItems containsSemiMixedTypes="0" containsString="0" containsNumber="1" containsInteger="1" minValue="0" maxValue="118800" count="3">
        <n v="0"/>
        <n v="28800"/>
        <n v="118800"/>
      </sharedItems>
    </cacheField>
    <cacheField name="NWPL3" numFmtId="0">
      <sharedItems containsSemiMixedTypes="0" containsString="0" containsNumber="1" containsInteger="1" minValue="0" maxValue="1738440" count="21">
        <n v="0"/>
        <n v="236340"/>
        <n v="510300"/>
        <n v="773100"/>
        <n v="872100"/>
        <n v="1238040"/>
        <n v="1103400"/>
        <n v="609300"/>
        <n v="50400"/>
        <n v="280980"/>
        <n v="945000"/>
        <n v="1391040"/>
        <n v="95220"/>
        <n v="139860"/>
        <n v="487620"/>
        <n v="325620"/>
        <n v="654300"/>
        <n v="990000"/>
        <n v="1738440"/>
        <n v="1504440"/>
        <n v="1193400"/>
      </sharedItems>
    </cacheField>
    <cacheField name="Paiute3" numFmtId="0">
      <sharedItems containsSemiMixedTypes="0" containsString="0" containsNumber="1" containsInteger="1" minValue="0" maxValue="250200" count="4">
        <n v="0"/>
        <n v="63000"/>
        <n v="250200"/>
        <n v="153000"/>
      </sharedItems>
    </cacheField>
    <cacheField name="PG&amp;E3" numFmtId="0">
      <sharedItems containsSemiMixedTypes="0" containsString="0" containsNumber="1" containsInteger="1" minValue="0" maxValue="1538280" count="16">
        <n v="0"/>
        <n v="378180"/>
        <n v="767880"/>
        <n v="875880"/>
        <n v="1160280"/>
        <n v="1358280"/>
        <n v="90000"/>
        <n v="189180"/>
        <n v="180000"/>
        <n v="347580"/>
        <n v="568980"/>
        <n v="631080"/>
        <n v="721080"/>
        <n v="1066680"/>
        <n v="971280"/>
        <n v="1538280"/>
      </sharedItems>
    </cacheField>
    <cacheField name="PGT3" numFmtId="0">
      <sharedItems containsSemiMixedTypes="0" containsString="0" containsNumber="1" containsInteger="1" minValue="0" maxValue="764280" count="7">
        <n v="0"/>
        <n v="233280"/>
        <n v="332280"/>
        <n v="530280"/>
        <n v="88200"/>
        <n v="136800"/>
        <n v="764280"/>
      </sharedItems>
    </cacheField>
    <cacheField name="PSCO3" numFmtId="0">
      <sharedItems containsSemiMixedTypes="0" containsString="0" containsNumber="1" containsInteger="1" minValue="43380" maxValue="353358" count="10">
        <n v="43380"/>
        <n v="221958"/>
        <n v="270558"/>
        <n v="353358"/>
        <n v="184158"/>
        <n v="138438"/>
        <n v="79380"/>
        <n v="66060"/>
        <n v="176958"/>
        <n v="194958"/>
      </sharedItems>
    </cacheField>
    <cacheField name="Questar3" numFmtId="0">
      <sharedItems containsSemiMixedTypes="0" containsString="0" containsNumber="1" containsInteger="1" minValue="0" maxValue="1224" count="2">
        <n v="0"/>
        <n v="1224"/>
      </sharedItems>
    </cacheField>
    <cacheField name="SDG&amp;E3" numFmtId="0">
      <sharedItems containsSemiMixedTypes="0" containsString="0" containsNumber="1" containsInteger="1" minValue="0" maxValue="100620" count="3">
        <n v="0"/>
        <n v="8820"/>
        <n v="100620"/>
      </sharedItems>
    </cacheField>
    <cacheField name="So Cal3" numFmtId="0">
      <sharedItems containsSemiMixedTypes="0" containsString="0" containsNumber="1" containsInteger="1" minValue="0" maxValue="866736" count="10">
        <n v="936"/>
        <n v="81936"/>
        <n v="225936"/>
        <n v="319536"/>
        <n v="427536"/>
        <n v="553536"/>
        <n v="866736"/>
        <n v="668736"/>
        <n v="589536"/>
        <n v="0"/>
      </sharedItems>
    </cacheField>
    <cacheField name="SWG3" numFmtId="0">
      <sharedItems containsSemiMixedTypes="0" containsString="0" containsNumber="1" containsInteger="1" minValue="0" maxValue="162900" count="4">
        <n v="0"/>
        <n v="123300"/>
        <n v="162900"/>
        <n v="25200"/>
      </sharedItems>
    </cacheField>
    <cacheField name="TW3" numFmtId="0">
      <sharedItems containsSemiMixedTypes="0" containsString="0" containsNumber="1" containsInteger="1" minValue="0" maxValue="191700" count="3">
        <n v="0"/>
        <n v="191700"/>
        <n v="98100"/>
      </sharedItems>
    </cacheField>
    <cacheField name="Westcoast Trans3" numFmtId="0">
      <sharedItems containsSemiMixedTypes="0" containsString="0" containsNumber="1" containsInteger="1" minValue="0" maxValue="0" count="1">
        <n v="0"/>
      </sharedItems>
    </cacheField>
    <cacheField name="Type" numFmtId="0">
      <sharedItems count="4">
        <s v="CT"/>
        <s v="CC"/>
        <s v="Cogen"/>
        <s v="1"/>
      </sharedItems>
    </cacheField>
    <cacheField name="Operational?" numFmtId="0">
      <sharedItems count="2">
        <s v="Y"/>
        <s v="N"/>
      </sharedItems>
    </cacheField>
    <cacheField name="NERC REGION" numFmtId="0">
      <sharedItems count="1">
        <s v="WSCC"/>
      </sharedItems>
    </cacheField>
    <cacheField name="Pipe 1" numFmtId="0">
      <sharedItems containsBlank="1" count="15">
        <s v="So Cal"/>
        <s v="SDG&amp;E"/>
        <s v="PG&amp;E"/>
        <s v="Paiute"/>
        <s v="NWPL"/>
        <s v="Montana Power Co"/>
        <s v="KN Energy"/>
        <s v="Kern Utah"/>
        <s v="Kern Nevada"/>
        <s v="Kern California"/>
        <s v="El Paso South"/>
        <s v="El Paso North"/>
        <s v="CIG"/>
        <m/>
        <s v="Western Gas Resources?"/>
      </sharedItems>
    </cacheField>
    <cacheField name="Pipe 2" numFmtId="0">
      <sharedItems containsBlank="1" count="6">
        <m/>
        <s v="PGT"/>
        <s v="Questar"/>
        <s v="SWG"/>
        <s v="TW"/>
        <s v="PSCO"/>
      </sharedItems>
    </cacheField>
    <cacheField name="Pipe 3" numFmtId="0">
      <sharedItems containsBlank="1" count="3">
        <m/>
        <s v="TW"/>
        <s v="KN"/>
      </sharedItems>
    </cacheField>
    <cacheField name="Company Contact Name" numFmtId="0">
      <sharedItems containsBlank="1" count="17">
        <m/>
        <s v="Luis Padilla (Pemex)"/>
        <s v="Colin Coe (Calpine)"/>
        <s v="Derek Denniston (AES)"/>
        <s v="Phil Richardson (Dynegy)"/>
        <s v="Susan Jones (PG&amp;E)"/>
        <s v="Scot Allen (Duke Energy Trading &amp; Mrktg)"/>
        <s v="Jim Trifon (Southern Energy)"/>
        <s v="Dwayne Jammal (Coastal Oil and Gas Corp)"/>
        <s v="John Durand (Williams Energy Services)"/>
        <s v="Kirby Bosley (Reliant)"/>
        <s v="Ron Flood (Pinnacle West Energy)"/>
        <s v="Stephanie Katz (Sempra)"/>
        <s v="David Mockapetris (Constellation Power Source)"/>
        <s v="Barb Veety (PPL)"/>
        <s v="James Mecham (Allegheny)"/>
        <s v="Ruth Concannon (ENA)"/>
      </sharedItems>
    </cacheField>
    <cacheField name="Phone" numFmtId="0">
      <sharedItems containsBlank="1" count="17">
        <m/>
        <s v="(525)232-5998"/>
        <s v="(604)512-9733"/>
        <s v="(415)395-7886"/>
        <s v="(713)507-6472"/>
        <s v="(301)280-6166"/>
        <s v="(801)531-4407"/>
        <s v="(678)579-3449"/>
        <s v="(713)877-7527"/>
        <s v="(972)745-0504"/>
        <s v="(303)620-9999"/>
        <s v="(602)250-3988"/>
        <s v="(203)355-5060"/>
        <s v="(410)468-3566"/>
        <s v="(610)774-4178"/>
        <s v="(724)850-6162"/>
        <s v="(713)853-1667"/>
      </sharedItems>
    </cacheField>
    <cacheField name="Company Contact Name 2" numFmtId="0">
      <sharedItems containsBlank="1" count="7">
        <m/>
        <s v="Bevin Hong, Jr (PG&amp;E Nat'l Energy Group)"/>
        <s v="Steve Bateson (Duke Energy Trdg &amp; Mrktg)"/>
        <s v="John Points (Williams Energy Services)"/>
        <s v="Pat Muehearn (Oxy)"/>
        <s v="Ron Flood (Pinnacle West Energy)"/>
        <s v="Scot Allen (Duke Energy Trading &amp; Mrktg)"/>
      </sharedItems>
    </cacheField>
    <cacheField name="Phone2" numFmtId="0">
      <sharedItems containsBlank="1" count="7">
        <m/>
        <s v="(415)288-5615"/>
        <s v="(801)531-4406"/>
        <s v="(918)574-9533"/>
        <s v="(713)215-7097"/>
        <s v="(602)250-3988"/>
        <s v="(801)531-4407"/>
      </sharedItems>
    </cacheField>
    <cacheField name="Comments" numFmtId="0">
      <sharedItems containsBlank="1" count="23">
        <s v="Idaho Power selected Garnet plant as winning bidder"/>
        <m/>
        <s v="ECT:CEC approved 10/6/99"/>
        <s v="PGT - Newport took out 200,000 of capacity under the expansion for a term of 2002-2038"/>
        <s v="20 Miles due South of Prosser, Washington"/>
        <s v="next to the Palo Verde substation"/>
        <s v="NWPL building 20&quot; 9 mile lateral to plant to come online 8/2002"/>
        <s v="CEC approved 8/17/99"/>
        <s v="CT for 170 MW also planned"/>
        <s v="Haywood may be new location for this plant (30 miles north of original site)"/>
        <s v="Old Tenaska project"/>
        <s v=" Power for two smelters: Goldendale Aluminum and Northwest Aluminum"/>
        <s v="ECT: 530 6/2006, 530 6/2007 Phases 3 &amp; 4"/>
        <s v="CEC approval recd 12/2000"/>
        <s v="Under Construction.  CP01-90 El Paso building 6.7 mile lateral to the plant."/>
        <s v="CEC approval recvd 12/2000, will be upgraded to a CC at a future date"/>
        <s v="ECT: CEC approved 4/14/99"/>
        <s v="Washington Energy Facility Site Eval Counicl has recommended rejection of the application"/>
        <s v="ECT: CIG building 85 mile lateral to plant"/>
        <s v="11 Valmont/115 Arapahoe"/>
        <s v="ECT: CEC approved 2/9/2000"/>
        <s v="unit will be 550 mw but will replace 2 boilers for 350 mw"/>
        <s v="Arizona approval received 6/2000"/>
      </sharedItems>
    </cacheField>
    <cacheField name="Air Permit Hours" numFmtId="0">
      <sharedItems containsString="0" containsBlank="1" containsNumber="1" containsInteger="1" minValue="0" maxValue="0" count="2">
        <m/>
        <n v="0"/>
      </sharedItems>
    </cacheField>
    <cacheField name="Machine Type" numFmtId="0">
      <sharedItems containsBlank="1" count="4">
        <m/>
        <s v="GE 7FA"/>
        <s v="0"/>
        <s v="LM 6000"/>
      </sharedItems>
    </cacheField>
    <cacheField name="Field15" numFmtId="0">
      <sharedItems containsString="0" containsBlank="1" count="1">
        <m/>
      </sharedItems>
    </cacheField>
    <cacheField name="Field16" numFmtId="0">
      <sharedItems containsString="0" containsBlank="1" count="1">
        <m/>
      </sharedItems>
    </cacheField>
    <cacheField name="Field17" numFmtId="0">
      <sharedItems containsString="0" containsBlank="1" count="1">
        <m/>
      </sharedItems>
    </cacheField>
    <cacheField name="Field18" numFmtId="0">
      <sharedItems containsString="0" containsBlank="1" count="1">
        <m/>
      </sharedItems>
    </cacheField>
    <cacheField name="Field19" numFmtId="0">
      <sharedItems containsString="0" containsBlank="1" count="1">
        <m/>
      </sharedItems>
    </cacheField>
    <cacheField name="Field20" numFmtId="0">
      <sharedItems containsString="0" containsBlank="1" count="1">
        <m/>
      </sharedItems>
    </cacheField>
    <cacheField name="Field21" numFmtId="0">
      <sharedItems containsString="0" containsBlank="1" count="1">
        <m/>
      </sharedItems>
    </cacheField>
    <cacheField name="Field22" numFmtId="0">
      <sharedItems containsString="0" containsBlank="1" count="1">
        <m/>
      </sharedItems>
    </cacheField>
    <cacheField name="Field23" numFmtId="0">
      <sharedItems containsString="0" containsBlank="1" count="1">
        <m/>
      </sharedItems>
    </cacheField>
    <cacheField name="ID" numFmtId="0">
      <sharedItems containsSemiMixedTypes="0" containsString="0" containsNumber="1" containsInteger="1" minValue="8" maxValue="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s v="CA 2000"/>
    <x v="0"/>
    <s v="Los Angele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.2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9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40"/>
  </r>
  <r>
    <x v="1"/>
    <x v="1"/>
    <x v="1"/>
    <x v="0"/>
    <s v="CA 2002"/>
    <x v="1"/>
    <s v="Baja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n v="450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n v="8100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n v="360"/>
  </r>
  <r>
    <x v="2"/>
    <x v="1"/>
    <x v="2"/>
    <x v="0"/>
    <s v="CA 2002"/>
    <x v="2"/>
    <s v="Los Angeles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n v="800"/>
    <n v="800"/>
    <x v="2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n v="144000"/>
    <x v="2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x v="2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7"/>
  </r>
  <r>
    <x v="3"/>
    <x v="2"/>
    <x v="3"/>
    <x v="0"/>
    <s v="CA 2003"/>
    <x v="3"/>
    <s v="Riverside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520"/>
    <n v="520"/>
    <x v="3"/>
    <x v="1"/>
    <x v="3"/>
    <x v="1"/>
    <x v="1"/>
    <x v="1"/>
    <x v="1"/>
    <x v="1"/>
    <x v="1"/>
    <x v="2"/>
    <x v="1"/>
    <x v="3"/>
    <x v="1"/>
    <x v="1"/>
    <x v="1"/>
    <x v="1"/>
    <x v="3"/>
    <x v="1"/>
    <x v="1"/>
    <x v="0"/>
    <n v="93600"/>
    <x v="3"/>
    <x v="1"/>
    <x v="3"/>
    <x v="1"/>
    <x v="1"/>
    <x v="1"/>
    <x v="1"/>
    <x v="1"/>
    <x v="1"/>
    <x v="2"/>
    <x v="1"/>
    <x v="3"/>
    <x v="1"/>
    <x v="1"/>
    <x v="1"/>
    <x v="1"/>
    <x v="3"/>
    <x v="1"/>
    <x v="1"/>
    <x v="0"/>
    <x v="2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880"/>
  </r>
  <r>
    <x v="2"/>
    <x v="2"/>
    <x v="4"/>
    <x v="0"/>
    <s v="CA 2003"/>
    <x v="4"/>
    <s v="Riverside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4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n v="108000"/>
    <x v="4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x v="1"/>
    <x v="1"/>
    <x v="0"/>
    <x v="0"/>
    <x v="0"/>
    <x v="0"/>
    <x v="2"/>
    <x v="2"/>
    <x v="0"/>
    <x v="0"/>
    <x v="1"/>
    <x v="1"/>
    <x v="0"/>
    <x v="0"/>
    <x v="0"/>
    <x v="0"/>
    <x v="0"/>
    <x v="0"/>
    <x v="0"/>
    <x v="0"/>
    <x v="0"/>
    <x v="0"/>
    <n v="861"/>
  </r>
  <r>
    <x v="2"/>
    <x v="3"/>
    <x v="5"/>
    <x v="0"/>
    <s v="CA 2004"/>
    <x v="5"/>
    <s v="Los Angeles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700"/>
    <n v="700"/>
    <x v="5"/>
    <x v="2"/>
    <x v="4"/>
    <x v="2"/>
    <x v="3"/>
    <x v="1"/>
    <x v="2"/>
    <x v="1"/>
    <x v="1"/>
    <x v="4"/>
    <x v="2"/>
    <x v="4"/>
    <x v="2"/>
    <x v="2"/>
    <x v="1"/>
    <x v="2"/>
    <x v="5"/>
    <x v="2"/>
    <x v="1"/>
    <x v="0"/>
    <n v="126000"/>
    <x v="5"/>
    <x v="2"/>
    <x v="4"/>
    <x v="2"/>
    <x v="3"/>
    <x v="1"/>
    <x v="2"/>
    <x v="1"/>
    <x v="1"/>
    <x v="4"/>
    <x v="2"/>
    <x v="4"/>
    <x v="2"/>
    <x v="2"/>
    <x v="1"/>
    <x v="2"/>
    <x v="5"/>
    <x v="2"/>
    <x v="1"/>
    <x v="0"/>
    <x v="0"/>
    <x v="1"/>
    <x v="0"/>
    <x v="0"/>
    <x v="0"/>
    <x v="0"/>
    <x v="3"/>
    <x v="3"/>
    <x v="0"/>
    <x v="0"/>
    <x v="1"/>
    <x v="0"/>
    <x v="0"/>
    <x v="0"/>
    <x v="0"/>
    <x v="0"/>
    <x v="0"/>
    <x v="0"/>
    <x v="0"/>
    <x v="0"/>
    <x v="0"/>
    <x v="0"/>
    <n v="365"/>
  </r>
  <r>
    <x v="1"/>
    <x v="3"/>
    <x v="2"/>
    <x v="0"/>
    <s v="CA 2004"/>
    <x v="6"/>
    <s v="San Bernardino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1100"/>
    <n v="1100"/>
    <x v="6"/>
    <x v="2"/>
    <x v="4"/>
    <x v="3"/>
    <x v="4"/>
    <x v="1"/>
    <x v="3"/>
    <x v="1"/>
    <x v="2"/>
    <x v="5"/>
    <x v="2"/>
    <x v="5"/>
    <x v="3"/>
    <x v="3"/>
    <x v="1"/>
    <x v="2"/>
    <x v="6"/>
    <x v="2"/>
    <x v="1"/>
    <x v="0"/>
    <n v="198000"/>
    <x v="6"/>
    <x v="2"/>
    <x v="4"/>
    <x v="3"/>
    <x v="4"/>
    <x v="1"/>
    <x v="3"/>
    <x v="1"/>
    <x v="2"/>
    <x v="5"/>
    <x v="2"/>
    <x v="5"/>
    <x v="3"/>
    <x v="3"/>
    <x v="1"/>
    <x v="2"/>
    <x v="6"/>
    <x v="2"/>
    <x v="1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89"/>
  </r>
  <r>
    <x v="2"/>
    <x v="3"/>
    <x v="2"/>
    <x v="0"/>
    <s v="CA 2004"/>
    <x v="7"/>
    <s v="Orange"/>
    <x v="5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440"/>
    <n v="440"/>
    <x v="6"/>
    <x v="2"/>
    <x v="4"/>
    <x v="3"/>
    <x v="4"/>
    <x v="1"/>
    <x v="3"/>
    <x v="1"/>
    <x v="2"/>
    <x v="5"/>
    <x v="2"/>
    <x v="5"/>
    <x v="3"/>
    <x v="3"/>
    <x v="1"/>
    <x v="2"/>
    <x v="7"/>
    <x v="2"/>
    <x v="1"/>
    <x v="0"/>
    <n v="79200"/>
    <x v="6"/>
    <x v="2"/>
    <x v="4"/>
    <x v="3"/>
    <x v="4"/>
    <x v="1"/>
    <x v="3"/>
    <x v="1"/>
    <x v="2"/>
    <x v="5"/>
    <x v="2"/>
    <x v="5"/>
    <x v="3"/>
    <x v="3"/>
    <x v="1"/>
    <x v="2"/>
    <x v="7"/>
    <x v="2"/>
    <x v="1"/>
    <x v="0"/>
    <x v="0"/>
    <x v="1"/>
    <x v="0"/>
    <x v="0"/>
    <x v="0"/>
    <x v="0"/>
    <x v="3"/>
    <x v="3"/>
    <x v="0"/>
    <x v="0"/>
    <x v="1"/>
    <x v="0"/>
    <x v="0"/>
    <x v="0"/>
    <x v="0"/>
    <x v="0"/>
    <x v="0"/>
    <x v="0"/>
    <x v="0"/>
    <x v="0"/>
    <x v="0"/>
    <x v="0"/>
    <n v="667"/>
  </r>
  <r>
    <x v="1"/>
    <x v="3"/>
    <x v="2"/>
    <x v="0"/>
    <s v="CA 2004"/>
    <x v="8"/>
    <s v="Los Angeles"/>
    <x v="7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200"/>
    <n v="200"/>
    <x v="5"/>
    <x v="2"/>
    <x v="4"/>
    <x v="3"/>
    <x v="4"/>
    <x v="1"/>
    <x v="2"/>
    <x v="1"/>
    <x v="2"/>
    <x v="6"/>
    <x v="2"/>
    <x v="5"/>
    <x v="3"/>
    <x v="2"/>
    <x v="1"/>
    <x v="2"/>
    <x v="8"/>
    <x v="2"/>
    <x v="1"/>
    <x v="0"/>
    <n v="36000"/>
    <x v="5"/>
    <x v="2"/>
    <x v="4"/>
    <x v="3"/>
    <x v="4"/>
    <x v="1"/>
    <x v="2"/>
    <x v="1"/>
    <x v="2"/>
    <x v="6"/>
    <x v="2"/>
    <x v="5"/>
    <x v="3"/>
    <x v="2"/>
    <x v="1"/>
    <x v="2"/>
    <x v="8"/>
    <x v="2"/>
    <x v="1"/>
    <x v="0"/>
    <x v="1"/>
    <x v="1"/>
    <x v="0"/>
    <x v="0"/>
    <x v="0"/>
    <x v="0"/>
    <x v="4"/>
    <x v="4"/>
    <x v="0"/>
    <x v="0"/>
    <x v="1"/>
    <x v="0"/>
    <x v="0"/>
    <x v="0"/>
    <x v="0"/>
    <x v="0"/>
    <x v="0"/>
    <x v="0"/>
    <x v="0"/>
    <x v="0"/>
    <x v="0"/>
    <x v="0"/>
    <n v="719"/>
  </r>
  <r>
    <x v="0"/>
    <x v="4"/>
    <x v="6"/>
    <x v="0"/>
    <s v="CA 2001"/>
    <x v="9"/>
    <s v="San Diego"/>
    <x v="8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9"/>
    <n v="0"/>
    <x v="7"/>
    <x v="3"/>
    <x v="5"/>
    <x v="0"/>
    <x v="0"/>
    <x v="1"/>
    <x v="4"/>
    <x v="1"/>
    <x v="1"/>
    <x v="0"/>
    <x v="0"/>
    <x v="0"/>
    <x v="0"/>
    <x v="4"/>
    <x v="1"/>
    <x v="1"/>
    <x v="0"/>
    <x v="1"/>
    <x v="2"/>
    <x v="0"/>
    <n v="8820"/>
    <x v="7"/>
    <x v="3"/>
    <x v="5"/>
    <x v="0"/>
    <x v="0"/>
    <x v="1"/>
    <x v="4"/>
    <x v="1"/>
    <x v="1"/>
    <x v="0"/>
    <x v="0"/>
    <x v="0"/>
    <x v="0"/>
    <x v="4"/>
    <x v="1"/>
    <x v="1"/>
    <x v="0"/>
    <x v="1"/>
    <x v="2"/>
    <x v="0"/>
    <x v="0"/>
    <x v="1"/>
    <x v="0"/>
    <x v="1"/>
    <x v="0"/>
    <x v="0"/>
    <x v="5"/>
    <x v="5"/>
    <x v="1"/>
    <x v="1"/>
    <x v="2"/>
    <x v="0"/>
    <x v="0"/>
    <x v="0"/>
    <x v="0"/>
    <x v="0"/>
    <x v="0"/>
    <x v="0"/>
    <x v="0"/>
    <x v="0"/>
    <x v="0"/>
    <x v="0"/>
    <n v="377"/>
  </r>
  <r>
    <x v="3"/>
    <x v="2"/>
    <x v="7"/>
    <x v="0"/>
    <s v="CA 2003"/>
    <x v="9"/>
    <s v="San Diego"/>
    <x v="9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10"/>
    <n v="510"/>
    <x v="4"/>
    <x v="1"/>
    <x v="6"/>
    <x v="4"/>
    <x v="5"/>
    <x v="1"/>
    <x v="2"/>
    <x v="1"/>
    <x v="1"/>
    <x v="7"/>
    <x v="3"/>
    <x v="3"/>
    <x v="1"/>
    <x v="2"/>
    <x v="1"/>
    <x v="2"/>
    <x v="3"/>
    <x v="1"/>
    <x v="1"/>
    <x v="0"/>
    <n v="91800"/>
    <x v="4"/>
    <x v="1"/>
    <x v="6"/>
    <x v="4"/>
    <x v="5"/>
    <x v="1"/>
    <x v="2"/>
    <x v="1"/>
    <x v="1"/>
    <x v="7"/>
    <x v="3"/>
    <x v="3"/>
    <x v="1"/>
    <x v="2"/>
    <x v="1"/>
    <x v="2"/>
    <x v="3"/>
    <x v="1"/>
    <x v="1"/>
    <x v="0"/>
    <x v="1"/>
    <x v="1"/>
    <x v="0"/>
    <x v="1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60"/>
  </r>
  <r>
    <x v="0"/>
    <x v="4"/>
    <x v="6"/>
    <x v="0"/>
    <s v="CA 2001"/>
    <x v="10"/>
    <s v="Sutter"/>
    <x v="9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7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n v="90000"/>
    <x v="7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x v="1"/>
    <x v="1"/>
    <x v="0"/>
    <x v="2"/>
    <x v="0"/>
    <x v="0"/>
    <x v="2"/>
    <x v="2"/>
    <x v="0"/>
    <x v="0"/>
    <x v="3"/>
    <x v="0"/>
    <x v="0"/>
    <x v="0"/>
    <x v="0"/>
    <x v="0"/>
    <x v="0"/>
    <x v="0"/>
    <x v="0"/>
    <x v="0"/>
    <x v="0"/>
    <x v="0"/>
    <n v="658"/>
  </r>
  <r>
    <x v="0"/>
    <x v="4"/>
    <x v="8"/>
    <x v="0"/>
    <s v="CA 2001"/>
    <x v="11"/>
    <s v="San Mateo"/>
    <x v="1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1"/>
    <n v="51"/>
    <x v="8"/>
    <x v="1"/>
    <x v="5"/>
    <x v="0"/>
    <x v="0"/>
    <x v="1"/>
    <x v="4"/>
    <x v="1"/>
    <x v="1"/>
    <x v="0"/>
    <x v="0"/>
    <x v="7"/>
    <x v="4"/>
    <x v="4"/>
    <x v="1"/>
    <x v="1"/>
    <x v="0"/>
    <x v="1"/>
    <x v="1"/>
    <x v="0"/>
    <n v="9180"/>
    <x v="8"/>
    <x v="1"/>
    <x v="5"/>
    <x v="0"/>
    <x v="0"/>
    <x v="1"/>
    <x v="4"/>
    <x v="1"/>
    <x v="1"/>
    <x v="0"/>
    <x v="0"/>
    <x v="7"/>
    <x v="4"/>
    <x v="4"/>
    <x v="1"/>
    <x v="1"/>
    <x v="0"/>
    <x v="1"/>
    <x v="1"/>
    <x v="0"/>
    <x v="0"/>
    <x v="1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1"/>
  </r>
  <r>
    <x v="0"/>
    <x v="4"/>
    <x v="8"/>
    <x v="0"/>
    <s v="CA 2001"/>
    <x v="12"/>
    <s v="Contra Costa"/>
    <x v="9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425"/>
    <x v="8"/>
    <x v="1"/>
    <x v="5"/>
    <x v="0"/>
    <x v="0"/>
    <x v="1"/>
    <x v="4"/>
    <x v="1"/>
    <x v="1"/>
    <x v="0"/>
    <x v="0"/>
    <x v="8"/>
    <x v="4"/>
    <x v="4"/>
    <x v="1"/>
    <x v="1"/>
    <x v="0"/>
    <x v="1"/>
    <x v="1"/>
    <x v="0"/>
    <n v="90000"/>
    <x v="8"/>
    <x v="1"/>
    <x v="5"/>
    <x v="0"/>
    <x v="0"/>
    <x v="1"/>
    <x v="4"/>
    <x v="1"/>
    <x v="1"/>
    <x v="0"/>
    <x v="0"/>
    <x v="8"/>
    <x v="4"/>
    <x v="4"/>
    <x v="1"/>
    <x v="1"/>
    <x v="0"/>
    <x v="1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57"/>
  </r>
  <r>
    <x v="2"/>
    <x v="1"/>
    <x v="9"/>
    <x v="0"/>
    <s v="CA 2002"/>
    <x v="11"/>
    <s v="San Mateo"/>
    <x v="5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70"/>
    <n v="170"/>
    <x v="1"/>
    <x v="1"/>
    <x v="7"/>
    <x v="5"/>
    <x v="1"/>
    <x v="1"/>
    <x v="1"/>
    <x v="1"/>
    <x v="1"/>
    <x v="8"/>
    <x v="1"/>
    <x v="1"/>
    <x v="5"/>
    <x v="1"/>
    <x v="1"/>
    <x v="1"/>
    <x v="0"/>
    <x v="1"/>
    <x v="1"/>
    <x v="0"/>
    <n v="30600"/>
    <x v="1"/>
    <x v="1"/>
    <x v="7"/>
    <x v="5"/>
    <x v="1"/>
    <x v="1"/>
    <x v="1"/>
    <x v="1"/>
    <x v="1"/>
    <x v="8"/>
    <x v="1"/>
    <x v="1"/>
    <x v="5"/>
    <x v="1"/>
    <x v="1"/>
    <x v="1"/>
    <x v="0"/>
    <x v="1"/>
    <x v="1"/>
    <x v="0"/>
    <x v="0"/>
    <x v="1"/>
    <x v="0"/>
    <x v="2"/>
    <x v="0"/>
    <x v="0"/>
    <x v="3"/>
    <x v="3"/>
    <x v="0"/>
    <x v="0"/>
    <x v="4"/>
    <x v="1"/>
    <x v="0"/>
    <x v="0"/>
    <x v="0"/>
    <x v="0"/>
    <x v="0"/>
    <x v="0"/>
    <x v="0"/>
    <x v="0"/>
    <x v="0"/>
    <x v="0"/>
    <n v="749"/>
  </r>
  <r>
    <x v="0"/>
    <x v="1"/>
    <x v="9"/>
    <x v="0"/>
    <s v="CA 2002"/>
    <x v="12"/>
    <s v="Contra Costa"/>
    <x v="9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80"/>
    <n v="880"/>
    <x v="1"/>
    <x v="1"/>
    <x v="7"/>
    <x v="5"/>
    <x v="1"/>
    <x v="1"/>
    <x v="1"/>
    <x v="1"/>
    <x v="1"/>
    <x v="8"/>
    <x v="1"/>
    <x v="9"/>
    <x v="5"/>
    <x v="1"/>
    <x v="1"/>
    <x v="1"/>
    <x v="0"/>
    <x v="1"/>
    <x v="1"/>
    <x v="0"/>
    <n v="158400"/>
    <x v="1"/>
    <x v="1"/>
    <x v="7"/>
    <x v="5"/>
    <x v="1"/>
    <x v="1"/>
    <x v="1"/>
    <x v="1"/>
    <x v="1"/>
    <x v="8"/>
    <x v="1"/>
    <x v="9"/>
    <x v="5"/>
    <x v="1"/>
    <x v="1"/>
    <x v="1"/>
    <x v="0"/>
    <x v="1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192"/>
  </r>
  <r>
    <x v="0"/>
    <x v="1"/>
    <x v="10"/>
    <x v="0"/>
    <s v="CA 2002"/>
    <x v="13"/>
    <s v="Monterey"/>
    <x v="1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60"/>
    <n v="1060"/>
    <x v="1"/>
    <x v="1"/>
    <x v="1"/>
    <x v="1"/>
    <x v="1"/>
    <x v="1"/>
    <x v="1"/>
    <x v="1"/>
    <x v="1"/>
    <x v="1"/>
    <x v="1"/>
    <x v="10"/>
    <x v="1"/>
    <x v="1"/>
    <x v="1"/>
    <x v="1"/>
    <x v="1"/>
    <x v="1"/>
    <x v="1"/>
    <x v="0"/>
    <n v="190800"/>
    <x v="1"/>
    <x v="1"/>
    <x v="1"/>
    <x v="1"/>
    <x v="1"/>
    <x v="1"/>
    <x v="1"/>
    <x v="1"/>
    <x v="1"/>
    <x v="1"/>
    <x v="1"/>
    <x v="10"/>
    <x v="1"/>
    <x v="1"/>
    <x v="1"/>
    <x v="1"/>
    <x v="1"/>
    <x v="1"/>
    <x v="1"/>
    <x v="0"/>
    <x v="1"/>
    <x v="0"/>
    <x v="0"/>
    <x v="2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190"/>
  </r>
  <r>
    <x v="2"/>
    <x v="1"/>
    <x v="11"/>
    <x v="0"/>
    <s v="CA 2002"/>
    <x v="11"/>
    <s v="San Mateo"/>
    <x v="5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5"/>
    <n v="345"/>
    <x v="2"/>
    <x v="1"/>
    <x v="2"/>
    <x v="1"/>
    <x v="1"/>
    <x v="1"/>
    <x v="1"/>
    <x v="1"/>
    <x v="1"/>
    <x v="9"/>
    <x v="1"/>
    <x v="11"/>
    <x v="1"/>
    <x v="1"/>
    <x v="1"/>
    <x v="1"/>
    <x v="1"/>
    <x v="1"/>
    <x v="1"/>
    <x v="0"/>
    <n v="62100"/>
    <x v="2"/>
    <x v="1"/>
    <x v="2"/>
    <x v="1"/>
    <x v="1"/>
    <x v="1"/>
    <x v="1"/>
    <x v="1"/>
    <x v="1"/>
    <x v="9"/>
    <x v="1"/>
    <x v="11"/>
    <x v="1"/>
    <x v="1"/>
    <x v="1"/>
    <x v="1"/>
    <x v="1"/>
    <x v="1"/>
    <x v="1"/>
    <x v="0"/>
    <x v="1"/>
    <x v="1"/>
    <x v="0"/>
    <x v="2"/>
    <x v="0"/>
    <x v="0"/>
    <x v="3"/>
    <x v="3"/>
    <x v="0"/>
    <x v="0"/>
    <x v="1"/>
    <x v="1"/>
    <x v="0"/>
    <x v="0"/>
    <x v="0"/>
    <x v="0"/>
    <x v="0"/>
    <x v="0"/>
    <x v="0"/>
    <x v="0"/>
    <x v="0"/>
    <x v="0"/>
    <n v="855"/>
  </r>
  <r>
    <x v="2"/>
    <x v="1"/>
    <x v="2"/>
    <x v="0"/>
    <s v="CA 2002"/>
    <x v="14"/>
    <s v="Merced"/>
    <x v="12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60"/>
    <n v="260"/>
    <x v="2"/>
    <x v="1"/>
    <x v="2"/>
    <x v="1"/>
    <x v="1"/>
    <x v="1"/>
    <x v="1"/>
    <x v="1"/>
    <x v="1"/>
    <x v="2"/>
    <x v="1"/>
    <x v="2"/>
    <x v="1"/>
    <x v="1"/>
    <x v="1"/>
    <x v="1"/>
    <x v="1"/>
    <x v="1"/>
    <x v="1"/>
    <x v="0"/>
    <n v="46800"/>
    <x v="2"/>
    <x v="1"/>
    <x v="2"/>
    <x v="1"/>
    <x v="1"/>
    <x v="1"/>
    <x v="1"/>
    <x v="1"/>
    <x v="1"/>
    <x v="2"/>
    <x v="1"/>
    <x v="2"/>
    <x v="1"/>
    <x v="1"/>
    <x v="1"/>
    <x v="1"/>
    <x v="1"/>
    <x v="1"/>
    <x v="1"/>
    <x v="0"/>
    <x v="1"/>
    <x v="1"/>
    <x v="0"/>
    <x v="2"/>
    <x v="0"/>
    <x v="0"/>
    <x v="0"/>
    <x v="0"/>
    <x v="0"/>
    <x v="0"/>
    <x v="5"/>
    <x v="0"/>
    <x v="1"/>
    <x v="0"/>
    <x v="0"/>
    <x v="0"/>
    <x v="0"/>
    <x v="0"/>
    <x v="0"/>
    <x v="0"/>
    <x v="0"/>
    <x v="0"/>
    <n v="622"/>
  </r>
  <r>
    <x v="1"/>
    <x v="1"/>
    <x v="2"/>
    <x v="0"/>
    <s v="CA 2002"/>
    <x v="15"/>
    <s v="Shasta"/>
    <x v="13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2"/>
    <x v="1"/>
    <x v="2"/>
    <x v="1"/>
    <x v="1"/>
    <x v="1"/>
    <x v="1"/>
    <x v="1"/>
    <x v="1"/>
    <x v="9"/>
    <x v="1"/>
    <x v="12"/>
    <x v="1"/>
    <x v="1"/>
    <x v="1"/>
    <x v="1"/>
    <x v="1"/>
    <x v="1"/>
    <x v="1"/>
    <x v="0"/>
    <n v="90000"/>
    <x v="2"/>
    <x v="1"/>
    <x v="2"/>
    <x v="1"/>
    <x v="1"/>
    <x v="1"/>
    <x v="1"/>
    <x v="1"/>
    <x v="1"/>
    <x v="9"/>
    <x v="1"/>
    <x v="12"/>
    <x v="1"/>
    <x v="1"/>
    <x v="1"/>
    <x v="1"/>
    <x v="1"/>
    <x v="1"/>
    <x v="1"/>
    <x v="0"/>
    <x v="1"/>
    <x v="1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08"/>
  </r>
  <r>
    <x v="0"/>
    <x v="2"/>
    <x v="12"/>
    <x v="0"/>
    <s v="CA 2003"/>
    <x v="16"/>
    <s v="Santa Clara"/>
    <x v="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3"/>
    <x v="1"/>
    <x v="3"/>
    <x v="1"/>
    <x v="1"/>
    <x v="1"/>
    <x v="1"/>
    <x v="1"/>
    <x v="1"/>
    <x v="2"/>
    <x v="1"/>
    <x v="3"/>
    <x v="1"/>
    <x v="1"/>
    <x v="1"/>
    <x v="1"/>
    <x v="2"/>
    <x v="1"/>
    <x v="1"/>
    <x v="0"/>
    <n v="108000"/>
    <x v="3"/>
    <x v="1"/>
    <x v="3"/>
    <x v="1"/>
    <x v="1"/>
    <x v="1"/>
    <x v="1"/>
    <x v="1"/>
    <x v="1"/>
    <x v="2"/>
    <x v="1"/>
    <x v="3"/>
    <x v="1"/>
    <x v="1"/>
    <x v="1"/>
    <x v="1"/>
    <x v="2"/>
    <x v="1"/>
    <x v="1"/>
    <x v="0"/>
    <x v="1"/>
    <x v="1"/>
    <x v="0"/>
    <x v="2"/>
    <x v="0"/>
    <x v="0"/>
    <x v="2"/>
    <x v="2"/>
    <x v="0"/>
    <x v="0"/>
    <x v="1"/>
    <x v="1"/>
    <x v="0"/>
    <x v="0"/>
    <x v="0"/>
    <x v="0"/>
    <x v="0"/>
    <x v="0"/>
    <x v="0"/>
    <x v="0"/>
    <x v="0"/>
    <x v="0"/>
    <n v="870"/>
  </r>
  <r>
    <x v="2"/>
    <x v="2"/>
    <x v="2"/>
    <x v="0"/>
    <s v="CA 2003"/>
    <x v="17"/>
    <s v="San Francisco"/>
    <x v="14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20"/>
    <n v="520"/>
    <x v="5"/>
    <x v="2"/>
    <x v="4"/>
    <x v="2"/>
    <x v="3"/>
    <x v="1"/>
    <x v="2"/>
    <x v="1"/>
    <x v="1"/>
    <x v="3"/>
    <x v="2"/>
    <x v="4"/>
    <x v="1"/>
    <x v="2"/>
    <x v="1"/>
    <x v="2"/>
    <x v="4"/>
    <x v="2"/>
    <x v="1"/>
    <x v="0"/>
    <n v="93600"/>
    <x v="5"/>
    <x v="2"/>
    <x v="4"/>
    <x v="2"/>
    <x v="3"/>
    <x v="1"/>
    <x v="2"/>
    <x v="1"/>
    <x v="1"/>
    <x v="3"/>
    <x v="2"/>
    <x v="4"/>
    <x v="1"/>
    <x v="2"/>
    <x v="1"/>
    <x v="2"/>
    <x v="4"/>
    <x v="2"/>
    <x v="1"/>
    <x v="0"/>
    <x v="0"/>
    <x v="1"/>
    <x v="0"/>
    <x v="2"/>
    <x v="0"/>
    <x v="0"/>
    <x v="7"/>
    <x v="7"/>
    <x v="0"/>
    <x v="0"/>
    <x v="1"/>
    <x v="0"/>
    <x v="0"/>
    <x v="0"/>
    <x v="0"/>
    <x v="0"/>
    <x v="0"/>
    <x v="0"/>
    <x v="0"/>
    <x v="0"/>
    <x v="0"/>
    <x v="0"/>
    <n v="8"/>
  </r>
  <r>
    <x v="2"/>
    <x v="2"/>
    <x v="2"/>
    <x v="0"/>
    <s v="CA 2003"/>
    <x v="18"/>
    <s v="San Luis Obispo"/>
    <x v="1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5"/>
    <x v="2"/>
    <x v="4"/>
    <x v="2"/>
    <x v="3"/>
    <x v="1"/>
    <x v="2"/>
    <x v="1"/>
    <x v="1"/>
    <x v="3"/>
    <x v="2"/>
    <x v="13"/>
    <x v="1"/>
    <x v="2"/>
    <x v="1"/>
    <x v="2"/>
    <x v="4"/>
    <x v="2"/>
    <x v="1"/>
    <x v="0"/>
    <n v="95400"/>
    <x v="5"/>
    <x v="2"/>
    <x v="4"/>
    <x v="2"/>
    <x v="3"/>
    <x v="1"/>
    <x v="2"/>
    <x v="1"/>
    <x v="1"/>
    <x v="3"/>
    <x v="2"/>
    <x v="13"/>
    <x v="1"/>
    <x v="2"/>
    <x v="1"/>
    <x v="2"/>
    <x v="4"/>
    <x v="2"/>
    <x v="1"/>
    <x v="0"/>
    <x v="0"/>
    <x v="1"/>
    <x v="0"/>
    <x v="2"/>
    <x v="0"/>
    <x v="0"/>
    <x v="6"/>
    <x v="6"/>
    <x v="2"/>
    <x v="2"/>
    <x v="6"/>
    <x v="0"/>
    <x v="0"/>
    <x v="0"/>
    <x v="0"/>
    <x v="0"/>
    <x v="0"/>
    <x v="0"/>
    <x v="0"/>
    <x v="0"/>
    <x v="0"/>
    <x v="0"/>
    <n v="369"/>
  </r>
  <r>
    <x v="2"/>
    <x v="2"/>
    <x v="2"/>
    <x v="0"/>
    <s v="CA 2003"/>
    <x v="19"/>
    <s v="Contra Costa"/>
    <x v="14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5"/>
    <x v="1"/>
    <x v="4"/>
    <x v="2"/>
    <x v="2"/>
    <x v="1"/>
    <x v="2"/>
    <x v="1"/>
    <x v="1"/>
    <x v="3"/>
    <x v="2"/>
    <x v="14"/>
    <x v="1"/>
    <x v="2"/>
    <x v="1"/>
    <x v="2"/>
    <x v="4"/>
    <x v="1"/>
    <x v="1"/>
    <x v="0"/>
    <n v="95400"/>
    <x v="5"/>
    <x v="1"/>
    <x v="4"/>
    <x v="2"/>
    <x v="2"/>
    <x v="1"/>
    <x v="2"/>
    <x v="1"/>
    <x v="1"/>
    <x v="3"/>
    <x v="2"/>
    <x v="14"/>
    <x v="1"/>
    <x v="2"/>
    <x v="1"/>
    <x v="2"/>
    <x v="4"/>
    <x v="1"/>
    <x v="1"/>
    <x v="0"/>
    <x v="0"/>
    <x v="1"/>
    <x v="0"/>
    <x v="2"/>
    <x v="0"/>
    <x v="0"/>
    <x v="7"/>
    <x v="7"/>
    <x v="0"/>
    <x v="0"/>
    <x v="7"/>
    <x v="0"/>
    <x v="0"/>
    <x v="0"/>
    <x v="0"/>
    <x v="0"/>
    <x v="0"/>
    <x v="0"/>
    <x v="0"/>
    <x v="0"/>
    <x v="0"/>
    <x v="0"/>
    <n v="364"/>
  </r>
  <r>
    <x v="1"/>
    <x v="3"/>
    <x v="13"/>
    <x v="0"/>
    <s v="CA 2004"/>
    <x v="20"/>
    <s v="Alameda"/>
    <x v="9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100"/>
    <n v="1100"/>
    <x v="5"/>
    <x v="2"/>
    <x v="4"/>
    <x v="2"/>
    <x v="3"/>
    <x v="1"/>
    <x v="2"/>
    <x v="1"/>
    <x v="1"/>
    <x v="10"/>
    <x v="2"/>
    <x v="5"/>
    <x v="2"/>
    <x v="2"/>
    <x v="1"/>
    <x v="2"/>
    <x v="5"/>
    <x v="2"/>
    <x v="1"/>
    <x v="0"/>
    <n v="198000"/>
    <x v="5"/>
    <x v="2"/>
    <x v="4"/>
    <x v="2"/>
    <x v="3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544"/>
  </r>
  <r>
    <x v="1"/>
    <x v="3"/>
    <x v="2"/>
    <x v="0"/>
    <s v="CA 2004"/>
    <x v="21"/>
    <s v="Sacramento"/>
    <x v="15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0"/>
    <x v="6"/>
    <x v="2"/>
    <x v="4"/>
    <x v="3"/>
    <x v="4"/>
    <x v="1"/>
    <x v="3"/>
    <x v="1"/>
    <x v="2"/>
    <x v="11"/>
    <x v="2"/>
    <x v="15"/>
    <x v="3"/>
    <x v="3"/>
    <x v="1"/>
    <x v="2"/>
    <x v="6"/>
    <x v="2"/>
    <x v="1"/>
    <x v="0"/>
    <n v="180000"/>
    <x v="6"/>
    <x v="2"/>
    <x v="4"/>
    <x v="3"/>
    <x v="4"/>
    <x v="1"/>
    <x v="3"/>
    <x v="1"/>
    <x v="2"/>
    <x v="11"/>
    <x v="2"/>
    <x v="15"/>
    <x v="3"/>
    <x v="3"/>
    <x v="1"/>
    <x v="2"/>
    <x v="6"/>
    <x v="2"/>
    <x v="1"/>
    <x v="0"/>
    <x v="0"/>
    <x v="1"/>
    <x v="0"/>
    <x v="2"/>
    <x v="0"/>
    <x v="0"/>
    <x v="0"/>
    <x v="0"/>
    <x v="0"/>
    <x v="0"/>
    <x v="8"/>
    <x v="0"/>
    <x v="0"/>
    <x v="0"/>
    <x v="0"/>
    <x v="0"/>
    <x v="0"/>
    <x v="0"/>
    <x v="0"/>
    <x v="0"/>
    <x v="0"/>
    <x v="0"/>
    <n v="518"/>
  </r>
  <r>
    <x v="0"/>
    <x v="4"/>
    <x v="14"/>
    <x v="1"/>
    <s v="NV 2001"/>
    <x v="22"/>
    <s v="Washoe"/>
    <x v="16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50"/>
    <n v="350"/>
    <x v="8"/>
    <x v="1"/>
    <x v="8"/>
    <x v="6"/>
    <x v="0"/>
    <x v="1"/>
    <x v="4"/>
    <x v="1"/>
    <x v="1"/>
    <x v="0"/>
    <x v="1"/>
    <x v="7"/>
    <x v="5"/>
    <x v="4"/>
    <x v="1"/>
    <x v="1"/>
    <x v="0"/>
    <x v="1"/>
    <x v="1"/>
    <x v="0"/>
    <n v="63000"/>
    <x v="8"/>
    <x v="1"/>
    <x v="8"/>
    <x v="6"/>
    <x v="0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68"/>
  </r>
  <r>
    <x v="2"/>
    <x v="2"/>
    <x v="7"/>
    <x v="1"/>
    <s v="NV 2003"/>
    <x v="23"/>
    <s v="Washoe"/>
    <x v="11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40"/>
    <n v="540"/>
    <x v="4"/>
    <x v="1"/>
    <x v="9"/>
    <x v="4"/>
    <x v="2"/>
    <x v="1"/>
    <x v="2"/>
    <x v="1"/>
    <x v="1"/>
    <x v="3"/>
    <x v="2"/>
    <x v="3"/>
    <x v="1"/>
    <x v="2"/>
    <x v="1"/>
    <x v="2"/>
    <x v="3"/>
    <x v="1"/>
    <x v="1"/>
    <x v="0"/>
    <n v="97200"/>
    <x v="4"/>
    <x v="1"/>
    <x v="9"/>
    <x v="4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3"/>
    <x v="0"/>
    <x v="0"/>
    <x v="6"/>
    <x v="6"/>
    <x v="2"/>
    <x v="2"/>
    <x v="1"/>
    <x v="1"/>
    <x v="2"/>
    <x v="0"/>
    <x v="0"/>
    <x v="0"/>
    <x v="0"/>
    <x v="0"/>
    <x v="0"/>
    <x v="0"/>
    <x v="0"/>
    <x v="0"/>
    <n v="689"/>
  </r>
  <r>
    <x v="2"/>
    <x v="2"/>
    <x v="7"/>
    <x v="1"/>
    <s v="NV 2003"/>
    <x v="24"/>
    <s v="Elko"/>
    <x v="17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4"/>
    <x v="1"/>
    <x v="6"/>
    <x v="4"/>
    <x v="5"/>
    <x v="1"/>
    <x v="2"/>
    <x v="1"/>
    <x v="1"/>
    <x v="2"/>
    <x v="3"/>
    <x v="3"/>
    <x v="1"/>
    <x v="2"/>
    <x v="1"/>
    <x v="1"/>
    <x v="3"/>
    <x v="1"/>
    <x v="1"/>
    <x v="0"/>
    <n v="90000"/>
    <x v="4"/>
    <x v="1"/>
    <x v="6"/>
    <x v="4"/>
    <x v="5"/>
    <x v="1"/>
    <x v="2"/>
    <x v="1"/>
    <x v="1"/>
    <x v="2"/>
    <x v="3"/>
    <x v="3"/>
    <x v="1"/>
    <x v="2"/>
    <x v="1"/>
    <x v="1"/>
    <x v="3"/>
    <x v="1"/>
    <x v="1"/>
    <x v="0"/>
    <x v="1"/>
    <x v="1"/>
    <x v="0"/>
    <x v="3"/>
    <x v="0"/>
    <x v="0"/>
    <x v="8"/>
    <x v="8"/>
    <x v="0"/>
    <x v="0"/>
    <x v="1"/>
    <x v="0"/>
    <x v="0"/>
    <x v="0"/>
    <x v="0"/>
    <x v="0"/>
    <x v="0"/>
    <x v="0"/>
    <x v="0"/>
    <x v="0"/>
    <x v="0"/>
    <x v="0"/>
    <n v="738"/>
  </r>
  <r>
    <x v="0"/>
    <x v="1"/>
    <x v="9"/>
    <x v="2"/>
    <s v="OR 2002"/>
    <x v="25"/>
    <s v="Morrow"/>
    <x v="18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80"/>
    <n v="280"/>
    <x v="1"/>
    <x v="1"/>
    <x v="10"/>
    <x v="5"/>
    <x v="1"/>
    <x v="1"/>
    <x v="1"/>
    <x v="1"/>
    <x v="1"/>
    <x v="8"/>
    <x v="1"/>
    <x v="7"/>
    <x v="5"/>
    <x v="1"/>
    <x v="1"/>
    <x v="1"/>
    <x v="0"/>
    <x v="1"/>
    <x v="1"/>
    <x v="0"/>
    <n v="50400"/>
    <x v="1"/>
    <x v="1"/>
    <x v="10"/>
    <x v="5"/>
    <x v="1"/>
    <x v="1"/>
    <x v="1"/>
    <x v="1"/>
    <x v="1"/>
    <x v="8"/>
    <x v="1"/>
    <x v="7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9"/>
    <x v="0"/>
    <x v="0"/>
    <x v="0"/>
    <x v="0"/>
    <x v="0"/>
    <x v="0"/>
    <x v="0"/>
    <x v="0"/>
    <x v="0"/>
    <x v="0"/>
    <x v="0"/>
    <n v="522"/>
  </r>
  <r>
    <x v="3"/>
    <x v="1"/>
    <x v="15"/>
    <x v="3"/>
    <s v="WA 2002"/>
    <x v="26"/>
    <s v="Pierce"/>
    <x v="19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9"/>
    <n v="249"/>
    <x v="1"/>
    <x v="1"/>
    <x v="7"/>
    <x v="1"/>
    <x v="1"/>
    <x v="1"/>
    <x v="1"/>
    <x v="1"/>
    <x v="1"/>
    <x v="12"/>
    <x v="1"/>
    <x v="1"/>
    <x v="5"/>
    <x v="1"/>
    <x v="1"/>
    <x v="1"/>
    <x v="0"/>
    <x v="1"/>
    <x v="1"/>
    <x v="0"/>
    <n v="44820"/>
    <x v="1"/>
    <x v="1"/>
    <x v="7"/>
    <x v="1"/>
    <x v="1"/>
    <x v="1"/>
    <x v="1"/>
    <x v="1"/>
    <x v="1"/>
    <x v="12"/>
    <x v="1"/>
    <x v="1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48"/>
  </r>
  <r>
    <x v="0"/>
    <x v="1"/>
    <x v="1"/>
    <x v="2"/>
    <s v="OR 2002"/>
    <x v="27"/>
    <s v="Umatilla"/>
    <x v="9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6"/>
    <n v="536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n v="96480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1"/>
    <x v="1"/>
    <x v="0"/>
    <x v="4"/>
    <x v="1"/>
    <x v="0"/>
    <x v="2"/>
    <x v="2"/>
    <x v="0"/>
    <x v="0"/>
    <x v="1"/>
    <x v="0"/>
    <x v="0"/>
    <x v="0"/>
    <x v="0"/>
    <x v="0"/>
    <x v="0"/>
    <x v="0"/>
    <x v="0"/>
    <x v="0"/>
    <x v="0"/>
    <x v="0"/>
    <n v="659"/>
  </r>
  <r>
    <x v="0"/>
    <x v="1"/>
    <x v="1"/>
    <x v="3"/>
    <s v="WA 2002"/>
    <x v="28"/>
    <s v="Snohomish"/>
    <x v="2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1"/>
    <x v="1"/>
    <x v="1"/>
    <x v="1"/>
    <x v="1"/>
    <x v="1"/>
    <x v="1"/>
    <x v="1"/>
    <x v="1"/>
    <x v="13"/>
    <x v="1"/>
    <x v="1"/>
    <x v="5"/>
    <x v="1"/>
    <x v="1"/>
    <x v="1"/>
    <x v="0"/>
    <x v="1"/>
    <x v="1"/>
    <x v="0"/>
    <n v="44640"/>
    <x v="1"/>
    <x v="1"/>
    <x v="1"/>
    <x v="1"/>
    <x v="1"/>
    <x v="1"/>
    <x v="1"/>
    <x v="1"/>
    <x v="1"/>
    <x v="13"/>
    <x v="1"/>
    <x v="1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0"/>
  </r>
  <r>
    <x v="1"/>
    <x v="1"/>
    <x v="16"/>
    <x v="3"/>
    <s v="WA 2002"/>
    <x v="29"/>
    <s v="Klickitat"/>
    <x v="21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0"/>
    <x v="1"/>
    <x v="1"/>
    <x v="1"/>
    <x v="1"/>
    <x v="1"/>
    <x v="1"/>
    <x v="1"/>
    <x v="1"/>
    <x v="1"/>
    <x v="9"/>
    <x v="1"/>
    <x v="10"/>
    <x v="1"/>
    <x v="1"/>
    <x v="1"/>
    <x v="1"/>
    <x v="1"/>
    <x v="1"/>
    <x v="1"/>
    <x v="0"/>
    <n v="44640"/>
    <x v="1"/>
    <x v="1"/>
    <x v="1"/>
    <x v="1"/>
    <x v="1"/>
    <x v="1"/>
    <x v="1"/>
    <x v="1"/>
    <x v="1"/>
    <x v="9"/>
    <x v="1"/>
    <x v="10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9"/>
  </r>
  <r>
    <x v="2"/>
    <x v="1"/>
    <x v="2"/>
    <x v="4"/>
    <s v="ID 2002"/>
    <x v="30"/>
    <s v="Nez Perce"/>
    <x v="22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6"/>
    <n v="126"/>
    <x v="2"/>
    <x v="1"/>
    <x v="2"/>
    <x v="1"/>
    <x v="1"/>
    <x v="1"/>
    <x v="1"/>
    <x v="1"/>
    <x v="1"/>
    <x v="2"/>
    <x v="1"/>
    <x v="12"/>
    <x v="1"/>
    <x v="1"/>
    <x v="1"/>
    <x v="1"/>
    <x v="1"/>
    <x v="1"/>
    <x v="1"/>
    <x v="0"/>
    <n v="22680"/>
    <x v="2"/>
    <x v="1"/>
    <x v="2"/>
    <x v="1"/>
    <x v="1"/>
    <x v="1"/>
    <x v="1"/>
    <x v="1"/>
    <x v="1"/>
    <x v="2"/>
    <x v="1"/>
    <x v="12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0"/>
  </r>
  <r>
    <x v="1"/>
    <x v="1"/>
    <x v="2"/>
    <x v="3"/>
    <s v="WA 2002"/>
    <x v="31"/>
    <s v="Lincoln"/>
    <x v="23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900"/>
    <n v="900"/>
    <x v="2"/>
    <x v="1"/>
    <x v="2"/>
    <x v="1"/>
    <x v="1"/>
    <x v="1"/>
    <x v="1"/>
    <x v="1"/>
    <x v="1"/>
    <x v="14"/>
    <x v="1"/>
    <x v="12"/>
    <x v="1"/>
    <x v="1"/>
    <x v="1"/>
    <x v="1"/>
    <x v="1"/>
    <x v="1"/>
    <x v="1"/>
    <x v="0"/>
    <n v="162000"/>
    <x v="2"/>
    <x v="1"/>
    <x v="2"/>
    <x v="1"/>
    <x v="1"/>
    <x v="1"/>
    <x v="1"/>
    <x v="1"/>
    <x v="1"/>
    <x v="14"/>
    <x v="1"/>
    <x v="12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27"/>
  </r>
  <r>
    <x v="2"/>
    <x v="1"/>
    <x v="2"/>
    <x v="3"/>
    <s v="WA 2002"/>
    <x v="32"/>
    <s v="Lewis"/>
    <x v="24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2"/>
    <x v="1"/>
    <x v="2"/>
    <x v="1"/>
    <x v="1"/>
    <x v="1"/>
    <x v="1"/>
    <x v="1"/>
    <x v="1"/>
    <x v="15"/>
    <x v="1"/>
    <x v="12"/>
    <x v="1"/>
    <x v="1"/>
    <x v="1"/>
    <x v="1"/>
    <x v="1"/>
    <x v="1"/>
    <x v="1"/>
    <x v="0"/>
    <n v="44640"/>
    <x v="2"/>
    <x v="1"/>
    <x v="2"/>
    <x v="1"/>
    <x v="1"/>
    <x v="1"/>
    <x v="1"/>
    <x v="1"/>
    <x v="1"/>
    <x v="15"/>
    <x v="1"/>
    <x v="12"/>
    <x v="1"/>
    <x v="1"/>
    <x v="1"/>
    <x v="1"/>
    <x v="1"/>
    <x v="1"/>
    <x v="1"/>
    <x v="0"/>
    <x v="3"/>
    <x v="1"/>
    <x v="0"/>
    <x v="4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790"/>
  </r>
  <r>
    <x v="0"/>
    <x v="2"/>
    <x v="7"/>
    <x v="3"/>
    <s v="WA 2003"/>
    <x v="33"/>
    <s v="Whatcom"/>
    <x v="25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60"/>
    <n v="660"/>
    <x v="4"/>
    <x v="1"/>
    <x v="9"/>
    <x v="4"/>
    <x v="2"/>
    <x v="1"/>
    <x v="2"/>
    <x v="1"/>
    <x v="1"/>
    <x v="3"/>
    <x v="3"/>
    <x v="3"/>
    <x v="1"/>
    <x v="2"/>
    <x v="1"/>
    <x v="2"/>
    <x v="3"/>
    <x v="1"/>
    <x v="1"/>
    <x v="0"/>
    <n v="118800"/>
    <x v="4"/>
    <x v="1"/>
    <x v="9"/>
    <x v="4"/>
    <x v="2"/>
    <x v="1"/>
    <x v="2"/>
    <x v="1"/>
    <x v="1"/>
    <x v="3"/>
    <x v="3"/>
    <x v="3"/>
    <x v="1"/>
    <x v="2"/>
    <x v="1"/>
    <x v="2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56"/>
  </r>
  <r>
    <x v="2"/>
    <x v="2"/>
    <x v="7"/>
    <x v="3"/>
    <s v="WA 2003"/>
    <x v="28"/>
    <s v="Snohomish"/>
    <x v="26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50"/>
    <n v="250"/>
    <x v="4"/>
    <x v="1"/>
    <x v="6"/>
    <x v="4"/>
    <x v="5"/>
    <x v="1"/>
    <x v="2"/>
    <x v="1"/>
    <x v="1"/>
    <x v="16"/>
    <x v="3"/>
    <x v="3"/>
    <x v="1"/>
    <x v="2"/>
    <x v="1"/>
    <x v="2"/>
    <x v="3"/>
    <x v="1"/>
    <x v="1"/>
    <x v="0"/>
    <n v="45000"/>
    <x v="4"/>
    <x v="1"/>
    <x v="6"/>
    <x v="4"/>
    <x v="5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42"/>
  </r>
  <r>
    <x v="0"/>
    <x v="2"/>
    <x v="7"/>
    <x v="3"/>
    <s v="WA 2003"/>
    <x v="34"/>
    <s v="Lewis"/>
    <x v="27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4"/>
    <x v="1"/>
    <x v="6"/>
    <x v="4"/>
    <x v="5"/>
    <x v="1"/>
    <x v="2"/>
    <x v="1"/>
    <x v="1"/>
    <x v="7"/>
    <x v="3"/>
    <x v="3"/>
    <x v="1"/>
    <x v="2"/>
    <x v="1"/>
    <x v="1"/>
    <x v="3"/>
    <x v="1"/>
    <x v="1"/>
    <x v="0"/>
    <n v="99000"/>
    <x v="4"/>
    <x v="1"/>
    <x v="6"/>
    <x v="4"/>
    <x v="5"/>
    <x v="1"/>
    <x v="2"/>
    <x v="1"/>
    <x v="1"/>
    <x v="7"/>
    <x v="3"/>
    <x v="3"/>
    <x v="1"/>
    <x v="2"/>
    <x v="1"/>
    <x v="1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19"/>
  </r>
  <r>
    <x v="2"/>
    <x v="3"/>
    <x v="5"/>
    <x v="2"/>
    <s v="OR 2004"/>
    <x v="27"/>
    <s v="Umatilla"/>
    <x v="8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5"/>
    <x v="2"/>
    <x v="4"/>
    <x v="2"/>
    <x v="3"/>
    <x v="1"/>
    <x v="2"/>
    <x v="1"/>
    <x v="1"/>
    <x v="4"/>
    <x v="2"/>
    <x v="4"/>
    <x v="2"/>
    <x v="2"/>
    <x v="1"/>
    <x v="2"/>
    <x v="4"/>
    <x v="2"/>
    <x v="1"/>
    <x v="0"/>
    <n v="99000"/>
    <x v="5"/>
    <x v="2"/>
    <x v="4"/>
    <x v="2"/>
    <x v="3"/>
    <x v="1"/>
    <x v="2"/>
    <x v="1"/>
    <x v="1"/>
    <x v="4"/>
    <x v="2"/>
    <x v="4"/>
    <x v="2"/>
    <x v="2"/>
    <x v="1"/>
    <x v="2"/>
    <x v="4"/>
    <x v="2"/>
    <x v="1"/>
    <x v="0"/>
    <x v="1"/>
    <x v="1"/>
    <x v="0"/>
    <x v="4"/>
    <x v="1"/>
    <x v="0"/>
    <x v="5"/>
    <x v="5"/>
    <x v="1"/>
    <x v="1"/>
    <x v="1"/>
    <x v="0"/>
    <x v="0"/>
    <x v="0"/>
    <x v="0"/>
    <x v="0"/>
    <x v="0"/>
    <x v="0"/>
    <x v="0"/>
    <x v="0"/>
    <x v="0"/>
    <x v="0"/>
    <n v="621"/>
  </r>
  <r>
    <x v="3"/>
    <x v="3"/>
    <x v="17"/>
    <x v="3"/>
    <s v="WA 2004"/>
    <x v="35"/>
    <s v="Cowlitz"/>
    <x v="28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05"/>
    <n v="405"/>
    <x v="5"/>
    <x v="2"/>
    <x v="4"/>
    <x v="2"/>
    <x v="3"/>
    <x v="1"/>
    <x v="2"/>
    <x v="1"/>
    <x v="1"/>
    <x v="10"/>
    <x v="2"/>
    <x v="4"/>
    <x v="2"/>
    <x v="2"/>
    <x v="1"/>
    <x v="2"/>
    <x v="5"/>
    <x v="2"/>
    <x v="1"/>
    <x v="0"/>
    <n v="72900"/>
    <x v="5"/>
    <x v="2"/>
    <x v="4"/>
    <x v="2"/>
    <x v="3"/>
    <x v="1"/>
    <x v="2"/>
    <x v="1"/>
    <x v="1"/>
    <x v="10"/>
    <x v="2"/>
    <x v="4"/>
    <x v="2"/>
    <x v="2"/>
    <x v="1"/>
    <x v="2"/>
    <x v="5"/>
    <x v="2"/>
    <x v="1"/>
    <x v="0"/>
    <x v="2"/>
    <x v="1"/>
    <x v="0"/>
    <x v="4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745"/>
  </r>
  <r>
    <x v="0"/>
    <x v="3"/>
    <x v="13"/>
    <x v="3"/>
    <s v="WA 2004"/>
    <x v="36"/>
    <s v="Grays Harbor"/>
    <x v="29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0"/>
    <n v="630"/>
    <x v="5"/>
    <x v="2"/>
    <x v="4"/>
    <x v="3"/>
    <x v="4"/>
    <x v="1"/>
    <x v="2"/>
    <x v="1"/>
    <x v="1"/>
    <x v="6"/>
    <x v="2"/>
    <x v="5"/>
    <x v="2"/>
    <x v="2"/>
    <x v="1"/>
    <x v="2"/>
    <x v="5"/>
    <x v="2"/>
    <x v="1"/>
    <x v="0"/>
    <n v="113400"/>
    <x v="5"/>
    <x v="2"/>
    <x v="4"/>
    <x v="3"/>
    <x v="4"/>
    <x v="1"/>
    <x v="2"/>
    <x v="1"/>
    <x v="1"/>
    <x v="6"/>
    <x v="2"/>
    <x v="5"/>
    <x v="2"/>
    <x v="2"/>
    <x v="1"/>
    <x v="2"/>
    <x v="5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2"/>
  </r>
  <r>
    <x v="1"/>
    <x v="3"/>
    <x v="13"/>
    <x v="4"/>
    <s v="ID 2004"/>
    <x v="37"/>
    <s v="Canyon"/>
    <x v="30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50"/>
    <n v="250"/>
    <x v="5"/>
    <x v="2"/>
    <x v="4"/>
    <x v="3"/>
    <x v="4"/>
    <x v="1"/>
    <x v="2"/>
    <x v="1"/>
    <x v="1"/>
    <x v="17"/>
    <x v="2"/>
    <x v="5"/>
    <x v="2"/>
    <x v="2"/>
    <x v="1"/>
    <x v="2"/>
    <x v="5"/>
    <x v="2"/>
    <x v="1"/>
    <x v="0"/>
    <n v="45000"/>
    <x v="5"/>
    <x v="2"/>
    <x v="4"/>
    <x v="3"/>
    <x v="4"/>
    <x v="1"/>
    <x v="2"/>
    <x v="1"/>
    <x v="1"/>
    <x v="17"/>
    <x v="2"/>
    <x v="5"/>
    <x v="2"/>
    <x v="2"/>
    <x v="1"/>
    <x v="2"/>
    <x v="5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7"/>
  </r>
  <r>
    <x v="2"/>
    <x v="3"/>
    <x v="2"/>
    <x v="3"/>
    <s v="WA 2004"/>
    <x v="38"/>
    <s v="Walla Walla"/>
    <x v="31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300"/>
    <n v="1300"/>
    <x v="6"/>
    <x v="2"/>
    <x v="4"/>
    <x v="3"/>
    <x v="4"/>
    <x v="1"/>
    <x v="3"/>
    <x v="1"/>
    <x v="2"/>
    <x v="18"/>
    <x v="2"/>
    <x v="15"/>
    <x v="6"/>
    <x v="3"/>
    <x v="1"/>
    <x v="2"/>
    <x v="6"/>
    <x v="2"/>
    <x v="1"/>
    <x v="0"/>
    <n v="234000"/>
    <x v="6"/>
    <x v="2"/>
    <x v="4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1"/>
    <x v="0"/>
    <x v="4"/>
    <x v="1"/>
    <x v="0"/>
    <x v="0"/>
    <x v="0"/>
    <x v="0"/>
    <x v="0"/>
    <x v="1"/>
    <x v="0"/>
    <x v="0"/>
    <x v="0"/>
    <x v="0"/>
    <x v="0"/>
    <x v="0"/>
    <x v="0"/>
    <x v="0"/>
    <x v="0"/>
    <x v="0"/>
    <x v="0"/>
    <n v="741"/>
  </r>
  <r>
    <x v="1"/>
    <x v="3"/>
    <x v="2"/>
    <x v="3"/>
    <s v="WA 2004"/>
    <x v="36"/>
    <s v="Grays Harbor"/>
    <x v="11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0"/>
    <n v="630"/>
    <x v="6"/>
    <x v="2"/>
    <x v="4"/>
    <x v="3"/>
    <x v="4"/>
    <x v="1"/>
    <x v="3"/>
    <x v="1"/>
    <x v="2"/>
    <x v="19"/>
    <x v="2"/>
    <x v="15"/>
    <x v="3"/>
    <x v="3"/>
    <x v="1"/>
    <x v="2"/>
    <x v="6"/>
    <x v="2"/>
    <x v="1"/>
    <x v="0"/>
    <n v="113400"/>
    <x v="6"/>
    <x v="2"/>
    <x v="4"/>
    <x v="3"/>
    <x v="4"/>
    <x v="1"/>
    <x v="3"/>
    <x v="1"/>
    <x v="2"/>
    <x v="19"/>
    <x v="2"/>
    <x v="15"/>
    <x v="3"/>
    <x v="3"/>
    <x v="1"/>
    <x v="2"/>
    <x v="6"/>
    <x v="2"/>
    <x v="1"/>
    <x v="0"/>
    <x v="1"/>
    <x v="1"/>
    <x v="0"/>
    <x v="4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9"/>
  </r>
  <r>
    <x v="1"/>
    <x v="3"/>
    <x v="2"/>
    <x v="3"/>
    <s v="WA 2004"/>
    <x v="39"/>
    <s v="Benton"/>
    <x v="3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50"/>
    <n v="850"/>
    <x v="6"/>
    <x v="2"/>
    <x v="4"/>
    <x v="3"/>
    <x v="4"/>
    <x v="1"/>
    <x v="3"/>
    <x v="1"/>
    <x v="2"/>
    <x v="11"/>
    <x v="2"/>
    <x v="5"/>
    <x v="3"/>
    <x v="3"/>
    <x v="1"/>
    <x v="2"/>
    <x v="6"/>
    <x v="2"/>
    <x v="1"/>
    <x v="0"/>
    <n v="153000"/>
    <x v="6"/>
    <x v="2"/>
    <x v="4"/>
    <x v="3"/>
    <x v="4"/>
    <x v="1"/>
    <x v="3"/>
    <x v="1"/>
    <x v="2"/>
    <x v="11"/>
    <x v="2"/>
    <x v="5"/>
    <x v="3"/>
    <x v="3"/>
    <x v="1"/>
    <x v="2"/>
    <x v="6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16"/>
  </r>
  <r>
    <x v="2"/>
    <x v="3"/>
    <x v="2"/>
    <x v="3"/>
    <s v="WA 2004"/>
    <x v="29"/>
    <s v="Clickitat"/>
    <x v="33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5"/>
    <x v="2"/>
    <x v="4"/>
    <x v="3"/>
    <x v="4"/>
    <x v="1"/>
    <x v="2"/>
    <x v="1"/>
    <x v="2"/>
    <x v="5"/>
    <x v="2"/>
    <x v="5"/>
    <x v="3"/>
    <x v="2"/>
    <x v="1"/>
    <x v="2"/>
    <x v="8"/>
    <x v="2"/>
    <x v="1"/>
    <x v="0"/>
    <n v="44640"/>
    <x v="5"/>
    <x v="2"/>
    <x v="4"/>
    <x v="3"/>
    <x v="4"/>
    <x v="1"/>
    <x v="2"/>
    <x v="1"/>
    <x v="2"/>
    <x v="5"/>
    <x v="2"/>
    <x v="5"/>
    <x v="3"/>
    <x v="2"/>
    <x v="1"/>
    <x v="2"/>
    <x v="8"/>
    <x v="2"/>
    <x v="1"/>
    <x v="0"/>
    <x v="0"/>
    <x v="0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81"/>
  </r>
  <r>
    <x v="2"/>
    <x v="3"/>
    <x v="2"/>
    <x v="2"/>
    <s v="OR 2004"/>
    <x v="40"/>
    <s v="Lane"/>
    <x v="34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3"/>
    <x v="4"/>
    <x v="1"/>
    <x v="2"/>
    <x v="1"/>
    <x v="2"/>
    <x v="20"/>
    <x v="2"/>
    <x v="5"/>
    <x v="3"/>
    <x v="2"/>
    <x v="1"/>
    <x v="2"/>
    <x v="8"/>
    <x v="2"/>
    <x v="1"/>
    <x v="0"/>
    <n v="90000"/>
    <x v="5"/>
    <x v="2"/>
    <x v="4"/>
    <x v="3"/>
    <x v="4"/>
    <x v="1"/>
    <x v="2"/>
    <x v="1"/>
    <x v="2"/>
    <x v="20"/>
    <x v="2"/>
    <x v="5"/>
    <x v="3"/>
    <x v="2"/>
    <x v="1"/>
    <x v="2"/>
    <x v="8"/>
    <x v="2"/>
    <x v="1"/>
    <x v="0"/>
    <x v="3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21"/>
  </r>
  <r>
    <x v="2"/>
    <x v="0"/>
    <x v="2"/>
    <x v="5"/>
    <s v="MT 2000"/>
    <x v="41"/>
    <s v="Glacier"/>
    <x v="35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60"/>
    <n v="160"/>
    <x v="9"/>
    <x v="4"/>
    <x v="0"/>
    <x v="0"/>
    <x v="0"/>
    <x v="1"/>
    <x v="5"/>
    <x v="1"/>
    <x v="1"/>
    <x v="0"/>
    <x v="0"/>
    <x v="0"/>
    <x v="0"/>
    <x v="5"/>
    <x v="1"/>
    <x v="0"/>
    <x v="0"/>
    <x v="3"/>
    <x v="0"/>
    <x v="0"/>
    <n v="28800"/>
    <x v="9"/>
    <x v="4"/>
    <x v="0"/>
    <x v="0"/>
    <x v="0"/>
    <x v="1"/>
    <x v="5"/>
    <x v="1"/>
    <x v="1"/>
    <x v="0"/>
    <x v="0"/>
    <x v="0"/>
    <x v="0"/>
    <x v="5"/>
    <x v="1"/>
    <x v="0"/>
    <x v="0"/>
    <x v="3"/>
    <x v="0"/>
    <x v="0"/>
    <x v="0"/>
    <x v="1"/>
    <x v="0"/>
    <x v="5"/>
    <x v="0"/>
    <x v="0"/>
    <x v="0"/>
    <x v="0"/>
    <x v="0"/>
    <x v="0"/>
    <x v="10"/>
    <x v="1"/>
    <x v="0"/>
    <x v="0"/>
    <x v="0"/>
    <x v="0"/>
    <x v="0"/>
    <x v="0"/>
    <x v="0"/>
    <x v="0"/>
    <x v="0"/>
    <x v="0"/>
    <n v="794"/>
  </r>
  <r>
    <x v="2"/>
    <x v="3"/>
    <x v="2"/>
    <x v="5"/>
    <s v="MT 2004"/>
    <x v="42"/>
    <s v="Silver Bow"/>
    <x v="36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3"/>
    <x v="4"/>
    <x v="1"/>
    <x v="2"/>
    <x v="1"/>
    <x v="2"/>
    <x v="6"/>
    <x v="2"/>
    <x v="5"/>
    <x v="3"/>
    <x v="2"/>
    <x v="1"/>
    <x v="2"/>
    <x v="5"/>
    <x v="2"/>
    <x v="1"/>
    <x v="0"/>
    <n v="90000"/>
    <x v="5"/>
    <x v="2"/>
    <x v="4"/>
    <x v="3"/>
    <x v="4"/>
    <x v="1"/>
    <x v="2"/>
    <x v="1"/>
    <x v="2"/>
    <x v="6"/>
    <x v="2"/>
    <x v="5"/>
    <x v="3"/>
    <x v="2"/>
    <x v="1"/>
    <x v="2"/>
    <x v="5"/>
    <x v="2"/>
    <x v="1"/>
    <x v="0"/>
    <x v="1"/>
    <x v="1"/>
    <x v="0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5"/>
  </r>
  <r>
    <x v="0"/>
    <x v="0"/>
    <x v="18"/>
    <x v="6"/>
    <s v="WY 2000"/>
    <x v="43"/>
    <s v="Campbell"/>
    <x v="37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"/>
    <n v="34"/>
    <x v="10"/>
    <x v="0"/>
    <x v="0"/>
    <x v="0"/>
    <x v="0"/>
    <x v="1"/>
    <x v="6"/>
    <x v="1"/>
    <x v="0"/>
    <x v="0"/>
    <x v="0"/>
    <x v="0"/>
    <x v="0"/>
    <x v="6"/>
    <x v="1"/>
    <x v="0"/>
    <x v="0"/>
    <x v="0"/>
    <x v="0"/>
    <x v="0"/>
    <n v="6120"/>
    <x v="10"/>
    <x v="0"/>
    <x v="0"/>
    <x v="0"/>
    <x v="0"/>
    <x v="1"/>
    <x v="6"/>
    <x v="1"/>
    <x v="0"/>
    <x v="0"/>
    <x v="0"/>
    <x v="0"/>
    <x v="0"/>
    <x v="6"/>
    <x v="1"/>
    <x v="0"/>
    <x v="0"/>
    <x v="0"/>
    <x v="0"/>
    <x v="0"/>
    <x v="0"/>
    <x v="0"/>
    <x v="0"/>
    <x v="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2"/>
  </r>
  <r>
    <x v="0"/>
    <x v="0"/>
    <x v="19"/>
    <x v="7"/>
    <s v="UT 2000"/>
    <x v="44"/>
    <s v="Utah"/>
    <x v="38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.8"/>
    <n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n v="1224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7"/>
    <x v="2"/>
    <x v="0"/>
    <x v="0"/>
    <x v="0"/>
    <x v="0"/>
    <x v="0"/>
    <x v="1"/>
    <x v="0"/>
    <x v="0"/>
    <x v="0"/>
    <x v="0"/>
    <x v="0"/>
    <x v="0"/>
    <x v="0"/>
    <x v="0"/>
    <x v="0"/>
    <x v="0"/>
    <x v="0"/>
    <n v="534"/>
  </r>
  <r>
    <x v="0"/>
    <x v="4"/>
    <x v="20"/>
    <x v="1"/>
    <s v="NV 2001"/>
    <x v="45"/>
    <s v="Clark"/>
    <x v="39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5"/>
    <n v="125"/>
    <x v="8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n v="22500"/>
    <x v="8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x v="0"/>
    <x v="1"/>
    <x v="0"/>
    <x v="8"/>
    <x v="0"/>
    <x v="0"/>
    <x v="9"/>
    <x v="9"/>
    <x v="3"/>
    <x v="3"/>
    <x v="1"/>
    <x v="0"/>
    <x v="0"/>
    <x v="0"/>
    <x v="0"/>
    <x v="0"/>
    <x v="0"/>
    <x v="0"/>
    <x v="0"/>
    <x v="0"/>
    <x v="0"/>
    <x v="0"/>
    <n v="196"/>
  </r>
  <r>
    <x v="0"/>
    <x v="1"/>
    <x v="21"/>
    <x v="1"/>
    <s v="NV 2002"/>
    <x v="45"/>
    <s v="Clark"/>
    <x v="40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0"/>
    <n v="220"/>
    <x v="11"/>
    <x v="1"/>
    <x v="11"/>
    <x v="5"/>
    <x v="1"/>
    <x v="1"/>
    <x v="4"/>
    <x v="1"/>
    <x v="1"/>
    <x v="0"/>
    <x v="1"/>
    <x v="7"/>
    <x v="5"/>
    <x v="4"/>
    <x v="1"/>
    <x v="1"/>
    <x v="0"/>
    <x v="1"/>
    <x v="1"/>
    <x v="0"/>
    <n v="39600"/>
    <x v="11"/>
    <x v="1"/>
    <x v="11"/>
    <x v="5"/>
    <x v="1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67"/>
  </r>
  <r>
    <x v="1"/>
    <x v="2"/>
    <x v="7"/>
    <x v="1"/>
    <s v="NV 2003"/>
    <x v="46"/>
    <s v="Clark"/>
    <x v="14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4"/>
    <x v="1"/>
    <x v="12"/>
    <x v="4"/>
    <x v="2"/>
    <x v="1"/>
    <x v="2"/>
    <x v="1"/>
    <x v="1"/>
    <x v="16"/>
    <x v="3"/>
    <x v="3"/>
    <x v="1"/>
    <x v="2"/>
    <x v="1"/>
    <x v="2"/>
    <x v="3"/>
    <x v="1"/>
    <x v="1"/>
    <x v="0"/>
    <n v="180000"/>
    <x v="4"/>
    <x v="1"/>
    <x v="12"/>
    <x v="4"/>
    <x v="2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8"/>
    <x v="0"/>
    <x v="0"/>
    <x v="7"/>
    <x v="7"/>
    <x v="0"/>
    <x v="0"/>
    <x v="1"/>
    <x v="0"/>
    <x v="0"/>
    <x v="0"/>
    <x v="0"/>
    <x v="0"/>
    <x v="0"/>
    <x v="0"/>
    <x v="0"/>
    <x v="0"/>
    <x v="0"/>
    <x v="0"/>
    <n v="525"/>
  </r>
  <r>
    <x v="2"/>
    <x v="2"/>
    <x v="7"/>
    <x v="1"/>
    <s v="NV 2003"/>
    <x v="47"/>
    <s v="Clark"/>
    <x v="41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6"/>
    <x v="7"/>
    <x v="5"/>
    <x v="1"/>
    <x v="1"/>
    <x v="1"/>
    <x v="1"/>
    <x v="2"/>
    <x v="1"/>
    <x v="3"/>
    <x v="1"/>
    <x v="1"/>
    <x v="1"/>
    <x v="1"/>
    <x v="3"/>
    <x v="1"/>
    <x v="1"/>
    <x v="0"/>
    <n v="90000"/>
    <x v="3"/>
    <x v="1"/>
    <x v="6"/>
    <x v="7"/>
    <x v="5"/>
    <x v="1"/>
    <x v="1"/>
    <x v="1"/>
    <x v="1"/>
    <x v="2"/>
    <x v="1"/>
    <x v="3"/>
    <x v="1"/>
    <x v="1"/>
    <x v="1"/>
    <x v="1"/>
    <x v="3"/>
    <x v="1"/>
    <x v="1"/>
    <x v="0"/>
    <x v="1"/>
    <x v="1"/>
    <x v="0"/>
    <x v="8"/>
    <x v="0"/>
    <x v="0"/>
    <x v="10"/>
    <x v="10"/>
    <x v="0"/>
    <x v="0"/>
    <x v="1"/>
    <x v="0"/>
    <x v="0"/>
    <x v="0"/>
    <x v="0"/>
    <x v="0"/>
    <x v="0"/>
    <x v="0"/>
    <x v="0"/>
    <x v="0"/>
    <x v="0"/>
    <x v="0"/>
    <n v="624"/>
  </r>
  <r>
    <x v="1"/>
    <x v="2"/>
    <x v="2"/>
    <x v="1"/>
    <s v="NV 2003"/>
    <x v="45"/>
    <s v="Clark"/>
    <x v="42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2"/>
    <x v="3"/>
    <x v="1"/>
    <x v="2"/>
    <x v="1"/>
    <x v="1"/>
    <x v="3"/>
    <x v="2"/>
    <x v="14"/>
    <x v="1"/>
    <x v="2"/>
    <x v="1"/>
    <x v="2"/>
    <x v="4"/>
    <x v="2"/>
    <x v="1"/>
    <x v="0"/>
    <n v="90000"/>
    <x v="5"/>
    <x v="2"/>
    <x v="4"/>
    <x v="2"/>
    <x v="3"/>
    <x v="1"/>
    <x v="2"/>
    <x v="1"/>
    <x v="1"/>
    <x v="3"/>
    <x v="2"/>
    <x v="14"/>
    <x v="1"/>
    <x v="2"/>
    <x v="1"/>
    <x v="2"/>
    <x v="4"/>
    <x v="2"/>
    <x v="1"/>
    <x v="0"/>
    <x v="1"/>
    <x v="1"/>
    <x v="0"/>
    <x v="8"/>
    <x v="0"/>
    <x v="0"/>
    <x v="11"/>
    <x v="11"/>
    <x v="0"/>
    <x v="0"/>
    <x v="1"/>
    <x v="0"/>
    <x v="0"/>
    <x v="0"/>
    <x v="0"/>
    <x v="0"/>
    <x v="0"/>
    <x v="0"/>
    <x v="0"/>
    <x v="0"/>
    <x v="0"/>
    <x v="0"/>
    <n v="187"/>
  </r>
  <r>
    <x v="2"/>
    <x v="2"/>
    <x v="2"/>
    <x v="1"/>
    <s v="NV 2003"/>
    <x v="48"/>
    <s v="Clark"/>
    <x v="41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400"/>
    <n v="1400"/>
    <x v="5"/>
    <x v="1"/>
    <x v="4"/>
    <x v="2"/>
    <x v="7"/>
    <x v="1"/>
    <x v="2"/>
    <x v="1"/>
    <x v="1"/>
    <x v="3"/>
    <x v="2"/>
    <x v="14"/>
    <x v="1"/>
    <x v="2"/>
    <x v="1"/>
    <x v="2"/>
    <x v="4"/>
    <x v="1"/>
    <x v="1"/>
    <x v="0"/>
    <n v="252000"/>
    <x v="5"/>
    <x v="1"/>
    <x v="4"/>
    <x v="2"/>
    <x v="7"/>
    <x v="1"/>
    <x v="2"/>
    <x v="1"/>
    <x v="1"/>
    <x v="3"/>
    <x v="2"/>
    <x v="14"/>
    <x v="1"/>
    <x v="2"/>
    <x v="1"/>
    <x v="2"/>
    <x v="4"/>
    <x v="1"/>
    <x v="1"/>
    <x v="0"/>
    <x v="1"/>
    <x v="1"/>
    <x v="0"/>
    <x v="8"/>
    <x v="0"/>
    <x v="0"/>
    <x v="10"/>
    <x v="10"/>
    <x v="0"/>
    <x v="0"/>
    <x v="1"/>
    <x v="0"/>
    <x v="0"/>
    <x v="0"/>
    <x v="0"/>
    <x v="0"/>
    <x v="0"/>
    <x v="0"/>
    <x v="0"/>
    <x v="0"/>
    <x v="0"/>
    <x v="0"/>
    <n v="373"/>
  </r>
  <r>
    <x v="1"/>
    <x v="3"/>
    <x v="13"/>
    <x v="1"/>
    <s v="NV 2004"/>
    <x v="49"/>
    <s v="Clark"/>
    <x v="8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5"/>
    <x v="2"/>
    <x v="4"/>
    <x v="3"/>
    <x v="4"/>
    <x v="1"/>
    <x v="2"/>
    <x v="1"/>
    <x v="1"/>
    <x v="10"/>
    <x v="2"/>
    <x v="5"/>
    <x v="2"/>
    <x v="2"/>
    <x v="1"/>
    <x v="2"/>
    <x v="5"/>
    <x v="2"/>
    <x v="1"/>
    <x v="0"/>
    <n v="180000"/>
    <x v="5"/>
    <x v="2"/>
    <x v="4"/>
    <x v="3"/>
    <x v="4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8"/>
    <x v="0"/>
    <x v="0"/>
    <x v="5"/>
    <x v="5"/>
    <x v="1"/>
    <x v="1"/>
    <x v="1"/>
    <x v="1"/>
    <x v="2"/>
    <x v="0"/>
    <x v="0"/>
    <x v="0"/>
    <x v="0"/>
    <x v="0"/>
    <x v="0"/>
    <x v="0"/>
    <x v="0"/>
    <x v="0"/>
    <n v="687"/>
  </r>
  <r>
    <x v="0"/>
    <x v="4"/>
    <x v="22"/>
    <x v="0"/>
    <s v="CA 2001"/>
    <x v="50"/>
    <s v="Los Angeles"/>
    <x v="43"/>
    <x v="59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20"/>
    <n v="320"/>
    <x v="8"/>
    <x v="1"/>
    <x v="5"/>
    <x v="6"/>
    <x v="0"/>
    <x v="1"/>
    <x v="4"/>
    <x v="1"/>
    <x v="1"/>
    <x v="0"/>
    <x v="0"/>
    <x v="7"/>
    <x v="4"/>
    <x v="4"/>
    <x v="1"/>
    <x v="1"/>
    <x v="0"/>
    <x v="1"/>
    <x v="1"/>
    <x v="0"/>
    <n v="57600"/>
    <x v="8"/>
    <x v="1"/>
    <x v="5"/>
    <x v="6"/>
    <x v="0"/>
    <x v="1"/>
    <x v="4"/>
    <x v="1"/>
    <x v="1"/>
    <x v="0"/>
    <x v="0"/>
    <x v="7"/>
    <x v="4"/>
    <x v="4"/>
    <x v="1"/>
    <x v="1"/>
    <x v="0"/>
    <x v="1"/>
    <x v="1"/>
    <x v="0"/>
    <x v="0"/>
    <x v="1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1"/>
  </r>
  <r>
    <x v="0"/>
    <x v="4"/>
    <x v="20"/>
    <x v="0"/>
    <s v="CA 2001"/>
    <x v="51"/>
    <s v="Kern"/>
    <x v="8"/>
    <x v="6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43"/>
    <n v="1043"/>
    <x v="11"/>
    <x v="1"/>
    <x v="8"/>
    <x v="5"/>
    <x v="6"/>
    <x v="1"/>
    <x v="4"/>
    <x v="1"/>
    <x v="1"/>
    <x v="0"/>
    <x v="1"/>
    <x v="7"/>
    <x v="5"/>
    <x v="4"/>
    <x v="1"/>
    <x v="1"/>
    <x v="0"/>
    <x v="1"/>
    <x v="1"/>
    <x v="0"/>
    <n v="187740"/>
    <x v="11"/>
    <x v="1"/>
    <x v="8"/>
    <x v="5"/>
    <x v="6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9"/>
    <x v="0"/>
    <x v="0"/>
    <x v="5"/>
    <x v="5"/>
    <x v="1"/>
    <x v="1"/>
    <x v="1"/>
    <x v="1"/>
    <x v="0"/>
    <x v="0"/>
    <x v="0"/>
    <x v="0"/>
    <x v="0"/>
    <x v="0"/>
    <x v="0"/>
    <x v="0"/>
    <x v="0"/>
    <x v="0"/>
    <n v="755"/>
  </r>
  <r>
    <x v="0"/>
    <x v="1"/>
    <x v="15"/>
    <x v="0"/>
    <s v="CA 2002"/>
    <x v="52"/>
    <s v="Kern"/>
    <x v="44"/>
    <x v="61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1"/>
    <x v="1"/>
    <x v="7"/>
    <x v="1"/>
    <x v="1"/>
    <x v="1"/>
    <x v="1"/>
    <x v="1"/>
    <x v="1"/>
    <x v="8"/>
    <x v="1"/>
    <x v="1"/>
    <x v="5"/>
    <x v="1"/>
    <x v="1"/>
    <x v="1"/>
    <x v="0"/>
    <x v="1"/>
    <x v="1"/>
    <x v="0"/>
    <n v="90000"/>
    <x v="1"/>
    <x v="1"/>
    <x v="7"/>
    <x v="1"/>
    <x v="1"/>
    <x v="1"/>
    <x v="1"/>
    <x v="1"/>
    <x v="1"/>
    <x v="8"/>
    <x v="1"/>
    <x v="1"/>
    <x v="5"/>
    <x v="1"/>
    <x v="1"/>
    <x v="1"/>
    <x v="0"/>
    <x v="1"/>
    <x v="1"/>
    <x v="0"/>
    <x v="1"/>
    <x v="1"/>
    <x v="0"/>
    <x v="9"/>
    <x v="0"/>
    <x v="0"/>
    <x v="12"/>
    <x v="12"/>
    <x v="4"/>
    <x v="4"/>
    <x v="11"/>
    <x v="0"/>
    <x v="0"/>
    <x v="0"/>
    <x v="0"/>
    <x v="0"/>
    <x v="0"/>
    <x v="0"/>
    <x v="0"/>
    <x v="0"/>
    <x v="0"/>
    <x v="0"/>
    <n v="543"/>
  </r>
  <r>
    <x v="1"/>
    <x v="2"/>
    <x v="23"/>
    <x v="0"/>
    <s v="CA 2003"/>
    <x v="50"/>
    <s v="Kern"/>
    <x v="45"/>
    <x v="6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6"/>
    <x v="7"/>
    <x v="1"/>
    <x v="1"/>
    <x v="1"/>
    <x v="1"/>
    <x v="1"/>
    <x v="2"/>
    <x v="1"/>
    <x v="3"/>
    <x v="1"/>
    <x v="1"/>
    <x v="1"/>
    <x v="1"/>
    <x v="3"/>
    <x v="1"/>
    <x v="1"/>
    <x v="0"/>
    <n v="90000"/>
    <x v="3"/>
    <x v="1"/>
    <x v="6"/>
    <x v="7"/>
    <x v="1"/>
    <x v="1"/>
    <x v="1"/>
    <x v="1"/>
    <x v="1"/>
    <x v="2"/>
    <x v="1"/>
    <x v="3"/>
    <x v="1"/>
    <x v="1"/>
    <x v="1"/>
    <x v="1"/>
    <x v="3"/>
    <x v="1"/>
    <x v="1"/>
    <x v="0"/>
    <x v="2"/>
    <x v="1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8"/>
  </r>
  <r>
    <x v="0"/>
    <x v="2"/>
    <x v="7"/>
    <x v="0"/>
    <s v="CA 2003"/>
    <x v="52"/>
    <s v="Kern"/>
    <x v="9"/>
    <x v="63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0"/>
    <n v="750"/>
    <x v="4"/>
    <x v="1"/>
    <x v="6"/>
    <x v="4"/>
    <x v="5"/>
    <x v="1"/>
    <x v="2"/>
    <x v="1"/>
    <x v="1"/>
    <x v="2"/>
    <x v="1"/>
    <x v="3"/>
    <x v="1"/>
    <x v="2"/>
    <x v="1"/>
    <x v="1"/>
    <x v="3"/>
    <x v="1"/>
    <x v="1"/>
    <x v="0"/>
    <n v="135000"/>
    <x v="4"/>
    <x v="1"/>
    <x v="6"/>
    <x v="4"/>
    <x v="5"/>
    <x v="1"/>
    <x v="2"/>
    <x v="1"/>
    <x v="1"/>
    <x v="2"/>
    <x v="1"/>
    <x v="3"/>
    <x v="1"/>
    <x v="2"/>
    <x v="1"/>
    <x v="1"/>
    <x v="3"/>
    <x v="1"/>
    <x v="1"/>
    <x v="0"/>
    <x v="1"/>
    <x v="1"/>
    <x v="0"/>
    <x v="9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11"/>
  </r>
  <r>
    <x v="0"/>
    <x v="2"/>
    <x v="24"/>
    <x v="0"/>
    <s v="CA 2003"/>
    <x v="53"/>
    <s v="San Bernardino"/>
    <x v="46"/>
    <x v="64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20"/>
    <n v="720"/>
    <x v="4"/>
    <x v="1"/>
    <x v="9"/>
    <x v="2"/>
    <x v="2"/>
    <x v="1"/>
    <x v="2"/>
    <x v="1"/>
    <x v="1"/>
    <x v="3"/>
    <x v="2"/>
    <x v="3"/>
    <x v="1"/>
    <x v="2"/>
    <x v="1"/>
    <x v="2"/>
    <x v="3"/>
    <x v="1"/>
    <x v="1"/>
    <x v="0"/>
    <n v="129600"/>
    <x v="4"/>
    <x v="1"/>
    <x v="9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9"/>
    <x v="0"/>
    <x v="0"/>
    <x v="13"/>
    <x v="13"/>
    <x v="0"/>
    <x v="0"/>
    <x v="1"/>
    <x v="0"/>
    <x v="0"/>
    <x v="0"/>
    <x v="0"/>
    <x v="0"/>
    <x v="0"/>
    <x v="0"/>
    <x v="0"/>
    <x v="0"/>
    <x v="0"/>
    <x v="0"/>
    <n v="547"/>
  </r>
  <r>
    <x v="2"/>
    <x v="3"/>
    <x v="13"/>
    <x v="0"/>
    <s v="CA 2004"/>
    <x v="54"/>
    <s v="Kern"/>
    <x v="5"/>
    <x v="65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5"/>
    <x v="2"/>
    <x v="4"/>
    <x v="3"/>
    <x v="3"/>
    <x v="1"/>
    <x v="2"/>
    <x v="1"/>
    <x v="1"/>
    <x v="10"/>
    <x v="2"/>
    <x v="5"/>
    <x v="2"/>
    <x v="2"/>
    <x v="1"/>
    <x v="2"/>
    <x v="5"/>
    <x v="2"/>
    <x v="1"/>
    <x v="0"/>
    <n v="180000"/>
    <x v="5"/>
    <x v="2"/>
    <x v="4"/>
    <x v="3"/>
    <x v="3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9"/>
    <x v="0"/>
    <x v="0"/>
    <x v="3"/>
    <x v="3"/>
    <x v="0"/>
    <x v="0"/>
    <x v="12"/>
    <x v="0"/>
    <x v="0"/>
    <x v="0"/>
    <x v="0"/>
    <x v="0"/>
    <x v="0"/>
    <x v="0"/>
    <x v="0"/>
    <x v="0"/>
    <x v="0"/>
    <x v="0"/>
    <n v="655"/>
  </r>
  <r>
    <x v="0"/>
    <x v="4"/>
    <x v="6"/>
    <x v="8"/>
    <s v="AZ 2001"/>
    <x v="55"/>
    <s v="Pinal"/>
    <x v="41"/>
    <x v="66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0"/>
    <n v="560"/>
    <x v="7"/>
    <x v="3"/>
    <x v="5"/>
    <x v="0"/>
    <x v="0"/>
    <x v="1"/>
    <x v="4"/>
    <x v="1"/>
    <x v="1"/>
    <x v="0"/>
    <x v="0"/>
    <x v="0"/>
    <x v="0"/>
    <x v="4"/>
    <x v="1"/>
    <x v="0"/>
    <x v="0"/>
    <x v="1"/>
    <x v="2"/>
    <x v="0"/>
    <n v="100800"/>
    <x v="7"/>
    <x v="3"/>
    <x v="5"/>
    <x v="0"/>
    <x v="0"/>
    <x v="1"/>
    <x v="4"/>
    <x v="1"/>
    <x v="1"/>
    <x v="0"/>
    <x v="0"/>
    <x v="0"/>
    <x v="0"/>
    <x v="4"/>
    <x v="1"/>
    <x v="0"/>
    <x v="0"/>
    <x v="1"/>
    <x v="2"/>
    <x v="0"/>
    <x v="1"/>
    <x v="1"/>
    <x v="0"/>
    <x v="10"/>
    <x v="0"/>
    <x v="0"/>
    <x v="10"/>
    <x v="10"/>
    <x v="0"/>
    <x v="0"/>
    <x v="13"/>
    <x v="0"/>
    <x v="0"/>
    <x v="0"/>
    <x v="0"/>
    <x v="0"/>
    <x v="0"/>
    <x v="0"/>
    <x v="0"/>
    <x v="0"/>
    <x v="0"/>
    <x v="0"/>
    <n v="541"/>
  </r>
  <r>
    <x v="0"/>
    <x v="4"/>
    <x v="22"/>
    <x v="8"/>
    <s v="AZ 2001"/>
    <x v="56"/>
    <s v="Maricopa"/>
    <x v="47"/>
    <x v="67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0"/>
    <n v="120"/>
    <x v="8"/>
    <x v="1"/>
    <x v="8"/>
    <x v="6"/>
    <x v="0"/>
    <x v="1"/>
    <x v="4"/>
    <x v="1"/>
    <x v="1"/>
    <x v="0"/>
    <x v="0"/>
    <x v="7"/>
    <x v="4"/>
    <x v="4"/>
    <x v="1"/>
    <x v="1"/>
    <x v="0"/>
    <x v="1"/>
    <x v="1"/>
    <x v="0"/>
    <n v="21600"/>
    <x v="8"/>
    <x v="1"/>
    <x v="8"/>
    <x v="6"/>
    <x v="0"/>
    <x v="1"/>
    <x v="4"/>
    <x v="1"/>
    <x v="1"/>
    <x v="0"/>
    <x v="0"/>
    <x v="7"/>
    <x v="4"/>
    <x v="4"/>
    <x v="1"/>
    <x v="1"/>
    <x v="0"/>
    <x v="1"/>
    <x v="1"/>
    <x v="0"/>
    <x v="1"/>
    <x v="1"/>
    <x v="0"/>
    <x v="10"/>
    <x v="0"/>
    <x v="0"/>
    <x v="2"/>
    <x v="2"/>
    <x v="5"/>
    <x v="5"/>
    <x v="1"/>
    <x v="0"/>
    <x v="0"/>
    <x v="0"/>
    <x v="0"/>
    <x v="0"/>
    <x v="0"/>
    <x v="0"/>
    <x v="0"/>
    <x v="0"/>
    <x v="0"/>
    <x v="0"/>
    <n v="528"/>
  </r>
  <r>
    <x v="0"/>
    <x v="4"/>
    <x v="2"/>
    <x v="8"/>
    <s v="AZ 2001"/>
    <x v="57"/>
    <s v="Santa Cruz"/>
    <x v="48"/>
    <x v="68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5"/>
    <n v="225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n v="4050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5"/>
  </r>
  <r>
    <x v="1"/>
    <x v="1"/>
    <x v="21"/>
    <x v="8"/>
    <s v="AZ 2002"/>
    <x v="57"/>
    <s v="Santa Cruz"/>
    <x v="49"/>
    <x v="69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50"/>
    <n v="0"/>
    <x v="11"/>
    <x v="1"/>
    <x v="10"/>
    <x v="5"/>
    <x v="1"/>
    <x v="1"/>
    <x v="4"/>
    <x v="1"/>
    <x v="1"/>
    <x v="0"/>
    <x v="1"/>
    <x v="7"/>
    <x v="5"/>
    <x v="4"/>
    <x v="1"/>
    <x v="1"/>
    <x v="0"/>
    <x v="1"/>
    <x v="1"/>
    <x v="0"/>
    <n v="63000"/>
    <x v="11"/>
    <x v="1"/>
    <x v="10"/>
    <x v="5"/>
    <x v="1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10"/>
    <x v="0"/>
    <x v="0"/>
    <x v="1"/>
    <x v="1"/>
    <x v="0"/>
    <x v="0"/>
    <x v="1"/>
    <x v="1"/>
    <x v="0"/>
    <x v="0"/>
    <x v="0"/>
    <x v="0"/>
    <x v="0"/>
    <x v="0"/>
    <x v="0"/>
    <x v="0"/>
    <x v="0"/>
    <x v="0"/>
    <n v="748"/>
  </r>
  <r>
    <x v="1"/>
    <x v="1"/>
    <x v="9"/>
    <x v="8"/>
    <s v="AZ 2002"/>
    <x v="58"/>
    <s v="Pinal"/>
    <x v="50"/>
    <x v="7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1"/>
    <x v="1"/>
    <x v="7"/>
    <x v="5"/>
    <x v="1"/>
    <x v="1"/>
    <x v="1"/>
    <x v="1"/>
    <x v="1"/>
    <x v="8"/>
    <x v="1"/>
    <x v="7"/>
    <x v="5"/>
    <x v="1"/>
    <x v="1"/>
    <x v="1"/>
    <x v="0"/>
    <x v="1"/>
    <x v="1"/>
    <x v="0"/>
    <n v="108000"/>
    <x v="1"/>
    <x v="1"/>
    <x v="7"/>
    <x v="5"/>
    <x v="1"/>
    <x v="1"/>
    <x v="1"/>
    <x v="1"/>
    <x v="1"/>
    <x v="8"/>
    <x v="1"/>
    <x v="7"/>
    <x v="5"/>
    <x v="1"/>
    <x v="1"/>
    <x v="1"/>
    <x v="0"/>
    <x v="1"/>
    <x v="1"/>
    <x v="0"/>
    <x v="0"/>
    <x v="1"/>
    <x v="0"/>
    <x v="10"/>
    <x v="0"/>
    <x v="0"/>
    <x v="14"/>
    <x v="14"/>
    <x v="0"/>
    <x v="0"/>
    <x v="1"/>
    <x v="1"/>
    <x v="0"/>
    <x v="0"/>
    <x v="0"/>
    <x v="0"/>
    <x v="0"/>
    <x v="0"/>
    <x v="0"/>
    <x v="0"/>
    <x v="0"/>
    <x v="0"/>
    <n v="876"/>
  </r>
  <r>
    <x v="0"/>
    <x v="1"/>
    <x v="9"/>
    <x v="8"/>
    <s v="AZ 2002"/>
    <x v="59"/>
    <s v="Maricopa"/>
    <x v="42"/>
    <x v="7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60"/>
    <n v="1060"/>
    <x v="1"/>
    <x v="1"/>
    <x v="13"/>
    <x v="5"/>
    <x v="1"/>
    <x v="1"/>
    <x v="1"/>
    <x v="1"/>
    <x v="1"/>
    <x v="8"/>
    <x v="1"/>
    <x v="7"/>
    <x v="5"/>
    <x v="1"/>
    <x v="1"/>
    <x v="1"/>
    <x v="0"/>
    <x v="1"/>
    <x v="1"/>
    <x v="0"/>
    <n v="190800"/>
    <x v="1"/>
    <x v="1"/>
    <x v="13"/>
    <x v="5"/>
    <x v="1"/>
    <x v="1"/>
    <x v="1"/>
    <x v="1"/>
    <x v="1"/>
    <x v="8"/>
    <x v="1"/>
    <x v="7"/>
    <x v="5"/>
    <x v="1"/>
    <x v="1"/>
    <x v="1"/>
    <x v="0"/>
    <x v="1"/>
    <x v="1"/>
    <x v="0"/>
    <x v="1"/>
    <x v="1"/>
    <x v="0"/>
    <x v="10"/>
    <x v="0"/>
    <x v="0"/>
    <x v="11"/>
    <x v="11"/>
    <x v="0"/>
    <x v="0"/>
    <x v="1"/>
    <x v="1"/>
    <x v="0"/>
    <x v="0"/>
    <x v="0"/>
    <x v="0"/>
    <x v="0"/>
    <x v="0"/>
    <x v="0"/>
    <x v="0"/>
    <x v="0"/>
    <x v="0"/>
    <n v="804"/>
  </r>
  <r>
    <x v="0"/>
    <x v="1"/>
    <x v="1"/>
    <x v="8"/>
    <s v="AZ 2002"/>
    <x v="59"/>
    <s v="Maricopa"/>
    <x v="11"/>
    <x v="72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1"/>
    <x v="1"/>
    <x v="1"/>
    <x v="1"/>
    <x v="1"/>
    <x v="1"/>
    <x v="1"/>
    <x v="1"/>
    <x v="1"/>
    <x v="12"/>
    <x v="1"/>
    <x v="1"/>
    <x v="5"/>
    <x v="1"/>
    <x v="1"/>
    <x v="1"/>
    <x v="0"/>
    <x v="1"/>
    <x v="1"/>
    <x v="0"/>
    <n v="99000"/>
    <x v="1"/>
    <x v="1"/>
    <x v="1"/>
    <x v="1"/>
    <x v="1"/>
    <x v="1"/>
    <x v="1"/>
    <x v="1"/>
    <x v="1"/>
    <x v="12"/>
    <x v="1"/>
    <x v="1"/>
    <x v="5"/>
    <x v="1"/>
    <x v="1"/>
    <x v="1"/>
    <x v="0"/>
    <x v="1"/>
    <x v="1"/>
    <x v="0"/>
    <x v="1"/>
    <x v="1"/>
    <x v="0"/>
    <x v="10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379"/>
  </r>
  <r>
    <x v="1"/>
    <x v="1"/>
    <x v="25"/>
    <x v="9"/>
    <s v="NM 2002"/>
    <x v="60"/>
    <s v="Luna"/>
    <x v="11"/>
    <x v="73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1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n v="99000"/>
    <x v="1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x v="1"/>
    <x v="0"/>
    <x v="0"/>
    <x v="10"/>
    <x v="0"/>
    <x v="0"/>
    <x v="6"/>
    <x v="6"/>
    <x v="2"/>
    <x v="2"/>
    <x v="14"/>
    <x v="0"/>
    <x v="0"/>
    <x v="0"/>
    <x v="0"/>
    <x v="0"/>
    <x v="0"/>
    <x v="0"/>
    <x v="0"/>
    <x v="0"/>
    <x v="0"/>
    <x v="0"/>
    <n v="614"/>
  </r>
  <r>
    <x v="0"/>
    <x v="2"/>
    <x v="12"/>
    <x v="8"/>
    <s v="AZ 2003"/>
    <x v="61"/>
    <s v="Maricopa"/>
    <x v="44"/>
    <x v="74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50"/>
    <n v="1250"/>
    <x v="3"/>
    <x v="1"/>
    <x v="3"/>
    <x v="1"/>
    <x v="1"/>
    <x v="1"/>
    <x v="1"/>
    <x v="1"/>
    <x v="1"/>
    <x v="2"/>
    <x v="1"/>
    <x v="2"/>
    <x v="1"/>
    <x v="1"/>
    <x v="1"/>
    <x v="1"/>
    <x v="2"/>
    <x v="1"/>
    <x v="1"/>
    <x v="0"/>
    <n v="225000"/>
    <x v="3"/>
    <x v="1"/>
    <x v="3"/>
    <x v="1"/>
    <x v="1"/>
    <x v="1"/>
    <x v="1"/>
    <x v="1"/>
    <x v="1"/>
    <x v="2"/>
    <x v="1"/>
    <x v="2"/>
    <x v="1"/>
    <x v="1"/>
    <x v="1"/>
    <x v="1"/>
    <x v="2"/>
    <x v="1"/>
    <x v="1"/>
    <x v="0"/>
    <x v="1"/>
    <x v="1"/>
    <x v="0"/>
    <x v="10"/>
    <x v="0"/>
    <x v="0"/>
    <x v="12"/>
    <x v="12"/>
    <x v="0"/>
    <x v="0"/>
    <x v="15"/>
    <x v="0"/>
    <x v="0"/>
    <x v="0"/>
    <x v="0"/>
    <x v="0"/>
    <x v="0"/>
    <x v="0"/>
    <x v="0"/>
    <x v="0"/>
    <x v="0"/>
    <x v="0"/>
    <n v="387"/>
  </r>
  <r>
    <x v="0"/>
    <x v="2"/>
    <x v="3"/>
    <x v="8"/>
    <s v="AZ 2003"/>
    <x v="56"/>
    <s v="Maricopa"/>
    <x v="8"/>
    <x v="75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40"/>
    <n v="1040"/>
    <x v="3"/>
    <x v="1"/>
    <x v="6"/>
    <x v="1"/>
    <x v="1"/>
    <x v="1"/>
    <x v="1"/>
    <x v="1"/>
    <x v="1"/>
    <x v="2"/>
    <x v="1"/>
    <x v="3"/>
    <x v="1"/>
    <x v="1"/>
    <x v="1"/>
    <x v="1"/>
    <x v="3"/>
    <x v="1"/>
    <x v="1"/>
    <x v="0"/>
    <n v="187200"/>
    <x v="3"/>
    <x v="1"/>
    <x v="6"/>
    <x v="1"/>
    <x v="1"/>
    <x v="1"/>
    <x v="1"/>
    <x v="1"/>
    <x v="1"/>
    <x v="2"/>
    <x v="1"/>
    <x v="3"/>
    <x v="1"/>
    <x v="1"/>
    <x v="1"/>
    <x v="1"/>
    <x v="3"/>
    <x v="1"/>
    <x v="1"/>
    <x v="0"/>
    <x v="1"/>
    <x v="1"/>
    <x v="0"/>
    <x v="10"/>
    <x v="0"/>
    <x v="0"/>
    <x v="5"/>
    <x v="5"/>
    <x v="1"/>
    <x v="1"/>
    <x v="1"/>
    <x v="1"/>
    <x v="3"/>
    <x v="0"/>
    <x v="0"/>
    <x v="0"/>
    <x v="0"/>
    <x v="0"/>
    <x v="0"/>
    <x v="0"/>
    <x v="0"/>
    <x v="0"/>
    <n v="753"/>
  </r>
  <r>
    <x v="0"/>
    <x v="2"/>
    <x v="3"/>
    <x v="8"/>
    <s v="AZ 2003"/>
    <x v="62"/>
    <s v="Maricopa"/>
    <x v="51"/>
    <x v="76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3"/>
    <x v="1"/>
    <x v="14"/>
    <x v="1"/>
    <x v="1"/>
    <x v="1"/>
    <x v="1"/>
    <x v="1"/>
    <x v="1"/>
    <x v="2"/>
    <x v="1"/>
    <x v="3"/>
    <x v="1"/>
    <x v="1"/>
    <x v="1"/>
    <x v="1"/>
    <x v="3"/>
    <x v="1"/>
    <x v="1"/>
    <x v="0"/>
    <n v="180000"/>
    <x v="3"/>
    <x v="1"/>
    <x v="14"/>
    <x v="1"/>
    <x v="1"/>
    <x v="1"/>
    <x v="1"/>
    <x v="1"/>
    <x v="1"/>
    <x v="2"/>
    <x v="1"/>
    <x v="3"/>
    <x v="1"/>
    <x v="1"/>
    <x v="1"/>
    <x v="1"/>
    <x v="3"/>
    <x v="1"/>
    <x v="1"/>
    <x v="0"/>
    <x v="0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3"/>
  </r>
  <r>
    <x v="1"/>
    <x v="2"/>
    <x v="7"/>
    <x v="8"/>
    <s v="AZ 2003"/>
    <x v="56"/>
    <s v="Maricopa"/>
    <x v="52"/>
    <x v="77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65"/>
    <n v="265"/>
    <x v="4"/>
    <x v="1"/>
    <x v="9"/>
    <x v="4"/>
    <x v="2"/>
    <x v="1"/>
    <x v="2"/>
    <x v="1"/>
    <x v="1"/>
    <x v="16"/>
    <x v="3"/>
    <x v="3"/>
    <x v="1"/>
    <x v="2"/>
    <x v="1"/>
    <x v="2"/>
    <x v="3"/>
    <x v="1"/>
    <x v="1"/>
    <x v="0"/>
    <n v="47700"/>
    <x v="4"/>
    <x v="1"/>
    <x v="9"/>
    <x v="4"/>
    <x v="2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n v="363"/>
  </r>
  <r>
    <x v="0"/>
    <x v="2"/>
    <x v="7"/>
    <x v="8"/>
    <s v="AZ 2003"/>
    <x v="62"/>
    <s v="Maricopa"/>
    <x v="51"/>
    <x v="78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4"/>
    <x v="1"/>
    <x v="12"/>
    <x v="4"/>
    <x v="5"/>
    <x v="1"/>
    <x v="2"/>
    <x v="1"/>
    <x v="1"/>
    <x v="16"/>
    <x v="3"/>
    <x v="3"/>
    <x v="1"/>
    <x v="2"/>
    <x v="1"/>
    <x v="2"/>
    <x v="3"/>
    <x v="1"/>
    <x v="1"/>
    <x v="0"/>
    <n v="180000"/>
    <x v="4"/>
    <x v="1"/>
    <x v="12"/>
    <x v="4"/>
    <x v="5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5"/>
  </r>
  <r>
    <x v="0"/>
    <x v="2"/>
    <x v="26"/>
    <x v="8"/>
    <s v="AZ 2003"/>
    <x v="56"/>
    <s v="Maricopa"/>
    <x v="47"/>
    <x v="79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4"/>
    <x v="1"/>
    <x v="15"/>
    <x v="2"/>
    <x v="2"/>
    <x v="1"/>
    <x v="2"/>
    <x v="1"/>
    <x v="1"/>
    <x v="3"/>
    <x v="2"/>
    <x v="3"/>
    <x v="1"/>
    <x v="2"/>
    <x v="1"/>
    <x v="2"/>
    <x v="3"/>
    <x v="1"/>
    <x v="1"/>
    <x v="0"/>
    <n v="95400"/>
    <x v="4"/>
    <x v="1"/>
    <x v="15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10"/>
    <x v="0"/>
    <x v="0"/>
    <x v="2"/>
    <x v="2"/>
    <x v="5"/>
    <x v="5"/>
    <x v="1"/>
    <x v="1"/>
    <x v="0"/>
    <x v="0"/>
    <x v="0"/>
    <x v="0"/>
    <x v="0"/>
    <x v="0"/>
    <x v="0"/>
    <x v="0"/>
    <x v="0"/>
    <x v="0"/>
    <n v="760"/>
  </r>
  <r>
    <x v="1"/>
    <x v="2"/>
    <x v="27"/>
    <x v="8"/>
    <s v="AZ 2003"/>
    <x v="62"/>
    <s v="Maricopa"/>
    <x v="53"/>
    <x v="8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0"/>
    <n v="750"/>
    <x v="4"/>
    <x v="1"/>
    <x v="4"/>
    <x v="2"/>
    <x v="2"/>
    <x v="1"/>
    <x v="2"/>
    <x v="1"/>
    <x v="1"/>
    <x v="3"/>
    <x v="2"/>
    <x v="3"/>
    <x v="1"/>
    <x v="2"/>
    <x v="1"/>
    <x v="2"/>
    <x v="3"/>
    <x v="1"/>
    <x v="1"/>
    <x v="0"/>
    <n v="135000"/>
    <x v="4"/>
    <x v="1"/>
    <x v="4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1"/>
  </r>
  <r>
    <x v="2"/>
    <x v="5"/>
    <x v="28"/>
    <x v="8"/>
    <s v="AZ 2005"/>
    <x v="56"/>
    <s v="Maricopa"/>
    <x v="54"/>
    <x v="8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25"/>
    <n v="825"/>
    <x v="6"/>
    <x v="2"/>
    <x v="16"/>
    <x v="3"/>
    <x v="4"/>
    <x v="1"/>
    <x v="3"/>
    <x v="1"/>
    <x v="2"/>
    <x v="18"/>
    <x v="2"/>
    <x v="15"/>
    <x v="6"/>
    <x v="3"/>
    <x v="1"/>
    <x v="2"/>
    <x v="6"/>
    <x v="2"/>
    <x v="1"/>
    <x v="0"/>
    <n v="148500"/>
    <x v="6"/>
    <x v="2"/>
    <x v="16"/>
    <x v="3"/>
    <x v="4"/>
    <x v="1"/>
    <x v="3"/>
    <x v="1"/>
    <x v="2"/>
    <x v="18"/>
    <x v="2"/>
    <x v="15"/>
    <x v="6"/>
    <x v="3"/>
    <x v="1"/>
    <x v="2"/>
    <x v="6"/>
    <x v="2"/>
    <x v="1"/>
    <x v="0"/>
    <x v="0"/>
    <x v="1"/>
    <x v="0"/>
    <x v="1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840"/>
  </r>
  <r>
    <x v="1"/>
    <x v="5"/>
    <x v="28"/>
    <x v="8"/>
    <s v="AZ 2005"/>
    <x v="56"/>
    <s v="Maricopa"/>
    <x v="42"/>
    <x v="8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6"/>
    <x v="2"/>
    <x v="17"/>
    <x v="3"/>
    <x v="4"/>
    <x v="1"/>
    <x v="3"/>
    <x v="1"/>
    <x v="2"/>
    <x v="18"/>
    <x v="2"/>
    <x v="15"/>
    <x v="6"/>
    <x v="3"/>
    <x v="1"/>
    <x v="2"/>
    <x v="6"/>
    <x v="2"/>
    <x v="1"/>
    <x v="0"/>
    <n v="95400"/>
    <x v="6"/>
    <x v="2"/>
    <x v="17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0"/>
    <x v="0"/>
    <x v="10"/>
    <x v="0"/>
    <x v="0"/>
    <x v="11"/>
    <x v="11"/>
    <x v="0"/>
    <x v="0"/>
    <x v="1"/>
    <x v="0"/>
    <x v="0"/>
    <x v="0"/>
    <x v="0"/>
    <x v="0"/>
    <x v="0"/>
    <x v="0"/>
    <x v="0"/>
    <x v="0"/>
    <x v="0"/>
    <x v="0"/>
    <n v="609"/>
  </r>
  <r>
    <x v="2"/>
    <x v="5"/>
    <x v="2"/>
    <x v="8"/>
    <s v="AZ 2005"/>
    <x v="63"/>
    <s v="La Paz"/>
    <x v="55"/>
    <x v="83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80"/>
    <n v="1080"/>
    <x v="6"/>
    <x v="2"/>
    <x v="18"/>
    <x v="3"/>
    <x v="4"/>
    <x v="1"/>
    <x v="3"/>
    <x v="1"/>
    <x v="2"/>
    <x v="18"/>
    <x v="2"/>
    <x v="15"/>
    <x v="6"/>
    <x v="3"/>
    <x v="1"/>
    <x v="2"/>
    <x v="6"/>
    <x v="2"/>
    <x v="1"/>
    <x v="0"/>
    <n v="194400"/>
    <x v="6"/>
    <x v="2"/>
    <x v="18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1"/>
    <x v="0"/>
    <x v="10"/>
    <x v="0"/>
    <x v="0"/>
    <x v="15"/>
    <x v="15"/>
    <x v="0"/>
    <x v="0"/>
    <x v="1"/>
    <x v="1"/>
    <x v="0"/>
    <x v="0"/>
    <x v="0"/>
    <x v="0"/>
    <x v="0"/>
    <x v="0"/>
    <x v="0"/>
    <x v="0"/>
    <x v="0"/>
    <x v="0"/>
    <n v="857"/>
  </r>
  <r>
    <x v="0"/>
    <x v="0"/>
    <x v="29"/>
    <x v="9"/>
    <s v="NM 2000"/>
    <x v="64"/>
    <s v="Valencia"/>
    <x v="56"/>
    <x v="84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140"/>
    <n v="140"/>
    <x v="10"/>
    <x v="4"/>
    <x v="0"/>
    <x v="0"/>
    <x v="0"/>
    <x v="1"/>
    <x v="6"/>
    <x v="1"/>
    <x v="0"/>
    <x v="0"/>
    <x v="0"/>
    <x v="0"/>
    <x v="0"/>
    <x v="6"/>
    <x v="1"/>
    <x v="0"/>
    <x v="0"/>
    <x v="3"/>
    <x v="0"/>
    <x v="0"/>
    <n v="25200"/>
    <x v="10"/>
    <x v="4"/>
    <x v="0"/>
    <x v="0"/>
    <x v="0"/>
    <x v="1"/>
    <x v="6"/>
    <x v="1"/>
    <x v="0"/>
    <x v="0"/>
    <x v="0"/>
    <x v="0"/>
    <x v="0"/>
    <x v="6"/>
    <x v="1"/>
    <x v="0"/>
    <x v="0"/>
    <x v="3"/>
    <x v="0"/>
    <x v="0"/>
    <x v="0"/>
    <x v="0"/>
    <x v="0"/>
    <x v="11"/>
    <x v="3"/>
    <x v="0"/>
    <x v="0"/>
    <x v="0"/>
    <x v="0"/>
    <x v="0"/>
    <x v="1"/>
    <x v="0"/>
    <x v="0"/>
    <x v="0"/>
    <x v="0"/>
    <x v="0"/>
    <x v="0"/>
    <x v="0"/>
    <x v="0"/>
    <x v="0"/>
    <x v="0"/>
    <x v="0"/>
    <n v="189"/>
  </r>
  <r>
    <x v="0"/>
    <x v="4"/>
    <x v="30"/>
    <x v="8"/>
    <s v="AZ 2001"/>
    <x v="65"/>
    <s v="Mohave"/>
    <x v="9"/>
    <x v="85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1"/>
    <x v="1"/>
    <x v="0"/>
    <x v="0"/>
    <x v="0"/>
    <x v="0"/>
    <x v="0"/>
    <x v="0"/>
    <x v="0"/>
    <x v="0"/>
    <n v="545"/>
    <n v="545"/>
    <x v="9"/>
    <x v="3"/>
    <x v="0"/>
    <x v="0"/>
    <x v="0"/>
    <x v="1"/>
    <x v="5"/>
    <x v="1"/>
    <x v="1"/>
    <x v="0"/>
    <x v="0"/>
    <x v="0"/>
    <x v="0"/>
    <x v="5"/>
    <x v="1"/>
    <x v="0"/>
    <x v="0"/>
    <x v="1"/>
    <x v="2"/>
    <x v="0"/>
    <n v="98100"/>
    <x v="9"/>
    <x v="3"/>
    <x v="0"/>
    <x v="0"/>
    <x v="0"/>
    <x v="1"/>
    <x v="5"/>
    <x v="1"/>
    <x v="1"/>
    <x v="0"/>
    <x v="0"/>
    <x v="0"/>
    <x v="0"/>
    <x v="5"/>
    <x v="1"/>
    <x v="0"/>
    <x v="0"/>
    <x v="1"/>
    <x v="2"/>
    <x v="0"/>
    <x v="1"/>
    <x v="1"/>
    <x v="0"/>
    <x v="11"/>
    <x v="3"/>
    <x v="1"/>
    <x v="2"/>
    <x v="2"/>
    <x v="0"/>
    <x v="0"/>
    <x v="1"/>
    <x v="1"/>
    <x v="0"/>
    <x v="0"/>
    <x v="0"/>
    <x v="0"/>
    <x v="0"/>
    <x v="0"/>
    <x v="0"/>
    <x v="0"/>
    <x v="0"/>
    <x v="0"/>
    <n v="834"/>
  </r>
  <r>
    <x v="0"/>
    <x v="4"/>
    <x v="8"/>
    <x v="8"/>
    <s v="AZ 2001"/>
    <x v="66"/>
    <s v="Mohave"/>
    <x v="57"/>
    <x v="86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n v="520"/>
    <n v="390"/>
    <x v="8"/>
    <x v="1"/>
    <x v="5"/>
    <x v="0"/>
    <x v="0"/>
    <x v="1"/>
    <x v="4"/>
    <x v="1"/>
    <x v="1"/>
    <x v="0"/>
    <x v="0"/>
    <x v="6"/>
    <x v="0"/>
    <x v="4"/>
    <x v="1"/>
    <x v="1"/>
    <x v="0"/>
    <x v="1"/>
    <x v="1"/>
    <x v="0"/>
    <n v="93600"/>
    <x v="8"/>
    <x v="1"/>
    <x v="5"/>
    <x v="0"/>
    <x v="0"/>
    <x v="1"/>
    <x v="4"/>
    <x v="1"/>
    <x v="1"/>
    <x v="0"/>
    <x v="0"/>
    <x v="6"/>
    <x v="0"/>
    <x v="4"/>
    <x v="1"/>
    <x v="1"/>
    <x v="0"/>
    <x v="1"/>
    <x v="1"/>
    <x v="0"/>
    <x v="2"/>
    <x v="1"/>
    <x v="0"/>
    <x v="11"/>
    <x v="4"/>
    <x v="0"/>
    <x v="14"/>
    <x v="14"/>
    <x v="6"/>
    <x v="6"/>
    <x v="1"/>
    <x v="0"/>
    <x v="0"/>
    <x v="0"/>
    <x v="0"/>
    <x v="0"/>
    <x v="0"/>
    <x v="0"/>
    <x v="0"/>
    <x v="0"/>
    <x v="0"/>
    <x v="0"/>
    <n v="524"/>
  </r>
  <r>
    <x v="2"/>
    <x v="2"/>
    <x v="2"/>
    <x v="9"/>
    <s v="NM 2003"/>
    <x v="64"/>
    <s v="Valencia"/>
    <x v="58"/>
    <x v="87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n v="220"/>
    <n v="220"/>
    <x v="5"/>
    <x v="2"/>
    <x v="4"/>
    <x v="2"/>
    <x v="7"/>
    <x v="1"/>
    <x v="2"/>
    <x v="1"/>
    <x v="1"/>
    <x v="3"/>
    <x v="2"/>
    <x v="14"/>
    <x v="1"/>
    <x v="2"/>
    <x v="1"/>
    <x v="2"/>
    <x v="4"/>
    <x v="2"/>
    <x v="1"/>
    <x v="0"/>
    <n v="39600"/>
    <x v="5"/>
    <x v="2"/>
    <x v="4"/>
    <x v="2"/>
    <x v="7"/>
    <x v="1"/>
    <x v="2"/>
    <x v="1"/>
    <x v="1"/>
    <x v="3"/>
    <x v="2"/>
    <x v="14"/>
    <x v="1"/>
    <x v="2"/>
    <x v="1"/>
    <x v="2"/>
    <x v="4"/>
    <x v="2"/>
    <x v="1"/>
    <x v="0"/>
    <x v="0"/>
    <x v="1"/>
    <x v="0"/>
    <x v="11"/>
    <x v="3"/>
    <x v="0"/>
    <x v="0"/>
    <x v="0"/>
    <x v="0"/>
    <x v="0"/>
    <x v="17"/>
    <x v="0"/>
    <x v="0"/>
    <x v="0"/>
    <x v="0"/>
    <x v="0"/>
    <x v="0"/>
    <x v="0"/>
    <x v="0"/>
    <x v="0"/>
    <x v="0"/>
    <x v="0"/>
    <n v="618"/>
  </r>
  <r>
    <x v="0"/>
    <x v="6"/>
    <x v="31"/>
    <x v="10"/>
    <s v="CO 1999"/>
    <x v="67"/>
    <s v="Weld"/>
    <x v="59"/>
    <x v="8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1"/>
    <n v="0"/>
    <x v="12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n v="43380"/>
    <x v="12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1"/>
    <x v="0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80"/>
  </r>
  <r>
    <x v="0"/>
    <x v="6"/>
    <x v="32"/>
    <x v="10"/>
    <s v="CO 1999"/>
    <x v="68"/>
    <s v="El Paso"/>
    <x v="60"/>
    <x v="8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"/>
    <n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n v="1134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68"/>
  </r>
  <r>
    <x v="0"/>
    <x v="0"/>
    <x v="18"/>
    <x v="10"/>
    <s v="CO 2000"/>
    <x v="69"/>
    <s v="Denver"/>
    <x v="61"/>
    <x v="9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4"/>
    <n v="74"/>
    <x v="10"/>
    <x v="0"/>
    <x v="0"/>
    <x v="0"/>
    <x v="0"/>
    <x v="1"/>
    <x v="6"/>
    <x v="0"/>
    <x v="0"/>
    <x v="0"/>
    <x v="0"/>
    <x v="0"/>
    <x v="0"/>
    <x v="6"/>
    <x v="1"/>
    <x v="0"/>
    <x v="0"/>
    <x v="0"/>
    <x v="0"/>
    <x v="0"/>
    <n v="13320"/>
    <x v="10"/>
    <x v="0"/>
    <x v="0"/>
    <x v="0"/>
    <x v="0"/>
    <x v="1"/>
    <x v="6"/>
    <x v="0"/>
    <x v="0"/>
    <x v="0"/>
    <x v="0"/>
    <x v="0"/>
    <x v="0"/>
    <x v="6"/>
    <x v="1"/>
    <x v="0"/>
    <x v="0"/>
    <x v="0"/>
    <x v="0"/>
    <x v="0"/>
    <x v="0"/>
    <x v="0"/>
    <x v="0"/>
    <x v="12"/>
    <x v="5"/>
    <x v="2"/>
    <x v="0"/>
    <x v="0"/>
    <x v="0"/>
    <x v="0"/>
    <x v="18"/>
    <x v="0"/>
    <x v="0"/>
    <x v="0"/>
    <x v="0"/>
    <x v="0"/>
    <x v="0"/>
    <x v="0"/>
    <x v="0"/>
    <x v="0"/>
    <x v="0"/>
    <x v="0"/>
    <n v="612"/>
  </r>
  <r>
    <x v="0"/>
    <x v="0"/>
    <x v="18"/>
    <x v="10"/>
    <s v="CO 2000"/>
    <x v="70"/>
    <s v="Boulder"/>
    <x v="59"/>
    <x v="9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6"/>
    <n v="0"/>
    <x v="13"/>
    <x v="0"/>
    <x v="0"/>
    <x v="0"/>
    <x v="0"/>
    <x v="1"/>
    <x v="7"/>
    <x v="0"/>
    <x v="0"/>
    <x v="0"/>
    <x v="0"/>
    <x v="0"/>
    <x v="0"/>
    <x v="7"/>
    <x v="1"/>
    <x v="0"/>
    <x v="0"/>
    <x v="0"/>
    <x v="0"/>
    <x v="0"/>
    <n v="22680"/>
    <x v="13"/>
    <x v="0"/>
    <x v="0"/>
    <x v="0"/>
    <x v="0"/>
    <x v="1"/>
    <x v="7"/>
    <x v="0"/>
    <x v="0"/>
    <x v="0"/>
    <x v="0"/>
    <x v="0"/>
    <x v="0"/>
    <x v="7"/>
    <x v="1"/>
    <x v="0"/>
    <x v="0"/>
    <x v="0"/>
    <x v="0"/>
    <x v="0"/>
    <x v="0"/>
    <x v="0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61"/>
  </r>
  <r>
    <x v="0"/>
    <x v="0"/>
    <x v="29"/>
    <x v="10"/>
    <s v="CO 2000"/>
    <x v="71"/>
    <s v="Morgan"/>
    <x v="17"/>
    <x v="9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28.1"/>
    <n v="0"/>
    <x v="9"/>
    <x v="4"/>
    <x v="0"/>
    <x v="0"/>
    <x v="0"/>
    <x v="1"/>
    <x v="5"/>
    <x v="1"/>
    <x v="0"/>
    <x v="0"/>
    <x v="0"/>
    <x v="0"/>
    <x v="0"/>
    <x v="5"/>
    <x v="1"/>
    <x v="0"/>
    <x v="0"/>
    <x v="3"/>
    <x v="0"/>
    <x v="0"/>
    <n v="59058"/>
    <x v="9"/>
    <x v="4"/>
    <x v="0"/>
    <x v="0"/>
    <x v="0"/>
    <x v="1"/>
    <x v="5"/>
    <x v="1"/>
    <x v="0"/>
    <x v="0"/>
    <x v="0"/>
    <x v="0"/>
    <x v="0"/>
    <x v="5"/>
    <x v="1"/>
    <x v="0"/>
    <x v="0"/>
    <x v="3"/>
    <x v="0"/>
    <x v="0"/>
    <x v="0"/>
    <x v="0"/>
    <x v="0"/>
    <x v="12"/>
    <x v="5"/>
    <x v="2"/>
    <x v="8"/>
    <x v="8"/>
    <x v="0"/>
    <x v="0"/>
    <x v="19"/>
    <x v="0"/>
    <x v="0"/>
    <x v="0"/>
    <x v="0"/>
    <x v="0"/>
    <x v="0"/>
    <x v="0"/>
    <x v="0"/>
    <x v="0"/>
    <x v="0"/>
    <x v="0"/>
    <n v="195"/>
  </r>
  <r>
    <x v="2"/>
    <x v="4"/>
    <x v="33"/>
    <x v="10"/>
    <s v="CO 2001"/>
    <x v="67"/>
    <s v="Weld"/>
    <x v="59"/>
    <x v="9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14"/>
    <n v="0"/>
    <x v="14"/>
    <x v="3"/>
    <x v="0"/>
    <x v="0"/>
    <x v="0"/>
    <x v="1"/>
    <x v="8"/>
    <x v="1"/>
    <x v="1"/>
    <x v="0"/>
    <x v="0"/>
    <x v="0"/>
    <x v="0"/>
    <x v="8"/>
    <x v="1"/>
    <x v="0"/>
    <x v="0"/>
    <x v="1"/>
    <x v="2"/>
    <x v="0"/>
    <n v="38520"/>
    <x v="14"/>
    <x v="3"/>
    <x v="0"/>
    <x v="0"/>
    <x v="0"/>
    <x v="1"/>
    <x v="8"/>
    <x v="1"/>
    <x v="1"/>
    <x v="0"/>
    <x v="0"/>
    <x v="0"/>
    <x v="0"/>
    <x v="8"/>
    <x v="1"/>
    <x v="0"/>
    <x v="0"/>
    <x v="1"/>
    <x v="2"/>
    <x v="0"/>
    <x v="1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26"/>
  </r>
  <r>
    <x v="0"/>
    <x v="4"/>
    <x v="6"/>
    <x v="10"/>
    <s v="CO 2001"/>
    <x v="70"/>
    <s v="Boulder"/>
    <x v="59"/>
    <x v="9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0"/>
    <n v="0"/>
    <x v="7"/>
    <x v="3"/>
    <x v="0"/>
    <x v="0"/>
    <x v="0"/>
    <x v="1"/>
    <x v="4"/>
    <x v="1"/>
    <x v="1"/>
    <x v="0"/>
    <x v="0"/>
    <x v="0"/>
    <x v="0"/>
    <x v="4"/>
    <x v="1"/>
    <x v="0"/>
    <x v="0"/>
    <x v="1"/>
    <x v="2"/>
    <x v="0"/>
    <n v="7200"/>
    <x v="7"/>
    <x v="3"/>
    <x v="0"/>
    <x v="0"/>
    <x v="0"/>
    <x v="1"/>
    <x v="4"/>
    <x v="1"/>
    <x v="1"/>
    <x v="0"/>
    <x v="0"/>
    <x v="0"/>
    <x v="0"/>
    <x v="4"/>
    <x v="1"/>
    <x v="0"/>
    <x v="0"/>
    <x v="1"/>
    <x v="2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40"/>
  </r>
  <r>
    <x v="0"/>
    <x v="4"/>
    <x v="8"/>
    <x v="10"/>
    <s v="CO 2001"/>
    <x v="72"/>
    <s v="El Paso*"/>
    <x v="62"/>
    <x v="9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0"/>
    <n v="0"/>
    <x v="8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n v="43200"/>
    <x v="8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x v="2"/>
    <x v="1"/>
    <x v="0"/>
    <x v="12"/>
    <x v="0"/>
    <x v="0"/>
    <x v="16"/>
    <x v="16"/>
    <x v="0"/>
    <x v="0"/>
    <x v="1"/>
    <x v="1"/>
    <x v="0"/>
    <x v="0"/>
    <x v="0"/>
    <x v="0"/>
    <x v="0"/>
    <x v="0"/>
    <x v="0"/>
    <x v="0"/>
    <x v="0"/>
    <x v="0"/>
    <n v="885"/>
  </r>
  <r>
    <x v="0"/>
    <x v="4"/>
    <x v="20"/>
    <x v="10"/>
    <s v="CO 2001"/>
    <x v="73"/>
    <s v="Lincoln"/>
    <x v="63"/>
    <x v="9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"/>
    <n v="75"/>
    <x v="11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n v="13500"/>
    <x v="11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x v="0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6"/>
  </r>
  <r>
    <x v="2"/>
    <x v="1"/>
    <x v="34"/>
    <x v="10"/>
    <s v="CO 2002"/>
    <x v="69"/>
    <s v="Adams"/>
    <x v="64"/>
    <x v="97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50"/>
    <n v="150"/>
    <x v="1"/>
    <x v="1"/>
    <x v="10"/>
    <x v="5"/>
    <x v="1"/>
    <x v="1"/>
    <x v="1"/>
    <x v="1"/>
    <x v="1"/>
    <x v="0"/>
    <x v="1"/>
    <x v="7"/>
    <x v="5"/>
    <x v="1"/>
    <x v="1"/>
    <x v="1"/>
    <x v="0"/>
    <x v="1"/>
    <x v="1"/>
    <x v="0"/>
    <n v="27000"/>
    <x v="1"/>
    <x v="1"/>
    <x v="10"/>
    <x v="5"/>
    <x v="1"/>
    <x v="1"/>
    <x v="1"/>
    <x v="1"/>
    <x v="1"/>
    <x v="0"/>
    <x v="1"/>
    <x v="7"/>
    <x v="5"/>
    <x v="1"/>
    <x v="1"/>
    <x v="1"/>
    <x v="0"/>
    <x v="1"/>
    <x v="1"/>
    <x v="0"/>
    <x v="0"/>
    <x v="1"/>
    <x v="0"/>
    <x v="12"/>
    <x v="5"/>
    <x v="2"/>
    <x v="0"/>
    <x v="0"/>
    <x v="0"/>
    <x v="0"/>
    <x v="20"/>
    <x v="0"/>
    <x v="0"/>
    <x v="0"/>
    <x v="0"/>
    <x v="0"/>
    <x v="0"/>
    <x v="0"/>
    <x v="0"/>
    <x v="0"/>
    <x v="0"/>
    <x v="0"/>
    <n v="523"/>
  </r>
  <r>
    <x v="2"/>
    <x v="1"/>
    <x v="34"/>
    <x v="10"/>
    <s v="CO 2002"/>
    <x v="71"/>
    <s v="Morgan"/>
    <x v="10"/>
    <x v="98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"/>
    <n v="60"/>
    <x v="15"/>
    <x v="1"/>
    <x v="10"/>
    <x v="5"/>
    <x v="1"/>
    <x v="1"/>
    <x v="9"/>
    <x v="1"/>
    <x v="1"/>
    <x v="0"/>
    <x v="1"/>
    <x v="7"/>
    <x v="5"/>
    <x v="9"/>
    <x v="1"/>
    <x v="1"/>
    <x v="0"/>
    <x v="1"/>
    <x v="1"/>
    <x v="0"/>
    <n v="10800"/>
    <x v="15"/>
    <x v="1"/>
    <x v="10"/>
    <x v="5"/>
    <x v="1"/>
    <x v="1"/>
    <x v="9"/>
    <x v="1"/>
    <x v="1"/>
    <x v="0"/>
    <x v="1"/>
    <x v="7"/>
    <x v="5"/>
    <x v="9"/>
    <x v="1"/>
    <x v="1"/>
    <x v="0"/>
    <x v="1"/>
    <x v="1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66"/>
  </r>
  <r>
    <x v="0"/>
    <x v="1"/>
    <x v="25"/>
    <x v="10"/>
    <s v="CO 2002"/>
    <x v="73"/>
    <s v="Lincoln"/>
    <x v="63"/>
    <x v="99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5"/>
    <n v="225"/>
    <x v="2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n v="40500"/>
    <x v="2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x v="0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6"/>
  </r>
  <r>
    <x v="2"/>
    <x v="1"/>
    <x v="2"/>
    <x v="6"/>
    <s v="WY 2002"/>
    <x v="74"/>
    <s v="Campbell"/>
    <x v="65"/>
    <x v="10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n v="90000"/>
    <x v="3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x v="1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8"/>
  </r>
  <r>
    <x v="2"/>
    <x v="2"/>
    <x v="7"/>
    <x v="10"/>
    <s v="CO 2003"/>
    <x v="75"/>
    <s v="Adams"/>
    <x v="66"/>
    <x v="10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70"/>
    <n v="270"/>
    <x v="4"/>
    <x v="1"/>
    <x v="6"/>
    <x v="7"/>
    <x v="5"/>
    <x v="1"/>
    <x v="2"/>
    <x v="1"/>
    <x v="1"/>
    <x v="2"/>
    <x v="1"/>
    <x v="3"/>
    <x v="1"/>
    <x v="2"/>
    <x v="1"/>
    <x v="1"/>
    <x v="3"/>
    <x v="1"/>
    <x v="1"/>
    <x v="0"/>
    <n v="48600"/>
    <x v="4"/>
    <x v="1"/>
    <x v="6"/>
    <x v="7"/>
    <x v="5"/>
    <x v="1"/>
    <x v="2"/>
    <x v="1"/>
    <x v="1"/>
    <x v="2"/>
    <x v="1"/>
    <x v="3"/>
    <x v="1"/>
    <x v="2"/>
    <x v="1"/>
    <x v="1"/>
    <x v="3"/>
    <x v="1"/>
    <x v="1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33"/>
  </r>
  <r>
    <x v="0"/>
    <x v="2"/>
    <x v="35"/>
    <x v="10"/>
    <s v="CO 2003"/>
    <x v="68"/>
    <s v="El Paso"/>
    <x v="60"/>
    <x v="89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60"/>
    <n v="0"/>
    <x v="5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n v="82800"/>
    <x v="5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x v="1"/>
    <x v="1"/>
    <x v="0"/>
    <x v="12"/>
    <x v="0"/>
    <x v="0"/>
    <x v="0"/>
    <x v="0"/>
    <x v="0"/>
    <x v="0"/>
    <x v="21"/>
    <x v="1"/>
    <x v="0"/>
    <x v="0"/>
    <x v="0"/>
    <x v="0"/>
    <x v="0"/>
    <x v="0"/>
    <x v="0"/>
    <x v="0"/>
    <x v="0"/>
    <x v="0"/>
    <n v="839"/>
  </r>
  <r>
    <x v="2"/>
    <x v="3"/>
    <x v="2"/>
    <x v="10"/>
    <s v="CO 2004"/>
    <x v="76"/>
    <s v="Weld"/>
    <x v="9"/>
    <x v="10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60"/>
    <n v="460"/>
    <x v="6"/>
    <x v="2"/>
    <x v="4"/>
    <x v="3"/>
    <x v="4"/>
    <x v="1"/>
    <x v="3"/>
    <x v="1"/>
    <x v="2"/>
    <x v="5"/>
    <x v="2"/>
    <x v="5"/>
    <x v="3"/>
    <x v="3"/>
    <x v="1"/>
    <x v="2"/>
    <x v="8"/>
    <x v="2"/>
    <x v="1"/>
    <x v="0"/>
    <n v="82800"/>
    <x v="6"/>
    <x v="2"/>
    <x v="4"/>
    <x v="3"/>
    <x v="4"/>
    <x v="1"/>
    <x v="3"/>
    <x v="1"/>
    <x v="2"/>
    <x v="5"/>
    <x v="2"/>
    <x v="5"/>
    <x v="3"/>
    <x v="3"/>
    <x v="1"/>
    <x v="2"/>
    <x v="8"/>
    <x v="2"/>
    <x v="1"/>
    <x v="0"/>
    <x v="0"/>
    <x v="1"/>
    <x v="0"/>
    <x v="12"/>
    <x v="5"/>
    <x v="2"/>
    <x v="2"/>
    <x v="2"/>
    <x v="0"/>
    <x v="0"/>
    <x v="1"/>
    <x v="1"/>
    <x v="0"/>
    <x v="0"/>
    <x v="0"/>
    <x v="0"/>
    <x v="0"/>
    <x v="0"/>
    <x v="0"/>
    <x v="0"/>
    <x v="0"/>
    <x v="0"/>
    <n v="879"/>
  </r>
  <r>
    <x v="0"/>
    <x v="4"/>
    <x v="8"/>
    <x v="2"/>
    <s v="OR 2001"/>
    <x v="77"/>
    <s v="Klamath"/>
    <x v="67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90"/>
    <n v="313"/>
    <x v="8"/>
    <x v="1"/>
    <x v="5"/>
    <x v="0"/>
    <x v="0"/>
    <x v="1"/>
    <x v="4"/>
    <x v="1"/>
    <x v="1"/>
    <x v="0"/>
    <x v="0"/>
    <x v="6"/>
    <x v="4"/>
    <x v="4"/>
    <x v="1"/>
    <x v="1"/>
    <x v="0"/>
    <x v="1"/>
    <x v="1"/>
    <x v="0"/>
    <n v="88200"/>
    <x v="8"/>
    <x v="1"/>
    <x v="5"/>
    <x v="0"/>
    <x v="0"/>
    <x v="1"/>
    <x v="4"/>
    <x v="1"/>
    <x v="1"/>
    <x v="0"/>
    <x v="0"/>
    <x v="6"/>
    <x v="4"/>
    <x v="4"/>
    <x v="1"/>
    <x v="1"/>
    <x v="0"/>
    <x v="1"/>
    <x v="1"/>
    <x v="0"/>
    <x v="1"/>
    <x v="1"/>
    <x v="0"/>
    <x v="13"/>
    <x v="1"/>
    <x v="0"/>
    <x v="0"/>
    <x v="0"/>
    <x v="0"/>
    <x v="0"/>
    <x v="22"/>
    <x v="0"/>
    <x v="0"/>
    <x v="0"/>
    <x v="0"/>
    <x v="0"/>
    <x v="0"/>
    <x v="0"/>
    <x v="0"/>
    <x v="0"/>
    <x v="0"/>
    <x v="0"/>
    <n v="617"/>
  </r>
  <r>
    <x v="0"/>
    <x v="4"/>
    <x v="22"/>
    <x v="4"/>
    <s v="ID 2001"/>
    <x v="78"/>
    <s v="Kootenai"/>
    <x v="68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70"/>
    <n v="270"/>
    <x v="8"/>
    <x v="1"/>
    <x v="8"/>
    <x v="6"/>
    <x v="0"/>
    <x v="1"/>
    <x v="4"/>
    <x v="1"/>
    <x v="1"/>
    <x v="0"/>
    <x v="0"/>
    <x v="7"/>
    <x v="5"/>
    <x v="4"/>
    <x v="1"/>
    <x v="1"/>
    <x v="0"/>
    <x v="1"/>
    <x v="1"/>
    <x v="0"/>
    <n v="48600"/>
    <x v="8"/>
    <x v="1"/>
    <x v="8"/>
    <x v="6"/>
    <x v="0"/>
    <x v="1"/>
    <x v="4"/>
    <x v="1"/>
    <x v="1"/>
    <x v="0"/>
    <x v="0"/>
    <x v="7"/>
    <x v="5"/>
    <x v="4"/>
    <x v="1"/>
    <x v="1"/>
    <x v="0"/>
    <x v="1"/>
    <x v="1"/>
    <x v="0"/>
    <x v="1"/>
    <x v="1"/>
    <x v="0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n v="193"/>
  </r>
  <r>
    <x v="2"/>
    <x v="4"/>
    <x v="2"/>
    <x v="6"/>
    <s v="WY 2001"/>
    <x v="74"/>
    <s v="Campbell"/>
    <x v="69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"/>
    <n v="5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n v="900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x v="0"/>
    <x v="0"/>
    <x v="0"/>
    <x v="14"/>
    <x v="0"/>
    <x v="0"/>
    <x v="0"/>
    <x v="0"/>
    <x v="0"/>
    <x v="0"/>
    <x v="1"/>
    <x v="1"/>
    <x v="3"/>
    <x v="0"/>
    <x v="0"/>
    <x v="0"/>
    <x v="0"/>
    <x v="0"/>
    <x v="0"/>
    <x v="0"/>
    <x v="0"/>
    <x v="0"/>
    <n v="786"/>
  </r>
  <r>
    <x v="1"/>
    <x v="3"/>
    <x v="13"/>
    <x v="3"/>
    <s v="WA 2004"/>
    <x v="79"/>
    <s v="Columbia"/>
    <x v="70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100"/>
    <n v="1100"/>
    <x v="5"/>
    <x v="2"/>
    <x v="4"/>
    <x v="3"/>
    <x v="4"/>
    <x v="1"/>
    <x v="2"/>
    <x v="1"/>
    <x v="1"/>
    <x v="6"/>
    <x v="2"/>
    <x v="5"/>
    <x v="3"/>
    <x v="2"/>
    <x v="1"/>
    <x v="2"/>
    <x v="5"/>
    <x v="2"/>
    <x v="1"/>
    <x v="0"/>
    <n v="198000"/>
    <x v="5"/>
    <x v="2"/>
    <x v="4"/>
    <x v="3"/>
    <x v="4"/>
    <x v="1"/>
    <x v="2"/>
    <x v="1"/>
    <x v="1"/>
    <x v="6"/>
    <x v="2"/>
    <x v="5"/>
    <x v="3"/>
    <x v="2"/>
    <x v="1"/>
    <x v="2"/>
    <x v="5"/>
    <x v="2"/>
    <x v="1"/>
    <x v="0"/>
    <x v="0"/>
    <x v="0"/>
    <x v="0"/>
    <x v="13"/>
    <x v="1"/>
    <x v="0"/>
    <x v="14"/>
    <x v="14"/>
    <x v="0"/>
    <x v="0"/>
    <x v="1"/>
    <x v="0"/>
    <x v="0"/>
    <x v="0"/>
    <x v="0"/>
    <x v="0"/>
    <x v="0"/>
    <x v="0"/>
    <x v="0"/>
    <x v="0"/>
    <x v="0"/>
    <x v="0"/>
    <n v="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H145" firstHeaderRow="1" firstDataRow="2" firstDataCol="6" rowPageCount="24" colPageCount="1"/>
  <pivotFields count="175">
    <pivotField axis="axisPage" compact="0" outline="0" subtotalTop="0" showAll="0" includeNewItemsInFilter="1" defaultSubtotal="0">
      <items count="4">
        <item x="0"/>
        <item x="2"/>
        <item x="1"/>
        <item x="3"/>
      </items>
    </pivotField>
    <pivotField axis="axisRow" compact="0" outline="0" subtotalTop="0" showAll="0" includeNewItemsInFilter="1">
      <items count="8">
        <item x="6"/>
        <item x="0"/>
        <item x="4"/>
        <item x="1"/>
        <item x="2"/>
        <item x="3"/>
        <item x="5"/>
        <item t="default"/>
      </items>
    </pivotField>
    <pivotField axis="axisRow" compact="0" outline="0" subtotalTop="0" showAll="0" includeNewItemsInFilter="1" defaultSubtotal="0">
      <items count="36">
        <item x="35"/>
        <item x="31"/>
        <item x="32"/>
        <item x="0"/>
        <item x="19"/>
        <item x="18"/>
        <item x="29"/>
        <item x="30"/>
        <item x="33"/>
        <item x="6"/>
        <item x="8"/>
        <item x="22"/>
        <item x="14"/>
        <item x="20"/>
        <item x="21"/>
        <item x="34"/>
        <item x="9"/>
        <item x="15"/>
        <item x="1"/>
        <item x="10"/>
        <item x="16"/>
        <item x="25"/>
        <item x="11"/>
        <item x="12"/>
        <item x="3"/>
        <item x="23"/>
        <item x="7"/>
        <item x="24"/>
        <item x="26"/>
        <item x="27"/>
        <item x="4"/>
        <item x="5"/>
        <item x="17"/>
        <item x="13"/>
        <item x="28"/>
        <item x="2"/>
      </items>
    </pivotField>
    <pivotField axis="axisRow" compact="0" outline="0" subtotalTop="0" showAll="0" includeNewItemsInFilter="1" defaultSubtotal="0">
      <items count="11">
        <item x="8"/>
        <item x="0"/>
        <item x="10"/>
        <item x="4"/>
        <item x="5"/>
        <item x="9"/>
        <item x="1"/>
        <item x="2"/>
        <item x="7"/>
        <item x="3"/>
        <item x="6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80">
        <item x="20"/>
        <item x="19"/>
        <item x="48"/>
        <item x="61"/>
        <item x="47"/>
        <item x="75"/>
        <item x="52"/>
        <item x="64"/>
        <item x="63"/>
        <item x="3"/>
        <item x="25"/>
        <item x="70"/>
        <item x="41"/>
        <item x="71"/>
        <item x="59"/>
        <item x="65"/>
        <item x="15"/>
        <item x="42"/>
        <item x="54"/>
        <item x="24"/>
        <item x="55"/>
        <item x="32"/>
        <item x="34"/>
        <item x="9"/>
        <item x="58"/>
        <item x="31"/>
        <item x="60"/>
        <item x="69"/>
        <item x="8"/>
        <item x="40"/>
        <item x="28"/>
        <item x="50"/>
        <item x="68"/>
        <item x="72"/>
        <item x="62"/>
        <item x="43"/>
        <item x="29"/>
        <item x="27"/>
        <item x="76"/>
        <item x="7"/>
        <item x="66"/>
        <item x="77"/>
        <item x="45"/>
        <item x="30"/>
        <item x="73"/>
        <item x="14"/>
        <item x="6"/>
        <item x="35"/>
        <item x="51"/>
        <item x="49"/>
        <item x="18"/>
        <item x="13"/>
        <item x="37"/>
        <item x="57"/>
        <item x="46"/>
        <item x="26"/>
        <item x="0"/>
        <item x="56"/>
        <item x="12"/>
        <item x="67"/>
        <item x="39"/>
        <item x="78"/>
        <item x="5"/>
        <item x="22"/>
        <item x="1"/>
        <item x="21"/>
        <item x="17"/>
        <item x="16"/>
        <item x="36"/>
        <item x="11"/>
        <item x="44"/>
        <item x="79"/>
        <item x="33"/>
        <item x="4"/>
        <item x="2"/>
        <item x="53"/>
        <item x="23"/>
        <item x="38"/>
        <item x="74"/>
        <item x="10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1">
        <item x="35"/>
        <item x="5"/>
        <item x="55"/>
        <item x="18"/>
        <item x="68"/>
        <item x="61"/>
        <item x="37"/>
        <item x="12"/>
        <item x="0"/>
        <item x="9"/>
        <item x="4"/>
        <item x="47"/>
        <item x="60"/>
        <item x="38"/>
        <item x="17"/>
        <item x="58"/>
        <item x="32"/>
        <item x="34"/>
        <item x="46"/>
        <item x="36"/>
        <item x="28"/>
        <item x="23"/>
        <item x="56"/>
        <item x="11"/>
        <item x="43"/>
        <item x="10"/>
        <item x="62"/>
        <item x="19"/>
        <item x="20"/>
        <item x="26"/>
        <item x="30"/>
        <item x="53"/>
        <item x="40"/>
        <item x="45"/>
        <item x="16"/>
        <item x="65"/>
        <item x="6"/>
        <item x="49"/>
        <item x="21"/>
        <item x="31"/>
        <item x="64"/>
        <item x="33"/>
        <item x="7"/>
        <item x="13"/>
        <item x="67"/>
        <item x="51"/>
        <item x="8"/>
        <item x="42"/>
        <item x="22"/>
        <item x="50"/>
        <item x="70"/>
        <item x="57"/>
        <item x="59"/>
        <item x="41"/>
        <item x="1"/>
        <item x="54"/>
        <item x="44"/>
        <item x="66"/>
        <item x="15"/>
        <item x="14"/>
        <item x="52"/>
        <item x="25"/>
        <item x="3"/>
        <item x="2"/>
        <item x="27"/>
        <item x="24"/>
        <item x="63"/>
        <item x="69"/>
        <item x="39"/>
        <item x="29"/>
        <item x="48"/>
      </items>
    </pivotField>
    <pivotField axis="axisRow" compact="0" outline="0" subtotalTop="0" showAll="0" includeNewItemsInFilter="1" defaultSubtotal="0">
      <items count="107">
        <item x="48"/>
        <item x="65"/>
        <item x="7"/>
        <item x="5"/>
        <item x="14"/>
        <item x="83"/>
        <item x="28"/>
        <item x="104"/>
        <item x="90"/>
        <item x="50"/>
        <item x="17"/>
        <item x="0"/>
        <item x="23"/>
        <item x="30"/>
        <item x="102"/>
        <item x="19"/>
        <item x="15"/>
        <item x="85"/>
        <item x="11"/>
        <item x="13"/>
        <item x="10"/>
        <item x="63"/>
        <item x="4"/>
        <item x="67"/>
        <item x="79"/>
        <item x="89"/>
        <item x="51"/>
        <item x="92"/>
        <item x="27"/>
        <item x="87"/>
        <item x="45"/>
        <item x="47"/>
        <item x="64"/>
        <item x="49"/>
        <item x="40"/>
        <item x="34"/>
        <item x="84"/>
        <item x="72"/>
        <item x="73"/>
        <item x="21"/>
        <item x="16"/>
        <item x="44"/>
        <item x="26"/>
        <item x="59"/>
        <item x="98"/>
        <item x="12"/>
        <item x="95"/>
        <item x="29"/>
        <item x="31"/>
        <item x="37"/>
        <item x="68"/>
        <item x="42"/>
        <item x="80"/>
        <item x="53"/>
        <item x="62"/>
        <item x="25"/>
        <item x="100"/>
        <item x="6"/>
        <item x="69"/>
        <item x="32"/>
        <item x="43"/>
        <item x="97"/>
        <item x="46"/>
        <item x="8"/>
        <item x="18"/>
        <item x="103"/>
        <item x="76"/>
        <item x="78"/>
        <item x="9"/>
        <item x="75"/>
        <item x="60"/>
        <item x="58"/>
        <item x="39"/>
        <item x="71"/>
        <item x="82"/>
        <item x="56"/>
        <item x="33"/>
        <item x="70"/>
        <item x="106"/>
        <item x="86"/>
        <item x="91"/>
        <item x="93"/>
        <item x="88"/>
        <item x="94"/>
        <item x="57"/>
        <item x="55"/>
        <item x="66"/>
        <item x="1"/>
        <item x="81"/>
        <item x="74"/>
        <item x="61"/>
        <item x="101"/>
        <item x="24"/>
        <item x="54"/>
        <item x="22"/>
        <item x="20"/>
        <item x="77"/>
        <item x="36"/>
        <item x="3"/>
        <item x="2"/>
        <item x="38"/>
        <item x="35"/>
        <item x="96"/>
        <item x="99"/>
        <item x="105"/>
        <item x="52"/>
        <item x="41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6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x="14"/>
        <item t="default"/>
      </items>
    </pivotField>
    <pivotField axis="axisPage" compact="0" outline="0" subtotalTop="0" showAll="0" includeNewItemsInFilter="1">
      <items count="7">
        <item x="1"/>
        <item x="5"/>
        <item x="2"/>
        <item x="3"/>
        <item x="4"/>
        <item x="0"/>
        <item t="default"/>
      </items>
    </pivotField>
    <pivotField axis="axisPage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1"/>
    <field x="2"/>
    <field x="3"/>
    <field x="5"/>
    <field x="7"/>
    <field x="8"/>
  </rowFields>
  <rowItems count="117">
    <i>
      <x/>
      <x v="1"/>
      <x v="2"/>
      <x v="59"/>
      <x v="52"/>
      <x v="82"/>
    </i>
    <i r="1">
      <x v="2"/>
      <x v="2"/>
      <x v="32"/>
      <x v="12"/>
      <x v="25"/>
    </i>
    <i t="default">
      <x/>
    </i>
    <i>
      <x v="1"/>
      <x v="3"/>
      <x v="1"/>
      <x v="56"/>
      <x v="8"/>
      <x v="11"/>
    </i>
    <i r="1">
      <x v="4"/>
      <x v="8"/>
      <x v="70"/>
      <x v="13"/>
      <x v="26"/>
    </i>
    <i r="1">
      <x v="5"/>
      <x v="2"/>
      <x v="11"/>
      <x v="52"/>
      <x v="80"/>
    </i>
    <i r="3">
      <x v="27"/>
      <x v="5"/>
      <x v="8"/>
    </i>
    <i r="2">
      <x v="10"/>
      <x v="35"/>
      <x v="6"/>
      <x v="9"/>
    </i>
    <i r="1">
      <x v="6"/>
      <x v="2"/>
      <x v="13"/>
      <x v="14"/>
      <x v="27"/>
    </i>
    <i r="2">
      <x v="5"/>
      <x v="7"/>
      <x v="22"/>
      <x v="36"/>
    </i>
    <i r="1">
      <x v="35"/>
      <x v="4"/>
      <x v="12"/>
      <x/>
      <x/>
    </i>
    <i t="default">
      <x v="1"/>
    </i>
    <i>
      <x v="2"/>
      <x v="7"/>
      <x/>
      <x v="15"/>
      <x v="9"/>
      <x v="17"/>
    </i>
    <i r="1">
      <x v="8"/>
      <x v="2"/>
      <x v="59"/>
      <x v="52"/>
      <x v="81"/>
    </i>
    <i r="1">
      <x v="9"/>
      <x/>
      <x v="20"/>
      <x v="53"/>
      <x v="86"/>
    </i>
    <i r="2">
      <x v="1"/>
      <x v="23"/>
      <x v="46"/>
      <x v="68"/>
    </i>
    <i r="3">
      <x v="79"/>
      <x v="9"/>
      <x v="18"/>
    </i>
    <i r="2">
      <x v="2"/>
      <x v="11"/>
      <x v="52"/>
      <x v="83"/>
    </i>
    <i r="1">
      <x v="10"/>
      <x/>
      <x v="40"/>
      <x v="51"/>
      <x v="79"/>
    </i>
    <i r="2">
      <x v="1"/>
      <x v="58"/>
      <x v="9"/>
      <x v="19"/>
    </i>
    <i r="3">
      <x v="69"/>
      <x v="25"/>
      <x v="45"/>
    </i>
    <i r="2">
      <x v="2"/>
      <x v="33"/>
      <x v="26"/>
      <x v="46"/>
    </i>
    <i r="2">
      <x v="7"/>
      <x v="41"/>
      <x v="44"/>
      <x v="65"/>
    </i>
    <i r="1">
      <x v="11"/>
      <x/>
      <x v="57"/>
      <x v="11"/>
      <x v="23"/>
    </i>
    <i r="2">
      <x v="1"/>
      <x v="31"/>
      <x v="24"/>
      <x v="43"/>
    </i>
    <i r="2">
      <x v="3"/>
      <x v="61"/>
      <x v="4"/>
      <x v="7"/>
    </i>
    <i r="1">
      <x v="12"/>
      <x v="6"/>
      <x v="63"/>
      <x v="34"/>
      <x v="55"/>
    </i>
    <i r="1">
      <x v="13"/>
      <x v="1"/>
      <x v="48"/>
      <x v="46"/>
      <x v="70"/>
    </i>
    <i r="2">
      <x v="2"/>
      <x v="44"/>
      <x v="66"/>
      <x v="102"/>
    </i>
    <i r="2">
      <x v="6"/>
      <x v="42"/>
      <x v="68"/>
      <x v="105"/>
    </i>
    <i r="1">
      <x v="35"/>
      <x/>
      <x v="53"/>
      <x v="70"/>
      <x v="50"/>
    </i>
    <i r="2">
      <x v="10"/>
      <x v="78"/>
      <x v="67"/>
      <x v="104"/>
    </i>
    <i t="default">
      <x v="2"/>
    </i>
    <i>
      <x v="3"/>
      <x v="14"/>
      <x/>
      <x v="53"/>
      <x v="37"/>
      <x v="58"/>
    </i>
    <i r="2">
      <x v="6"/>
      <x v="42"/>
      <x v="32"/>
      <x v="53"/>
    </i>
    <i r="1">
      <x v="15"/>
      <x v="2"/>
      <x v="13"/>
      <x v="25"/>
      <x v="44"/>
    </i>
    <i r="3">
      <x v="27"/>
      <x v="40"/>
      <x v="61"/>
    </i>
    <i r="1">
      <x v="16"/>
      <x/>
      <x v="14"/>
      <x v="47"/>
      <x v="73"/>
    </i>
    <i r="3">
      <x v="24"/>
      <x v="49"/>
      <x v="77"/>
    </i>
    <i r="2">
      <x v="1"/>
      <x v="58"/>
      <x v="9"/>
      <x v="16"/>
    </i>
    <i r="3">
      <x v="69"/>
      <x v="1"/>
      <x v="4"/>
    </i>
    <i r="2">
      <x v="7"/>
      <x v="10"/>
      <x v="3"/>
      <x v="6"/>
    </i>
    <i r="1">
      <x v="17"/>
      <x v="1"/>
      <x v="6"/>
      <x v="56"/>
      <x v="90"/>
    </i>
    <i r="2">
      <x v="9"/>
      <x v="55"/>
      <x v="27"/>
      <x v="47"/>
    </i>
    <i r="1">
      <x v="18"/>
      <x/>
      <x v="14"/>
      <x v="23"/>
      <x v="37"/>
    </i>
    <i r="2">
      <x v="1"/>
      <x v="64"/>
      <x v="54"/>
      <x v="87"/>
    </i>
    <i r="2">
      <x v="7"/>
      <x v="37"/>
      <x v="9"/>
      <x v="13"/>
    </i>
    <i r="2">
      <x v="9"/>
      <x v="30"/>
      <x v="28"/>
      <x v="48"/>
    </i>
    <i r="1">
      <x v="19"/>
      <x v="1"/>
      <x v="51"/>
      <x v="23"/>
      <x v="40"/>
    </i>
    <i r="1">
      <x v="20"/>
      <x v="9"/>
      <x v="36"/>
      <x v="38"/>
      <x v="59"/>
    </i>
    <i r="1">
      <x v="21"/>
      <x v="2"/>
      <x v="44"/>
      <x v="66"/>
      <x v="103"/>
    </i>
    <i r="2">
      <x v="5"/>
      <x v="26"/>
      <x v="23"/>
      <x v="38"/>
    </i>
    <i r="1">
      <x v="22"/>
      <x v="1"/>
      <x v="69"/>
      <x v="1"/>
      <x v="4"/>
    </i>
    <i r="1">
      <x v="35"/>
      <x v="1"/>
      <x v="16"/>
      <x v="43"/>
      <x v="64"/>
    </i>
    <i r="3">
      <x v="45"/>
      <x v="7"/>
      <x v="10"/>
    </i>
    <i r="3">
      <x v="74"/>
      <x v="63"/>
      <x v="99"/>
    </i>
    <i r="2">
      <x v="3"/>
      <x v="43"/>
      <x v="48"/>
      <x v="76"/>
    </i>
    <i r="2">
      <x v="9"/>
      <x v="21"/>
      <x v="65"/>
      <x v="101"/>
    </i>
    <i r="3">
      <x v="25"/>
      <x v="21"/>
      <x v="35"/>
    </i>
    <i r="2">
      <x v="10"/>
      <x v="78"/>
      <x v="35"/>
      <x v="56"/>
    </i>
    <i t="default">
      <x v="3"/>
    </i>
    <i>
      <x v="4"/>
      <x/>
      <x v="2"/>
      <x v="32"/>
      <x v="12"/>
      <x v="25"/>
    </i>
    <i r="1">
      <x v="23"/>
      <x/>
      <x v="3"/>
      <x v="56"/>
      <x v="89"/>
    </i>
    <i r="2">
      <x v="1"/>
      <x v="67"/>
      <x v="9"/>
      <x v="15"/>
    </i>
    <i r="1">
      <x v="24"/>
      <x/>
      <x v="34"/>
      <x v="45"/>
      <x v="66"/>
    </i>
    <i r="3">
      <x v="57"/>
      <x v="46"/>
      <x v="69"/>
    </i>
    <i r="2">
      <x v="1"/>
      <x v="9"/>
      <x v="62"/>
      <x v="98"/>
    </i>
    <i r="1">
      <x v="25"/>
      <x v="1"/>
      <x v="31"/>
      <x v="33"/>
      <x v="54"/>
    </i>
    <i r="1">
      <x v="26"/>
      <x/>
      <x v="34"/>
      <x v="45"/>
      <x v="67"/>
    </i>
    <i r="3">
      <x v="57"/>
      <x v="60"/>
      <x v="96"/>
    </i>
    <i r="2">
      <x v="1"/>
      <x v="6"/>
      <x v="9"/>
      <x v="21"/>
    </i>
    <i r="3">
      <x v="23"/>
      <x v="9"/>
      <x v="20"/>
    </i>
    <i r="2">
      <x v="2"/>
      <x v="5"/>
      <x v="57"/>
      <x v="91"/>
    </i>
    <i r="2">
      <x v="6"/>
      <x v="4"/>
      <x v="53"/>
      <x v="85"/>
    </i>
    <i r="3">
      <x v="19"/>
      <x v="14"/>
      <x v="28"/>
    </i>
    <i r="3">
      <x v="54"/>
      <x v="59"/>
      <x v="93"/>
    </i>
    <i r="3">
      <x v="76"/>
      <x v="23"/>
      <x v="42"/>
    </i>
    <i r="2">
      <x v="9"/>
      <x v="22"/>
      <x v="64"/>
      <x v="100"/>
    </i>
    <i r="3">
      <x v="30"/>
      <x v="29"/>
      <x v="49"/>
    </i>
    <i r="3">
      <x v="72"/>
      <x v="61"/>
      <x v="97"/>
    </i>
    <i r="1">
      <x v="27"/>
      <x v="1"/>
      <x v="75"/>
      <x v="18"/>
      <x v="32"/>
    </i>
    <i r="1">
      <x v="28"/>
      <x/>
      <x v="57"/>
      <x v="11"/>
      <x v="24"/>
    </i>
    <i r="1">
      <x v="29"/>
      <x/>
      <x v="34"/>
      <x v="31"/>
      <x v="52"/>
    </i>
    <i r="1">
      <x v="30"/>
      <x v="1"/>
      <x v="73"/>
      <x v="10"/>
      <x v="22"/>
    </i>
    <i r="1">
      <x v="35"/>
      <x v="1"/>
      <x v="1"/>
      <x v="59"/>
      <x v="94"/>
    </i>
    <i r="3">
      <x v="50"/>
      <x v="23"/>
      <x v="39"/>
    </i>
    <i r="3">
      <x v="66"/>
      <x v="59"/>
      <x v="95"/>
    </i>
    <i r="2">
      <x v="5"/>
      <x v="7"/>
      <x v="15"/>
      <x v="29"/>
    </i>
    <i r="2">
      <x v="6"/>
      <x v="2"/>
      <x v="53"/>
      <x v="84"/>
    </i>
    <i r="3">
      <x v="42"/>
      <x v="47"/>
      <x v="75"/>
    </i>
    <i t="default">
      <x v="4"/>
    </i>
    <i>
      <x v="5"/>
      <x v="31"/>
      <x v="1"/>
      <x v="62"/>
      <x v="1"/>
      <x v="3"/>
    </i>
    <i r="2">
      <x v="7"/>
      <x v="37"/>
      <x v="46"/>
      <x v="72"/>
    </i>
    <i r="1">
      <x v="32"/>
      <x v="9"/>
      <x v="47"/>
      <x v="20"/>
      <x v="34"/>
    </i>
    <i r="1">
      <x v="33"/>
      <x v="1"/>
      <x/>
      <x v="9"/>
      <x v="12"/>
    </i>
    <i r="3">
      <x v="18"/>
      <x v="1"/>
      <x v="1"/>
    </i>
    <i r="2">
      <x v="3"/>
      <x v="52"/>
      <x v="30"/>
      <x v="51"/>
    </i>
    <i r="2">
      <x v="6"/>
      <x v="49"/>
      <x v="46"/>
      <x v="71"/>
    </i>
    <i r="2">
      <x v="9"/>
      <x v="68"/>
      <x v="69"/>
      <x v="106"/>
    </i>
    <i r="3">
      <x v="71"/>
      <x v="50"/>
      <x v="78"/>
    </i>
    <i r="1">
      <x v="35"/>
      <x v="1"/>
      <x v="28"/>
      <x v="42"/>
      <x v="63"/>
    </i>
    <i r="3">
      <x v="39"/>
      <x v="1"/>
      <x v="2"/>
    </i>
    <i r="3">
      <x v="46"/>
      <x v="36"/>
      <x v="57"/>
    </i>
    <i r="3">
      <x v="65"/>
      <x v="58"/>
      <x v="92"/>
    </i>
    <i r="2">
      <x v="2"/>
      <x v="38"/>
      <x v="9"/>
      <x v="14"/>
    </i>
    <i r="2">
      <x v="4"/>
      <x v="17"/>
      <x v="19"/>
      <x v="33"/>
    </i>
    <i r="2">
      <x v="7"/>
      <x v="29"/>
      <x v="17"/>
      <x v="31"/>
    </i>
    <i r="2">
      <x v="9"/>
      <x v="36"/>
      <x v="41"/>
      <x v="62"/>
    </i>
    <i r="3">
      <x v="60"/>
      <x v="16"/>
      <x v="30"/>
    </i>
    <i r="3">
      <x v="68"/>
      <x v="23"/>
      <x v="41"/>
    </i>
    <i r="3">
      <x v="77"/>
      <x v="39"/>
      <x v="60"/>
    </i>
    <i t="default">
      <x v="5"/>
    </i>
    <i>
      <x v="6"/>
      <x v="34"/>
      <x/>
      <x v="57"/>
      <x v="47"/>
      <x v="74"/>
    </i>
    <i r="4">
      <x v="55"/>
      <x v="88"/>
    </i>
    <i r="1">
      <x v="35"/>
      <x/>
      <x v="8"/>
      <x v="2"/>
      <x v="5"/>
    </i>
    <i t="default">
      <x v="6"/>
    </i>
    <i t="grand">
      <x/>
    </i>
  </rowItems>
  <colFields count="1">
    <field x="-2"/>
  </colFields>
  <colItems count="2">
    <i>
      <x/>
    </i>
    <i i="1">
      <x v="1"/>
    </i>
  </colItems>
  <pageFields count="24">
    <pageField fld="0" hier="0"/>
    <pageField fld="155" hier="0"/>
    <pageField fld="156" hier="0"/>
    <pageField fld="157" hier="0"/>
    <pageField fld="9" hier="0"/>
    <pageField fld="14" hier="0"/>
    <pageField fld="19" hier="0"/>
    <pageField fld="24" hier="0"/>
    <pageField fld="29" hier="0"/>
    <pageField fld="34" hier="0"/>
    <pageField fld="39" hier="0"/>
    <pageField fld="44" hier="0"/>
    <pageField fld="49" hier="0"/>
    <pageField fld="54" hier="0"/>
    <pageField fld="59" hier="0"/>
    <pageField fld="64" hier="0"/>
    <pageField fld="69" hier="0"/>
    <pageField fld="74" hier="0"/>
    <pageField fld="79" hier="0"/>
    <pageField fld="84" hier="0"/>
    <pageField fld="89" hier="0"/>
    <pageField fld="94" hier="0"/>
    <pageField fld="99" hier="0"/>
    <pageField fld="104" hier="0"/>
  </pageFields>
  <dataFields count="2">
    <dataField name="Nameplate MWs" fld="109" baseField="0" baseItem="0" numFmtId="3"/>
    <dataField name="Mmbtu/day" fld="131" baseField="0" baseItem="0" numFmtId="3"/>
  </dataFields>
  <formats count="16">
    <format dxfId="15">
      <pivotArea dataOnly="0" labelOnly="1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field="0" type="button" dataOnly="0" labelOnly="1" outline="0" axis="axisPage" fieldPosition="0"/>
    </format>
    <format dxfId="13">
      <pivotArea field="1" type="button" dataOnly="0" labelOnly="1" outline="0" axis="axisRow" fieldPosition="0"/>
    </format>
    <format dxfId="12">
      <pivotArea field="2" type="button" dataOnly="0" labelOnly="1" outline="0" axis="axisRow" fieldPosition="1"/>
    </format>
    <format dxfId="11">
      <pivotArea field="7" type="button" dataOnly="0" labelOnly="1" outline="0" axis="axisRow" fieldPosition="4"/>
    </format>
    <format dxfId="10">
      <pivotArea field="8" type="button" dataOnly="0" labelOnly="1" outline="0" axis="axisRow" fieldPosition="5"/>
    </format>
    <format dxfId="9">
      <pivotArea field="5" type="button" dataOnly="0" labelOnly="1" outline="0" axis="axisRow" fieldPosition="3"/>
    </format>
    <format dxfId="8">
      <pivotArea dataOnly="0" labelOnly="1" outline="0" fieldPosition="0">
        <references count="1">
          <reference field="4294967294" count="0"/>
        </references>
      </pivotArea>
    </format>
    <format dxfId="7">
      <pivotArea field="3" type="button" dataOnly="0" labelOnly="1" outline="0" axis="axisRow" fieldPosition="2"/>
    </format>
    <format dxfId="6">
      <pivotArea field="-2" type="button" dataOnly="0" labelOnly="1" outline="0" axis="axisCol" fieldPosition="0"/>
    </format>
    <format dxfId="5">
      <pivotArea field="155" type="button" dataOnly="0" labelOnly="1" outline="0" fieldPosition="155"/>
    </format>
    <format dxfId="4">
      <pivotArea field="156" type="button" dataOnly="0" labelOnly="1" outline="0" fieldPosition="156"/>
    </format>
    <format dxfId="3">
      <pivotArea field="157" type="button" dataOnly="0" labelOnly="1" outline="0" fieldPosition="157"/>
    </format>
    <format dxfId="2">
      <pivotArea dataOnly="0"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outline="0" fieldPosition="0"/>
    </format>
    <format dxfId="0">
      <pivotArea dataOnly="0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"/>
  <sheetViews>
    <sheetView zoomScaleNormal="100" workbookViewId="0">
      <selection activeCell="C20" sqref="C20"/>
    </sheetView>
  </sheetViews>
  <sheetFormatPr defaultRowHeight="12.75" x14ac:dyDescent="0.2"/>
  <cols>
    <col min="2" max="2" width="7.42578125" customWidth="1"/>
    <col min="3" max="3" width="10.7109375" customWidth="1"/>
    <col min="4" max="4" width="10.140625" customWidth="1"/>
    <col min="5" max="5" width="13.140625" bestFit="1" customWidth="1"/>
    <col min="6" max="6" width="10.7109375" customWidth="1"/>
    <col min="7" max="7" width="5.7109375" customWidth="1"/>
    <col min="8" max="9" width="10.42578125" customWidth="1"/>
    <col min="10" max="10" width="10.140625" customWidth="1"/>
    <col min="11" max="11" width="10.140625" style="46" customWidth="1"/>
    <col min="12" max="12" width="9.140625" style="46"/>
    <col min="17" max="17" width="14.5703125" bestFit="1" customWidth="1"/>
    <col min="18" max="18" width="13.140625" bestFit="1" customWidth="1"/>
    <col min="19" max="21" width="13.140625" customWidth="1"/>
    <col min="22" max="22" width="18.85546875" bestFit="1" customWidth="1"/>
    <col min="23" max="25" width="18.85546875" customWidth="1"/>
    <col min="26" max="26" width="21.42578125" bestFit="1" customWidth="1"/>
    <col min="27" max="27" width="10.28515625" bestFit="1" customWidth="1"/>
    <col min="28" max="28" width="11.28515625" bestFit="1" customWidth="1"/>
    <col min="29" max="29" width="10.28515625" bestFit="1" customWidth="1"/>
    <col min="30" max="30" width="12.85546875" bestFit="1" customWidth="1"/>
    <col min="31" max="31" width="12.85546875" customWidth="1"/>
    <col min="32" max="32" width="13.140625" customWidth="1"/>
  </cols>
  <sheetData>
    <row r="2" spans="1:34" x14ac:dyDescent="0.2">
      <c r="A2" s="1" t="s">
        <v>605</v>
      </c>
    </row>
    <row r="3" spans="1:34" x14ac:dyDescent="0.2">
      <c r="A3" s="1" t="s">
        <v>606</v>
      </c>
      <c r="B3" s="1"/>
      <c r="C3" s="1"/>
      <c r="D3" s="1"/>
      <c r="E3" s="1"/>
      <c r="F3" s="1"/>
      <c r="G3" s="1"/>
      <c r="H3" s="1"/>
      <c r="I3" s="1"/>
      <c r="J3" s="1"/>
      <c r="K3" s="49"/>
      <c r="L3" s="49"/>
      <c r="M3" s="1"/>
    </row>
    <row r="4" spans="1:34" x14ac:dyDescent="0.2">
      <c r="A4" s="1"/>
      <c r="B4" s="1"/>
      <c r="C4" s="1"/>
      <c r="D4" s="1"/>
      <c r="E4" s="49"/>
      <c r="F4" s="1"/>
      <c r="G4" s="1"/>
      <c r="H4" s="1"/>
      <c r="I4" s="1"/>
      <c r="J4" s="1"/>
      <c r="K4" s="49"/>
      <c r="L4" s="49"/>
      <c r="M4" s="1"/>
    </row>
    <row r="5" spans="1:34" x14ac:dyDescent="0.2">
      <c r="A5" s="1"/>
      <c r="B5" s="1"/>
      <c r="D5" s="1"/>
      <c r="E5" s="49"/>
      <c r="F5" s="1"/>
      <c r="G5" s="49"/>
      <c r="H5" s="1"/>
      <c r="I5" s="1"/>
      <c r="J5" s="1"/>
      <c r="K5" s="49"/>
      <c r="L5" s="49"/>
      <c r="M5" s="1"/>
    </row>
    <row r="6" spans="1:34" x14ac:dyDescent="0.2">
      <c r="B6" s="1" t="s">
        <v>607</v>
      </c>
      <c r="C6" s="1" t="s">
        <v>608</v>
      </c>
      <c r="D6" s="1"/>
      <c r="E6" s="49"/>
      <c r="F6" s="1"/>
      <c r="G6" s="49"/>
      <c r="H6" s="1"/>
      <c r="I6" s="1"/>
      <c r="J6" s="49"/>
      <c r="K6" s="49"/>
      <c r="L6" s="49"/>
      <c r="M6" s="1"/>
    </row>
    <row r="7" spans="1:34" x14ac:dyDescent="0.2">
      <c r="A7" s="1"/>
      <c r="B7" s="1"/>
      <c r="E7" s="46"/>
      <c r="G7" s="46"/>
      <c r="L7" s="49"/>
    </row>
    <row r="8" spans="1:34" x14ac:dyDescent="0.2">
      <c r="A8" s="1"/>
      <c r="B8" s="1"/>
      <c r="C8" s="52">
        <v>18795</v>
      </c>
      <c r="D8" s="12">
        <v>18794</v>
      </c>
      <c r="E8" s="49"/>
      <c r="F8" s="53">
        <v>18793</v>
      </c>
      <c r="G8" s="49"/>
      <c r="H8" s="54">
        <v>18791</v>
      </c>
      <c r="I8" s="55">
        <v>18790</v>
      </c>
      <c r="J8" s="56">
        <v>18789</v>
      </c>
      <c r="K8" s="49"/>
      <c r="L8" s="49"/>
      <c r="AH8" t="s">
        <v>641</v>
      </c>
    </row>
    <row r="9" spans="1:34" x14ac:dyDescent="0.2">
      <c r="A9" s="1" t="s">
        <v>609</v>
      </c>
      <c r="C9" s="52" t="s">
        <v>610</v>
      </c>
      <c r="D9" s="12" t="s">
        <v>610</v>
      </c>
      <c r="E9" s="49"/>
      <c r="F9" s="53" t="s">
        <v>611</v>
      </c>
      <c r="G9" s="49"/>
      <c r="H9" s="54" t="s">
        <v>612</v>
      </c>
      <c r="I9" s="55" t="s">
        <v>612</v>
      </c>
      <c r="J9" s="56" t="s">
        <v>612</v>
      </c>
      <c r="K9" s="49"/>
      <c r="L9" s="49"/>
      <c r="M9" s="19"/>
      <c r="AG9" s="58" t="s">
        <v>11</v>
      </c>
    </row>
    <row r="10" spans="1:34" x14ac:dyDescent="0.2">
      <c r="A10" s="1" t="s">
        <v>613</v>
      </c>
      <c r="C10" s="52" t="s">
        <v>598</v>
      </c>
      <c r="D10" s="12" t="s">
        <v>89</v>
      </c>
      <c r="E10" s="49"/>
      <c r="F10" s="53" t="s">
        <v>89</v>
      </c>
      <c r="G10" s="49"/>
      <c r="H10" s="54" t="s">
        <v>614</v>
      </c>
      <c r="I10" s="55" t="s">
        <v>598</v>
      </c>
      <c r="J10" s="56" t="s">
        <v>89</v>
      </c>
      <c r="K10" s="49"/>
      <c r="L10" s="49"/>
      <c r="M10" s="1" t="s">
        <v>615</v>
      </c>
      <c r="AG10" s="1" t="s">
        <v>619</v>
      </c>
      <c r="AH10" s="14">
        <f>SUMIF('ALL DATA FOR SORT CA, NV, AZ'!$H$5:$H$48,"El Paso",'ALL DATA FOR SORT CA, NV, AZ'!$BC$5:$BC$48)</f>
        <v>9180</v>
      </c>
    </row>
    <row r="11" spans="1:34" ht="13.5" thickBot="1" x14ac:dyDescent="0.25">
      <c r="A11" s="1"/>
      <c r="B11" s="1"/>
      <c r="C11" s="52" t="s">
        <v>616</v>
      </c>
      <c r="D11" s="12" t="s">
        <v>616</v>
      </c>
      <c r="F11" s="53" t="s">
        <v>617</v>
      </c>
      <c r="H11" s="54" t="s">
        <v>618</v>
      </c>
      <c r="I11" s="55" t="s">
        <v>616</v>
      </c>
      <c r="J11" s="56" t="s">
        <v>616</v>
      </c>
      <c r="K11" s="49" t="s">
        <v>640</v>
      </c>
      <c r="L11" s="49"/>
      <c r="M11" s="57" t="s">
        <v>11</v>
      </c>
      <c r="AG11" s="1" t="s">
        <v>620</v>
      </c>
      <c r="AH11" s="14">
        <f>SUMIF('ALL DATA FOR SORT CA, NV, AZ'!$H$5:$H$48,"Enron",'ALL DATA FOR SORT CA, NV, AZ'!$BC$5:$BC$48)</f>
        <v>0</v>
      </c>
    </row>
    <row r="12" spans="1:34" x14ac:dyDescent="0.2">
      <c r="A12" s="58" t="s">
        <v>11</v>
      </c>
      <c r="C12" s="46"/>
      <c r="D12" s="46"/>
      <c r="F12" s="46"/>
      <c r="H12" s="46"/>
      <c r="I12" s="46"/>
      <c r="J12" s="46"/>
      <c r="M12" s="18"/>
      <c r="AG12" s="1" t="s">
        <v>207</v>
      </c>
      <c r="AH12" s="14">
        <f>SUMIF('ALL DATA FOR SORT CA, NV, AZ'!$H$5:$H$48,"duke",'ALL DATA FOR SORT CA, NV, AZ'!$BC$5:$BC$48)</f>
        <v>289800</v>
      </c>
    </row>
    <row r="13" spans="1:34" x14ac:dyDescent="0.2">
      <c r="A13" s="1" t="s">
        <v>619</v>
      </c>
      <c r="C13" s="59">
        <v>3413</v>
      </c>
      <c r="D13" s="59">
        <v>8225</v>
      </c>
      <c r="F13" s="59">
        <v>239106</v>
      </c>
      <c r="H13" s="59">
        <v>11418</v>
      </c>
      <c r="I13" s="59">
        <v>3975</v>
      </c>
      <c r="J13" s="59">
        <v>10795</v>
      </c>
      <c r="K13" s="64">
        <f>SUM(H13:J13)</f>
        <v>26188</v>
      </c>
      <c r="M13" s="60">
        <f t="shared" ref="M13:M40" si="0">SUM(C13:J13)</f>
        <v>276932</v>
      </c>
      <c r="AG13" s="56" t="s">
        <v>89</v>
      </c>
      <c r="AH13" s="14">
        <f>SUMIF('ALL DATA FOR SORT CA, NV, AZ'!$H$5:$H$48,"PG&amp;E",'ALL DATA FOR SORT CA, NV, AZ'!$BC$5:$BC$48)</f>
        <v>563760</v>
      </c>
    </row>
    <row r="14" spans="1:34" x14ac:dyDescent="0.2">
      <c r="A14" s="1" t="s">
        <v>620</v>
      </c>
      <c r="C14" s="59">
        <v>0</v>
      </c>
      <c r="D14" s="59">
        <f>8225+8225</f>
        <v>16450</v>
      </c>
      <c r="F14" s="59">
        <v>200000</v>
      </c>
      <c r="H14" s="59">
        <f>11418*3</f>
        <v>34254</v>
      </c>
      <c r="I14" s="59">
        <v>3975</v>
      </c>
      <c r="J14" s="59">
        <v>10795</v>
      </c>
      <c r="K14" s="64">
        <f t="shared" ref="K14:K43" si="1">SUM(H14:J14)</f>
        <v>49024</v>
      </c>
      <c r="M14" s="60">
        <f t="shared" si="0"/>
        <v>265474</v>
      </c>
      <c r="AG14" s="1" t="s">
        <v>621</v>
      </c>
      <c r="AH14" s="14">
        <f>SUMIF('ALL DATA FOR SORT CA, NV, AZ'!$H$5:$H$48,"Texaco",'ALL DATA FOR SORT CA, NV, AZ'!$BC$5:$BC$48)</f>
        <v>0</v>
      </c>
    </row>
    <row r="15" spans="1:34" x14ac:dyDescent="0.2">
      <c r="A15" s="1" t="s">
        <v>207</v>
      </c>
      <c r="C15" s="59">
        <f>3413*4</f>
        <v>13652</v>
      </c>
      <c r="D15" s="59">
        <f>8225+8225+8225+8225</f>
        <v>32900</v>
      </c>
      <c r="F15" s="59">
        <v>100000</v>
      </c>
      <c r="H15" s="59">
        <f>11418*3+6149</f>
        <v>40403</v>
      </c>
      <c r="I15" s="59">
        <f>3975*3+2022</f>
        <v>13947</v>
      </c>
      <c r="J15" s="59">
        <v>10795</v>
      </c>
      <c r="K15" s="64">
        <f t="shared" si="1"/>
        <v>65145</v>
      </c>
      <c r="M15" s="60">
        <f t="shared" si="0"/>
        <v>211697</v>
      </c>
      <c r="AG15" s="1" t="s">
        <v>77</v>
      </c>
      <c r="AH15" s="14">
        <f>SUMIF('ALL DATA FOR SORT CA, NV, AZ'!$H$5:$H$48,"Dynegy",'ALL DATA FOR SORT CA, NV, AZ'!$BC$5:$BC$48)</f>
        <v>0</v>
      </c>
    </row>
    <row r="16" spans="1:34" x14ac:dyDescent="0.2">
      <c r="A16" s="56" t="s">
        <v>89</v>
      </c>
      <c r="B16" s="61"/>
      <c r="C16" s="62">
        <f>3413*5</f>
        <v>17065</v>
      </c>
      <c r="D16" s="62">
        <f>8225*5</f>
        <v>41125</v>
      </c>
      <c r="F16" s="62">
        <v>0</v>
      </c>
      <c r="H16" s="62">
        <f>11418*5</f>
        <v>57090</v>
      </c>
      <c r="I16" s="62">
        <f>3975*5</f>
        <v>19875</v>
      </c>
      <c r="J16" s="62">
        <f>10794*5</f>
        <v>53970</v>
      </c>
      <c r="K16" s="64">
        <f t="shared" si="1"/>
        <v>130935</v>
      </c>
      <c r="M16" s="63">
        <f t="shared" si="0"/>
        <v>189125</v>
      </c>
      <c r="AG16" s="1" t="s">
        <v>622</v>
      </c>
      <c r="AH16" s="14">
        <f>SUMIF('ALL DATA FOR SORT CA, NV, AZ'!$H$5:$H$48,"Pemex",'ALL DATA FOR SORT CA, NV, AZ'!$BC$5:$BC$48)</f>
        <v>0</v>
      </c>
    </row>
    <row r="17" spans="1:34" x14ac:dyDescent="0.2">
      <c r="A17" s="1" t="s">
        <v>621</v>
      </c>
      <c r="C17" s="59">
        <v>3413</v>
      </c>
      <c r="D17" s="59"/>
      <c r="F17" s="59">
        <f>42000+2016</f>
        <v>44016</v>
      </c>
      <c r="H17" s="59">
        <f>8199+820</f>
        <v>9019</v>
      </c>
      <c r="I17" s="59">
        <v>3975</v>
      </c>
      <c r="J17" s="59"/>
      <c r="K17" s="64">
        <f t="shared" si="1"/>
        <v>12994</v>
      </c>
      <c r="M17" s="60">
        <f t="shared" si="0"/>
        <v>60423</v>
      </c>
      <c r="AG17" s="1" t="s">
        <v>623</v>
      </c>
      <c r="AH17" s="14">
        <f>SUMIF('ALL DATA FOR SORT CA, NV, AZ'!$H$5:$H$48,"So Cal",'ALL DATA FOR SORT CA, NV, AZ'!$BC$5:$BC$48)</f>
        <v>0</v>
      </c>
    </row>
    <row r="18" spans="1:34" x14ac:dyDescent="0.2">
      <c r="A18" s="1" t="s">
        <v>77</v>
      </c>
      <c r="C18" s="59">
        <f>3413*3</f>
        <v>10239</v>
      </c>
      <c r="D18" s="59"/>
      <c r="F18" s="59"/>
      <c r="H18" s="59">
        <f>11418*3</f>
        <v>34254</v>
      </c>
      <c r="I18" s="59">
        <f>3975*3</f>
        <v>11925</v>
      </c>
      <c r="J18" s="59"/>
      <c r="K18" s="64">
        <f t="shared" si="1"/>
        <v>46179</v>
      </c>
      <c r="M18" s="60">
        <f t="shared" si="0"/>
        <v>56418</v>
      </c>
      <c r="AG18" s="1" t="s">
        <v>624</v>
      </c>
      <c r="AH18" s="14">
        <f>SUMIF('ALL DATA FOR SORT CA, NV, AZ'!$H$5:$H$48,"Oxy",'ALL DATA FOR SORT CA, NV, AZ'!$BC$5:$BC$48)</f>
        <v>0</v>
      </c>
    </row>
    <row r="19" spans="1:34" x14ac:dyDescent="0.2">
      <c r="A19" s="1" t="s">
        <v>622</v>
      </c>
      <c r="C19" s="59">
        <v>3413</v>
      </c>
      <c r="D19" s="59">
        <v>8225</v>
      </c>
      <c r="F19" s="59"/>
      <c r="H19" s="59">
        <v>11418</v>
      </c>
      <c r="I19" s="59">
        <v>3975</v>
      </c>
      <c r="J19" s="59">
        <v>10795</v>
      </c>
      <c r="K19" s="64">
        <f t="shared" si="1"/>
        <v>26188</v>
      </c>
      <c r="M19" s="60">
        <f t="shared" si="0"/>
        <v>37826</v>
      </c>
      <c r="AG19" s="1" t="s">
        <v>625</v>
      </c>
      <c r="AH19" s="14">
        <f>SUMIF('ALL DATA FOR SORT CA, NV, AZ'!$H$5:$H$48,"Merril Lynch",'ALL DATA FOR SORT CA, NV, AZ'!$BC$5:$BC$48)</f>
        <v>0</v>
      </c>
    </row>
    <row r="20" spans="1:34" x14ac:dyDescent="0.2">
      <c r="A20" s="1" t="s">
        <v>623</v>
      </c>
      <c r="C20" s="59">
        <f>427+427+854+1706</f>
        <v>3414</v>
      </c>
      <c r="D20" s="59"/>
      <c r="F20" s="59"/>
      <c r="H20" s="59">
        <f>358+5709+5709+4282+1070</f>
        <v>17128</v>
      </c>
      <c r="I20" s="59">
        <f>497+497+993+1988</f>
        <v>3975</v>
      </c>
      <c r="J20" s="59"/>
      <c r="K20" s="64">
        <f t="shared" si="1"/>
        <v>21103</v>
      </c>
      <c r="M20" s="60">
        <f t="shared" si="0"/>
        <v>24517</v>
      </c>
      <c r="AG20" s="1" t="s">
        <v>626</v>
      </c>
      <c r="AH20" s="14">
        <f>SUMIF('ALL DATA FOR SORT CA, NV, AZ'!$H$5:$H$48,"Coral",'ALL DATA FOR SORT CA, NV, AZ'!$BC$5:$BC$48)</f>
        <v>0</v>
      </c>
    </row>
    <row r="21" spans="1:34" x14ac:dyDescent="0.2">
      <c r="A21" s="1" t="s">
        <v>624</v>
      </c>
      <c r="C21" s="59">
        <v>0</v>
      </c>
      <c r="D21" s="59">
        <f>2718+2786+2651</f>
        <v>8155</v>
      </c>
      <c r="F21" s="59"/>
      <c r="H21" s="59"/>
      <c r="I21" s="59"/>
      <c r="J21" s="59">
        <v>10795</v>
      </c>
      <c r="K21" s="64">
        <f t="shared" si="1"/>
        <v>10795</v>
      </c>
      <c r="M21" s="60">
        <f t="shared" si="0"/>
        <v>18950</v>
      </c>
      <c r="AG21" s="1" t="s">
        <v>627</v>
      </c>
      <c r="AH21" s="14">
        <f>SUMIF('ALL DATA FOR SORT CA, NV, AZ'!$H$5:$H$48,"Mexicana",'ALL DATA FOR SORT CA, NV, AZ'!$BC$5:$BC$48)</f>
        <v>0</v>
      </c>
    </row>
    <row r="22" spans="1:34" x14ac:dyDescent="0.2">
      <c r="A22" s="1" t="s">
        <v>625</v>
      </c>
      <c r="C22" s="59">
        <v>3413</v>
      </c>
      <c r="D22" s="59"/>
      <c r="F22" s="59"/>
      <c r="H22" s="59">
        <v>11418</v>
      </c>
      <c r="I22" s="59">
        <v>3975</v>
      </c>
      <c r="J22" s="59"/>
      <c r="K22" s="64">
        <f t="shared" si="1"/>
        <v>15393</v>
      </c>
      <c r="M22" s="60">
        <f t="shared" si="0"/>
        <v>18806</v>
      </c>
      <c r="AG22" s="1" t="s">
        <v>628</v>
      </c>
      <c r="AH22" s="14">
        <f>SUMIF('ALL DATA FOR SORT CA, NV, AZ'!$H$5:$H$48,"Ellegeney",'ALL DATA FOR SORT CA, NV, AZ'!$BC$5:$BC$48)</f>
        <v>0</v>
      </c>
    </row>
    <row r="23" spans="1:34" x14ac:dyDescent="0.2">
      <c r="A23" s="1" t="s">
        <v>626</v>
      </c>
      <c r="C23" s="59">
        <v>3413</v>
      </c>
      <c r="D23" s="59"/>
      <c r="F23" s="59"/>
      <c r="H23" s="59">
        <v>11418</v>
      </c>
      <c r="I23" s="59"/>
      <c r="J23" s="59"/>
      <c r="K23" s="64">
        <f t="shared" si="1"/>
        <v>11418</v>
      </c>
      <c r="M23" s="60">
        <f t="shared" si="0"/>
        <v>14831</v>
      </c>
      <c r="AG23" s="1" t="s">
        <v>363</v>
      </c>
      <c r="AH23" s="14">
        <f>SUMIF('ALL DATA FOR SORT CA, NV, AZ'!$H$5:$H$48,"Williams",'ALL DATA FOR SORT CA, NV, AZ'!$BC$5:$BC$48)</f>
        <v>22500</v>
      </c>
    </row>
    <row r="24" spans="1:34" x14ac:dyDescent="0.2">
      <c r="A24" s="1" t="s">
        <v>627</v>
      </c>
      <c r="C24" s="59"/>
      <c r="D24" s="59"/>
      <c r="F24" s="59"/>
      <c r="H24" s="59">
        <v>11418</v>
      </c>
      <c r="I24" s="59"/>
      <c r="J24" s="59"/>
      <c r="K24" s="64">
        <f t="shared" si="1"/>
        <v>11418</v>
      </c>
      <c r="M24" s="60">
        <f t="shared" si="0"/>
        <v>11418</v>
      </c>
      <c r="AG24" s="1" t="s">
        <v>629</v>
      </c>
      <c r="AH24" s="14">
        <f>SUMIF('ALL DATA FOR SORT CA, NV, AZ'!$H$5:$H$48,"AEP",'ALL DATA FOR SORT CA, NV, AZ'!$BC$5:$BC$48)</f>
        <v>0</v>
      </c>
    </row>
    <row r="25" spans="1:34" x14ac:dyDescent="0.2">
      <c r="A25" s="1" t="s">
        <v>628</v>
      </c>
      <c r="C25" s="59"/>
      <c r="D25" s="59"/>
      <c r="F25" s="59"/>
      <c r="H25" s="59">
        <v>11418</v>
      </c>
      <c r="I25" s="59"/>
      <c r="J25" s="59"/>
      <c r="K25" s="64">
        <f t="shared" si="1"/>
        <v>11418</v>
      </c>
      <c r="M25" s="60">
        <f t="shared" si="0"/>
        <v>11418</v>
      </c>
      <c r="AG25" s="1" t="s">
        <v>383</v>
      </c>
      <c r="AH25" s="14">
        <f>SUMIF('ALL DATA FOR SORT CA, NV, AZ'!$H$5:$H$48,"SMUD",'ALL DATA FOR SORT CA, NV, AZ'!$BC$5:$BC$48)</f>
        <v>180000</v>
      </c>
    </row>
    <row r="26" spans="1:34" x14ac:dyDescent="0.2">
      <c r="A26" s="1" t="s">
        <v>363</v>
      </c>
      <c r="C26" s="59"/>
      <c r="D26" s="59"/>
      <c r="F26" s="59"/>
      <c r="H26" s="59">
        <v>11418</v>
      </c>
      <c r="I26" s="59"/>
      <c r="J26" s="59"/>
      <c r="K26" s="64">
        <f t="shared" si="1"/>
        <v>11418</v>
      </c>
      <c r="M26" s="60">
        <f t="shared" si="0"/>
        <v>11418</v>
      </c>
      <c r="AG26" s="1" t="s">
        <v>630</v>
      </c>
      <c r="AH26" s="14">
        <f>SUMIF('ALL DATA FOR SORT CA, NV, AZ'!$H$5:$H$48,"BR",'ALL DATA FOR SORT CA, NV, AZ'!$BC$5:$BC$48)</f>
        <v>0</v>
      </c>
    </row>
    <row r="27" spans="1:34" x14ac:dyDescent="0.2">
      <c r="A27" s="1" t="s">
        <v>629</v>
      </c>
      <c r="C27" s="59"/>
      <c r="D27" s="59"/>
      <c r="F27" s="59"/>
      <c r="H27" s="59">
        <v>11418</v>
      </c>
      <c r="I27" s="59"/>
      <c r="J27" s="59"/>
      <c r="K27" s="64">
        <f t="shared" si="1"/>
        <v>11418</v>
      </c>
      <c r="M27" s="60">
        <f t="shared" si="0"/>
        <v>11418</v>
      </c>
      <c r="AG27" s="1" t="s">
        <v>509</v>
      </c>
      <c r="AH27" s="14">
        <f>SUMIF('ALL DATA FOR SORT CA, NV, AZ'!$H$5:$H$48,"Sempra",'ALL DATA FOR SORT CA, NV, AZ'!$BC$5:$BC$48)</f>
        <v>315000</v>
      </c>
    </row>
    <row r="28" spans="1:34" x14ac:dyDescent="0.2">
      <c r="A28" s="1" t="s">
        <v>383</v>
      </c>
      <c r="C28" s="59"/>
      <c r="D28" s="59"/>
      <c r="F28" s="59">
        <v>10000</v>
      </c>
      <c r="H28" s="59"/>
      <c r="I28" s="59"/>
      <c r="J28" s="59"/>
      <c r="K28" s="64">
        <f t="shared" si="1"/>
        <v>0</v>
      </c>
      <c r="M28" s="60">
        <f t="shared" si="0"/>
        <v>10000</v>
      </c>
      <c r="AG28" s="1" t="s">
        <v>631</v>
      </c>
      <c r="AH28" s="14">
        <f>SUMIF('ALL DATA FOR SORT CA, NV, AZ'!$H$5:$H$48,AG28,'ALL DATA FOR SORT CA, NV, AZ'!$BC$5:$BC$48)</f>
        <v>0</v>
      </c>
    </row>
    <row r="29" spans="1:34" x14ac:dyDescent="0.2">
      <c r="A29" s="1" t="s">
        <v>630</v>
      </c>
      <c r="C29" s="59">
        <v>3033</v>
      </c>
      <c r="D29" s="59"/>
      <c r="F29" s="59"/>
      <c r="H29" s="59"/>
      <c r="I29" s="59">
        <v>3975</v>
      </c>
      <c r="J29" s="59"/>
      <c r="K29" s="64">
        <f t="shared" si="1"/>
        <v>3975</v>
      </c>
      <c r="M29" s="60">
        <f t="shared" si="0"/>
        <v>7008</v>
      </c>
      <c r="AG29" s="1" t="s">
        <v>250</v>
      </c>
      <c r="AH29" s="14">
        <f>SUMIF('ALL DATA FOR SORT CA, NV, AZ'!$H$5:$H$48,AG29,'ALL DATA FOR SORT CA, NV, AZ'!$BC$5:$BC$48)</f>
        <v>0</v>
      </c>
    </row>
    <row r="30" spans="1:34" x14ac:dyDescent="0.2">
      <c r="A30" s="1" t="s">
        <v>509</v>
      </c>
      <c r="C30" s="59">
        <f>1036+1199+1178</f>
        <v>3413</v>
      </c>
      <c r="D30" s="59"/>
      <c r="F30" s="59"/>
      <c r="H30" s="59">
        <v>3075</v>
      </c>
      <c r="I30" s="59"/>
      <c r="J30" s="59"/>
      <c r="K30" s="64">
        <f t="shared" si="1"/>
        <v>3075</v>
      </c>
      <c r="M30" s="60">
        <f t="shared" si="0"/>
        <v>6488</v>
      </c>
      <c r="AG30" s="1" t="s">
        <v>632</v>
      </c>
      <c r="AH30" s="14">
        <f>SUMIF('ALL DATA FOR SORT CA, NV, AZ'!$H$5:$H$48,AG30,'ALL DATA FOR SORT CA, NV, AZ'!$BC$5:$BC$48)</f>
        <v>0</v>
      </c>
    </row>
    <row r="31" spans="1:34" x14ac:dyDescent="0.2">
      <c r="A31" s="1" t="s">
        <v>631</v>
      </c>
      <c r="C31" s="59">
        <v>5909</v>
      </c>
      <c r="D31" s="59"/>
      <c r="F31" s="59"/>
      <c r="H31" s="59"/>
      <c r="I31" s="59"/>
      <c r="J31" s="59"/>
      <c r="K31" s="64">
        <f t="shared" si="1"/>
        <v>0</v>
      </c>
      <c r="M31" s="60">
        <f t="shared" si="0"/>
        <v>5909</v>
      </c>
      <c r="AG31" s="1" t="s">
        <v>633</v>
      </c>
      <c r="AH31" s="14">
        <f>SUMIF('ALL DATA FOR SORT CA, NV, AZ'!$H$5:$H$48,AG31,'ALL DATA FOR SORT CA, NV, AZ'!$BC$5:$BC$48)</f>
        <v>0</v>
      </c>
    </row>
    <row r="32" spans="1:34" x14ac:dyDescent="0.2">
      <c r="A32" s="1" t="s">
        <v>250</v>
      </c>
      <c r="C32" s="59"/>
      <c r="D32" s="59"/>
      <c r="F32" s="59"/>
      <c r="H32" s="59">
        <v>3690</v>
      </c>
      <c r="I32" s="59"/>
      <c r="J32" s="59"/>
      <c r="K32" s="64">
        <f t="shared" si="1"/>
        <v>3690</v>
      </c>
      <c r="M32" s="60">
        <f t="shared" si="0"/>
        <v>3690</v>
      </c>
      <c r="AG32" s="1" t="s">
        <v>634</v>
      </c>
      <c r="AH32" s="14">
        <f>SUMIF('ALL DATA FOR SORT CA, NV, AZ'!$H$5:$H$48,AG32,'ALL DATA FOR SORT CA, NV, AZ'!$BC$5:$BC$48)</f>
        <v>0</v>
      </c>
    </row>
    <row r="33" spans="1:34" x14ac:dyDescent="0.2">
      <c r="A33" s="1" t="s">
        <v>632</v>
      </c>
      <c r="C33" s="59">
        <v>3413</v>
      </c>
      <c r="D33" s="59"/>
      <c r="F33" s="59"/>
      <c r="H33" s="59"/>
      <c r="I33" s="59"/>
      <c r="J33" s="59"/>
      <c r="K33" s="64">
        <f t="shared" si="1"/>
        <v>0</v>
      </c>
      <c r="M33" s="60">
        <f t="shared" si="0"/>
        <v>3413</v>
      </c>
      <c r="AG33" s="1" t="s">
        <v>635</v>
      </c>
      <c r="AH33" s="14">
        <f>SUMIF('ALL DATA FOR SORT CA, NV, AZ'!$H$5:$H$48,AG33,'ALL DATA FOR SORT CA, NV, AZ'!$BC$5:$BC$48)</f>
        <v>0</v>
      </c>
    </row>
    <row r="34" spans="1:34" x14ac:dyDescent="0.2">
      <c r="A34" s="1" t="s">
        <v>633</v>
      </c>
      <c r="C34" s="59"/>
      <c r="D34" s="59"/>
      <c r="F34" s="59"/>
      <c r="H34" s="59">
        <v>2665</v>
      </c>
      <c r="I34" s="59"/>
      <c r="J34" s="59"/>
      <c r="K34" s="64">
        <f t="shared" si="1"/>
        <v>2665</v>
      </c>
      <c r="M34" s="60">
        <f t="shared" si="0"/>
        <v>2665</v>
      </c>
      <c r="AG34" s="1" t="s">
        <v>636</v>
      </c>
      <c r="AH34" s="14">
        <f>SUMIF('ALL DATA FOR SORT CA, NV, AZ'!$H$5:$H$48,AG34,'ALL DATA FOR SORT CA, NV, AZ'!$BC$5:$BC$48)</f>
        <v>0</v>
      </c>
    </row>
    <row r="35" spans="1:34" x14ac:dyDescent="0.2">
      <c r="A35" s="1" t="s">
        <v>634</v>
      </c>
      <c r="C35" s="59">
        <v>471</v>
      </c>
      <c r="D35" s="59"/>
      <c r="F35" s="59"/>
      <c r="H35" s="59">
        <v>1231</v>
      </c>
      <c r="I35" s="59">
        <v>524</v>
      </c>
      <c r="J35" s="59"/>
      <c r="K35" s="64">
        <f t="shared" si="1"/>
        <v>1755</v>
      </c>
      <c r="M35" s="60">
        <f t="shared" si="0"/>
        <v>2226</v>
      </c>
      <c r="AG35" s="1" t="s">
        <v>637</v>
      </c>
      <c r="AH35" s="14">
        <f>SUMIF('ALL DATA FOR SORT CA, NV, AZ'!$H$5:$H$48,AG35,'ALL DATA FOR SORT CA, NV, AZ'!$BC$5:$BC$48)</f>
        <v>0</v>
      </c>
    </row>
    <row r="36" spans="1:34" x14ac:dyDescent="0.2">
      <c r="A36" s="1" t="s">
        <v>635</v>
      </c>
      <c r="C36" s="59"/>
      <c r="D36" s="59"/>
      <c r="F36" s="59"/>
      <c r="H36" s="59"/>
      <c r="I36" s="59">
        <v>1832</v>
      </c>
      <c r="J36" s="59"/>
      <c r="K36" s="64">
        <f t="shared" si="1"/>
        <v>1832</v>
      </c>
      <c r="M36" s="60">
        <f t="shared" si="0"/>
        <v>1832</v>
      </c>
      <c r="AG36" s="1" t="s">
        <v>638</v>
      </c>
      <c r="AH36" s="14">
        <f>SUMIF('ALL DATA FOR SORT CA, NV, AZ'!$H$5:$H$48,AG36,'ALL DATA FOR SORT CA, NV, AZ'!$BC$5:$BC$48)</f>
        <v>0</v>
      </c>
    </row>
    <row r="37" spans="1:34" x14ac:dyDescent="0.2">
      <c r="A37" s="1" t="s">
        <v>636</v>
      </c>
      <c r="C37" s="59"/>
      <c r="D37" s="59"/>
      <c r="F37" s="59"/>
      <c r="H37" s="59">
        <v>985</v>
      </c>
      <c r="I37" s="59"/>
      <c r="J37" s="59"/>
      <c r="K37" s="64">
        <f t="shared" si="1"/>
        <v>985</v>
      </c>
      <c r="M37" s="60">
        <f t="shared" si="0"/>
        <v>985</v>
      </c>
      <c r="AG37" s="1" t="s">
        <v>639</v>
      </c>
      <c r="AH37" s="14">
        <f>SUMIF('ALL DATA FOR SORT CA, NV, AZ'!$H$5:$H$48,AG37,'ALL DATA FOR SORT CA, NV, AZ'!$BC$5:$BC$48)</f>
        <v>0</v>
      </c>
    </row>
    <row r="38" spans="1:34" x14ac:dyDescent="0.2">
      <c r="A38" s="1" t="s">
        <v>637</v>
      </c>
      <c r="C38" s="59">
        <v>471</v>
      </c>
      <c r="D38" s="59"/>
      <c r="F38" s="59"/>
      <c r="H38" s="59"/>
      <c r="I38" s="59"/>
      <c r="J38" s="59"/>
      <c r="K38" s="64">
        <f t="shared" si="1"/>
        <v>0</v>
      </c>
      <c r="M38" s="60">
        <f t="shared" si="0"/>
        <v>471</v>
      </c>
    </row>
    <row r="39" spans="1:34" x14ac:dyDescent="0.2">
      <c r="A39" s="1" t="s">
        <v>638</v>
      </c>
      <c r="C39" s="59">
        <v>236</v>
      </c>
      <c r="D39" s="59"/>
      <c r="F39" s="59"/>
      <c r="H39" s="59">
        <v>206</v>
      </c>
      <c r="I39" s="59"/>
      <c r="J39" s="59"/>
      <c r="K39" s="64">
        <f t="shared" si="1"/>
        <v>206</v>
      </c>
      <c r="M39" s="60">
        <f t="shared" si="0"/>
        <v>442</v>
      </c>
    </row>
    <row r="40" spans="1:34" x14ac:dyDescent="0.2">
      <c r="A40" s="1" t="s">
        <v>639</v>
      </c>
      <c r="C40" s="59"/>
      <c r="D40" s="59"/>
      <c r="F40" s="59"/>
      <c r="H40" s="59">
        <v>309</v>
      </c>
      <c r="I40" s="59"/>
      <c r="J40" s="59"/>
      <c r="K40" s="64">
        <f t="shared" si="1"/>
        <v>309</v>
      </c>
      <c r="M40" s="60">
        <f t="shared" si="0"/>
        <v>309</v>
      </c>
    </row>
    <row r="41" spans="1:34" x14ac:dyDescent="0.2">
      <c r="C41" s="59"/>
      <c r="D41" s="59"/>
      <c r="F41" s="59"/>
      <c r="H41" s="59"/>
      <c r="I41" s="59"/>
      <c r="J41" s="59"/>
      <c r="K41" s="64">
        <f t="shared" si="1"/>
        <v>0</v>
      </c>
    </row>
    <row r="42" spans="1:34" x14ac:dyDescent="0.2">
      <c r="C42" s="59"/>
      <c r="D42" s="59"/>
      <c r="F42" s="59"/>
      <c r="H42" s="59"/>
      <c r="I42" s="59"/>
      <c r="J42" s="59"/>
      <c r="K42" s="64">
        <f t="shared" si="1"/>
        <v>0</v>
      </c>
    </row>
    <row r="43" spans="1:34" x14ac:dyDescent="0.2">
      <c r="A43" s="1" t="s">
        <v>597</v>
      </c>
      <c r="B43" s="1"/>
      <c r="C43" s="60">
        <f t="shared" ref="C43:J43" si="2">SUM(C13:C40)</f>
        <v>78381</v>
      </c>
      <c r="D43" s="60">
        <f t="shared" si="2"/>
        <v>115080</v>
      </c>
      <c r="F43" s="60">
        <f t="shared" si="2"/>
        <v>593122</v>
      </c>
      <c r="H43" s="60">
        <f t="shared" si="2"/>
        <v>295653</v>
      </c>
      <c r="I43" s="60">
        <f t="shared" si="2"/>
        <v>75928</v>
      </c>
      <c r="J43" s="60">
        <f t="shared" si="2"/>
        <v>107945</v>
      </c>
      <c r="K43" s="64">
        <f t="shared" si="1"/>
        <v>479526</v>
      </c>
      <c r="L43" s="49"/>
      <c r="M43" s="60">
        <f>SUM(C43:J43)</f>
        <v>1266109</v>
      </c>
    </row>
    <row r="44" spans="1:34" x14ac:dyDescent="0.2">
      <c r="C44" s="59"/>
      <c r="D44" s="59"/>
      <c r="E44" s="59"/>
      <c r="F44" s="59"/>
      <c r="G44" s="59"/>
      <c r="H44" s="59"/>
      <c r="I44" s="59"/>
      <c r="J44" s="59"/>
      <c r="K44" s="64"/>
    </row>
    <row r="45" spans="1:34" x14ac:dyDescent="0.2">
      <c r="C45" s="59"/>
      <c r="D45" s="59"/>
      <c r="E45" s="59"/>
      <c r="F45" s="59"/>
      <c r="G45" s="59"/>
      <c r="H45" s="59"/>
      <c r="I45" s="59"/>
      <c r="J45" s="59"/>
      <c r="K45" s="64"/>
    </row>
  </sheetData>
  <pageMargins left="0.75" right="0.75" top="1" bottom="1" header="0.5" footer="0.5"/>
  <pageSetup scale="9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2"/>
  <sheetViews>
    <sheetView workbookViewId="0">
      <selection activeCell="A12" sqref="A12"/>
    </sheetView>
  </sheetViews>
  <sheetFormatPr defaultRowHeight="12.75" x14ac:dyDescent="0.2"/>
  <cols>
    <col min="1" max="2" width="14.7109375" customWidth="1"/>
    <col min="3" max="3" width="27.140625" customWidth="1"/>
    <col min="4" max="5" width="8.42578125" customWidth="1"/>
    <col min="6" max="6" width="27.140625" customWidth="1"/>
  </cols>
  <sheetData>
    <row r="4" spans="1:8" x14ac:dyDescent="0.2">
      <c r="A4" s="1" t="s">
        <v>480</v>
      </c>
      <c r="B4" s="1"/>
      <c r="C4" s="1" t="s">
        <v>11</v>
      </c>
      <c r="D4" s="1"/>
      <c r="E4" s="1"/>
      <c r="F4" s="4" t="s">
        <v>481</v>
      </c>
      <c r="H4" s="1" t="s">
        <v>9</v>
      </c>
    </row>
    <row r="5" spans="1:8" x14ac:dyDescent="0.2">
      <c r="A5" s="2" t="s">
        <v>34</v>
      </c>
      <c r="B5" s="2"/>
      <c r="C5" t="s">
        <v>58</v>
      </c>
      <c r="F5" t="s">
        <v>58</v>
      </c>
      <c r="H5" t="s">
        <v>93</v>
      </c>
    </row>
    <row r="6" spans="1:8" x14ac:dyDescent="0.2">
      <c r="A6" s="8" t="s">
        <v>414</v>
      </c>
      <c r="B6" s="8"/>
      <c r="C6" t="s">
        <v>87</v>
      </c>
      <c r="F6" t="s">
        <v>87</v>
      </c>
      <c r="H6" t="s">
        <v>86</v>
      </c>
    </row>
    <row r="7" spans="1:8" x14ac:dyDescent="0.2">
      <c r="A7" t="s">
        <v>415</v>
      </c>
      <c r="C7" t="s">
        <v>87</v>
      </c>
      <c r="F7" t="s">
        <v>345</v>
      </c>
      <c r="H7" t="s">
        <v>30</v>
      </c>
    </row>
    <row r="8" spans="1:8" x14ac:dyDescent="0.2">
      <c r="A8" t="s">
        <v>427</v>
      </c>
      <c r="C8" t="s">
        <v>87</v>
      </c>
      <c r="E8" s="2"/>
      <c r="F8" t="s">
        <v>94</v>
      </c>
      <c r="H8" t="s">
        <v>6</v>
      </c>
    </row>
    <row r="9" spans="1:8" x14ac:dyDescent="0.2">
      <c r="A9" s="3" t="s">
        <v>426</v>
      </c>
      <c r="B9" s="3"/>
      <c r="C9" t="s">
        <v>87</v>
      </c>
      <c r="E9" s="2"/>
      <c r="F9" t="s">
        <v>100</v>
      </c>
      <c r="H9" t="s">
        <v>57</v>
      </c>
    </row>
    <row r="10" spans="1:8" x14ac:dyDescent="0.2">
      <c r="A10" s="8" t="s">
        <v>66</v>
      </c>
      <c r="B10" s="8"/>
      <c r="C10" t="s">
        <v>87</v>
      </c>
      <c r="D10" s="7"/>
      <c r="E10" s="2"/>
      <c r="F10" t="s">
        <v>98</v>
      </c>
      <c r="H10" t="s">
        <v>41</v>
      </c>
    </row>
    <row r="11" spans="1:8" x14ac:dyDescent="0.2">
      <c r="A11" s="7" t="s">
        <v>479</v>
      </c>
      <c r="B11" s="7"/>
      <c r="C11" t="s">
        <v>345</v>
      </c>
      <c r="D11" s="2"/>
      <c r="E11" s="2"/>
      <c r="F11" t="s">
        <v>82</v>
      </c>
      <c r="H11" t="s">
        <v>120</v>
      </c>
    </row>
    <row r="12" spans="1:8" x14ac:dyDescent="0.2">
      <c r="A12" t="s">
        <v>418</v>
      </c>
      <c r="C12" t="s">
        <v>100</v>
      </c>
      <c r="D12" s="7"/>
      <c r="E12" s="1"/>
      <c r="F12" t="s">
        <v>64</v>
      </c>
      <c r="H12" t="s">
        <v>144</v>
      </c>
    </row>
    <row r="13" spans="1:8" x14ac:dyDescent="0.2">
      <c r="A13" s="2" t="s">
        <v>127</v>
      </c>
      <c r="B13" s="2"/>
      <c r="C13" t="s">
        <v>98</v>
      </c>
      <c r="E13" s="2"/>
      <c r="F13" t="s">
        <v>180</v>
      </c>
      <c r="H13" t="s">
        <v>338</v>
      </c>
    </row>
    <row r="14" spans="1:8" x14ac:dyDescent="0.2">
      <c r="A14" s="2" t="s">
        <v>89</v>
      </c>
      <c r="B14" s="2"/>
      <c r="C14" t="s">
        <v>82</v>
      </c>
      <c r="F14" t="s">
        <v>334</v>
      </c>
      <c r="H14" t="s">
        <v>124</v>
      </c>
    </row>
    <row r="15" spans="1:8" x14ac:dyDescent="0.2">
      <c r="A15" s="8" t="s">
        <v>147</v>
      </c>
      <c r="B15" s="8"/>
      <c r="C15" t="s">
        <v>64</v>
      </c>
      <c r="E15" s="7"/>
      <c r="F15" t="s">
        <v>104</v>
      </c>
      <c r="H15" t="s">
        <v>63</v>
      </c>
    </row>
    <row r="16" spans="1:8" x14ac:dyDescent="0.2">
      <c r="A16" s="8" t="s">
        <v>47</v>
      </c>
      <c r="B16" s="8"/>
      <c r="C16" t="s">
        <v>180</v>
      </c>
      <c r="D16" s="2"/>
      <c r="F16" t="s">
        <v>261</v>
      </c>
    </row>
    <row r="17" spans="1:6" x14ac:dyDescent="0.2">
      <c r="A17" s="2" t="s">
        <v>250</v>
      </c>
      <c r="B17" s="2"/>
      <c r="C17" t="s">
        <v>334</v>
      </c>
      <c r="F17" t="s">
        <v>111</v>
      </c>
    </row>
    <row r="18" spans="1:6" x14ac:dyDescent="0.2">
      <c r="A18" t="s">
        <v>416</v>
      </c>
      <c r="C18" t="s">
        <v>104</v>
      </c>
      <c r="E18" s="7"/>
      <c r="F18" t="s">
        <v>32</v>
      </c>
    </row>
    <row r="19" spans="1:6" x14ac:dyDescent="0.2">
      <c r="A19" t="s">
        <v>422</v>
      </c>
      <c r="C19" t="s">
        <v>104</v>
      </c>
      <c r="E19" s="2"/>
      <c r="F19" t="s">
        <v>339</v>
      </c>
    </row>
    <row r="20" spans="1:6" x14ac:dyDescent="0.2">
      <c r="A20" s="8" t="s">
        <v>423</v>
      </c>
      <c r="B20" s="8"/>
      <c r="C20" t="s">
        <v>104</v>
      </c>
      <c r="D20" s="2"/>
      <c r="E20" s="7"/>
      <c r="F20" t="s">
        <v>69</v>
      </c>
    </row>
    <row r="21" spans="1:6" x14ac:dyDescent="0.2">
      <c r="A21" s="2"/>
      <c r="B21" s="2"/>
      <c r="C21" t="s">
        <v>104</v>
      </c>
      <c r="D21" s="2"/>
      <c r="F21" t="s">
        <v>265</v>
      </c>
    </row>
    <row r="22" spans="1:6" x14ac:dyDescent="0.2">
      <c r="A22" s="2"/>
      <c r="B22" s="2"/>
      <c r="C22" t="s">
        <v>104</v>
      </c>
      <c r="D22" s="2"/>
      <c r="F22" t="s">
        <v>349</v>
      </c>
    </row>
    <row r="23" spans="1:6" x14ac:dyDescent="0.2">
      <c r="C23" t="s">
        <v>104</v>
      </c>
      <c r="D23" s="2"/>
      <c r="F23" t="s">
        <v>310</v>
      </c>
    </row>
    <row r="24" spans="1:6" x14ac:dyDescent="0.2">
      <c r="C24" t="s">
        <v>104</v>
      </c>
      <c r="D24" s="2"/>
      <c r="E24" s="2"/>
      <c r="F24" s="3" t="s">
        <v>442</v>
      </c>
    </row>
    <row r="25" spans="1:6" x14ac:dyDescent="0.2">
      <c r="C25" t="s">
        <v>104</v>
      </c>
      <c r="D25" s="2"/>
      <c r="E25" s="2"/>
      <c r="F25" t="s">
        <v>390</v>
      </c>
    </row>
    <row r="26" spans="1:6" x14ac:dyDescent="0.2">
      <c r="C26" t="s">
        <v>104</v>
      </c>
      <c r="D26" s="2"/>
      <c r="E26" s="2"/>
      <c r="F26" t="s">
        <v>197</v>
      </c>
    </row>
    <row r="27" spans="1:6" x14ac:dyDescent="0.2">
      <c r="C27" t="s">
        <v>104</v>
      </c>
      <c r="D27" s="2"/>
      <c r="E27" s="2"/>
      <c r="F27" t="s">
        <v>202</v>
      </c>
    </row>
    <row r="28" spans="1:6" x14ac:dyDescent="0.2">
      <c r="C28" t="s">
        <v>261</v>
      </c>
      <c r="D28" s="7"/>
      <c r="E28" s="2"/>
      <c r="F28" t="s">
        <v>73</v>
      </c>
    </row>
    <row r="29" spans="1:6" x14ac:dyDescent="0.2">
      <c r="C29" t="s">
        <v>111</v>
      </c>
      <c r="E29" s="2"/>
      <c r="F29" t="s">
        <v>207</v>
      </c>
    </row>
    <row r="30" spans="1:6" x14ac:dyDescent="0.2">
      <c r="C30" t="s">
        <v>111</v>
      </c>
      <c r="E30" s="2"/>
      <c r="F30" t="s">
        <v>77</v>
      </c>
    </row>
    <row r="31" spans="1:6" x14ac:dyDescent="0.2">
      <c r="C31" t="s">
        <v>32</v>
      </c>
      <c r="D31" s="2"/>
      <c r="E31" s="2"/>
      <c r="F31" t="s">
        <v>171</v>
      </c>
    </row>
    <row r="32" spans="1:6" x14ac:dyDescent="0.2">
      <c r="C32" t="s">
        <v>32</v>
      </c>
      <c r="E32" s="2"/>
      <c r="F32" t="s">
        <v>29</v>
      </c>
    </row>
    <row r="33" spans="3:6" x14ac:dyDescent="0.2">
      <c r="C33" t="s">
        <v>339</v>
      </c>
      <c r="E33" s="2"/>
      <c r="F33" t="s">
        <v>401</v>
      </c>
    </row>
    <row r="34" spans="3:6" x14ac:dyDescent="0.2">
      <c r="C34" t="s">
        <v>69</v>
      </c>
      <c r="E34" s="2"/>
      <c r="F34" t="s">
        <v>330</v>
      </c>
    </row>
    <row r="35" spans="3:6" x14ac:dyDescent="0.2">
      <c r="C35" t="s">
        <v>69</v>
      </c>
      <c r="E35" s="2"/>
      <c r="F35" t="s">
        <v>125</v>
      </c>
    </row>
    <row r="36" spans="3:6" x14ac:dyDescent="0.2">
      <c r="C36" t="s">
        <v>265</v>
      </c>
      <c r="D36" s="6"/>
      <c r="E36" s="7"/>
      <c r="F36" t="s">
        <v>130</v>
      </c>
    </row>
    <row r="37" spans="3:6" x14ac:dyDescent="0.2">
      <c r="C37" t="s">
        <v>349</v>
      </c>
      <c r="D37" s="1"/>
      <c r="F37" t="s">
        <v>134</v>
      </c>
    </row>
    <row r="38" spans="3:6" x14ac:dyDescent="0.2">
      <c r="C38" t="s">
        <v>310</v>
      </c>
      <c r="F38" t="s">
        <v>377</v>
      </c>
    </row>
    <row r="39" spans="3:6" x14ac:dyDescent="0.2">
      <c r="C39" s="3" t="s">
        <v>442</v>
      </c>
      <c r="E39" s="2"/>
      <c r="F39" t="s">
        <v>270</v>
      </c>
    </row>
    <row r="40" spans="3:6" x14ac:dyDescent="0.2">
      <c r="C40" t="s">
        <v>390</v>
      </c>
      <c r="F40" t="s">
        <v>212</v>
      </c>
    </row>
    <row r="41" spans="3:6" x14ac:dyDescent="0.2">
      <c r="C41" t="s">
        <v>197</v>
      </c>
      <c r="D41" s="8"/>
      <c r="F41" t="s">
        <v>214</v>
      </c>
    </row>
    <row r="42" spans="3:6" x14ac:dyDescent="0.2">
      <c r="C42" t="s">
        <v>202</v>
      </c>
      <c r="D42" s="2"/>
      <c r="F42" t="s">
        <v>361</v>
      </c>
    </row>
    <row r="43" spans="3:6" x14ac:dyDescent="0.2">
      <c r="C43" t="s">
        <v>73</v>
      </c>
      <c r="F43" t="s">
        <v>215</v>
      </c>
    </row>
    <row r="44" spans="3:6" x14ac:dyDescent="0.2">
      <c r="C44" t="s">
        <v>207</v>
      </c>
      <c r="D44" s="2"/>
      <c r="E44" s="3"/>
      <c r="F44" t="s">
        <v>306</v>
      </c>
    </row>
    <row r="45" spans="3:6" x14ac:dyDescent="0.2">
      <c r="C45" t="s">
        <v>207</v>
      </c>
      <c r="D45" s="2"/>
      <c r="E45" s="1"/>
      <c r="F45" t="s">
        <v>217</v>
      </c>
    </row>
    <row r="46" spans="3:6" x14ac:dyDescent="0.2">
      <c r="C46" t="s">
        <v>207</v>
      </c>
      <c r="D46" s="2"/>
      <c r="F46" t="s">
        <v>240</v>
      </c>
    </row>
    <row r="47" spans="3:6" x14ac:dyDescent="0.2">
      <c r="C47" t="s">
        <v>207</v>
      </c>
      <c r="D47" s="2"/>
      <c r="F47" t="s">
        <v>313</v>
      </c>
    </row>
    <row r="48" spans="3:6" x14ac:dyDescent="0.2">
      <c r="C48" t="s">
        <v>207</v>
      </c>
      <c r="D48" s="2"/>
      <c r="F48" t="s">
        <v>140</v>
      </c>
    </row>
    <row r="49" spans="3:6" x14ac:dyDescent="0.2">
      <c r="C49" t="s">
        <v>207</v>
      </c>
      <c r="D49" s="2"/>
      <c r="E49" s="7"/>
      <c r="F49" t="s">
        <v>317</v>
      </c>
    </row>
    <row r="50" spans="3:6" x14ac:dyDescent="0.2">
      <c r="C50" t="s">
        <v>171</v>
      </c>
      <c r="D50" s="2"/>
      <c r="E50" s="2"/>
      <c r="F50" t="s">
        <v>393</v>
      </c>
    </row>
    <row r="51" spans="3:6" x14ac:dyDescent="0.2">
      <c r="C51" t="s">
        <v>29</v>
      </c>
      <c r="D51" s="2"/>
      <c r="F51" t="s">
        <v>221</v>
      </c>
    </row>
    <row r="52" spans="3:6" x14ac:dyDescent="0.2">
      <c r="C52" t="s">
        <v>29</v>
      </c>
      <c r="D52" s="2"/>
      <c r="E52" s="2"/>
      <c r="F52" t="s">
        <v>145</v>
      </c>
    </row>
    <row r="53" spans="3:6" x14ac:dyDescent="0.2">
      <c r="C53" t="s">
        <v>401</v>
      </c>
      <c r="E53" s="2"/>
      <c r="F53" t="s">
        <v>149</v>
      </c>
    </row>
    <row r="54" spans="3:6" x14ac:dyDescent="0.2">
      <c r="C54" t="s">
        <v>330</v>
      </c>
      <c r="D54" s="2"/>
      <c r="E54" s="2"/>
      <c r="F54" t="s">
        <v>89</v>
      </c>
    </row>
    <row r="55" spans="3:6" x14ac:dyDescent="0.2">
      <c r="C55" t="s">
        <v>125</v>
      </c>
      <c r="D55" s="2"/>
      <c r="E55" s="2"/>
      <c r="F55" t="s">
        <v>283</v>
      </c>
    </row>
    <row r="56" spans="3:6" x14ac:dyDescent="0.2">
      <c r="C56" t="s">
        <v>134</v>
      </c>
      <c r="D56" s="2"/>
      <c r="E56" s="2"/>
      <c r="F56" t="s">
        <v>226</v>
      </c>
    </row>
    <row r="57" spans="3:6" x14ac:dyDescent="0.2">
      <c r="C57" t="s">
        <v>377</v>
      </c>
      <c r="D57" s="2"/>
      <c r="E57" s="2"/>
      <c r="F57" t="s">
        <v>371</v>
      </c>
    </row>
    <row r="58" spans="3:6" x14ac:dyDescent="0.2">
      <c r="C58" t="s">
        <v>270</v>
      </c>
      <c r="D58" s="8"/>
      <c r="E58" s="2"/>
      <c r="F58" t="s">
        <v>321</v>
      </c>
    </row>
    <row r="59" spans="3:6" x14ac:dyDescent="0.2">
      <c r="C59" t="s">
        <v>212</v>
      </c>
      <c r="D59" s="2"/>
      <c r="E59" s="2"/>
      <c r="F59" t="s">
        <v>157</v>
      </c>
    </row>
    <row r="60" spans="3:6" x14ac:dyDescent="0.2">
      <c r="C60" t="s">
        <v>214</v>
      </c>
      <c r="D60" s="2"/>
      <c r="E60" s="2"/>
      <c r="F60" t="s">
        <v>47</v>
      </c>
    </row>
    <row r="61" spans="3:6" x14ac:dyDescent="0.2">
      <c r="C61" t="s">
        <v>361</v>
      </c>
      <c r="D61" s="2"/>
      <c r="F61" t="s">
        <v>162</v>
      </c>
    </row>
    <row r="62" spans="3:6" x14ac:dyDescent="0.2">
      <c r="C62" t="s">
        <v>215</v>
      </c>
      <c r="D62" s="2"/>
      <c r="E62" s="2"/>
      <c r="F62" t="s">
        <v>230</v>
      </c>
    </row>
    <row r="63" spans="3:6" x14ac:dyDescent="0.2">
      <c r="C63" t="s">
        <v>306</v>
      </c>
      <c r="D63" s="2"/>
      <c r="E63" s="2"/>
      <c r="F63" t="s">
        <v>232</v>
      </c>
    </row>
    <row r="64" spans="3:6" x14ac:dyDescent="0.2">
      <c r="C64" t="s">
        <v>217</v>
      </c>
      <c r="D64" s="2"/>
      <c r="E64" s="2"/>
      <c r="F64" t="s">
        <v>509</v>
      </c>
    </row>
    <row r="65" spans="3:6" x14ac:dyDescent="0.2">
      <c r="C65" t="s">
        <v>240</v>
      </c>
      <c r="D65" s="2"/>
      <c r="E65" s="2"/>
      <c r="F65" t="s">
        <v>303</v>
      </c>
    </row>
    <row r="66" spans="3:6" x14ac:dyDescent="0.2">
      <c r="C66" t="s">
        <v>313</v>
      </c>
      <c r="D66" s="2"/>
      <c r="E66" s="7"/>
      <c r="F66" t="s">
        <v>383</v>
      </c>
    </row>
    <row r="67" spans="3:6" x14ac:dyDescent="0.2">
      <c r="C67" t="s">
        <v>140</v>
      </c>
      <c r="D67" s="2"/>
      <c r="E67" s="2"/>
      <c r="F67" t="s">
        <v>292</v>
      </c>
    </row>
    <row r="68" spans="3:6" x14ac:dyDescent="0.2">
      <c r="C68" t="s">
        <v>317</v>
      </c>
      <c r="D68" s="2"/>
      <c r="E68" s="2"/>
      <c r="F68" t="s">
        <v>236</v>
      </c>
    </row>
    <row r="69" spans="3:6" x14ac:dyDescent="0.2">
      <c r="C69" t="s">
        <v>393</v>
      </c>
      <c r="D69" s="2"/>
      <c r="E69" s="2"/>
      <c r="F69" t="s">
        <v>276</v>
      </c>
    </row>
    <row r="70" spans="3:6" x14ac:dyDescent="0.2">
      <c r="C70" t="s">
        <v>221</v>
      </c>
      <c r="D70" s="1"/>
      <c r="E70" s="2"/>
      <c r="F70" t="s">
        <v>166</v>
      </c>
    </row>
    <row r="71" spans="3:6" x14ac:dyDescent="0.2">
      <c r="C71" t="s">
        <v>145</v>
      </c>
      <c r="D71" s="1"/>
      <c r="E71" s="2"/>
      <c r="F71" t="s">
        <v>245</v>
      </c>
    </row>
    <row r="72" spans="3:6" x14ac:dyDescent="0.2">
      <c r="C72" t="s">
        <v>149</v>
      </c>
      <c r="D72" s="2"/>
      <c r="E72" s="2"/>
      <c r="F72" t="s">
        <v>281</v>
      </c>
    </row>
    <row r="73" spans="3:6" x14ac:dyDescent="0.2">
      <c r="C73" t="s">
        <v>149</v>
      </c>
      <c r="D73" s="2"/>
      <c r="E73" s="2"/>
      <c r="F73" t="s">
        <v>408</v>
      </c>
    </row>
    <row r="74" spans="3:6" x14ac:dyDescent="0.2">
      <c r="C74" t="s">
        <v>89</v>
      </c>
      <c r="D74" s="2"/>
      <c r="E74" s="2"/>
      <c r="F74" t="s">
        <v>404</v>
      </c>
    </row>
    <row r="75" spans="3:6" x14ac:dyDescent="0.2">
      <c r="C75" t="s">
        <v>89</v>
      </c>
      <c r="D75" s="2"/>
      <c r="E75" s="2"/>
      <c r="F75" t="s">
        <v>175</v>
      </c>
    </row>
    <row r="76" spans="3:6" x14ac:dyDescent="0.2">
      <c r="C76" t="s">
        <v>89</v>
      </c>
      <c r="D76" s="8"/>
      <c r="E76" s="2"/>
      <c r="F76" t="s">
        <v>363</v>
      </c>
    </row>
    <row r="77" spans="3:6" x14ac:dyDescent="0.2">
      <c r="C77" t="s">
        <v>89</v>
      </c>
      <c r="D77" s="8"/>
      <c r="E77" s="2"/>
      <c r="F77" t="s">
        <v>253</v>
      </c>
    </row>
    <row r="78" spans="3:6" x14ac:dyDescent="0.2">
      <c r="C78" t="s">
        <v>89</v>
      </c>
      <c r="D78" s="8"/>
      <c r="E78" s="1"/>
    </row>
    <row r="79" spans="3:6" x14ac:dyDescent="0.2">
      <c r="C79" t="s">
        <v>283</v>
      </c>
      <c r="D79" s="8"/>
      <c r="E79" s="1"/>
    </row>
    <row r="80" spans="3:6" x14ac:dyDescent="0.2">
      <c r="C80" t="s">
        <v>283</v>
      </c>
      <c r="D80" s="1"/>
      <c r="E80" s="2"/>
    </row>
    <row r="81" spans="3:6" x14ac:dyDescent="0.2">
      <c r="C81" t="s">
        <v>283</v>
      </c>
      <c r="D81" s="2"/>
      <c r="E81" s="2"/>
    </row>
    <row r="82" spans="3:6" x14ac:dyDescent="0.2">
      <c r="C82" t="s">
        <v>226</v>
      </c>
      <c r="D82" s="2"/>
      <c r="E82" s="2"/>
    </row>
    <row r="83" spans="3:6" x14ac:dyDescent="0.2">
      <c r="C83" t="s">
        <v>371</v>
      </c>
      <c r="D83" s="8"/>
      <c r="E83" s="2"/>
      <c r="F83" s="4"/>
    </row>
    <row r="84" spans="3:6" x14ac:dyDescent="0.2">
      <c r="C84" t="s">
        <v>321</v>
      </c>
      <c r="D84" s="8"/>
      <c r="E84" s="4"/>
    </row>
    <row r="85" spans="3:6" x14ac:dyDescent="0.2">
      <c r="C85" t="s">
        <v>157</v>
      </c>
      <c r="D85" s="8"/>
      <c r="E85" s="4"/>
    </row>
    <row r="86" spans="3:6" x14ac:dyDescent="0.2">
      <c r="C86" t="s">
        <v>47</v>
      </c>
      <c r="D86" s="8"/>
      <c r="E86" s="7"/>
    </row>
    <row r="87" spans="3:6" x14ac:dyDescent="0.2">
      <c r="C87" t="s">
        <v>47</v>
      </c>
    </row>
    <row r="88" spans="3:6" x14ac:dyDescent="0.2">
      <c r="C88" t="s">
        <v>47</v>
      </c>
      <c r="D88" s="8"/>
      <c r="E88" s="1"/>
    </row>
    <row r="89" spans="3:6" x14ac:dyDescent="0.2">
      <c r="C89" t="s">
        <v>47</v>
      </c>
      <c r="D89" s="8"/>
      <c r="E89" s="2"/>
    </row>
    <row r="90" spans="3:6" x14ac:dyDescent="0.2">
      <c r="C90" t="s">
        <v>162</v>
      </c>
      <c r="E90" s="2"/>
    </row>
    <row r="91" spans="3:6" x14ac:dyDescent="0.2">
      <c r="C91" t="s">
        <v>162</v>
      </c>
      <c r="D91" s="8"/>
      <c r="E91" s="8"/>
    </row>
    <row r="92" spans="3:6" x14ac:dyDescent="0.2">
      <c r="C92" t="s">
        <v>162</v>
      </c>
      <c r="D92" s="8"/>
      <c r="E92" s="8"/>
    </row>
    <row r="93" spans="3:6" x14ac:dyDescent="0.2">
      <c r="C93" t="s">
        <v>230</v>
      </c>
      <c r="D93" s="2"/>
      <c r="E93" s="8"/>
    </row>
    <row r="94" spans="3:6" x14ac:dyDescent="0.2">
      <c r="C94" t="s">
        <v>232</v>
      </c>
      <c r="E94" s="8"/>
    </row>
    <row r="95" spans="3:6" x14ac:dyDescent="0.2">
      <c r="C95" t="s">
        <v>509</v>
      </c>
      <c r="D95" s="2"/>
    </row>
    <row r="96" spans="3:6" x14ac:dyDescent="0.2">
      <c r="C96" t="s">
        <v>509</v>
      </c>
      <c r="E96" s="8"/>
    </row>
    <row r="97" spans="3:5" x14ac:dyDescent="0.2">
      <c r="C97" t="s">
        <v>303</v>
      </c>
      <c r="D97" s="1"/>
      <c r="E97" s="8"/>
    </row>
    <row r="98" spans="3:5" x14ac:dyDescent="0.2">
      <c r="C98" t="s">
        <v>383</v>
      </c>
    </row>
    <row r="99" spans="3:5" x14ac:dyDescent="0.2">
      <c r="C99" t="s">
        <v>292</v>
      </c>
      <c r="E99" s="8"/>
    </row>
    <row r="100" spans="3:5" x14ac:dyDescent="0.2">
      <c r="C100" t="s">
        <v>292</v>
      </c>
      <c r="E100" s="8"/>
    </row>
    <row r="101" spans="3:5" x14ac:dyDescent="0.2">
      <c r="C101" t="s">
        <v>292</v>
      </c>
      <c r="E101" s="2"/>
    </row>
    <row r="102" spans="3:5" x14ac:dyDescent="0.2">
      <c r="C102" t="s">
        <v>236</v>
      </c>
    </row>
    <row r="103" spans="3:5" x14ac:dyDescent="0.2">
      <c r="C103" t="s">
        <v>276</v>
      </c>
      <c r="E103" s="2"/>
    </row>
    <row r="104" spans="3:5" x14ac:dyDescent="0.2">
      <c r="C104" t="s">
        <v>166</v>
      </c>
    </row>
    <row r="105" spans="3:5" x14ac:dyDescent="0.2">
      <c r="C105" t="s">
        <v>245</v>
      </c>
      <c r="E105" s="1"/>
    </row>
    <row r="106" spans="3:5" x14ac:dyDescent="0.2">
      <c r="C106" t="s">
        <v>281</v>
      </c>
    </row>
    <row r="107" spans="3:5" x14ac:dyDescent="0.2">
      <c r="C107" t="s">
        <v>408</v>
      </c>
    </row>
    <row r="108" spans="3:5" x14ac:dyDescent="0.2">
      <c r="C108" t="s">
        <v>404</v>
      </c>
    </row>
    <row r="109" spans="3:5" x14ac:dyDescent="0.2">
      <c r="C109" t="s">
        <v>404</v>
      </c>
    </row>
    <row r="110" spans="3:5" x14ac:dyDescent="0.2">
      <c r="C110" t="s">
        <v>175</v>
      </c>
    </row>
    <row r="111" spans="3:5" x14ac:dyDescent="0.2">
      <c r="C111" t="s">
        <v>363</v>
      </c>
    </row>
    <row r="112" spans="3:5" x14ac:dyDescent="0.2">
      <c r="C112" t="s">
        <v>253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6"/>
  <sheetViews>
    <sheetView topLeftCell="A3" zoomScaleNormal="100" workbookViewId="0">
      <pane xSplit="8" ySplit="2" topLeftCell="I5" activePane="bottomRight" state="frozen"/>
      <selection activeCell="H52" sqref="H52"/>
      <selection pane="topRight" activeCell="H52" sqref="H52"/>
      <selection pane="bottomLeft" activeCell="H52" sqref="H52"/>
      <selection pane="bottomRight" activeCell="B13" sqref="B13"/>
    </sheetView>
  </sheetViews>
  <sheetFormatPr defaultRowHeight="12.75" x14ac:dyDescent="0.2"/>
  <cols>
    <col min="1" max="1" width="9.7109375" customWidth="1"/>
    <col min="2" max="2" width="7" bestFit="1" customWidth="1"/>
    <col min="3" max="3" width="10" customWidth="1"/>
    <col min="4" max="4" width="10.28515625" bestFit="1" customWidth="1"/>
    <col min="5" max="5" width="14.42578125" customWidth="1"/>
    <col min="6" max="6" width="10" customWidth="1"/>
    <col min="7" max="7" width="10.7109375" customWidth="1"/>
    <col min="8" max="8" width="20.42578125" customWidth="1"/>
    <col min="9" max="9" width="31.28515625" customWidth="1"/>
    <col min="10" max="11" width="13.85546875" hidden="1" customWidth="1"/>
    <col min="12" max="12" width="17.7109375" hidden="1" customWidth="1"/>
    <col min="13" max="14" width="13.85546875" hidden="1" customWidth="1"/>
    <col min="15" max="15" width="17.7109375" hidden="1" customWidth="1"/>
    <col min="16" max="16" width="13.85546875" hidden="1" customWidth="1"/>
    <col min="17" max="17" width="22.85546875" hidden="1" customWidth="1"/>
    <col min="18" max="20" width="13.85546875" hidden="1" customWidth="1"/>
    <col min="21" max="21" width="14.7109375" hidden="1" customWidth="1"/>
    <col min="22" max="25" width="19.28515625" hidden="1" customWidth="1"/>
    <col min="26" max="51" width="13.85546875" hidden="1" customWidth="1"/>
    <col min="52" max="52" width="15.7109375" hidden="1" customWidth="1"/>
    <col min="53" max="53" width="14.140625" bestFit="1" customWidth="1"/>
    <col min="54" max="54" width="17.85546875" bestFit="1" customWidth="1"/>
    <col min="55" max="55" width="19.140625" bestFit="1" customWidth="1"/>
    <col min="56" max="56" width="9.28515625" bestFit="1" customWidth="1"/>
    <col min="57" max="57" width="11.42578125" bestFit="1" customWidth="1"/>
    <col min="58" max="58" width="13.85546875" hidden="1" customWidth="1"/>
    <col min="59" max="59" width="14.7109375" customWidth="1"/>
    <col min="60" max="61" width="8.42578125" customWidth="1"/>
    <col min="62" max="62" width="26.7109375" customWidth="1"/>
    <col min="63" max="63" width="12.7109375" customWidth="1"/>
    <col min="64" max="64" width="26.7109375" customWidth="1"/>
    <col min="65" max="65" width="13.85546875" customWidth="1"/>
    <col min="66" max="66" width="81.7109375" customWidth="1"/>
  </cols>
  <sheetData>
    <row r="1" spans="1:65" hidden="1" x14ac:dyDescent="0.2">
      <c r="BB1" t="s">
        <v>467</v>
      </c>
      <c r="BC1">
        <v>7.5</v>
      </c>
    </row>
    <row r="2" spans="1:65" hidden="1" x14ac:dyDescent="0.2">
      <c r="BB2" t="s">
        <v>466</v>
      </c>
      <c r="BC2">
        <v>24</v>
      </c>
    </row>
    <row r="3" spans="1:65" x14ac:dyDescent="0.2">
      <c r="A3" s="1"/>
      <c r="BA3" s="9" t="s">
        <v>431</v>
      </c>
      <c r="BB3" s="15"/>
      <c r="BC3" s="18"/>
    </row>
    <row r="4" spans="1:65" s="1" customFormat="1" x14ac:dyDescent="0.2">
      <c r="A4" s="1" t="s">
        <v>430</v>
      </c>
      <c r="B4" s="1" t="s">
        <v>429</v>
      </c>
      <c r="C4" s="1" t="s">
        <v>14</v>
      </c>
      <c r="D4" s="1" t="s">
        <v>9</v>
      </c>
      <c r="E4" s="1" t="s">
        <v>484</v>
      </c>
      <c r="F4" s="1" t="s">
        <v>7</v>
      </c>
      <c r="G4" s="1" t="s">
        <v>8</v>
      </c>
      <c r="H4" s="1" t="s">
        <v>11</v>
      </c>
      <c r="I4" s="1" t="s">
        <v>12</v>
      </c>
      <c r="J4" s="1" t="s">
        <v>34</v>
      </c>
      <c r="K4" s="5" t="s">
        <v>414</v>
      </c>
      <c r="L4" s="5" t="s">
        <v>512</v>
      </c>
      <c r="M4" s="5" t="s">
        <v>513</v>
      </c>
      <c r="N4" s="5" t="s">
        <v>514</v>
      </c>
      <c r="O4" s="5" t="s">
        <v>515</v>
      </c>
      <c r="P4" s="1" t="s">
        <v>415</v>
      </c>
      <c r="Q4" s="1" t="s">
        <v>516</v>
      </c>
      <c r="R4" s="1" t="s">
        <v>517</v>
      </c>
      <c r="S4" s="1" t="s">
        <v>518</v>
      </c>
      <c r="T4" s="1" t="s">
        <v>519</v>
      </c>
      <c r="U4" s="1" t="s">
        <v>510</v>
      </c>
      <c r="V4" s="1" t="s">
        <v>524</v>
      </c>
      <c r="W4" s="1" t="s">
        <v>525</v>
      </c>
      <c r="X4" s="1" t="s">
        <v>526</v>
      </c>
      <c r="Y4" s="1" t="s">
        <v>527</v>
      </c>
      <c r="Z4" s="1" t="s">
        <v>427</v>
      </c>
      <c r="AA4" s="1" t="s">
        <v>520</v>
      </c>
      <c r="AB4" s="1" t="s">
        <v>521</v>
      </c>
      <c r="AC4" s="1" t="s">
        <v>522</v>
      </c>
      <c r="AD4" s="1" t="s">
        <v>523</v>
      </c>
      <c r="AE4" s="4" t="s">
        <v>426</v>
      </c>
      <c r="AF4" s="5" t="s">
        <v>66</v>
      </c>
      <c r="AG4" s="4" t="s">
        <v>479</v>
      </c>
      <c r="AH4" s="1" t="s">
        <v>418</v>
      </c>
      <c r="AI4" s="1" t="s">
        <v>127</v>
      </c>
      <c r="AJ4" s="1" t="s">
        <v>89</v>
      </c>
      <c r="AK4" s="1" t="s">
        <v>532</v>
      </c>
      <c r="AL4" s="1" t="s">
        <v>533</v>
      </c>
      <c r="AM4" s="1" t="s">
        <v>534</v>
      </c>
      <c r="AN4" s="1" t="s">
        <v>535</v>
      </c>
      <c r="AO4" s="5" t="s">
        <v>147</v>
      </c>
      <c r="AP4" s="5" t="s">
        <v>47</v>
      </c>
      <c r="AQ4" s="5" t="s">
        <v>424</v>
      </c>
      <c r="AR4" s="1" t="s">
        <v>250</v>
      </c>
      <c r="AS4" s="1" t="s">
        <v>416</v>
      </c>
      <c r="AT4" s="1" t="s">
        <v>528</v>
      </c>
      <c r="AU4" s="1" t="s">
        <v>529</v>
      </c>
      <c r="AV4" s="1" t="s">
        <v>530</v>
      </c>
      <c r="AW4" s="1" t="s">
        <v>531</v>
      </c>
      <c r="AX4" s="1" t="s">
        <v>422</v>
      </c>
      <c r="AY4" s="5" t="s">
        <v>423</v>
      </c>
      <c r="AZ4" s="4" t="s">
        <v>425</v>
      </c>
      <c r="BA4" s="1" t="s">
        <v>432</v>
      </c>
      <c r="BB4" s="4" t="s">
        <v>433</v>
      </c>
      <c r="BC4" s="5" t="s">
        <v>465</v>
      </c>
      <c r="BD4" s="1" t="s">
        <v>13</v>
      </c>
      <c r="BE4" s="1" t="s">
        <v>15</v>
      </c>
      <c r="BF4" s="1" t="s">
        <v>10</v>
      </c>
      <c r="BG4" s="1" t="s">
        <v>419</v>
      </c>
      <c r="BH4" s="1" t="s">
        <v>420</v>
      </c>
      <c r="BI4" s="1" t="s">
        <v>421</v>
      </c>
      <c r="BJ4" s="4"/>
      <c r="BK4" s="5"/>
      <c r="BL4" s="5"/>
      <c r="BM4" s="5"/>
    </row>
    <row r="5" spans="1:65" x14ac:dyDescent="0.2">
      <c r="A5" t="s">
        <v>35</v>
      </c>
      <c r="B5">
        <v>2001</v>
      </c>
      <c r="C5" s="45"/>
      <c r="D5" t="s">
        <v>93</v>
      </c>
      <c r="E5" t="str">
        <f t="shared" ref="E5:E32" si="0">CONCATENATE(D5," ",B5)</f>
        <v>AZ 2001</v>
      </c>
      <c r="F5" t="s">
        <v>136</v>
      </c>
      <c r="G5" t="s">
        <v>137</v>
      </c>
      <c r="H5" t="s">
        <v>536</v>
      </c>
      <c r="I5" t="s">
        <v>138</v>
      </c>
      <c r="J5" t="str">
        <f t="shared" ref="J5:K24" si="1">IF(OR($BG5=J$4,$BH5=J$4,$BI5=J$4),J$4,"")</f>
        <v/>
      </c>
      <c r="K5" t="str">
        <f t="shared" si="1"/>
        <v/>
      </c>
      <c r="L5" t="str">
        <f t="shared" ref="L5:L48" si="2">IF(AND($K5=K$4,B5=2001),CONCATENATE(K5," ",B5),"")</f>
        <v/>
      </c>
      <c r="M5" t="str">
        <f t="shared" ref="M5:M48" si="3">IF(AND($K5=L$4,C5=2002),CONCATENATE(L5," ",C5),"")</f>
        <v/>
      </c>
      <c r="N5" t="str">
        <f t="shared" ref="N5:N48" si="4">IF(AND($K5=M$4,D5=2003),CONCATENATE(M5," ",D5),"")</f>
        <v/>
      </c>
      <c r="O5" t="str">
        <f t="shared" ref="O5:O48" si="5">IF(AND($K5=N$4,E5=2004),CONCATENATE(N5," ",E5),"")</f>
        <v/>
      </c>
      <c r="P5" t="str">
        <f t="shared" ref="P5:P48" si="6">IF(OR($BG5=P$4,$BH5=P$4,$BI5=P$4),P$4,"")</f>
        <v>El Paso South</v>
      </c>
      <c r="Q5" t="str">
        <f t="shared" ref="Q5:Q48" si="7">IF(AND($P5=$P$4,$B5=2001),CONCATENATE($P5," ",$B5),"")</f>
        <v>El Paso South 2001</v>
      </c>
      <c r="R5" t="str">
        <f t="shared" ref="R5:R48" si="8">IF(AND($P5=$P$4,$B5=2002),CONCATENATE($P5," ",$B5),"")</f>
        <v/>
      </c>
      <c r="S5" t="str">
        <f t="shared" ref="S5:S48" si="9">IF(AND($P5=$P$4,$B5=2003),CONCATENATE($P5," ",$B5),"")</f>
        <v/>
      </c>
      <c r="T5" t="str">
        <f t="shared" ref="T5:T48" si="10">IF(AND($P5=$P$4,$B5=2004),CONCATENATE($P5," ",$B5),"")</f>
        <v/>
      </c>
      <c r="U5" t="str">
        <f t="shared" ref="U5:U20" si="11">IF(OR($BG5=U$4,$BH5=U$4,$BI5=U$4),U$4,"")</f>
        <v/>
      </c>
      <c r="V5" t="str">
        <f t="shared" ref="V5:V48" si="12">IF(AND($U5=$U$4,$B5=2001),CONCATENATE($U5," ",$B5),"")</f>
        <v/>
      </c>
      <c r="W5" t="str">
        <f t="shared" ref="W5:W48" si="13">IF(AND($U5=$U$4,$B5=2002),CONCATENATE($U5," ",$B5),"")</f>
        <v/>
      </c>
      <c r="X5" t="str">
        <f t="shared" ref="X5:X48" si="14">IF(AND($U5=$U$4,$B5=2003),CONCATENATE($U5," ",$B5),"")</f>
        <v/>
      </c>
      <c r="Y5" t="str">
        <f t="shared" ref="Y5:Y48" si="15">IF(AND($U5=$U$4,$B5=2004),CONCATENATE($U5," ",$B5),"")</f>
        <v/>
      </c>
      <c r="Z5" t="str">
        <f t="shared" ref="Z5:Z48" si="16">IF(OR($BG5=Z$4,$BH5=Z$4,$BI5=Z$4),Z$4,"")</f>
        <v/>
      </c>
      <c r="AA5" t="str">
        <f t="shared" ref="AA5:AA48" si="17">IF(AND($Z5=$Z$4,$B5=2001),CONCATENATE($Z5," ",$B5),"")</f>
        <v/>
      </c>
      <c r="AB5" t="str">
        <f t="shared" ref="AB5:AB48" si="18">IF(AND($Z5=$Z$4,$B5=2002),CONCATENATE($Z5," ",$B5),"")</f>
        <v/>
      </c>
      <c r="AC5" t="str">
        <f t="shared" ref="AC5:AC48" si="19">IF(AND($Z5=$Z$4,$B5=2003),CONCATENATE($Z5," ",$B5),"")</f>
        <v/>
      </c>
      <c r="AD5" t="str">
        <f t="shared" ref="AD5:AD48" si="20">IF(AND($Z5=$Z$4,$B5=2004),CONCATENATE($Z5," ",$B5),"")</f>
        <v/>
      </c>
      <c r="AE5" t="str">
        <f t="shared" ref="AE5:AJ14" si="21">IF(OR($BG5=AE$4,$BH5=AE$4,$BI5=AE$4),AE$4,"")</f>
        <v/>
      </c>
      <c r="AF5" t="str">
        <f t="shared" si="21"/>
        <v/>
      </c>
      <c r="AG5" t="str">
        <f t="shared" si="21"/>
        <v/>
      </c>
      <c r="AH5" t="str">
        <f t="shared" si="21"/>
        <v/>
      </c>
      <c r="AI5" t="str">
        <f t="shared" si="21"/>
        <v/>
      </c>
      <c r="AJ5" t="str">
        <f t="shared" si="21"/>
        <v/>
      </c>
      <c r="AK5" t="str">
        <f t="shared" ref="AK5:AK48" si="22">IF(AND($AJ5=$AJ$4,$B5=2001),CONCATENATE($AJ5," ",$B5),"")</f>
        <v/>
      </c>
      <c r="AL5" t="str">
        <f t="shared" ref="AL5:AL48" si="23">IF(AND($AJ5=$AJ$4,$B5=2002),CONCATENATE($AJ5," ",$B5),"")</f>
        <v/>
      </c>
      <c r="AM5" t="str">
        <f t="shared" ref="AM5:AM48" si="24">IF(AND($AJ5=$AJ$4,$B5=2003),CONCATENATE($AJ5," ",$B5),"")</f>
        <v/>
      </c>
      <c r="AN5" t="str">
        <f t="shared" ref="AN5:AN48" si="25">IF(AND($AJ5=$AJ$4,$B5=2004),CONCATENATE($AJ5," ",$B5),"")</f>
        <v/>
      </c>
      <c r="AO5" t="str">
        <f t="shared" ref="AO5:AZ14" si="26">IF(OR($BG5=AO$4,$BH5=AO$4,$BI5=AO$4),AO$4,"")</f>
        <v/>
      </c>
      <c r="AP5" t="str">
        <f t="shared" si="26"/>
        <v/>
      </c>
      <c r="AQ5" t="str">
        <f t="shared" si="26"/>
        <v/>
      </c>
      <c r="AR5" t="str">
        <f t="shared" si="26"/>
        <v/>
      </c>
      <c r="AS5" t="str">
        <f t="shared" si="26"/>
        <v/>
      </c>
      <c r="AT5" t="str">
        <f t="shared" ref="AT5:AT50" si="27">IF(AND($AS5=$AS$4,$B5=2001),CONCATENATE($AS5," ",$B5),"")</f>
        <v/>
      </c>
      <c r="AU5" t="str">
        <f t="shared" ref="AU5:AU50" si="28">IF(AND($AS5=$AS$4,$B5=2002),CONCATENATE($AS5," ",$B5),"")</f>
        <v/>
      </c>
      <c r="AV5" t="str">
        <f t="shared" ref="AV5:AV50" si="29">IF(AND($AS5=$AS$4,$B5=2003),CONCATENATE($AS5," ",$B5),"")</f>
        <v/>
      </c>
      <c r="AW5" t="str">
        <f t="shared" ref="AW5:AW50" si="30">IF(AND($AS5=$AS$4,$B5=2004),CONCATENATE($AS5," ",$B5),"")</f>
        <v/>
      </c>
      <c r="AX5" t="str">
        <f t="shared" si="26"/>
        <v/>
      </c>
      <c r="AY5" t="str">
        <f t="shared" si="26"/>
        <v/>
      </c>
      <c r="AZ5" t="str">
        <f t="shared" si="26"/>
        <v/>
      </c>
      <c r="BA5">
        <v>225</v>
      </c>
      <c r="BB5">
        <v>225</v>
      </c>
      <c r="BC5" s="17">
        <f t="shared" ref="BC5:BC32" si="31">BA5*$BC$1*$BC$2</f>
        <v>40500</v>
      </c>
      <c r="BD5" t="s">
        <v>53</v>
      </c>
      <c r="BE5" t="s">
        <v>45</v>
      </c>
      <c r="BF5" t="s">
        <v>31</v>
      </c>
      <c r="BG5" s="2" t="s">
        <v>415</v>
      </c>
      <c r="BH5" s="2"/>
      <c r="BI5" s="2"/>
      <c r="BJ5" s="3"/>
    </row>
    <row r="6" spans="1:65" x14ac:dyDescent="0.2">
      <c r="A6" t="s">
        <v>35</v>
      </c>
      <c r="B6">
        <v>2000</v>
      </c>
      <c r="C6" s="45">
        <v>36526</v>
      </c>
      <c r="D6" t="s">
        <v>86</v>
      </c>
      <c r="E6" t="str">
        <f t="shared" si="0"/>
        <v>CA 2000</v>
      </c>
      <c r="F6" t="s">
        <v>333</v>
      </c>
      <c r="G6" t="s">
        <v>170</v>
      </c>
      <c r="H6" t="s">
        <v>334</v>
      </c>
      <c r="I6" t="s">
        <v>334</v>
      </c>
      <c r="J6" t="str">
        <f t="shared" si="1"/>
        <v/>
      </c>
      <c r="K6" t="str">
        <f t="shared" si="1"/>
        <v/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  <c r="P6" t="str">
        <f t="shared" si="6"/>
        <v/>
      </c>
      <c r="Q6" t="str">
        <f t="shared" si="7"/>
        <v/>
      </c>
      <c r="R6" t="str">
        <f t="shared" si="8"/>
        <v/>
      </c>
      <c r="S6" t="str">
        <f t="shared" si="9"/>
        <v/>
      </c>
      <c r="T6" t="str">
        <f t="shared" si="10"/>
        <v/>
      </c>
      <c r="U6" t="str">
        <f t="shared" si="11"/>
        <v/>
      </c>
      <c r="V6" t="str">
        <f t="shared" si="12"/>
        <v/>
      </c>
      <c r="W6" t="str">
        <f t="shared" si="13"/>
        <v/>
      </c>
      <c r="X6" t="str">
        <f t="shared" si="14"/>
        <v/>
      </c>
      <c r="Y6" t="str">
        <f t="shared" si="15"/>
        <v/>
      </c>
      <c r="Z6" t="str">
        <f t="shared" si="16"/>
        <v/>
      </c>
      <c r="AA6" t="str">
        <f t="shared" si="17"/>
        <v/>
      </c>
      <c r="AB6" t="str">
        <f t="shared" si="18"/>
        <v/>
      </c>
      <c r="AC6" t="str">
        <f t="shared" si="19"/>
        <v/>
      </c>
      <c r="AD6" t="str">
        <f t="shared" si="20"/>
        <v/>
      </c>
      <c r="AE6" t="str">
        <f t="shared" si="21"/>
        <v/>
      </c>
      <c r="AF6" t="str">
        <f t="shared" si="21"/>
        <v/>
      </c>
      <c r="AG6" t="str">
        <f t="shared" si="21"/>
        <v/>
      </c>
      <c r="AH6" t="str">
        <f t="shared" si="21"/>
        <v/>
      </c>
      <c r="AI6" t="str">
        <f t="shared" si="21"/>
        <v/>
      </c>
      <c r="AJ6" t="str">
        <f t="shared" si="21"/>
        <v/>
      </c>
      <c r="AK6" t="str">
        <f t="shared" si="22"/>
        <v/>
      </c>
      <c r="AL6" t="str">
        <f t="shared" si="23"/>
        <v/>
      </c>
      <c r="AM6" t="str">
        <f t="shared" si="24"/>
        <v/>
      </c>
      <c r="AN6" t="str">
        <f t="shared" si="25"/>
        <v/>
      </c>
      <c r="AO6" t="str">
        <f t="shared" si="26"/>
        <v/>
      </c>
      <c r="AP6" t="str">
        <f t="shared" si="26"/>
        <v/>
      </c>
      <c r="AQ6" t="str">
        <f t="shared" si="26"/>
        <v/>
      </c>
      <c r="AR6" t="str">
        <f t="shared" si="26"/>
        <v/>
      </c>
      <c r="AS6" t="str">
        <f t="shared" si="26"/>
        <v>So Cal</v>
      </c>
      <c r="AT6" t="str">
        <f t="shared" si="27"/>
        <v/>
      </c>
      <c r="AU6" t="str">
        <f t="shared" si="28"/>
        <v/>
      </c>
      <c r="AV6" t="str">
        <f t="shared" si="29"/>
        <v/>
      </c>
      <c r="AW6" t="str">
        <f t="shared" si="30"/>
        <v/>
      </c>
      <c r="AX6" t="str">
        <f t="shared" si="26"/>
        <v/>
      </c>
      <c r="AY6" t="str">
        <f t="shared" si="26"/>
        <v/>
      </c>
      <c r="AZ6" t="str">
        <f t="shared" si="26"/>
        <v/>
      </c>
      <c r="BA6">
        <v>5.2</v>
      </c>
      <c r="BB6">
        <v>0</v>
      </c>
      <c r="BC6" s="17">
        <f t="shared" si="31"/>
        <v>936</v>
      </c>
      <c r="BD6" t="s">
        <v>36</v>
      </c>
      <c r="BE6" t="s">
        <v>38</v>
      </c>
      <c r="BF6" t="s">
        <v>31</v>
      </c>
      <c r="BG6" t="s">
        <v>416</v>
      </c>
    </row>
    <row r="7" spans="1:65" x14ac:dyDescent="0.2">
      <c r="A7" t="s">
        <v>35</v>
      </c>
      <c r="B7">
        <v>2001</v>
      </c>
      <c r="C7" s="45">
        <v>36951</v>
      </c>
      <c r="D7" t="s">
        <v>93</v>
      </c>
      <c r="E7" t="str">
        <f t="shared" si="0"/>
        <v>AZ 2001</v>
      </c>
      <c r="F7" t="s">
        <v>114</v>
      </c>
      <c r="G7" t="s">
        <v>115</v>
      </c>
      <c r="H7" t="s">
        <v>104</v>
      </c>
      <c r="I7" t="s">
        <v>116</v>
      </c>
      <c r="J7" t="str">
        <f t="shared" si="1"/>
        <v/>
      </c>
      <c r="K7" t="str">
        <f t="shared" si="1"/>
        <v>El Paso North</v>
      </c>
      <c r="L7" t="str">
        <f>IF(AND($K7=K$4,B7=2001),CONCATENATE(K7," ",B7),"")</f>
        <v>El Paso North 2001</v>
      </c>
      <c r="M7" t="str">
        <f t="shared" si="3"/>
        <v/>
      </c>
      <c r="N7" t="str">
        <f t="shared" si="4"/>
        <v/>
      </c>
      <c r="O7" t="str">
        <f t="shared" si="5"/>
        <v/>
      </c>
      <c r="P7" t="str">
        <f t="shared" si="6"/>
        <v/>
      </c>
      <c r="Q7" t="str">
        <f>IF(AND($P7=$P$4,$B7=2001),CONCATENATE($P7," ",$B7),"")</f>
        <v/>
      </c>
      <c r="R7" t="str">
        <f t="shared" si="8"/>
        <v/>
      </c>
      <c r="S7" t="str">
        <f t="shared" si="9"/>
        <v/>
      </c>
      <c r="T7" t="str">
        <f t="shared" si="10"/>
        <v/>
      </c>
      <c r="U7" t="str">
        <f t="shared" si="11"/>
        <v/>
      </c>
      <c r="V7" t="str">
        <f>IF(AND($U7=$U$4,$B7=2001),CONCATENATE($U7," ",$B7),"")</f>
        <v/>
      </c>
      <c r="W7" t="str">
        <f t="shared" si="13"/>
        <v/>
      </c>
      <c r="X7" t="str">
        <f t="shared" si="14"/>
        <v/>
      </c>
      <c r="Y7" t="str">
        <f t="shared" si="15"/>
        <v/>
      </c>
      <c r="Z7" t="str">
        <f t="shared" si="16"/>
        <v/>
      </c>
      <c r="AA7" t="str">
        <f t="shared" si="17"/>
        <v/>
      </c>
      <c r="AB7" t="str">
        <f t="shared" si="18"/>
        <v/>
      </c>
      <c r="AC7" t="str">
        <f t="shared" si="19"/>
        <v/>
      </c>
      <c r="AD7" t="str">
        <f t="shared" si="20"/>
        <v/>
      </c>
      <c r="AE7" t="str">
        <f t="shared" si="21"/>
        <v/>
      </c>
      <c r="AF7" t="str">
        <f t="shared" si="21"/>
        <v/>
      </c>
      <c r="AG7" t="str">
        <f t="shared" si="21"/>
        <v/>
      </c>
      <c r="AH7" t="str">
        <f t="shared" si="21"/>
        <v/>
      </c>
      <c r="AI7" t="str">
        <f t="shared" si="21"/>
        <v/>
      </c>
      <c r="AJ7" t="str">
        <f t="shared" si="21"/>
        <v/>
      </c>
      <c r="AK7" t="str">
        <f>IF(AND($AJ7=$AJ$4,$B7=2001),CONCATENATE($AJ7," ",$B7),"")</f>
        <v/>
      </c>
      <c r="AL7" t="str">
        <f t="shared" si="23"/>
        <v/>
      </c>
      <c r="AM7" t="str">
        <f t="shared" si="24"/>
        <v/>
      </c>
      <c r="AN7" t="str">
        <f t="shared" si="25"/>
        <v/>
      </c>
      <c r="AO7" t="str">
        <f t="shared" si="26"/>
        <v/>
      </c>
      <c r="AP7" t="str">
        <f t="shared" si="26"/>
        <v/>
      </c>
      <c r="AQ7" t="str">
        <f t="shared" si="26"/>
        <v/>
      </c>
      <c r="AR7" t="str">
        <f t="shared" si="26"/>
        <v/>
      </c>
      <c r="AS7" t="str">
        <f t="shared" si="26"/>
        <v/>
      </c>
      <c r="AT7" t="str">
        <f t="shared" si="27"/>
        <v/>
      </c>
      <c r="AU7" t="str">
        <f t="shared" si="28"/>
        <v/>
      </c>
      <c r="AV7" t="str">
        <f t="shared" si="29"/>
        <v/>
      </c>
      <c r="AW7" t="str">
        <f t="shared" si="30"/>
        <v/>
      </c>
      <c r="AX7" t="str">
        <f t="shared" si="26"/>
        <v>SWG</v>
      </c>
      <c r="AY7" t="str">
        <f t="shared" si="26"/>
        <v>TW</v>
      </c>
      <c r="AZ7" t="str">
        <f t="shared" si="26"/>
        <v/>
      </c>
      <c r="BA7">
        <v>545</v>
      </c>
      <c r="BB7">
        <v>545</v>
      </c>
      <c r="BC7" s="17">
        <f t="shared" si="31"/>
        <v>98100</v>
      </c>
      <c r="BD7" t="s">
        <v>53</v>
      </c>
      <c r="BE7" t="s">
        <v>45</v>
      </c>
      <c r="BF7" t="s">
        <v>31</v>
      </c>
      <c r="BG7" s="8" t="s">
        <v>414</v>
      </c>
      <c r="BH7" s="8" t="s">
        <v>422</v>
      </c>
      <c r="BI7" s="8" t="s">
        <v>423</v>
      </c>
    </row>
    <row r="8" spans="1:65" x14ac:dyDescent="0.2">
      <c r="A8" t="s">
        <v>35</v>
      </c>
      <c r="B8">
        <v>2001</v>
      </c>
      <c r="C8" s="45">
        <v>37043</v>
      </c>
      <c r="D8" t="s">
        <v>86</v>
      </c>
      <c r="E8" t="str">
        <f t="shared" si="0"/>
        <v>CA 2001</v>
      </c>
      <c r="F8" t="s">
        <v>102</v>
      </c>
      <c r="G8" t="s">
        <v>103</v>
      </c>
      <c r="H8" t="s">
        <v>104</v>
      </c>
      <c r="I8" t="s">
        <v>105</v>
      </c>
      <c r="J8" t="str">
        <f t="shared" si="1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t="str">
        <f t="shared" si="7"/>
        <v/>
      </c>
      <c r="R8" t="str">
        <f t="shared" si="8"/>
        <v/>
      </c>
      <c r="S8" t="str">
        <f t="shared" si="9"/>
        <v/>
      </c>
      <c r="T8" t="str">
        <f t="shared" si="10"/>
        <v/>
      </c>
      <c r="U8" t="str">
        <f t="shared" si="11"/>
        <v/>
      </c>
      <c r="V8" t="str">
        <f t="shared" si="12"/>
        <v/>
      </c>
      <c r="W8" t="str">
        <f t="shared" si="13"/>
        <v/>
      </c>
      <c r="X8" t="str">
        <f t="shared" si="14"/>
        <v/>
      </c>
      <c r="Y8" t="str">
        <f t="shared" si="15"/>
        <v/>
      </c>
      <c r="Z8" t="str">
        <f t="shared" si="16"/>
        <v/>
      </c>
      <c r="AA8" t="str">
        <f t="shared" si="17"/>
        <v/>
      </c>
      <c r="AB8" t="str">
        <f t="shared" si="18"/>
        <v/>
      </c>
      <c r="AC8" t="str">
        <f t="shared" si="19"/>
        <v/>
      </c>
      <c r="AD8" t="str">
        <f t="shared" si="20"/>
        <v/>
      </c>
      <c r="AE8" t="str">
        <f t="shared" si="21"/>
        <v/>
      </c>
      <c r="AF8" t="str">
        <f t="shared" si="21"/>
        <v/>
      </c>
      <c r="AG8" t="str">
        <f t="shared" si="21"/>
        <v/>
      </c>
      <c r="AH8" t="str">
        <f t="shared" si="21"/>
        <v/>
      </c>
      <c r="AI8" t="str">
        <f t="shared" si="21"/>
        <v/>
      </c>
      <c r="AJ8" t="str">
        <f t="shared" si="21"/>
        <v>PG&amp;E</v>
      </c>
      <c r="AK8" t="str">
        <f t="shared" si="22"/>
        <v>PG&amp;E 2001</v>
      </c>
      <c r="AL8" t="str">
        <f t="shared" si="23"/>
        <v/>
      </c>
      <c r="AM8" t="str">
        <f t="shared" si="24"/>
        <v/>
      </c>
      <c r="AN8" t="str">
        <f t="shared" si="25"/>
        <v/>
      </c>
      <c r="AO8" t="str">
        <f t="shared" si="26"/>
        <v/>
      </c>
      <c r="AP8" t="str">
        <f t="shared" si="26"/>
        <v/>
      </c>
      <c r="AQ8" t="str">
        <f t="shared" si="26"/>
        <v/>
      </c>
      <c r="AR8" t="str">
        <f t="shared" si="26"/>
        <v/>
      </c>
      <c r="AS8" t="str">
        <f t="shared" si="26"/>
        <v/>
      </c>
      <c r="AT8" t="str">
        <f t="shared" si="27"/>
        <v/>
      </c>
      <c r="AU8" t="str">
        <f t="shared" si="28"/>
        <v/>
      </c>
      <c r="AV8" t="str">
        <f t="shared" si="29"/>
        <v/>
      </c>
      <c r="AW8" t="str">
        <f t="shared" si="30"/>
        <v/>
      </c>
      <c r="AX8" t="str">
        <f t="shared" si="26"/>
        <v/>
      </c>
      <c r="AY8" t="str">
        <f t="shared" si="26"/>
        <v/>
      </c>
      <c r="AZ8" t="str">
        <f t="shared" si="26"/>
        <v/>
      </c>
      <c r="BA8">
        <v>500</v>
      </c>
      <c r="BB8">
        <v>500</v>
      </c>
      <c r="BC8" s="17">
        <f t="shared" si="31"/>
        <v>90000</v>
      </c>
      <c r="BD8" t="s">
        <v>53</v>
      </c>
      <c r="BE8" t="s">
        <v>45</v>
      </c>
      <c r="BF8" t="s">
        <v>31</v>
      </c>
      <c r="BG8" s="2" t="s">
        <v>89</v>
      </c>
      <c r="BH8" s="2"/>
      <c r="BI8" s="2"/>
      <c r="BJ8" s="3"/>
    </row>
    <row r="9" spans="1:65" ht="11.25" customHeight="1" x14ac:dyDescent="0.2">
      <c r="A9" t="s">
        <v>35</v>
      </c>
      <c r="B9">
        <v>2001</v>
      </c>
      <c r="C9" s="45">
        <v>37073</v>
      </c>
      <c r="D9" t="s">
        <v>86</v>
      </c>
      <c r="E9" t="str">
        <f t="shared" si="0"/>
        <v>CA 2001</v>
      </c>
      <c r="F9" t="s">
        <v>107</v>
      </c>
      <c r="G9" t="s">
        <v>108</v>
      </c>
      <c r="H9" t="s">
        <v>104</v>
      </c>
      <c r="I9" t="s">
        <v>109</v>
      </c>
      <c r="J9" t="str">
        <f t="shared" si="1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  <c r="S9" t="str">
        <f t="shared" si="9"/>
        <v/>
      </c>
      <c r="T9" t="str">
        <f t="shared" si="10"/>
        <v/>
      </c>
      <c r="U9" t="str">
        <f t="shared" si="11"/>
        <v/>
      </c>
      <c r="V9" t="str">
        <f t="shared" si="12"/>
        <v/>
      </c>
      <c r="W9" t="str">
        <f t="shared" si="13"/>
        <v/>
      </c>
      <c r="X9" t="str">
        <f t="shared" si="14"/>
        <v/>
      </c>
      <c r="Y9" t="str">
        <f t="shared" si="15"/>
        <v/>
      </c>
      <c r="Z9" t="str">
        <f t="shared" si="16"/>
        <v/>
      </c>
      <c r="AA9" t="str">
        <f t="shared" si="17"/>
        <v/>
      </c>
      <c r="AB9" t="str">
        <f t="shared" si="18"/>
        <v/>
      </c>
      <c r="AC9" t="str">
        <f t="shared" si="19"/>
        <v/>
      </c>
      <c r="AD9" t="str">
        <f t="shared" si="20"/>
        <v/>
      </c>
      <c r="AE9" t="str">
        <f t="shared" si="21"/>
        <v/>
      </c>
      <c r="AF9" t="str">
        <f t="shared" si="21"/>
        <v/>
      </c>
      <c r="AG9" t="str">
        <f t="shared" si="21"/>
        <v/>
      </c>
      <c r="AH9" t="str">
        <f t="shared" si="21"/>
        <v/>
      </c>
      <c r="AI9" t="str">
        <f t="shared" si="21"/>
        <v/>
      </c>
      <c r="AJ9" t="str">
        <f t="shared" si="21"/>
        <v>PG&amp;E</v>
      </c>
      <c r="AK9" t="str">
        <f t="shared" si="22"/>
        <v>PG&amp;E 2001</v>
      </c>
      <c r="AL9" t="str">
        <f t="shared" si="23"/>
        <v/>
      </c>
      <c r="AM9" t="str">
        <f t="shared" si="24"/>
        <v/>
      </c>
      <c r="AN9" t="str">
        <f t="shared" si="25"/>
        <v/>
      </c>
      <c r="AO9" t="str">
        <f t="shared" si="26"/>
        <v/>
      </c>
      <c r="AP9" t="str">
        <f t="shared" si="26"/>
        <v/>
      </c>
      <c r="AQ9" t="str">
        <f t="shared" si="26"/>
        <v/>
      </c>
      <c r="AR9" t="str">
        <f t="shared" si="26"/>
        <v/>
      </c>
      <c r="AS9" t="str">
        <f t="shared" si="26"/>
        <v/>
      </c>
      <c r="AT9" t="str">
        <f t="shared" si="27"/>
        <v/>
      </c>
      <c r="AU9" t="str">
        <f t="shared" si="28"/>
        <v/>
      </c>
      <c r="AV9" t="str">
        <f t="shared" si="29"/>
        <v/>
      </c>
      <c r="AW9" t="str">
        <f t="shared" si="30"/>
        <v/>
      </c>
      <c r="AX9" t="str">
        <f t="shared" si="26"/>
        <v/>
      </c>
      <c r="AY9" t="str">
        <f t="shared" si="26"/>
        <v/>
      </c>
      <c r="AZ9" t="str">
        <f t="shared" si="26"/>
        <v/>
      </c>
      <c r="BA9">
        <v>500</v>
      </c>
      <c r="BB9">
        <v>425</v>
      </c>
      <c r="BC9" s="17">
        <f t="shared" si="31"/>
        <v>90000</v>
      </c>
      <c r="BD9" t="s">
        <v>53</v>
      </c>
      <c r="BE9" t="s">
        <v>45</v>
      </c>
      <c r="BF9" t="s">
        <v>31</v>
      </c>
      <c r="BG9" s="2" t="s">
        <v>89</v>
      </c>
      <c r="BH9" s="2"/>
      <c r="BI9" s="2"/>
    </row>
    <row r="10" spans="1:65" x14ac:dyDescent="0.2">
      <c r="A10" t="s">
        <v>35</v>
      </c>
      <c r="B10">
        <v>2002</v>
      </c>
      <c r="C10" s="45">
        <v>37408</v>
      </c>
      <c r="D10" t="s">
        <v>86</v>
      </c>
      <c r="E10" t="str">
        <f t="shared" si="0"/>
        <v>CA 2002</v>
      </c>
      <c r="F10" t="s">
        <v>107</v>
      </c>
      <c r="G10" t="s">
        <v>108</v>
      </c>
      <c r="H10" t="s">
        <v>104</v>
      </c>
      <c r="I10" t="s">
        <v>186</v>
      </c>
      <c r="J10" t="str">
        <f t="shared" si="1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t="str">
        <f t="shared" si="7"/>
        <v/>
      </c>
      <c r="R10" t="str">
        <f t="shared" si="8"/>
        <v/>
      </c>
      <c r="S10" t="str">
        <f t="shared" si="9"/>
        <v/>
      </c>
      <c r="T10" t="str">
        <f t="shared" si="10"/>
        <v/>
      </c>
      <c r="U10" t="str">
        <f t="shared" si="11"/>
        <v/>
      </c>
      <c r="V10" t="str">
        <f t="shared" si="12"/>
        <v/>
      </c>
      <c r="W10" t="str">
        <f t="shared" si="13"/>
        <v/>
      </c>
      <c r="X10" t="str">
        <f t="shared" si="14"/>
        <v/>
      </c>
      <c r="Y10" t="str">
        <f t="shared" si="15"/>
        <v/>
      </c>
      <c r="Z10" t="str">
        <f t="shared" si="16"/>
        <v/>
      </c>
      <c r="AA10" t="str">
        <f t="shared" si="17"/>
        <v/>
      </c>
      <c r="AB10" t="str">
        <f t="shared" si="18"/>
        <v/>
      </c>
      <c r="AC10" t="str">
        <f t="shared" si="19"/>
        <v/>
      </c>
      <c r="AD10" t="str">
        <f t="shared" si="20"/>
        <v/>
      </c>
      <c r="AE10" t="str">
        <f t="shared" si="21"/>
        <v/>
      </c>
      <c r="AF10" t="str">
        <f t="shared" si="21"/>
        <v/>
      </c>
      <c r="AG10" t="str">
        <f t="shared" si="21"/>
        <v/>
      </c>
      <c r="AH10" t="str">
        <f t="shared" si="21"/>
        <v/>
      </c>
      <c r="AI10" t="str">
        <f t="shared" si="21"/>
        <v/>
      </c>
      <c r="AJ10" t="str">
        <f t="shared" si="21"/>
        <v>PG&amp;E</v>
      </c>
      <c r="AK10" t="str">
        <f t="shared" si="22"/>
        <v/>
      </c>
      <c r="AL10" t="str">
        <f t="shared" si="23"/>
        <v>PG&amp;E 2002</v>
      </c>
      <c r="AM10" t="str">
        <f t="shared" si="24"/>
        <v/>
      </c>
      <c r="AN10" t="str">
        <f t="shared" si="25"/>
        <v/>
      </c>
      <c r="AO10" t="str">
        <f t="shared" si="26"/>
        <v/>
      </c>
      <c r="AP10" t="str">
        <f t="shared" si="26"/>
        <v/>
      </c>
      <c r="AQ10" t="str">
        <f t="shared" si="26"/>
        <v/>
      </c>
      <c r="AR10" t="str">
        <f t="shared" si="26"/>
        <v/>
      </c>
      <c r="AS10" t="str">
        <f t="shared" si="26"/>
        <v/>
      </c>
      <c r="AT10" t="str">
        <f t="shared" si="27"/>
        <v/>
      </c>
      <c r="AU10" t="str">
        <f t="shared" si="28"/>
        <v/>
      </c>
      <c r="AV10" t="str">
        <f t="shared" si="29"/>
        <v/>
      </c>
      <c r="AW10" t="str">
        <f t="shared" si="30"/>
        <v/>
      </c>
      <c r="AX10" t="str">
        <f t="shared" si="26"/>
        <v/>
      </c>
      <c r="AY10" t="str">
        <f t="shared" si="26"/>
        <v/>
      </c>
      <c r="AZ10" t="str">
        <f t="shared" si="26"/>
        <v/>
      </c>
      <c r="BA10">
        <v>880</v>
      </c>
      <c r="BB10">
        <v>880</v>
      </c>
      <c r="BC10" s="17">
        <f t="shared" si="31"/>
        <v>158400</v>
      </c>
      <c r="BD10" t="s">
        <v>53</v>
      </c>
      <c r="BE10" t="s">
        <v>45</v>
      </c>
      <c r="BF10" t="s">
        <v>31</v>
      </c>
      <c r="BG10" s="2" t="s">
        <v>89</v>
      </c>
      <c r="BH10" s="2"/>
      <c r="BI10" s="2"/>
    </row>
    <row r="11" spans="1:65" x14ac:dyDescent="0.2">
      <c r="A11" t="s">
        <v>35</v>
      </c>
      <c r="B11">
        <v>2003</v>
      </c>
      <c r="C11" s="45">
        <v>37622</v>
      </c>
      <c r="D11" t="s">
        <v>86</v>
      </c>
      <c r="E11" t="str">
        <f t="shared" si="0"/>
        <v>CA 2003</v>
      </c>
      <c r="F11" t="s">
        <v>182</v>
      </c>
      <c r="G11" t="s">
        <v>183</v>
      </c>
      <c r="H11" t="s">
        <v>104</v>
      </c>
      <c r="I11" t="s">
        <v>184</v>
      </c>
      <c r="J11" t="str">
        <f t="shared" si="1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  <c r="S11" t="str">
        <f t="shared" si="9"/>
        <v/>
      </c>
      <c r="T11" t="str">
        <f t="shared" si="10"/>
        <v/>
      </c>
      <c r="U11" t="str">
        <f t="shared" si="11"/>
        <v/>
      </c>
      <c r="V11" t="str">
        <f t="shared" si="12"/>
        <v/>
      </c>
      <c r="W11" t="str">
        <f t="shared" si="13"/>
        <v/>
      </c>
      <c r="X11" t="str">
        <f t="shared" si="14"/>
        <v/>
      </c>
      <c r="Y11" t="str">
        <f t="shared" si="15"/>
        <v/>
      </c>
      <c r="Z11" t="str">
        <f t="shared" si="16"/>
        <v/>
      </c>
      <c r="AA11" t="str">
        <f t="shared" si="17"/>
        <v/>
      </c>
      <c r="AB11" t="str">
        <f t="shared" si="18"/>
        <v/>
      </c>
      <c r="AC11" t="str">
        <f t="shared" si="19"/>
        <v/>
      </c>
      <c r="AD11" t="str">
        <f t="shared" si="20"/>
        <v/>
      </c>
      <c r="AE11" t="str">
        <f t="shared" si="21"/>
        <v/>
      </c>
      <c r="AF11" t="str">
        <f t="shared" si="21"/>
        <v/>
      </c>
      <c r="AG11" t="str">
        <f t="shared" si="21"/>
        <v/>
      </c>
      <c r="AH11" t="str">
        <f t="shared" si="21"/>
        <v/>
      </c>
      <c r="AI11" t="str">
        <f t="shared" si="21"/>
        <v/>
      </c>
      <c r="AJ11" t="str">
        <f t="shared" si="21"/>
        <v>PG&amp;E</v>
      </c>
      <c r="AK11" t="str">
        <f t="shared" si="22"/>
        <v/>
      </c>
      <c r="AL11" t="str">
        <f t="shared" si="23"/>
        <v/>
      </c>
      <c r="AM11" t="str">
        <f t="shared" si="24"/>
        <v>PG&amp;E 2003</v>
      </c>
      <c r="AN11" t="str">
        <f t="shared" si="25"/>
        <v/>
      </c>
      <c r="AO11" t="str">
        <f t="shared" si="26"/>
        <v/>
      </c>
      <c r="AP11" t="str">
        <f t="shared" si="26"/>
        <v/>
      </c>
      <c r="AQ11" t="str">
        <f t="shared" si="26"/>
        <v/>
      </c>
      <c r="AR11" t="str">
        <f t="shared" si="26"/>
        <v/>
      </c>
      <c r="AS11" t="str">
        <f t="shared" si="26"/>
        <v/>
      </c>
      <c r="AT11" t="str">
        <f t="shared" si="27"/>
        <v/>
      </c>
      <c r="AU11" t="str">
        <f t="shared" si="28"/>
        <v/>
      </c>
      <c r="AV11" t="str">
        <f t="shared" si="29"/>
        <v/>
      </c>
      <c r="AW11" t="str">
        <f t="shared" si="30"/>
        <v/>
      </c>
      <c r="AX11" t="str">
        <f t="shared" si="26"/>
        <v/>
      </c>
      <c r="AY11" t="str">
        <f t="shared" si="26"/>
        <v/>
      </c>
      <c r="AZ11" t="str">
        <f t="shared" si="26"/>
        <v/>
      </c>
      <c r="BA11">
        <v>600</v>
      </c>
      <c r="BB11">
        <v>600</v>
      </c>
      <c r="BC11" s="17">
        <f t="shared" si="31"/>
        <v>108000</v>
      </c>
      <c r="BD11" t="s">
        <v>53</v>
      </c>
      <c r="BE11" t="s">
        <v>45</v>
      </c>
      <c r="BF11" t="s">
        <v>31</v>
      </c>
      <c r="BG11" s="2" t="s">
        <v>89</v>
      </c>
      <c r="BH11" s="2"/>
      <c r="BI11" s="2"/>
    </row>
    <row r="12" spans="1:65" x14ac:dyDescent="0.2">
      <c r="A12" t="s">
        <v>35</v>
      </c>
      <c r="B12">
        <v>2003</v>
      </c>
      <c r="C12" s="45">
        <v>37773</v>
      </c>
      <c r="D12" t="s">
        <v>86</v>
      </c>
      <c r="E12" t="str">
        <f t="shared" si="0"/>
        <v>CA 2003</v>
      </c>
      <c r="F12" t="s">
        <v>228</v>
      </c>
      <c r="G12" t="s">
        <v>151</v>
      </c>
      <c r="H12" t="s">
        <v>104</v>
      </c>
      <c r="I12" t="s">
        <v>229</v>
      </c>
      <c r="J12" t="str">
        <f t="shared" si="1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  <c r="S12" t="str">
        <f t="shared" si="9"/>
        <v/>
      </c>
      <c r="T12" t="str">
        <f t="shared" si="10"/>
        <v/>
      </c>
      <c r="U12" t="str">
        <f t="shared" si="11"/>
        <v>Kern California</v>
      </c>
      <c r="V12" t="str">
        <f t="shared" si="12"/>
        <v/>
      </c>
      <c r="W12" t="str">
        <f t="shared" si="13"/>
        <v/>
      </c>
      <c r="X12" t="str">
        <f t="shared" si="14"/>
        <v>Kern California 2003</v>
      </c>
      <c r="Y12" t="str">
        <f t="shared" si="15"/>
        <v/>
      </c>
      <c r="Z12" t="str">
        <f t="shared" si="16"/>
        <v/>
      </c>
      <c r="AA12" t="str">
        <f t="shared" si="17"/>
        <v/>
      </c>
      <c r="AB12" t="str">
        <f t="shared" si="18"/>
        <v/>
      </c>
      <c r="AC12" t="str">
        <f t="shared" si="19"/>
        <v/>
      </c>
      <c r="AD12" t="str">
        <f t="shared" si="20"/>
        <v/>
      </c>
      <c r="AE12" t="str">
        <f t="shared" si="21"/>
        <v/>
      </c>
      <c r="AF12" t="str">
        <f t="shared" si="21"/>
        <v/>
      </c>
      <c r="AG12" t="str">
        <f t="shared" si="21"/>
        <v/>
      </c>
      <c r="AH12" t="str">
        <f t="shared" si="21"/>
        <v/>
      </c>
      <c r="AI12" t="str">
        <f t="shared" si="21"/>
        <v/>
      </c>
      <c r="AJ12" t="str">
        <f t="shared" si="21"/>
        <v/>
      </c>
      <c r="AK12" t="str">
        <f t="shared" si="22"/>
        <v/>
      </c>
      <c r="AL12" t="str">
        <f t="shared" si="23"/>
        <v/>
      </c>
      <c r="AM12" t="str">
        <f t="shared" si="24"/>
        <v/>
      </c>
      <c r="AN12" t="str">
        <f t="shared" si="25"/>
        <v/>
      </c>
      <c r="AO12" t="str">
        <f t="shared" si="26"/>
        <v/>
      </c>
      <c r="AP12" t="str">
        <f t="shared" si="26"/>
        <v/>
      </c>
      <c r="AQ12" t="str">
        <f t="shared" si="26"/>
        <v/>
      </c>
      <c r="AR12" t="str">
        <f t="shared" si="26"/>
        <v/>
      </c>
      <c r="AS12" t="str">
        <f t="shared" si="26"/>
        <v/>
      </c>
      <c r="AT12" t="str">
        <f t="shared" si="27"/>
        <v/>
      </c>
      <c r="AU12" t="str">
        <f t="shared" si="28"/>
        <v/>
      </c>
      <c r="AV12" t="str">
        <f t="shared" si="29"/>
        <v/>
      </c>
      <c r="AW12" t="str">
        <f t="shared" si="30"/>
        <v/>
      </c>
      <c r="AX12" t="str">
        <f t="shared" si="26"/>
        <v/>
      </c>
      <c r="AY12" t="str">
        <f t="shared" si="26"/>
        <v/>
      </c>
      <c r="AZ12" t="str">
        <f t="shared" si="26"/>
        <v/>
      </c>
      <c r="BA12">
        <v>750</v>
      </c>
      <c r="BB12">
        <v>750</v>
      </c>
      <c r="BC12" s="17">
        <f t="shared" si="31"/>
        <v>135000</v>
      </c>
      <c r="BD12" t="s">
        <v>53</v>
      </c>
      <c r="BE12" t="s">
        <v>45</v>
      </c>
      <c r="BF12" t="s">
        <v>31</v>
      </c>
      <c r="BG12" s="8" t="s">
        <v>510</v>
      </c>
      <c r="BH12" s="8"/>
      <c r="BI12" s="8"/>
    </row>
    <row r="13" spans="1:65" x14ac:dyDescent="0.2">
      <c r="A13" t="s">
        <v>168</v>
      </c>
      <c r="B13">
        <v>2003</v>
      </c>
      <c r="C13" s="45">
        <v>37773</v>
      </c>
      <c r="D13" t="s">
        <v>86</v>
      </c>
      <c r="E13" t="str">
        <f t="shared" si="0"/>
        <v>CA 2003</v>
      </c>
      <c r="F13" t="s">
        <v>247</v>
      </c>
      <c r="G13" t="s">
        <v>248</v>
      </c>
      <c r="H13" t="s">
        <v>104</v>
      </c>
      <c r="I13" s="3" t="s">
        <v>249</v>
      </c>
      <c r="J13" t="str">
        <f t="shared" si="1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  <c r="S13" t="str">
        <f t="shared" si="9"/>
        <v/>
      </c>
      <c r="T13" t="str">
        <f t="shared" si="10"/>
        <v/>
      </c>
      <c r="U13" t="str">
        <f t="shared" si="11"/>
        <v/>
      </c>
      <c r="V13" t="str">
        <f t="shared" si="12"/>
        <v/>
      </c>
      <c r="W13" t="str">
        <f t="shared" si="13"/>
        <v/>
      </c>
      <c r="X13" t="str">
        <f t="shared" si="14"/>
        <v/>
      </c>
      <c r="Y13" t="str">
        <f t="shared" si="15"/>
        <v/>
      </c>
      <c r="Z13" t="str">
        <f t="shared" si="16"/>
        <v/>
      </c>
      <c r="AA13" t="str">
        <f t="shared" si="17"/>
        <v/>
      </c>
      <c r="AB13" t="str">
        <f t="shared" si="18"/>
        <v/>
      </c>
      <c r="AC13" t="str">
        <f t="shared" si="19"/>
        <v/>
      </c>
      <c r="AD13" t="str">
        <f t="shared" si="20"/>
        <v/>
      </c>
      <c r="AE13" t="str">
        <f t="shared" si="21"/>
        <v/>
      </c>
      <c r="AF13" t="str">
        <f t="shared" si="21"/>
        <v/>
      </c>
      <c r="AG13" t="str">
        <f t="shared" si="21"/>
        <v/>
      </c>
      <c r="AH13" t="str">
        <f t="shared" si="21"/>
        <v/>
      </c>
      <c r="AI13" t="str">
        <f t="shared" si="21"/>
        <v/>
      </c>
      <c r="AJ13" t="str">
        <f t="shared" si="21"/>
        <v/>
      </c>
      <c r="AK13" t="str">
        <f t="shared" si="22"/>
        <v/>
      </c>
      <c r="AL13" t="str">
        <f t="shared" si="23"/>
        <v/>
      </c>
      <c r="AM13" t="str">
        <f t="shared" si="24"/>
        <v/>
      </c>
      <c r="AN13" t="str">
        <f t="shared" si="25"/>
        <v/>
      </c>
      <c r="AO13" t="str">
        <f t="shared" si="26"/>
        <v/>
      </c>
      <c r="AP13" t="str">
        <f t="shared" si="26"/>
        <v/>
      </c>
      <c r="AQ13" t="str">
        <f t="shared" si="26"/>
        <v/>
      </c>
      <c r="AR13" t="str">
        <f t="shared" si="26"/>
        <v>SDG&amp;E</v>
      </c>
      <c r="AS13" t="str">
        <f t="shared" si="26"/>
        <v/>
      </c>
      <c r="AT13" t="str">
        <f t="shared" si="27"/>
        <v/>
      </c>
      <c r="AU13" t="str">
        <f t="shared" si="28"/>
        <v/>
      </c>
      <c r="AV13" t="str">
        <f t="shared" si="29"/>
        <v/>
      </c>
      <c r="AW13" t="str">
        <f t="shared" si="30"/>
        <v/>
      </c>
      <c r="AX13" t="str">
        <f t="shared" si="26"/>
        <v/>
      </c>
      <c r="AY13" t="str">
        <f t="shared" si="26"/>
        <v/>
      </c>
      <c r="AZ13" t="str">
        <f t="shared" si="26"/>
        <v/>
      </c>
      <c r="BA13">
        <v>510</v>
      </c>
      <c r="BB13">
        <v>510</v>
      </c>
      <c r="BC13" s="17">
        <f t="shared" si="31"/>
        <v>91800</v>
      </c>
      <c r="BD13" t="s">
        <v>53</v>
      </c>
      <c r="BE13" t="s">
        <v>45</v>
      </c>
      <c r="BF13" t="s">
        <v>31</v>
      </c>
      <c r="BG13" s="2" t="s">
        <v>250</v>
      </c>
      <c r="BH13" s="2"/>
      <c r="BI13" s="2"/>
      <c r="BJ13" s="3"/>
    </row>
    <row r="14" spans="1:65" x14ac:dyDescent="0.2">
      <c r="A14" t="s">
        <v>204</v>
      </c>
      <c r="B14">
        <v>2004</v>
      </c>
      <c r="C14" s="45">
        <v>38139</v>
      </c>
      <c r="D14" t="s">
        <v>86</v>
      </c>
      <c r="E14" t="str">
        <f t="shared" si="0"/>
        <v>CA 2004</v>
      </c>
      <c r="F14" t="s">
        <v>258</v>
      </c>
      <c r="G14" t="s">
        <v>258</v>
      </c>
      <c r="H14" t="s">
        <v>104</v>
      </c>
      <c r="I14" t="s">
        <v>369</v>
      </c>
      <c r="J14" t="str">
        <f t="shared" si="1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  <c r="S14" t="str">
        <f t="shared" si="9"/>
        <v/>
      </c>
      <c r="T14" t="str">
        <f t="shared" si="10"/>
        <v/>
      </c>
      <c r="U14" t="str">
        <f t="shared" si="11"/>
        <v/>
      </c>
      <c r="V14" t="str">
        <f t="shared" si="12"/>
        <v/>
      </c>
      <c r="W14" t="str">
        <f t="shared" si="13"/>
        <v/>
      </c>
      <c r="X14" t="str">
        <f t="shared" si="14"/>
        <v/>
      </c>
      <c r="Y14" t="str">
        <f t="shared" si="15"/>
        <v/>
      </c>
      <c r="Z14" t="str">
        <f t="shared" si="16"/>
        <v/>
      </c>
      <c r="AA14" t="str">
        <f t="shared" si="17"/>
        <v/>
      </c>
      <c r="AB14" t="str">
        <f t="shared" si="18"/>
        <v/>
      </c>
      <c r="AC14" t="str">
        <f t="shared" si="19"/>
        <v/>
      </c>
      <c r="AD14" t="str">
        <f t="shared" si="20"/>
        <v/>
      </c>
      <c r="AE14" t="str">
        <f t="shared" si="21"/>
        <v/>
      </c>
      <c r="AF14" t="str">
        <f t="shared" si="21"/>
        <v/>
      </c>
      <c r="AG14" t="str">
        <f t="shared" si="21"/>
        <v/>
      </c>
      <c r="AH14" t="str">
        <f t="shared" si="21"/>
        <v/>
      </c>
      <c r="AI14" t="str">
        <f t="shared" si="21"/>
        <v/>
      </c>
      <c r="AJ14" t="str">
        <f t="shared" si="21"/>
        <v>PG&amp;E</v>
      </c>
      <c r="AK14" t="str">
        <f t="shared" si="22"/>
        <v/>
      </c>
      <c r="AL14" t="str">
        <f t="shared" si="23"/>
        <v/>
      </c>
      <c r="AM14" t="str">
        <f t="shared" si="24"/>
        <v/>
      </c>
      <c r="AN14" t="str">
        <f t="shared" si="25"/>
        <v>PG&amp;E 2004</v>
      </c>
      <c r="AO14" t="str">
        <f t="shared" si="26"/>
        <v/>
      </c>
      <c r="AP14" t="str">
        <f t="shared" si="26"/>
        <v/>
      </c>
      <c r="AQ14" t="str">
        <f t="shared" si="26"/>
        <v/>
      </c>
      <c r="AR14" t="str">
        <f t="shared" si="26"/>
        <v/>
      </c>
      <c r="AS14" t="str">
        <f t="shared" si="26"/>
        <v/>
      </c>
      <c r="AT14" t="str">
        <f t="shared" si="27"/>
        <v/>
      </c>
      <c r="AU14" t="str">
        <f t="shared" si="28"/>
        <v/>
      </c>
      <c r="AV14" t="str">
        <f t="shared" si="29"/>
        <v/>
      </c>
      <c r="AW14" t="str">
        <f t="shared" si="30"/>
        <v/>
      </c>
      <c r="AX14" t="str">
        <f t="shared" si="26"/>
        <v/>
      </c>
      <c r="AY14" t="str">
        <f t="shared" si="26"/>
        <v/>
      </c>
      <c r="AZ14" t="str">
        <f t="shared" si="26"/>
        <v/>
      </c>
      <c r="BA14">
        <v>1100</v>
      </c>
      <c r="BB14">
        <v>1100</v>
      </c>
      <c r="BC14" s="17">
        <f t="shared" si="31"/>
        <v>198000</v>
      </c>
      <c r="BD14" t="s">
        <v>53</v>
      </c>
      <c r="BE14" t="s">
        <v>45</v>
      </c>
      <c r="BF14" t="s">
        <v>31</v>
      </c>
      <c r="BG14" s="2" t="s">
        <v>89</v>
      </c>
      <c r="BH14" s="2"/>
      <c r="BI14" s="2"/>
    </row>
    <row r="15" spans="1:65" x14ac:dyDescent="0.2">
      <c r="A15" t="s">
        <v>35</v>
      </c>
      <c r="B15">
        <v>2001</v>
      </c>
      <c r="C15" s="45">
        <v>37104</v>
      </c>
      <c r="D15" t="s">
        <v>93</v>
      </c>
      <c r="E15" t="str">
        <f t="shared" si="0"/>
        <v>AZ 2001</v>
      </c>
      <c r="F15" t="s">
        <v>91</v>
      </c>
      <c r="G15" t="s">
        <v>92</v>
      </c>
      <c r="H15" t="s">
        <v>111</v>
      </c>
      <c r="I15" t="s">
        <v>112</v>
      </c>
      <c r="J15" t="str">
        <f t="shared" si="1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  <c r="P15" t="str">
        <f t="shared" si="6"/>
        <v>El Paso South</v>
      </c>
      <c r="Q15" t="str">
        <f t="shared" si="7"/>
        <v>El Paso South 2001</v>
      </c>
      <c r="R15" t="str">
        <f t="shared" si="8"/>
        <v/>
      </c>
      <c r="S15" t="str">
        <f t="shared" si="9"/>
        <v/>
      </c>
      <c r="T15" t="str">
        <f t="shared" si="10"/>
        <v/>
      </c>
      <c r="U15" t="str">
        <f t="shared" si="11"/>
        <v/>
      </c>
      <c r="V15" t="str">
        <f t="shared" si="12"/>
        <v/>
      </c>
      <c r="W15" t="str">
        <f t="shared" si="13"/>
        <v/>
      </c>
      <c r="X15" t="str">
        <f t="shared" si="14"/>
        <v/>
      </c>
      <c r="Y15" t="str">
        <f t="shared" si="15"/>
        <v/>
      </c>
      <c r="Z15" t="str">
        <f t="shared" si="16"/>
        <v/>
      </c>
      <c r="AA15" t="str">
        <f t="shared" si="17"/>
        <v/>
      </c>
      <c r="AB15" t="str">
        <f t="shared" si="18"/>
        <v/>
      </c>
      <c r="AC15" t="str">
        <f t="shared" si="19"/>
        <v/>
      </c>
      <c r="AD15" t="str">
        <f t="shared" si="20"/>
        <v/>
      </c>
      <c r="AE15" t="str">
        <f t="shared" ref="AE15:AJ24" si="32">IF(OR($BG15=AE$4,$BH15=AE$4,$BI15=AE$4),AE$4,"")</f>
        <v/>
      </c>
      <c r="AF15" t="str">
        <f t="shared" si="32"/>
        <v/>
      </c>
      <c r="AG15" t="str">
        <f t="shared" si="32"/>
        <v/>
      </c>
      <c r="AH15" t="str">
        <f t="shared" si="32"/>
        <v/>
      </c>
      <c r="AI15" t="str">
        <f t="shared" si="32"/>
        <v/>
      </c>
      <c r="AJ15" t="str">
        <f t="shared" si="32"/>
        <v/>
      </c>
      <c r="AK15" t="str">
        <f t="shared" si="22"/>
        <v/>
      </c>
      <c r="AL15" t="str">
        <f t="shared" si="23"/>
        <v/>
      </c>
      <c r="AM15" t="str">
        <f t="shared" si="24"/>
        <v/>
      </c>
      <c r="AN15" t="str">
        <f t="shared" si="25"/>
        <v/>
      </c>
      <c r="AO15" t="str">
        <f t="shared" ref="AO15:AZ24" si="33">IF(OR($BG15=AO$4,$BH15=AO$4,$BI15=AO$4),AO$4,"")</f>
        <v/>
      </c>
      <c r="AP15" t="str">
        <f t="shared" si="33"/>
        <v/>
      </c>
      <c r="AQ15" t="str">
        <f t="shared" si="33"/>
        <v/>
      </c>
      <c r="AR15" t="str">
        <f t="shared" si="33"/>
        <v/>
      </c>
      <c r="AS15" t="str">
        <f t="shared" si="33"/>
        <v/>
      </c>
      <c r="AT15" t="str">
        <f t="shared" si="27"/>
        <v/>
      </c>
      <c r="AU15" t="str">
        <f t="shared" si="28"/>
        <v/>
      </c>
      <c r="AV15" t="str">
        <f t="shared" si="29"/>
        <v/>
      </c>
      <c r="AW15" t="str">
        <f t="shared" si="30"/>
        <v/>
      </c>
      <c r="AX15" t="str">
        <f t="shared" si="33"/>
        <v/>
      </c>
      <c r="AY15" t="str">
        <f t="shared" si="33"/>
        <v/>
      </c>
      <c r="AZ15" t="str">
        <f t="shared" si="33"/>
        <v/>
      </c>
      <c r="BA15">
        <v>120</v>
      </c>
      <c r="BB15">
        <v>120</v>
      </c>
      <c r="BC15" s="17">
        <f t="shared" si="31"/>
        <v>21600</v>
      </c>
      <c r="BD15" t="s">
        <v>53</v>
      </c>
      <c r="BE15" t="s">
        <v>45</v>
      </c>
      <c r="BF15" t="s">
        <v>31</v>
      </c>
      <c r="BG15" s="2" t="s">
        <v>415</v>
      </c>
      <c r="BH15" s="2"/>
      <c r="BI15" s="2"/>
    </row>
    <row r="16" spans="1:65" x14ac:dyDescent="0.2">
      <c r="A16" t="s">
        <v>35</v>
      </c>
      <c r="B16">
        <v>2003</v>
      </c>
      <c r="C16" s="45">
        <v>37834</v>
      </c>
      <c r="D16" t="s">
        <v>93</v>
      </c>
      <c r="E16" t="str">
        <f t="shared" si="0"/>
        <v>AZ 2003</v>
      </c>
      <c r="F16" t="s">
        <v>91</v>
      </c>
      <c r="G16" t="s">
        <v>92</v>
      </c>
      <c r="H16" t="s">
        <v>111</v>
      </c>
      <c r="I16" t="s">
        <v>113</v>
      </c>
      <c r="J16" t="str">
        <f t="shared" si="1"/>
        <v/>
      </c>
      <c r="K16" t="str">
        <f t="shared" si="1"/>
        <v/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/>
      </c>
      <c r="P16" t="str">
        <f t="shared" si="6"/>
        <v>El Paso South</v>
      </c>
      <c r="Q16" t="str">
        <f t="shared" si="7"/>
        <v/>
      </c>
      <c r="R16" t="str">
        <f t="shared" si="8"/>
        <v/>
      </c>
      <c r="S16" t="str">
        <f t="shared" si="9"/>
        <v>El Paso South 2003</v>
      </c>
      <c r="T16" t="str">
        <f t="shared" si="10"/>
        <v/>
      </c>
      <c r="U16" t="str">
        <f t="shared" si="11"/>
        <v/>
      </c>
      <c r="V16" t="str">
        <f t="shared" si="12"/>
        <v/>
      </c>
      <c r="W16" t="str">
        <f t="shared" si="13"/>
        <v/>
      </c>
      <c r="X16" t="str">
        <f t="shared" si="14"/>
        <v/>
      </c>
      <c r="Y16" t="str">
        <f t="shared" si="15"/>
        <v/>
      </c>
      <c r="Z16" t="str">
        <f t="shared" si="16"/>
        <v/>
      </c>
      <c r="AA16" t="str">
        <f t="shared" si="17"/>
        <v/>
      </c>
      <c r="AB16" t="str">
        <f t="shared" si="18"/>
        <v/>
      </c>
      <c r="AC16" t="str">
        <f t="shared" si="19"/>
        <v/>
      </c>
      <c r="AD16" t="str">
        <f t="shared" si="20"/>
        <v/>
      </c>
      <c r="AE16" t="str">
        <f t="shared" si="32"/>
        <v/>
      </c>
      <c r="AF16" t="str">
        <f t="shared" si="32"/>
        <v/>
      </c>
      <c r="AG16" t="str">
        <f t="shared" si="32"/>
        <v/>
      </c>
      <c r="AH16" t="str">
        <f t="shared" si="32"/>
        <v/>
      </c>
      <c r="AI16" t="str">
        <f t="shared" si="32"/>
        <v/>
      </c>
      <c r="AJ16" t="str">
        <f t="shared" si="32"/>
        <v/>
      </c>
      <c r="AK16" t="str">
        <f t="shared" si="22"/>
        <v/>
      </c>
      <c r="AL16" t="str">
        <f t="shared" si="23"/>
        <v/>
      </c>
      <c r="AM16" t="str">
        <f t="shared" si="24"/>
        <v/>
      </c>
      <c r="AN16" t="str">
        <f t="shared" si="25"/>
        <v/>
      </c>
      <c r="AO16" t="str">
        <f t="shared" si="33"/>
        <v/>
      </c>
      <c r="AP16" t="str">
        <f t="shared" si="33"/>
        <v/>
      </c>
      <c r="AQ16" t="str">
        <f t="shared" si="33"/>
        <v/>
      </c>
      <c r="AR16" t="str">
        <f t="shared" si="33"/>
        <v/>
      </c>
      <c r="AS16" t="str">
        <f t="shared" si="33"/>
        <v/>
      </c>
      <c r="AT16" t="str">
        <f t="shared" si="27"/>
        <v/>
      </c>
      <c r="AU16" t="str">
        <f t="shared" si="28"/>
        <v/>
      </c>
      <c r="AV16" t="str">
        <f t="shared" si="29"/>
        <v/>
      </c>
      <c r="AW16" t="str">
        <f t="shared" si="30"/>
        <v/>
      </c>
      <c r="AX16" t="str">
        <f t="shared" si="33"/>
        <v/>
      </c>
      <c r="AY16" t="str">
        <f t="shared" si="33"/>
        <v/>
      </c>
      <c r="AZ16" t="str">
        <f t="shared" si="33"/>
        <v/>
      </c>
      <c r="BA16">
        <v>530</v>
      </c>
      <c r="BB16">
        <v>530</v>
      </c>
      <c r="BC16" s="17">
        <f t="shared" si="31"/>
        <v>95400</v>
      </c>
      <c r="BD16" t="s">
        <v>53</v>
      </c>
      <c r="BE16" t="s">
        <v>45</v>
      </c>
      <c r="BF16" t="s">
        <v>31</v>
      </c>
      <c r="BG16" s="2" t="s">
        <v>415</v>
      </c>
      <c r="BH16" s="2"/>
      <c r="BI16" s="2"/>
    </row>
    <row r="17" spans="1:62" x14ac:dyDescent="0.2">
      <c r="A17" t="s">
        <v>35</v>
      </c>
      <c r="B17">
        <v>2003</v>
      </c>
      <c r="C17" s="45">
        <v>37803</v>
      </c>
      <c r="D17" t="s">
        <v>86</v>
      </c>
      <c r="E17" t="str">
        <f t="shared" si="0"/>
        <v>CA 2003</v>
      </c>
      <c r="F17" t="s">
        <v>191</v>
      </c>
      <c r="G17" t="s">
        <v>192</v>
      </c>
      <c r="H17" s="3" t="s">
        <v>442</v>
      </c>
      <c r="I17" t="s">
        <v>194</v>
      </c>
      <c r="J17" t="str">
        <f t="shared" si="1"/>
        <v/>
      </c>
      <c r="K17" t="str">
        <f t="shared" si="1"/>
        <v/>
      </c>
      <c r="L17" t="str">
        <f t="shared" si="2"/>
        <v/>
      </c>
      <c r="M17" t="str">
        <f t="shared" si="3"/>
        <v/>
      </c>
      <c r="N17" t="str">
        <f t="shared" si="4"/>
        <v/>
      </c>
      <c r="O17" t="str">
        <f t="shared" si="5"/>
        <v/>
      </c>
      <c r="P17" t="str">
        <f t="shared" si="6"/>
        <v/>
      </c>
      <c r="Q17" t="str">
        <f t="shared" si="7"/>
        <v/>
      </c>
      <c r="R17" t="str">
        <f t="shared" si="8"/>
        <v/>
      </c>
      <c r="S17" t="str">
        <f t="shared" si="9"/>
        <v/>
      </c>
      <c r="T17" t="str">
        <f t="shared" si="10"/>
        <v/>
      </c>
      <c r="U17" t="str">
        <f t="shared" si="11"/>
        <v>Kern California</v>
      </c>
      <c r="V17" t="str">
        <f t="shared" si="12"/>
        <v/>
      </c>
      <c r="W17" t="str">
        <f t="shared" si="13"/>
        <v/>
      </c>
      <c r="X17" t="str">
        <f t="shared" si="14"/>
        <v>Kern California 2003</v>
      </c>
      <c r="Y17" t="str">
        <f t="shared" si="15"/>
        <v/>
      </c>
      <c r="Z17" t="str">
        <f t="shared" si="16"/>
        <v/>
      </c>
      <c r="AA17" t="str">
        <f t="shared" si="17"/>
        <v/>
      </c>
      <c r="AB17" t="str">
        <f t="shared" si="18"/>
        <v/>
      </c>
      <c r="AC17" t="str">
        <f t="shared" si="19"/>
        <v/>
      </c>
      <c r="AD17" t="str">
        <f t="shared" si="20"/>
        <v/>
      </c>
      <c r="AE17" t="str">
        <f t="shared" si="32"/>
        <v/>
      </c>
      <c r="AF17" t="str">
        <f t="shared" si="32"/>
        <v/>
      </c>
      <c r="AG17" t="str">
        <f t="shared" si="32"/>
        <v/>
      </c>
      <c r="AH17" t="str">
        <f t="shared" si="32"/>
        <v/>
      </c>
      <c r="AI17" t="str">
        <f t="shared" si="32"/>
        <v/>
      </c>
      <c r="AJ17" t="str">
        <f t="shared" si="32"/>
        <v/>
      </c>
      <c r="AK17" t="str">
        <f t="shared" si="22"/>
        <v/>
      </c>
      <c r="AL17" t="str">
        <f t="shared" si="23"/>
        <v/>
      </c>
      <c r="AM17" t="str">
        <f t="shared" si="24"/>
        <v/>
      </c>
      <c r="AN17" t="str">
        <f t="shared" si="25"/>
        <v/>
      </c>
      <c r="AO17" t="str">
        <f t="shared" si="33"/>
        <v/>
      </c>
      <c r="AP17" t="str">
        <f t="shared" si="33"/>
        <v/>
      </c>
      <c r="AQ17" t="str">
        <f t="shared" si="33"/>
        <v/>
      </c>
      <c r="AR17" t="str">
        <f t="shared" si="33"/>
        <v/>
      </c>
      <c r="AS17" t="str">
        <f t="shared" si="33"/>
        <v/>
      </c>
      <c r="AT17" t="str">
        <f t="shared" si="27"/>
        <v/>
      </c>
      <c r="AU17" t="str">
        <f t="shared" si="28"/>
        <v/>
      </c>
      <c r="AV17" t="str">
        <f t="shared" si="29"/>
        <v/>
      </c>
      <c r="AW17" t="str">
        <f t="shared" si="30"/>
        <v/>
      </c>
      <c r="AX17" t="str">
        <f t="shared" si="33"/>
        <v/>
      </c>
      <c r="AY17" t="str">
        <f t="shared" si="33"/>
        <v/>
      </c>
      <c r="AZ17" t="str">
        <f t="shared" si="33"/>
        <v/>
      </c>
      <c r="BA17">
        <v>720</v>
      </c>
      <c r="BB17">
        <v>720</v>
      </c>
      <c r="BC17" s="17">
        <f t="shared" si="31"/>
        <v>129600</v>
      </c>
      <c r="BD17" t="s">
        <v>53</v>
      </c>
      <c r="BE17" t="s">
        <v>45</v>
      </c>
      <c r="BF17" t="s">
        <v>31</v>
      </c>
      <c r="BG17" s="8" t="s">
        <v>510</v>
      </c>
      <c r="BH17" s="8"/>
      <c r="BI17" s="8"/>
    </row>
    <row r="18" spans="1:62" x14ac:dyDescent="0.2">
      <c r="A18" t="s">
        <v>35</v>
      </c>
      <c r="B18">
        <v>2002</v>
      </c>
      <c r="C18" s="45">
        <v>37469</v>
      </c>
      <c r="D18" t="s">
        <v>93</v>
      </c>
      <c r="E18" t="str">
        <f t="shared" si="0"/>
        <v>AZ 2002</v>
      </c>
      <c r="F18" t="s">
        <v>267</v>
      </c>
      <c r="G18" t="s">
        <v>92</v>
      </c>
      <c r="H18" t="s">
        <v>207</v>
      </c>
      <c r="I18" t="s">
        <v>268</v>
      </c>
      <c r="J18" t="str">
        <f t="shared" si="1"/>
        <v/>
      </c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>El Paso South</v>
      </c>
      <c r="Q18" t="str">
        <f t="shared" si="7"/>
        <v/>
      </c>
      <c r="R18" t="str">
        <f t="shared" si="8"/>
        <v>El Paso South 2002</v>
      </c>
      <c r="S18" t="str">
        <f t="shared" si="9"/>
        <v/>
      </c>
      <c r="T18" t="str">
        <f t="shared" si="10"/>
        <v/>
      </c>
      <c r="U18" t="str">
        <f t="shared" si="11"/>
        <v/>
      </c>
      <c r="V18" t="str">
        <f t="shared" si="12"/>
        <v/>
      </c>
      <c r="W18" t="str">
        <f t="shared" si="13"/>
        <v/>
      </c>
      <c r="X18" t="str">
        <f t="shared" si="14"/>
        <v/>
      </c>
      <c r="Y18" t="str">
        <f t="shared" si="15"/>
        <v/>
      </c>
      <c r="Z18" t="str">
        <f t="shared" si="16"/>
        <v/>
      </c>
      <c r="AA18" t="str">
        <f t="shared" si="17"/>
        <v/>
      </c>
      <c r="AB18" t="str">
        <f t="shared" si="18"/>
        <v/>
      </c>
      <c r="AC18" t="str">
        <f t="shared" si="19"/>
        <v/>
      </c>
      <c r="AD18" t="str">
        <f t="shared" si="20"/>
        <v/>
      </c>
      <c r="AE18" t="str">
        <f t="shared" si="32"/>
        <v/>
      </c>
      <c r="AF18" t="str">
        <f t="shared" si="32"/>
        <v/>
      </c>
      <c r="AG18" t="str">
        <f t="shared" si="32"/>
        <v/>
      </c>
      <c r="AH18" t="str">
        <f t="shared" si="32"/>
        <v/>
      </c>
      <c r="AI18" t="str">
        <f t="shared" si="32"/>
        <v/>
      </c>
      <c r="AJ18" t="str">
        <f t="shared" si="32"/>
        <v/>
      </c>
      <c r="AK18" t="str">
        <f t="shared" si="22"/>
        <v/>
      </c>
      <c r="AL18" t="str">
        <f t="shared" si="23"/>
        <v/>
      </c>
      <c r="AM18" t="str">
        <f t="shared" si="24"/>
        <v/>
      </c>
      <c r="AN18" t="str">
        <f t="shared" si="25"/>
        <v/>
      </c>
      <c r="AO18" t="str">
        <f t="shared" si="33"/>
        <v/>
      </c>
      <c r="AP18" t="str">
        <f t="shared" si="33"/>
        <v/>
      </c>
      <c r="AQ18" t="str">
        <f t="shared" si="33"/>
        <v/>
      </c>
      <c r="AR18" t="str">
        <f t="shared" si="33"/>
        <v/>
      </c>
      <c r="AS18" t="str">
        <f t="shared" si="33"/>
        <v/>
      </c>
      <c r="AT18" t="str">
        <f t="shared" si="27"/>
        <v/>
      </c>
      <c r="AU18" t="str">
        <f t="shared" si="28"/>
        <v/>
      </c>
      <c r="AV18" t="str">
        <f t="shared" si="29"/>
        <v/>
      </c>
      <c r="AW18" t="str">
        <f t="shared" si="30"/>
        <v/>
      </c>
      <c r="AX18" t="str">
        <f t="shared" si="33"/>
        <v/>
      </c>
      <c r="AY18" t="str">
        <f t="shared" si="33"/>
        <v/>
      </c>
      <c r="AZ18" t="str">
        <f t="shared" si="33"/>
        <v/>
      </c>
      <c r="BA18">
        <v>550</v>
      </c>
      <c r="BB18">
        <v>550</v>
      </c>
      <c r="BC18" s="17">
        <f t="shared" si="31"/>
        <v>99000</v>
      </c>
      <c r="BD18" t="s">
        <v>53</v>
      </c>
      <c r="BE18" t="s">
        <v>45</v>
      </c>
      <c r="BF18" t="s">
        <v>31</v>
      </c>
      <c r="BG18" s="7" t="s">
        <v>415</v>
      </c>
      <c r="BH18" s="7"/>
      <c r="BI18" s="7"/>
      <c r="BJ18" s="3"/>
    </row>
    <row r="19" spans="1:62" x14ac:dyDescent="0.2">
      <c r="A19" t="s">
        <v>35</v>
      </c>
      <c r="B19">
        <v>2002</v>
      </c>
      <c r="C19" s="45">
        <v>37500</v>
      </c>
      <c r="D19" t="s">
        <v>86</v>
      </c>
      <c r="E19" t="str">
        <f t="shared" si="0"/>
        <v>CA 2002</v>
      </c>
      <c r="F19" t="s">
        <v>205</v>
      </c>
      <c r="G19" t="s">
        <v>206</v>
      </c>
      <c r="H19" t="s">
        <v>207</v>
      </c>
      <c r="I19" t="s">
        <v>208</v>
      </c>
      <c r="J19" t="str">
        <f t="shared" si="1"/>
        <v/>
      </c>
      <c r="K19" t="str">
        <f t="shared" si="1"/>
        <v/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/>
      </c>
      <c r="P19" t="str">
        <f t="shared" si="6"/>
        <v/>
      </c>
      <c r="Q19" t="str">
        <f t="shared" si="7"/>
        <v/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/>
      </c>
      <c r="V19" t="str">
        <f t="shared" si="12"/>
        <v/>
      </c>
      <c r="W19" t="str">
        <f t="shared" si="13"/>
        <v/>
      </c>
      <c r="X19" t="str">
        <f t="shared" si="14"/>
        <v/>
      </c>
      <c r="Y19" t="str">
        <f t="shared" si="15"/>
        <v/>
      </c>
      <c r="Z19" t="str">
        <f t="shared" si="16"/>
        <v/>
      </c>
      <c r="AA19" t="str">
        <f t="shared" si="17"/>
        <v/>
      </c>
      <c r="AB19" t="str">
        <f t="shared" si="18"/>
        <v/>
      </c>
      <c r="AC19" t="str">
        <f t="shared" si="19"/>
        <v/>
      </c>
      <c r="AD19" t="str">
        <f t="shared" si="20"/>
        <v/>
      </c>
      <c r="AE19" t="str">
        <f t="shared" si="32"/>
        <v/>
      </c>
      <c r="AF19" t="str">
        <f t="shared" si="32"/>
        <v/>
      </c>
      <c r="AG19" t="str">
        <f t="shared" si="32"/>
        <v/>
      </c>
      <c r="AH19" t="str">
        <f t="shared" si="32"/>
        <v/>
      </c>
      <c r="AI19" t="str">
        <f t="shared" si="32"/>
        <v/>
      </c>
      <c r="AJ19" t="str">
        <f t="shared" si="32"/>
        <v>PG&amp;E</v>
      </c>
      <c r="AK19" t="str">
        <f t="shared" si="22"/>
        <v/>
      </c>
      <c r="AL19" t="str">
        <f t="shared" si="23"/>
        <v>PG&amp;E 2002</v>
      </c>
      <c r="AM19" t="str">
        <f t="shared" si="24"/>
        <v/>
      </c>
      <c r="AN19" t="str">
        <f t="shared" si="25"/>
        <v/>
      </c>
      <c r="AO19" t="str">
        <f t="shared" si="33"/>
        <v/>
      </c>
      <c r="AP19" t="str">
        <f t="shared" si="33"/>
        <v/>
      </c>
      <c r="AQ19" t="str">
        <f t="shared" si="33"/>
        <v/>
      </c>
      <c r="AR19" t="str">
        <f t="shared" si="33"/>
        <v/>
      </c>
      <c r="AS19" t="str">
        <f t="shared" si="33"/>
        <v/>
      </c>
      <c r="AT19" t="str">
        <f t="shared" si="27"/>
        <v/>
      </c>
      <c r="AU19" t="str">
        <f t="shared" si="28"/>
        <v/>
      </c>
      <c r="AV19" t="str">
        <f t="shared" si="29"/>
        <v/>
      </c>
      <c r="AW19" t="str">
        <f t="shared" si="30"/>
        <v/>
      </c>
      <c r="AX19" t="str">
        <f t="shared" si="33"/>
        <v/>
      </c>
      <c r="AY19" t="str">
        <f t="shared" si="33"/>
        <v/>
      </c>
      <c r="AZ19" t="str">
        <f t="shared" si="33"/>
        <v/>
      </c>
      <c r="BA19">
        <v>1060</v>
      </c>
      <c r="BB19">
        <v>1060</v>
      </c>
      <c r="BC19" s="17">
        <f t="shared" si="31"/>
        <v>190800</v>
      </c>
      <c r="BD19" t="s">
        <v>53</v>
      </c>
      <c r="BE19" t="s">
        <v>38</v>
      </c>
      <c r="BF19" t="s">
        <v>31</v>
      </c>
      <c r="BG19" s="2" t="s">
        <v>89</v>
      </c>
      <c r="BH19" s="2"/>
      <c r="BI19" s="2"/>
    </row>
    <row r="20" spans="1:62" x14ac:dyDescent="0.2">
      <c r="A20" t="s">
        <v>35</v>
      </c>
      <c r="B20">
        <v>2001</v>
      </c>
      <c r="C20" s="45">
        <v>37104</v>
      </c>
      <c r="D20" t="s">
        <v>86</v>
      </c>
      <c r="E20" t="str">
        <f t="shared" si="0"/>
        <v>CA 2001</v>
      </c>
      <c r="F20" t="s">
        <v>169</v>
      </c>
      <c r="G20" t="s">
        <v>170</v>
      </c>
      <c r="H20" t="s">
        <v>171</v>
      </c>
      <c r="I20" t="s">
        <v>172</v>
      </c>
      <c r="J20" t="str">
        <f t="shared" si="1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  <c r="P20" t="str">
        <f t="shared" si="6"/>
        <v/>
      </c>
      <c r="Q20" t="str">
        <f t="shared" si="7"/>
        <v/>
      </c>
      <c r="R20" t="str">
        <f t="shared" si="8"/>
        <v/>
      </c>
      <c r="S20" t="str">
        <f t="shared" si="9"/>
        <v/>
      </c>
      <c r="T20" t="str">
        <f t="shared" si="10"/>
        <v/>
      </c>
      <c r="U20" t="str">
        <f t="shared" si="11"/>
        <v>Kern California</v>
      </c>
      <c r="V20" t="str">
        <f t="shared" si="12"/>
        <v>Kern California 2001</v>
      </c>
      <c r="W20" t="str">
        <f t="shared" si="13"/>
        <v/>
      </c>
      <c r="X20" t="str">
        <f t="shared" si="14"/>
        <v/>
      </c>
      <c r="Y20" t="str">
        <f t="shared" si="15"/>
        <v/>
      </c>
      <c r="Z20" t="str">
        <f t="shared" si="16"/>
        <v/>
      </c>
      <c r="AA20" t="str">
        <f t="shared" si="17"/>
        <v/>
      </c>
      <c r="AB20" t="str">
        <f t="shared" si="18"/>
        <v/>
      </c>
      <c r="AC20" t="str">
        <f t="shared" si="19"/>
        <v/>
      </c>
      <c r="AD20" t="str">
        <f t="shared" si="20"/>
        <v/>
      </c>
      <c r="AE20" t="str">
        <f t="shared" si="32"/>
        <v/>
      </c>
      <c r="AF20" t="str">
        <f t="shared" si="32"/>
        <v/>
      </c>
      <c r="AG20" t="str">
        <f t="shared" si="32"/>
        <v/>
      </c>
      <c r="AH20" t="str">
        <f t="shared" si="32"/>
        <v/>
      </c>
      <c r="AI20" t="str">
        <f t="shared" si="32"/>
        <v/>
      </c>
      <c r="AJ20" t="str">
        <f t="shared" si="32"/>
        <v/>
      </c>
      <c r="AK20" t="str">
        <f t="shared" si="22"/>
        <v/>
      </c>
      <c r="AL20" t="str">
        <f t="shared" si="23"/>
        <v/>
      </c>
      <c r="AM20" t="str">
        <f t="shared" si="24"/>
        <v/>
      </c>
      <c r="AN20" t="str">
        <f t="shared" si="25"/>
        <v/>
      </c>
      <c r="AO20" t="str">
        <f t="shared" si="33"/>
        <v/>
      </c>
      <c r="AP20" t="str">
        <f t="shared" si="33"/>
        <v/>
      </c>
      <c r="AQ20" t="str">
        <f t="shared" si="33"/>
        <v/>
      </c>
      <c r="AR20" t="str">
        <f t="shared" si="33"/>
        <v/>
      </c>
      <c r="AS20" t="str">
        <f t="shared" si="33"/>
        <v/>
      </c>
      <c r="AT20" t="str">
        <f t="shared" si="27"/>
        <v/>
      </c>
      <c r="AU20" t="str">
        <f t="shared" si="28"/>
        <v/>
      </c>
      <c r="AV20" t="str">
        <f t="shared" si="29"/>
        <v/>
      </c>
      <c r="AW20" t="str">
        <f t="shared" si="30"/>
        <v/>
      </c>
      <c r="AX20" t="str">
        <f t="shared" si="33"/>
        <v/>
      </c>
      <c r="AY20" t="str">
        <f t="shared" si="33"/>
        <v/>
      </c>
      <c r="AZ20" t="str">
        <f t="shared" si="33"/>
        <v/>
      </c>
      <c r="BA20">
        <v>320</v>
      </c>
      <c r="BB20">
        <v>320</v>
      </c>
      <c r="BC20" s="17">
        <f t="shared" si="31"/>
        <v>57600</v>
      </c>
      <c r="BD20" t="s">
        <v>36</v>
      </c>
      <c r="BE20" t="s">
        <v>45</v>
      </c>
      <c r="BF20" t="s">
        <v>31</v>
      </c>
      <c r="BG20" s="8" t="s">
        <v>510</v>
      </c>
      <c r="BH20" s="8"/>
      <c r="BI20" s="8"/>
    </row>
    <row r="21" spans="1:62" x14ac:dyDescent="0.2">
      <c r="A21" t="s">
        <v>35</v>
      </c>
      <c r="B21">
        <v>2001</v>
      </c>
      <c r="C21" s="45">
        <v>37073</v>
      </c>
      <c r="D21" t="s">
        <v>86</v>
      </c>
      <c r="E21" t="str">
        <f t="shared" si="0"/>
        <v>CA 2001</v>
      </c>
      <c r="F21" t="s">
        <v>84</v>
      </c>
      <c r="G21" t="s">
        <v>85</v>
      </c>
      <c r="H21" t="s">
        <v>29</v>
      </c>
      <c r="I21" t="s">
        <v>354</v>
      </c>
      <c r="J21" t="str">
        <f t="shared" si="1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/>
      </c>
      <c r="R21" t="str">
        <f t="shared" si="8"/>
        <v/>
      </c>
      <c r="S21" t="str">
        <f t="shared" si="9"/>
        <v/>
      </c>
      <c r="T21" t="str">
        <f t="shared" si="10"/>
        <v/>
      </c>
      <c r="U21" t="str">
        <f t="shared" ref="U21:U48" si="34">IF(OR($BG21=U$4,$BH21=U$4,$BI21=U$4),U$4,"")</f>
        <v/>
      </c>
      <c r="V21" t="str">
        <f t="shared" si="12"/>
        <v/>
      </c>
      <c r="W21" t="str">
        <f t="shared" si="13"/>
        <v/>
      </c>
      <c r="X21" t="str">
        <f t="shared" si="14"/>
        <v/>
      </c>
      <c r="Y21" t="str">
        <f t="shared" si="15"/>
        <v/>
      </c>
      <c r="Z21" t="str">
        <f t="shared" si="16"/>
        <v/>
      </c>
      <c r="AA21" t="str">
        <f t="shared" si="17"/>
        <v/>
      </c>
      <c r="AB21" t="str">
        <f t="shared" si="18"/>
        <v/>
      </c>
      <c r="AC21" t="str">
        <f t="shared" si="19"/>
        <v/>
      </c>
      <c r="AD21" t="str">
        <f t="shared" si="20"/>
        <v/>
      </c>
      <c r="AE21" t="str">
        <f t="shared" si="32"/>
        <v/>
      </c>
      <c r="AF21" t="str">
        <f t="shared" si="32"/>
        <v/>
      </c>
      <c r="AG21" t="str">
        <f t="shared" si="32"/>
        <v/>
      </c>
      <c r="AH21" t="str">
        <f t="shared" si="32"/>
        <v/>
      </c>
      <c r="AI21" t="str">
        <f t="shared" si="32"/>
        <v/>
      </c>
      <c r="AJ21" t="str">
        <f t="shared" si="32"/>
        <v>PG&amp;E</v>
      </c>
      <c r="AK21" t="str">
        <f t="shared" si="22"/>
        <v>PG&amp;E 2001</v>
      </c>
      <c r="AL21" t="str">
        <f t="shared" si="23"/>
        <v/>
      </c>
      <c r="AM21" t="str">
        <f t="shared" si="24"/>
        <v/>
      </c>
      <c r="AN21" t="str">
        <f t="shared" si="25"/>
        <v/>
      </c>
      <c r="AO21" t="str">
        <f t="shared" si="33"/>
        <v/>
      </c>
      <c r="AP21" t="str">
        <f t="shared" si="33"/>
        <v/>
      </c>
      <c r="AQ21" t="str">
        <f t="shared" si="33"/>
        <v/>
      </c>
      <c r="AR21" t="str">
        <f t="shared" si="33"/>
        <v/>
      </c>
      <c r="AS21" t="str">
        <f t="shared" si="33"/>
        <v/>
      </c>
      <c r="AT21" t="str">
        <f t="shared" si="27"/>
        <v/>
      </c>
      <c r="AU21" t="str">
        <f t="shared" si="28"/>
        <v/>
      </c>
      <c r="AV21" t="str">
        <f t="shared" si="29"/>
        <v/>
      </c>
      <c r="AW21" t="str">
        <f t="shared" si="30"/>
        <v/>
      </c>
      <c r="AX21" t="str">
        <f t="shared" si="33"/>
        <v/>
      </c>
      <c r="AY21" t="str">
        <f t="shared" si="33"/>
        <v/>
      </c>
      <c r="AZ21" t="str">
        <f t="shared" si="33"/>
        <v/>
      </c>
      <c r="BA21">
        <v>51</v>
      </c>
      <c r="BB21">
        <v>51</v>
      </c>
      <c r="BC21" s="17">
        <f t="shared" si="31"/>
        <v>9180</v>
      </c>
      <c r="BD21" t="s">
        <v>36</v>
      </c>
      <c r="BE21" t="s">
        <v>45</v>
      </c>
      <c r="BF21" t="s">
        <v>31</v>
      </c>
      <c r="BG21" s="2" t="s">
        <v>89</v>
      </c>
      <c r="BH21" s="1"/>
      <c r="BI21" s="1"/>
    </row>
    <row r="22" spans="1:62" x14ac:dyDescent="0.2">
      <c r="A22" t="s">
        <v>204</v>
      </c>
      <c r="B22">
        <v>2003</v>
      </c>
      <c r="C22" s="45">
        <v>37926</v>
      </c>
      <c r="D22" t="s">
        <v>93</v>
      </c>
      <c r="E22" t="str">
        <f t="shared" si="0"/>
        <v>AZ 2003</v>
      </c>
      <c r="F22" t="s">
        <v>148</v>
      </c>
      <c r="G22" t="s">
        <v>92</v>
      </c>
      <c r="H22" t="s">
        <v>270</v>
      </c>
      <c r="I22" t="s">
        <v>271</v>
      </c>
      <c r="J22" t="str">
        <f t="shared" si="1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>El Paso South</v>
      </c>
      <c r="Q22" t="str">
        <f t="shared" si="7"/>
        <v/>
      </c>
      <c r="R22" t="str">
        <f t="shared" si="8"/>
        <v/>
      </c>
      <c r="S22" t="str">
        <f t="shared" si="9"/>
        <v>El Paso South 2003</v>
      </c>
      <c r="T22" t="str">
        <f t="shared" si="10"/>
        <v/>
      </c>
      <c r="U22" t="str">
        <f t="shared" si="34"/>
        <v/>
      </c>
      <c r="V22" t="str">
        <f t="shared" si="12"/>
        <v/>
      </c>
      <c r="W22" t="str">
        <f t="shared" si="13"/>
        <v/>
      </c>
      <c r="X22" t="str">
        <f t="shared" si="14"/>
        <v/>
      </c>
      <c r="Y22" t="str">
        <f t="shared" si="15"/>
        <v/>
      </c>
      <c r="Z22" t="str">
        <f t="shared" si="16"/>
        <v/>
      </c>
      <c r="AA22" t="str">
        <f t="shared" si="17"/>
        <v/>
      </c>
      <c r="AB22" t="str">
        <f t="shared" si="18"/>
        <v/>
      </c>
      <c r="AC22" t="str">
        <f t="shared" si="19"/>
        <v/>
      </c>
      <c r="AD22" t="str">
        <f t="shared" si="20"/>
        <v/>
      </c>
      <c r="AE22" t="str">
        <f t="shared" si="32"/>
        <v/>
      </c>
      <c r="AF22" t="str">
        <f t="shared" si="32"/>
        <v/>
      </c>
      <c r="AG22" t="str">
        <f t="shared" si="32"/>
        <v/>
      </c>
      <c r="AH22" t="str">
        <f t="shared" si="32"/>
        <v/>
      </c>
      <c r="AI22" t="str">
        <f t="shared" si="32"/>
        <v/>
      </c>
      <c r="AJ22" t="str">
        <f t="shared" si="32"/>
        <v/>
      </c>
      <c r="AK22" t="str">
        <f t="shared" si="22"/>
        <v/>
      </c>
      <c r="AL22" t="str">
        <f t="shared" si="23"/>
        <v/>
      </c>
      <c r="AM22" t="str">
        <f t="shared" si="24"/>
        <v/>
      </c>
      <c r="AN22" t="str">
        <f t="shared" si="25"/>
        <v/>
      </c>
      <c r="AO22" t="str">
        <f t="shared" si="33"/>
        <v/>
      </c>
      <c r="AP22" t="str">
        <f t="shared" si="33"/>
        <v/>
      </c>
      <c r="AQ22" t="str">
        <f t="shared" si="33"/>
        <v/>
      </c>
      <c r="AR22" t="str">
        <f t="shared" si="33"/>
        <v/>
      </c>
      <c r="AS22" t="str">
        <f t="shared" si="33"/>
        <v/>
      </c>
      <c r="AT22" t="str">
        <f t="shared" si="27"/>
        <v/>
      </c>
      <c r="AU22" t="str">
        <f t="shared" si="28"/>
        <v/>
      </c>
      <c r="AV22" t="str">
        <f t="shared" si="29"/>
        <v/>
      </c>
      <c r="AW22" t="str">
        <f t="shared" si="30"/>
        <v/>
      </c>
      <c r="AX22" t="str">
        <f t="shared" si="33"/>
        <v/>
      </c>
      <c r="AY22" t="str">
        <f t="shared" si="33"/>
        <v/>
      </c>
      <c r="AZ22" t="str">
        <f t="shared" si="33"/>
        <v/>
      </c>
      <c r="BA22">
        <v>750</v>
      </c>
      <c r="BB22">
        <v>750</v>
      </c>
      <c r="BC22" s="17">
        <f t="shared" si="31"/>
        <v>135000</v>
      </c>
      <c r="BD22" t="s">
        <v>53</v>
      </c>
      <c r="BE22" t="s">
        <v>45</v>
      </c>
      <c r="BF22" t="s">
        <v>31</v>
      </c>
      <c r="BG22" s="2" t="s">
        <v>415</v>
      </c>
      <c r="BH22" s="2"/>
      <c r="BI22" s="2"/>
    </row>
    <row r="23" spans="1:62" x14ac:dyDescent="0.2">
      <c r="A23" t="s">
        <v>35</v>
      </c>
      <c r="B23">
        <v>2002</v>
      </c>
      <c r="C23" s="45">
        <v>37316</v>
      </c>
      <c r="D23" t="s">
        <v>120</v>
      </c>
      <c r="E23" t="str">
        <f t="shared" si="0"/>
        <v>NV 2002</v>
      </c>
      <c r="F23" t="s">
        <v>210</v>
      </c>
      <c r="G23" t="s">
        <v>211</v>
      </c>
      <c r="H23" s="2" t="s">
        <v>212</v>
      </c>
      <c r="I23" t="s">
        <v>213</v>
      </c>
      <c r="J23" t="str">
        <f t="shared" si="1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  <c r="P23" t="str">
        <f t="shared" si="6"/>
        <v/>
      </c>
      <c r="Q23" t="str">
        <f t="shared" si="7"/>
        <v/>
      </c>
      <c r="R23" t="str">
        <f t="shared" si="8"/>
        <v/>
      </c>
      <c r="S23" t="str">
        <f t="shared" si="9"/>
        <v/>
      </c>
      <c r="T23" t="str">
        <f t="shared" si="10"/>
        <v/>
      </c>
      <c r="U23" t="str">
        <f t="shared" si="34"/>
        <v/>
      </c>
      <c r="V23" t="str">
        <f t="shared" si="12"/>
        <v/>
      </c>
      <c r="W23" t="str">
        <f t="shared" si="13"/>
        <v/>
      </c>
      <c r="X23" t="str">
        <f t="shared" si="14"/>
        <v/>
      </c>
      <c r="Y23" t="str">
        <f t="shared" si="15"/>
        <v/>
      </c>
      <c r="Z23" t="str">
        <f t="shared" si="16"/>
        <v>Kern Nevada</v>
      </c>
      <c r="AA23" t="str">
        <f t="shared" si="17"/>
        <v/>
      </c>
      <c r="AB23" t="str">
        <f t="shared" si="18"/>
        <v>Kern Nevada 2002</v>
      </c>
      <c r="AC23" t="str">
        <f t="shared" si="19"/>
        <v/>
      </c>
      <c r="AD23" t="str">
        <f t="shared" si="20"/>
        <v/>
      </c>
      <c r="AE23" t="str">
        <f t="shared" si="32"/>
        <v/>
      </c>
      <c r="AF23" t="str">
        <f t="shared" si="32"/>
        <v/>
      </c>
      <c r="AG23" t="str">
        <f t="shared" si="32"/>
        <v/>
      </c>
      <c r="AH23" t="str">
        <f t="shared" si="32"/>
        <v/>
      </c>
      <c r="AI23" t="str">
        <f t="shared" si="32"/>
        <v/>
      </c>
      <c r="AJ23" t="str">
        <f t="shared" si="32"/>
        <v/>
      </c>
      <c r="AK23" t="str">
        <f t="shared" si="22"/>
        <v/>
      </c>
      <c r="AL23" t="str">
        <f t="shared" si="23"/>
        <v/>
      </c>
      <c r="AM23" t="str">
        <f t="shared" si="24"/>
        <v/>
      </c>
      <c r="AN23" t="str">
        <f t="shared" si="25"/>
        <v/>
      </c>
      <c r="AO23" t="str">
        <f t="shared" si="33"/>
        <v/>
      </c>
      <c r="AP23" t="str">
        <f t="shared" si="33"/>
        <v/>
      </c>
      <c r="AQ23" t="str">
        <f t="shared" si="33"/>
        <v/>
      </c>
      <c r="AR23" t="str">
        <f t="shared" si="33"/>
        <v/>
      </c>
      <c r="AS23" t="str">
        <f t="shared" si="33"/>
        <v/>
      </c>
      <c r="AT23" t="str">
        <f t="shared" si="27"/>
        <v/>
      </c>
      <c r="AU23" t="str">
        <f t="shared" si="28"/>
        <v/>
      </c>
      <c r="AV23" t="str">
        <f t="shared" si="29"/>
        <v/>
      </c>
      <c r="AW23" t="str">
        <f t="shared" si="30"/>
        <v/>
      </c>
      <c r="AX23" t="str">
        <f t="shared" si="33"/>
        <v/>
      </c>
      <c r="AY23" t="str">
        <f t="shared" si="33"/>
        <v/>
      </c>
      <c r="AZ23" t="str">
        <f t="shared" si="33"/>
        <v/>
      </c>
      <c r="BA23">
        <v>220</v>
      </c>
      <c r="BB23">
        <v>220</v>
      </c>
      <c r="BC23" s="17">
        <f t="shared" si="31"/>
        <v>39600</v>
      </c>
      <c r="BD23" t="s">
        <v>53</v>
      </c>
      <c r="BE23" t="s">
        <v>45</v>
      </c>
      <c r="BF23" t="s">
        <v>31</v>
      </c>
      <c r="BG23" s="2" t="s">
        <v>427</v>
      </c>
    </row>
    <row r="24" spans="1:62" x14ac:dyDescent="0.2">
      <c r="A24" t="s">
        <v>204</v>
      </c>
      <c r="B24">
        <v>2003</v>
      </c>
      <c r="C24" s="45">
        <v>37742</v>
      </c>
      <c r="D24" t="s">
        <v>86</v>
      </c>
      <c r="E24" t="str">
        <f t="shared" si="0"/>
        <v>CA 2003</v>
      </c>
      <c r="F24" t="s">
        <v>169</v>
      </c>
      <c r="G24" t="s">
        <v>151</v>
      </c>
      <c r="H24" t="s">
        <v>214</v>
      </c>
      <c r="I24" t="s">
        <v>214</v>
      </c>
      <c r="J24" t="str">
        <f t="shared" si="1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  <c r="P24" t="str">
        <f t="shared" si="6"/>
        <v/>
      </c>
      <c r="Q24" t="str">
        <f t="shared" si="7"/>
        <v/>
      </c>
      <c r="R24" t="str">
        <f t="shared" si="8"/>
        <v/>
      </c>
      <c r="S24" t="str">
        <f t="shared" si="9"/>
        <v/>
      </c>
      <c r="T24" t="str">
        <f t="shared" si="10"/>
        <v/>
      </c>
      <c r="U24" t="str">
        <f t="shared" si="34"/>
        <v>Kern California</v>
      </c>
      <c r="V24" t="str">
        <f t="shared" si="12"/>
        <v/>
      </c>
      <c r="W24" t="str">
        <f t="shared" si="13"/>
        <v/>
      </c>
      <c r="X24" t="str">
        <f t="shared" si="14"/>
        <v>Kern California 2003</v>
      </c>
      <c r="Y24" t="str">
        <f t="shared" si="15"/>
        <v/>
      </c>
      <c r="Z24" t="str">
        <f t="shared" si="16"/>
        <v/>
      </c>
      <c r="AA24" t="str">
        <f t="shared" si="17"/>
        <v/>
      </c>
      <c r="AB24" t="str">
        <f t="shared" si="18"/>
        <v/>
      </c>
      <c r="AC24" t="str">
        <f t="shared" si="19"/>
        <v/>
      </c>
      <c r="AD24" t="str">
        <f t="shared" si="20"/>
        <v/>
      </c>
      <c r="AE24" t="str">
        <f t="shared" si="32"/>
        <v/>
      </c>
      <c r="AF24" t="str">
        <f t="shared" si="32"/>
        <v/>
      </c>
      <c r="AG24" t="str">
        <f t="shared" si="32"/>
        <v/>
      </c>
      <c r="AH24" t="str">
        <f t="shared" si="32"/>
        <v/>
      </c>
      <c r="AI24" t="str">
        <f t="shared" si="32"/>
        <v/>
      </c>
      <c r="AJ24" t="str">
        <f t="shared" si="32"/>
        <v/>
      </c>
      <c r="AK24" t="str">
        <f t="shared" si="22"/>
        <v/>
      </c>
      <c r="AL24" t="str">
        <f t="shared" si="23"/>
        <v/>
      </c>
      <c r="AM24" t="str">
        <f t="shared" si="24"/>
        <v/>
      </c>
      <c r="AN24" t="str">
        <f t="shared" si="25"/>
        <v/>
      </c>
      <c r="AO24" t="str">
        <f t="shared" si="33"/>
        <v/>
      </c>
      <c r="AP24" t="str">
        <f t="shared" si="33"/>
        <v/>
      </c>
      <c r="AQ24" t="str">
        <f t="shared" si="33"/>
        <v/>
      </c>
      <c r="AR24" t="str">
        <f t="shared" si="33"/>
        <v/>
      </c>
      <c r="AS24" t="str">
        <f t="shared" si="33"/>
        <v/>
      </c>
      <c r="AT24" t="str">
        <f t="shared" si="27"/>
        <v/>
      </c>
      <c r="AU24" t="str">
        <f t="shared" si="28"/>
        <v/>
      </c>
      <c r="AV24" t="str">
        <f t="shared" si="29"/>
        <v/>
      </c>
      <c r="AW24" t="str">
        <f t="shared" si="30"/>
        <v/>
      </c>
      <c r="AX24" t="str">
        <f t="shared" si="33"/>
        <v/>
      </c>
      <c r="AY24" t="str">
        <f t="shared" si="33"/>
        <v/>
      </c>
      <c r="AZ24" t="str">
        <f t="shared" si="33"/>
        <v/>
      </c>
      <c r="BA24">
        <v>500</v>
      </c>
      <c r="BB24">
        <v>500</v>
      </c>
      <c r="BC24" s="17">
        <f t="shared" si="31"/>
        <v>90000</v>
      </c>
      <c r="BD24" t="s">
        <v>132</v>
      </c>
      <c r="BE24" t="s">
        <v>45</v>
      </c>
      <c r="BF24" t="s">
        <v>31</v>
      </c>
      <c r="BG24" s="8" t="s">
        <v>510</v>
      </c>
      <c r="BH24" s="8"/>
      <c r="BI24" s="8"/>
      <c r="BJ24" s="3"/>
    </row>
    <row r="25" spans="1:62" x14ac:dyDescent="0.2">
      <c r="A25" t="s">
        <v>204</v>
      </c>
      <c r="B25">
        <v>2004</v>
      </c>
      <c r="C25" s="45"/>
      <c r="D25" t="s">
        <v>86</v>
      </c>
      <c r="E25" t="str">
        <f t="shared" si="0"/>
        <v>CA 2004</v>
      </c>
      <c r="F25" t="s">
        <v>305</v>
      </c>
      <c r="G25" t="s">
        <v>192</v>
      </c>
      <c r="H25" t="s">
        <v>306</v>
      </c>
      <c r="I25" t="s">
        <v>307</v>
      </c>
      <c r="J25" t="str">
        <f t="shared" ref="J25:K48" si="35">IF(OR($BG25=J$4,$BH25=J$4,$BI25=J$4),J$4,"")</f>
        <v/>
      </c>
      <c r="K25" t="str">
        <f t="shared" si="35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/>
      </c>
      <c r="R25" t="str">
        <f t="shared" si="8"/>
        <v/>
      </c>
      <c r="S25" t="str">
        <f t="shared" si="9"/>
        <v/>
      </c>
      <c r="T25" t="str">
        <f t="shared" si="10"/>
        <v/>
      </c>
      <c r="U25" t="str">
        <f t="shared" si="34"/>
        <v/>
      </c>
      <c r="V25" t="str">
        <f t="shared" si="12"/>
        <v/>
      </c>
      <c r="W25" t="str">
        <f t="shared" si="13"/>
        <v/>
      </c>
      <c r="X25" t="str">
        <f t="shared" si="14"/>
        <v/>
      </c>
      <c r="Y25" t="str">
        <f t="shared" si="15"/>
        <v/>
      </c>
      <c r="Z25" t="str">
        <f t="shared" si="16"/>
        <v/>
      </c>
      <c r="AA25" t="str">
        <f t="shared" si="17"/>
        <v/>
      </c>
      <c r="AB25" t="str">
        <f t="shared" si="18"/>
        <v/>
      </c>
      <c r="AC25" t="str">
        <f t="shared" si="19"/>
        <v/>
      </c>
      <c r="AD25" t="str">
        <f t="shared" si="20"/>
        <v/>
      </c>
      <c r="AE25" t="str">
        <f t="shared" ref="AE25:AJ34" si="36">IF(OR($BG25=AE$4,$BH25=AE$4,$BI25=AE$4),AE$4,"")</f>
        <v/>
      </c>
      <c r="AF25" t="str">
        <f t="shared" si="36"/>
        <v/>
      </c>
      <c r="AG25" t="str">
        <f t="shared" si="36"/>
        <v/>
      </c>
      <c r="AH25" t="str">
        <f t="shared" si="36"/>
        <v/>
      </c>
      <c r="AI25" t="str">
        <f t="shared" si="36"/>
        <v/>
      </c>
      <c r="AJ25" t="str">
        <f t="shared" si="36"/>
        <v/>
      </c>
      <c r="AK25" t="str">
        <f t="shared" si="22"/>
        <v/>
      </c>
      <c r="AL25" t="str">
        <f t="shared" si="23"/>
        <v/>
      </c>
      <c r="AM25" t="str">
        <f t="shared" si="24"/>
        <v/>
      </c>
      <c r="AN25" t="str">
        <f t="shared" si="25"/>
        <v/>
      </c>
      <c r="AO25" t="str">
        <f t="shared" ref="AO25:AZ32" si="37">IF(OR($BG25=AO$4,$BH25=AO$4,$BI25=AO$4),AO$4,"")</f>
        <v/>
      </c>
      <c r="AP25" t="str">
        <f t="shared" si="37"/>
        <v/>
      </c>
      <c r="AQ25" t="str">
        <f t="shared" si="37"/>
        <v/>
      </c>
      <c r="AR25" t="str">
        <f t="shared" si="37"/>
        <v/>
      </c>
      <c r="AS25" t="str">
        <f t="shared" si="37"/>
        <v>So Cal</v>
      </c>
      <c r="AT25" t="str">
        <f t="shared" si="27"/>
        <v/>
      </c>
      <c r="AU25" t="str">
        <f t="shared" si="28"/>
        <v/>
      </c>
      <c r="AV25" t="str">
        <f t="shared" si="29"/>
        <v/>
      </c>
      <c r="AW25" t="str">
        <f t="shared" si="30"/>
        <v>So Cal 2004</v>
      </c>
      <c r="AX25" t="str">
        <f t="shared" si="37"/>
        <v/>
      </c>
      <c r="AY25" t="str">
        <f t="shared" si="37"/>
        <v/>
      </c>
      <c r="AZ25" t="str">
        <f t="shared" si="37"/>
        <v/>
      </c>
      <c r="BA25">
        <v>1100</v>
      </c>
      <c r="BB25">
        <v>1100</v>
      </c>
      <c r="BC25" s="17">
        <f t="shared" si="31"/>
        <v>198000</v>
      </c>
      <c r="BD25" t="s">
        <v>53</v>
      </c>
      <c r="BE25" t="s">
        <v>45</v>
      </c>
      <c r="BF25" t="s">
        <v>31</v>
      </c>
      <c r="BG25" t="s">
        <v>416</v>
      </c>
    </row>
    <row r="26" spans="1:62" x14ac:dyDescent="0.2">
      <c r="A26" t="s">
        <v>204</v>
      </c>
      <c r="B26">
        <v>2002</v>
      </c>
      <c r="C26" s="45">
        <v>37316</v>
      </c>
      <c r="D26" t="s">
        <v>93</v>
      </c>
      <c r="E26" t="str">
        <f t="shared" si="0"/>
        <v>AZ 2002</v>
      </c>
      <c r="F26" t="s">
        <v>136</v>
      </c>
      <c r="G26" t="s">
        <v>137</v>
      </c>
      <c r="H26" t="s">
        <v>217</v>
      </c>
      <c r="I26" t="s">
        <v>218</v>
      </c>
      <c r="J26" t="str">
        <f t="shared" si="35"/>
        <v/>
      </c>
      <c r="K26" t="str">
        <f t="shared" si="35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>El Paso South</v>
      </c>
      <c r="Q26" t="str">
        <f t="shared" si="7"/>
        <v/>
      </c>
      <c r="R26" t="str">
        <f t="shared" si="8"/>
        <v>El Paso South 2002</v>
      </c>
      <c r="S26" t="str">
        <f t="shared" si="9"/>
        <v/>
      </c>
      <c r="T26" t="str">
        <f t="shared" si="10"/>
        <v/>
      </c>
      <c r="U26" t="str">
        <f t="shared" si="34"/>
        <v/>
      </c>
      <c r="V26" t="str">
        <f t="shared" si="12"/>
        <v/>
      </c>
      <c r="W26" t="str">
        <f t="shared" si="13"/>
        <v/>
      </c>
      <c r="X26" t="str">
        <f t="shared" si="14"/>
        <v/>
      </c>
      <c r="Y26" t="str">
        <f t="shared" si="15"/>
        <v/>
      </c>
      <c r="Z26" t="str">
        <f t="shared" si="16"/>
        <v/>
      </c>
      <c r="AA26" t="str">
        <f t="shared" si="17"/>
        <v/>
      </c>
      <c r="AB26" t="str">
        <f t="shared" si="18"/>
        <v/>
      </c>
      <c r="AC26" t="str">
        <f t="shared" si="19"/>
        <v/>
      </c>
      <c r="AD26" t="str">
        <f t="shared" si="20"/>
        <v/>
      </c>
      <c r="AE26" t="str">
        <f t="shared" si="36"/>
        <v/>
      </c>
      <c r="AF26" t="str">
        <f t="shared" si="36"/>
        <v/>
      </c>
      <c r="AG26" t="str">
        <f t="shared" si="36"/>
        <v/>
      </c>
      <c r="AH26" t="str">
        <f t="shared" si="36"/>
        <v/>
      </c>
      <c r="AI26" t="str">
        <f t="shared" si="36"/>
        <v/>
      </c>
      <c r="AJ26" t="str">
        <f t="shared" si="36"/>
        <v/>
      </c>
      <c r="AK26" t="str">
        <f t="shared" si="22"/>
        <v/>
      </c>
      <c r="AL26" t="str">
        <f t="shared" si="23"/>
        <v/>
      </c>
      <c r="AM26" t="str">
        <f t="shared" si="24"/>
        <v/>
      </c>
      <c r="AN26" t="str">
        <f t="shared" si="25"/>
        <v/>
      </c>
      <c r="AO26" t="str">
        <f t="shared" si="37"/>
        <v/>
      </c>
      <c r="AP26" t="str">
        <f t="shared" si="37"/>
        <v/>
      </c>
      <c r="AQ26" t="str">
        <f t="shared" si="37"/>
        <v/>
      </c>
      <c r="AR26" t="str">
        <f t="shared" si="37"/>
        <v/>
      </c>
      <c r="AS26" t="str">
        <f t="shared" si="37"/>
        <v/>
      </c>
      <c r="AT26" t="str">
        <f t="shared" si="27"/>
        <v/>
      </c>
      <c r="AU26" t="str">
        <f t="shared" si="28"/>
        <v/>
      </c>
      <c r="AV26" t="str">
        <f t="shared" si="29"/>
        <v/>
      </c>
      <c r="AW26" t="str">
        <f t="shared" si="30"/>
        <v/>
      </c>
      <c r="AX26" t="str">
        <f t="shared" si="37"/>
        <v/>
      </c>
      <c r="AY26" t="str">
        <f t="shared" si="37"/>
        <v/>
      </c>
      <c r="AZ26" t="str">
        <f t="shared" si="37"/>
        <v/>
      </c>
      <c r="BA26">
        <v>350</v>
      </c>
      <c r="BB26">
        <v>0</v>
      </c>
      <c r="BC26" s="17">
        <f t="shared" si="31"/>
        <v>63000</v>
      </c>
      <c r="BD26" t="s">
        <v>53</v>
      </c>
      <c r="BE26" t="s">
        <v>45</v>
      </c>
      <c r="BF26" t="s">
        <v>31</v>
      </c>
      <c r="BG26" s="2" t="s">
        <v>415</v>
      </c>
      <c r="BH26" s="2"/>
      <c r="BI26" s="2"/>
      <c r="BJ26" s="3"/>
    </row>
    <row r="27" spans="1:62" x14ac:dyDescent="0.2">
      <c r="A27" t="s">
        <v>204</v>
      </c>
      <c r="B27">
        <v>2004</v>
      </c>
      <c r="C27" s="45"/>
      <c r="D27" t="s">
        <v>86</v>
      </c>
      <c r="E27" t="str">
        <f t="shared" si="0"/>
        <v>CA 2004</v>
      </c>
      <c r="F27" t="s">
        <v>392</v>
      </c>
      <c r="G27" t="s">
        <v>170</v>
      </c>
      <c r="H27" t="s">
        <v>393</v>
      </c>
      <c r="I27" t="s">
        <v>394</v>
      </c>
      <c r="J27" t="str">
        <f t="shared" si="35"/>
        <v/>
      </c>
      <c r="K27" t="str">
        <f t="shared" si="35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  <c r="P27" t="str">
        <f t="shared" si="6"/>
        <v/>
      </c>
      <c r="Q27" t="str">
        <f t="shared" si="7"/>
        <v/>
      </c>
      <c r="R27" t="str">
        <f t="shared" si="8"/>
        <v/>
      </c>
      <c r="S27" t="str">
        <f t="shared" si="9"/>
        <v/>
      </c>
      <c r="T27" t="str">
        <f t="shared" si="10"/>
        <v/>
      </c>
      <c r="U27" t="str">
        <f t="shared" si="34"/>
        <v/>
      </c>
      <c r="V27" t="str">
        <f t="shared" si="12"/>
        <v/>
      </c>
      <c r="W27" t="str">
        <f t="shared" si="13"/>
        <v/>
      </c>
      <c r="X27" t="str">
        <f t="shared" si="14"/>
        <v/>
      </c>
      <c r="Y27" t="str">
        <f t="shared" si="15"/>
        <v/>
      </c>
      <c r="Z27" t="str">
        <f t="shared" si="16"/>
        <v/>
      </c>
      <c r="AA27" t="str">
        <f t="shared" si="17"/>
        <v/>
      </c>
      <c r="AB27" t="str">
        <f t="shared" si="18"/>
        <v/>
      </c>
      <c r="AC27" t="str">
        <f t="shared" si="19"/>
        <v/>
      </c>
      <c r="AD27" t="str">
        <f t="shared" si="20"/>
        <v/>
      </c>
      <c r="AE27" t="str">
        <f t="shared" si="36"/>
        <v/>
      </c>
      <c r="AF27" t="str">
        <f t="shared" si="36"/>
        <v/>
      </c>
      <c r="AG27" t="str">
        <f t="shared" si="36"/>
        <v/>
      </c>
      <c r="AH27" t="str">
        <f t="shared" si="36"/>
        <v/>
      </c>
      <c r="AI27" t="str">
        <f t="shared" si="36"/>
        <v/>
      </c>
      <c r="AJ27" t="str">
        <f t="shared" si="36"/>
        <v/>
      </c>
      <c r="AK27" t="str">
        <f t="shared" si="22"/>
        <v/>
      </c>
      <c r="AL27" t="str">
        <f t="shared" si="23"/>
        <v/>
      </c>
      <c r="AM27" t="str">
        <f t="shared" si="24"/>
        <v/>
      </c>
      <c r="AN27" t="str">
        <f t="shared" si="25"/>
        <v/>
      </c>
      <c r="AO27" t="str">
        <f t="shared" si="37"/>
        <v/>
      </c>
      <c r="AP27" t="str">
        <f t="shared" si="37"/>
        <v/>
      </c>
      <c r="AQ27" t="str">
        <f t="shared" si="37"/>
        <v/>
      </c>
      <c r="AR27" t="str">
        <f t="shared" si="37"/>
        <v/>
      </c>
      <c r="AS27" t="str">
        <f t="shared" si="37"/>
        <v>So Cal</v>
      </c>
      <c r="AT27" t="str">
        <f t="shared" si="27"/>
        <v/>
      </c>
      <c r="AU27" t="str">
        <f t="shared" si="28"/>
        <v/>
      </c>
      <c r="AV27" t="str">
        <f t="shared" si="29"/>
        <v/>
      </c>
      <c r="AW27" t="str">
        <f t="shared" si="30"/>
        <v>So Cal 2004</v>
      </c>
      <c r="AX27" t="str">
        <f t="shared" si="37"/>
        <v/>
      </c>
      <c r="AY27" t="str">
        <f t="shared" si="37"/>
        <v/>
      </c>
      <c r="AZ27" t="str">
        <f t="shared" si="37"/>
        <v/>
      </c>
      <c r="BA27">
        <v>200</v>
      </c>
      <c r="BB27">
        <v>200</v>
      </c>
      <c r="BC27" s="17">
        <f t="shared" si="31"/>
        <v>36000</v>
      </c>
      <c r="BD27" t="s">
        <v>53</v>
      </c>
      <c r="BE27" t="s">
        <v>45</v>
      </c>
      <c r="BF27" t="s">
        <v>31</v>
      </c>
      <c r="BG27" t="s">
        <v>416</v>
      </c>
    </row>
    <row r="28" spans="1:62" x14ac:dyDescent="0.2">
      <c r="A28" t="s">
        <v>204</v>
      </c>
      <c r="B28">
        <v>2002</v>
      </c>
      <c r="C28" s="45"/>
      <c r="D28" t="s">
        <v>86</v>
      </c>
      <c r="E28" t="str">
        <f t="shared" si="0"/>
        <v>CA 2002</v>
      </c>
      <c r="F28" t="s">
        <v>219</v>
      </c>
      <c r="G28" t="s">
        <v>220</v>
      </c>
      <c r="H28" t="s">
        <v>221</v>
      </c>
      <c r="I28" t="s">
        <v>222</v>
      </c>
      <c r="J28" t="str">
        <f t="shared" si="35"/>
        <v/>
      </c>
      <c r="K28" t="str">
        <f t="shared" si="35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  <c r="P28" t="str">
        <f t="shared" si="6"/>
        <v/>
      </c>
      <c r="Q28" t="str">
        <f t="shared" si="7"/>
        <v/>
      </c>
      <c r="R28" t="str">
        <f t="shared" si="8"/>
        <v/>
      </c>
      <c r="S28" t="str">
        <f t="shared" si="9"/>
        <v/>
      </c>
      <c r="T28" t="str">
        <f t="shared" si="10"/>
        <v/>
      </c>
      <c r="U28" t="str">
        <f t="shared" si="34"/>
        <v/>
      </c>
      <c r="V28" t="str">
        <f t="shared" si="12"/>
        <v/>
      </c>
      <c r="W28" t="str">
        <f t="shared" si="13"/>
        <v/>
      </c>
      <c r="X28" t="str">
        <f t="shared" si="14"/>
        <v/>
      </c>
      <c r="Y28" t="str">
        <f t="shared" si="15"/>
        <v/>
      </c>
      <c r="Z28" t="str">
        <f t="shared" si="16"/>
        <v/>
      </c>
      <c r="AA28" t="str">
        <f t="shared" si="17"/>
        <v/>
      </c>
      <c r="AB28" t="str">
        <f t="shared" si="18"/>
        <v/>
      </c>
      <c r="AC28" t="str">
        <f t="shared" si="19"/>
        <v/>
      </c>
      <c r="AD28" t="str">
        <f t="shared" si="20"/>
        <v/>
      </c>
      <c r="AE28" t="str">
        <f t="shared" si="36"/>
        <v/>
      </c>
      <c r="AF28" t="str">
        <f t="shared" si="36"/>
        <v/>
      </c>
      <c r="AG28" t="str">
        <f t="shared" si="36"/>
        <v/>
      </c>
      <c r="AH28" t="str">
        <f t="shared" si="36"/>
        <v/>
      </c>
      <c r="AI28" t="str">
        <f t="shared" si="36"/>
        <v/>
      </c>
      <c r="AJ28" t="str">
        <f t="shared" si="36"/>
        <v>PG&amp;E</v>
      </c>
      <c r="AK28" t="str">
        <f t="shared" si="22"/>
        <v/>
      </c>
      <c r="AL28" t="str">
        <f t="shared" si="23"/>
        <v>PG&amp;E 2002</v>
      </c>
      <c r="AM28" t="str">
        <f t="shared" si="24"/>
        <v/>
      </c>
      <c r="AN28" t="str">
        <f t="shared" si="25"/>
        <v/>
      </c>
      <c r="AO28" t="str">
        <f t="shared" si="37"/>
        <v/>
      </c>
      <c r="AP28" t="str">
        <f t="shared" si="37"/>
        <v/>
      </c>
      <c r="AQ28" t="str">
        <f t="shared" si="37"/>
        <v/>
      </c>
      <c r="AR28" t="str">
        <f t="shared" si="37"/>
        <v/>
      </c>
      <c r="AS28" t="str">
        <f t="shared" si="37"/>
        <v/>
      </c>
      <c r="AT28" t="str">
        <f t="shared" si="27"/>
        <v/>
      </c>
      <c r="AU28" t="str">
        <f t="shared" si="28"/>
        <v/>
      </c>
      <c r="AV28" t="str">
        <f t="shared" si="29"/>
        <v/>
      </c>
      <c r="AW28" t="str">
        <f t="shared" si="30"/>
        <v/>
      </c>
      <c r="AX28" t="str">
        <f t="shared" si="37"/>
        <v/>
      </c>
      <c r="AY28" t="str">
        <f t="shared" si="37"/>
        <v/>
      </c>
      <c r="AZ28" t="str">
        <f t="shared" si="37"/>
        <v/>
      </c>
      <c r="BA28">
        <v>500</v>
      </c>
      <c r="BB28">
        <v>500</v>
      </c>
      <c r="BC28" s="17">
        <f t="shared" si="31"/>
        <v>90000</v>
      </c>
      <c r="BD28" t="s">
        <v>53</v>
      </c>
      <c r="BE28" t="s">
        <v>45</v>
      </c>
      <c r="BF28" t="s">
        <v>31</v>
      </c>
      <c r="BG28" s="2" t="s">
        <v>89</v>
      </c>
      <c r="BH28" s="2"/>
      <c r="BI28" s="2"/>
    </row>
    <row r="29" spans="1:62" x14ac:dyDescent="0.2">
      <c r="A29" t="s">
        <v>35</v>
      </c>
      <c r="B29">
        <v>2003</v>
      </c>
      <c r="C29" s="45">
        <v>37681</v>
      </c>
      <c r="D29" t="s">
        <v>93</v>
      </c>
      <c r="E29" t="str">
        <f t="shared" si="0"/>
        <v>AZ 2003</v>
      </c>
      <c r="F29" t="s">
        <v>148</v>
      </c>
      <c r="G29" s="2" t="s">
        <v>92</v>
      </c>
      <c r="H29" t="s">
        <v>149</v>
      </c>
      <c r="I29" t="s">
        <v>150</v>
      </c>
      <c r="J29" t="str">
        <f t="shared" si="35"/>
        <v/>
      </c>
      <c r="K29" t="str">
        <f t="shared" si="35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  <c r="P29" t="str">
        <f t="shared" si="6"/>
        <v>El Paso South</v>
      </c>
      <c r="Q29" t="str">
        <f t="shared" si="7"/>
        <v/>
      </c>
      <c r="R29" t="str">
        <f t="shared" si="8"/>
        <v/>
      </c>
      <c r="S29" t="str">
        <f t="shared" si="9"/>
        <v>El Paso South 2003</v>
      </c>
      <c r="T29" t="str">
        <f t="shared" si="10"/>
        <v/>
      </c>
      <c r="U29" t="str">
        <f t="shared" si="34"/>
        <v/>
      </c>
      <c r="V29" t="str">
        <f t="shared" si="12"/>
        <v/>
      </c>
      <c r="W29" t="str">
        <f t="shared" si="13"/>
        <v/>
      </c>
      <c r="X29" t="str">
        <f t="shared" si="14"/>
        <v/>
      </c>
      <c r="Y29" t="str">
        <f t="shared" si="15"/>
        <v/>
      </c>
      <c r="Z29" t="str">
        <f t="shared" si="16"/>
        <v/>
      </c>
      <c r="AA29" t="str">
        <f t="shared" si="17"/>
        <v/>
      </c>
      <c r="AB29" t="str">
        <f t="shared" si="18"/>
        <v/>
      </c>
      <c r="AC29" t="str">
        <f t="shared" si="19"/>
        <v/>
      </c>
      <c r="AD29" t="str">
        <f t="shared" si="20"/>
        <v/>
      </c>
      <c r="AE29" t="str">
        <f t="shared" si="36"/>
        <v/>
      </c>
      <c r="AF29" t="str">
        <f t="shared" si="36"/>
        <v/>
      </c>
      <c r="AG29" t="str">
        <f t="shared" si="36"/>
        <v/>
      </c>
      <c r="AH29" t="str">
        <f t="shared" si="36"/>
        <v/>
      </c>
      <c r="AI29" t="str">
        <f t="shared" si="36"/>
        <v/>
      </c>
      <c r="AJ29" t="str">
        <f t="shared" si="36"/>
        <v/>
      </c>
      <c r="AK29" t="str">
        <f t="shared" si="22"/>
        <v/>
      </c>
      <c r="AL29" t="str">
        <f t="shared" si="23"/>
        <v/>
      </c>
      <c r="AM29" t="str">
        <f t="shared" si="24"/>
        <v/>
      </c>
      <c r="AN29" t="str">
        <f t="shared" si="25"/>
        <v/>
      </c>
      <c r="AO29" t="str">
        <f t="shared" si="37"/>
        <v/>
      </c>
      <c r="AP29" t="str">
        <f t="shared" si="37"/>
        <v/>
      </c>
      <c r="AQ29" t="str">
        <f t="shared" si="37"/>
        <v/>
      </c>
      <c r="AR29" t="str">
        <f t="shared" si="37"/>
        <v/>
      </c>
      <c r="AS29" t="str">
        <f t="shared" si="37"/>
        <v/>
      </c>
      <c r="AT29" t="str">
        <f t="shared" si="27"/>
        <v/>
      </c>
      <c r="AU29" t="str">
        <f t="shared" si="28"/>
        <v/>
      </c>
      <c r="AV29" t="str">
        <f t="shared" si="29"/>
        <v/>
      </c>
      <c r="AW29" t="str">
        <f t="shared" si="30"/>
        <v/>
      </c>
      <c r="AX29" t="str">
        <f t="shared" si="37"/>
        <v/>
      </c>
      <c r="AY29" t="str">
        <f t="shared" si="37"/>
        <v/>
      </c>
      <c r="AZ29" t="str">
        <f t="shared" si="37"/>
        <v/>
      </c>
      <c r="BA29">
        <v>1000</v>
      </c>
      <c r="BB29">
        <v>1000</v>
      </c>
      <c r="BC29" s="17">
        <f t="shared" si="31"/>
        <v>180000</v>
      </c>
      <c r="BD29" t="s">
        <v>36</v>
      </c>
      <c r="BE29" t="s">
        <v>45</v>
      </c>
      <c r="BF29" t="s">
        <v>31</v>
      </c>
      <c r="BG29" s="2" t="s">
        <v>415</v>
      </c>
      <c r="BH29" s="2"/>
      <c r="BI29" s="2"/>
    </row>
    <row r="30" spans="1:62" x14ac:dyDescent="0.2">
      <c r="A30" t="s">
        <v>35</v>
      </c>
      <c r="B30">
        <v>2003</v>
      </c>
      <c r="C30" s="45">
        <v>37773</v>
      </c>
      <c r="D30" t="s">
        <v>93</v>
      </c>
      <c r="E30" t="str">
        <f t="shared" si="0"/>
        <v>AZ 2003</v>
      </c>
      <c r="F30" t="s">
        <v>148</v>
      </c>
      <c r="G30" s="2" t="s">
        <v>92</v>
      </c>
      <c r="H30" t="s">
        <v>149</v>
      </c>
      <c r="I30" t="s">
        <v>223</v>
      </c>
      <c r="J30" t="str">
        <f t="shared" si="35"/>
        <v/>
      </c>
      <c r="K30" t="str">
        <f t="shared" si="35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  <c r="P30" t="str">
        <f t="shared" si="6"/>
        <v>El Paso South</v>
      </c>
      <c r="Q30" t="str">
        <f t="shared" si="7"/>
        <v/>
      </c>
      <c r="R30" t="str">
        <f t="shared" si="8"/>
        <v/>
      </c>
      <c r="S30" t="str">
        <f t="shared" si="9"/>
        <v>El Paso South 2003</v>
      </c>
      <c r="T30" t="str">
        <f t="shared" si="10"/>
        <v/>
      </c>
      <c r="U30" t="str">
        <f t="shared" si="34"/>
        <v/>
      </c>
      <c r="V30" t="str">
        <f t="shared" si="12"/>
        <v/>
      </c>
      <c r="W30" t="str">
        <f t="shared" si="13"/>
        <v/>
      </c>
      <c r="X30" t="str">
        <f t="shared" si="14"/>
        <v/>
      </c>
      <c r="Y30" t="str">
        <f t="shared" si="15"/>
        <v/>
      </c>
      <c r="Z30" t="str">
        <f t="shared" si="16"/>
        <v/>
      </c>
      <c r="AA30" t="str">
        <f t="shared" si="17"/>
        <v/>
      </c>
      <c r="AB30" t="str">
        <f t="shared" si="18"/>
        <v/>
      </c>
      <c r="AC30" t="str">
        <f t="shared" si="19"/>
        <v/>
      </c>
      <c r="AD30" t="str">
        <f t="shared" si="20"/>
        <v/>
      </c>
      <c r="AE30" t="str">
        <f t="shared" si="36"/>
        <v/>
      </c>
      <c r="AF30" t="str">
        <f t="shared" si="36"/>
        <v/>
      </c>
      <c r="AG30" t="str">
        <f t="shared" si="36"/>
        <v/>
      </c>
      <c r="AH30" t="str">
        <f t="shared" si="36"/>
        <v/>
      </c>
      <c r="AI30" t="str">
        <f t="shared" si="36"/>
        <v/>
      </c>
      <c r="AJ30" t="str">
        <f t="shared" si="36"/>
        <v/>
      </c>
      <c r="AK30" t="str">
        <f t="shared" si="22"/>
        <v/>
      </c>
      <c r="AL30" t="str">
        <f t="shared" si="23"/>
        <v/>
      </c>
      <c r="AM30" t="str">
        <f t="shared" si="24"/>
        <v/>
      </c>
      <c r="AN30" t="str">
        <f t="shared" si="25"/>
        <v/>
      </c>
      <c r="AO30" t="str">
        <f t="shared" si="37"/>
        <v/>
      </c>
      <c r="AP30" t="str">
        <f t="shared" si="37"/>
        <v/>
      </c>
      <c r="AQ30" t="str">
        <f t="shared" si="37"/>
        <v/>
      </c>
      <c r="AR30" t="str">
        <f t="shared" si="37"/>
        <v/>
      </c>
      <c r="AS30" t="str">
        <f t="shared" si="37"/>
        <v/>
      </c>
      <c r="AT30" t="str">
        <f t="shared" si="27"/>
        <v/>
      </c>
      <c r="AU30" t="str">
        <f t="shared" si="28"/>
        <v/>
      </c>
      <c r="AV30" t="str">
        <f t="shared" si="29"/>
        <v/>
      </c>
      <c r="AW30" t="str">
        <f t="shared" si="30"/>
        <v/>
      </c>
      <c r="AX30" t="str">
        <f t="shared" si="37"/>
        <v/>
      </c>
      <c r="AY30" t="str">
        <f t="shared" si="37"/>
        <v/>
      </c>
      <c r="AZ30" t="str">
        <f t="shared" si="37"/>
        <v/>
      </c>
      <c r="BA30">
        <v>1000</v>
      </c>
      <c r="BB30">
        <v>1000</v>
      </c>
      <c r="BC30" s="17">
        <f t="shared" si="31"/>
        <v>180000</v>
      </c>
      <c r="BD30" t="s">
        <v>53</v>
      </c>
      <c r="BE30" t="s">
        <v>45</v>
      </c>
      <c r="BF30" t="s">
        <v>31</v>
      </c>
      <c r="BG30" s="2" t="s">
        <v>415</v>
      </c>
      <c r="BH30" s="2"/>
      <c r="BI30" s="2"/>
    </row>
    <row r="31" spans="1:62" x14ac:dyDescent="0.2">
      <c r="A31" t="s">
        <v>35</v>
      </c>
      <c r="B31">
        <v>2001</v>
      </c>
      <c r="C31" s="45">
        <v>37043</v>
      </c>
      <c r="D31" t="s">
        <v>86</v>
      </c>
      <c r="E31" t="str">
        <f t="shared" si="0"/>
        <v>CA 2001</v>
      </c>
      <c r="F31" t="s">
        <v>247</v>
      </c>
      <c r="G31" t="s">
        <v>248</v>
      </c>
      <c r="H31" t="s">
        <v>89</v>
      </c>
      <c r="I31" t="s">
        <v>341</v>
      </c>
      <c r="J31" t="str">
        <f t="shared" si="35"/>
        <v/>
      </c>
      <c r="K31" t="str">
        <f t="shared" si="35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/>
      </c>
      <c r="R31" t="str">
        <f t="shared" si="8"/>
        <v/>
      </c>
      <c r="S31" t="str">
        <f t="shared" si="9"/>
        <v/>
      </c>
      <c r="T31" t="str">
        <f t="shared" si="10"/>
        <v/>
      </c>
      <c r="U31" t="str">
        <f t="shared" si="34"/>
        <v/>
      </c>
      <c r="V31" t="str">
        <f t="shared" si="12"/>
        <v/>
      </c>
      <c r="W31" t="str">
        <f t="shared" si="13"/>
        <v/>
      </c>
      <c r="X31" t="str">
        <f t="shared" si="14"/>
        <v/>
      </c>
      <c r="Y31" t="str">
        <f t="shared" si="15"/>
        <v/>
      </c>
      <c r="Z31" t="str">
        <f t="shared" si="16"/>
        <v/>
      </c>
      <c r="AA31" t="str">
        <f t="shared" si="17"/>
        <v/>
      </c>
      <c r="AB31" t="str">
        <f t="shared" si="18"/>
        <v/>
      </c>
      <c r="AC31" t="str">
        <f t="shared" si="19"/>
        <v/>
      </c>
      <c r="AD31" t="str">
        <f t="shared" si="20"/>
        <v/>
      </c>
      <c r="AE31" t="str">
        <f t="shared" si="36"/>
        <v/>
      </c>
      <c r="AF31" t="str">
        <f t="shared" si="36"/>
        <v/>
      </c>
      <c r="AG31" t="str">
        <f t="shared" si="36"/>
        <v/>
      </c>
      <c r="AH31" t="str">
        <f t="shared" si="36"/>
        <v/>
      </c>
      <c r="AI31" t="str">
        <f t="shared" si="36"/>
        <v/>
      </c>
      <c r="AJ31" t="str">
        <f t="shared" si="36"/>
        <v/>
      </c>
      <c r="AK31" t="str">
        <f t="shared" si="22"/>
        <v/>
      </c>
      <c r="AL31" t="str">
        <f t="shared" si="23"/>
        <v/>
      </c>
      <c r="AM31" t="str">
        <f t="shared" si="24"/>
        <v/>
      </c>
      <c r="AN31" t="str">
        <f t="shared" si="25"/>
        <v/>
      </c>
      <c r="AO31" t="str">
        <f t="shared" si="37"/>
        <v/>
      </c>
      <c r="AP31" t="str">
        <f t="shared" si="37"/>
        <v/>
      </c>
      <c r="AQ31" t="str">
        <f t="shared" si="37"/>
        <v/>
      </c>
      <c r="AR31" t="str">
        <f t="shared" si="37"/>
        <v>SDG&amp;E</v>
      </c>
      <c r="AS31" t="str">
        <f t="shared" si="37"/>
        <v/>
      </c>
      <c r="AT31" t="str">
        <f t="shared" si="27"/>
        <v/>
      </c>
      <c r="AU31" t="str">
        <f t="shared" si="28"/>
        <v/>
      </c>
      <c r="AV31" t="str">
        <f t="shared" si="29"/>
        <v/>
      </c>
      <c r="AW31" t="str">
        <f t="shared" si="30"/>
        <v/>
      </c>
      <c r="AX31" t="str">
        <f t="shared" si="37"/>
        <v/>
      </c>
      <c r="AY31" t="str">
        <f t="shared" si="37"/>
        <v/>
      </c>
      <c r="AZ31" t="str">
        <f t="shared" si="37"/>
        <v/>
      </c>
      <c r="BA31">
        <v>49</v>
      </c>
      <c r="BB31">
        <v>0</v>
      </c>
      <c r="BC31" s="17">
        <f t="shared" si="31"/>
        <v>8820</v>
      </c>
      <c r="BD31" t="s">
        <v>36</v>
      </c>
      <c r="BE31" t="s">
        <v>45</v>
      </c>
      <c r="BF31" t="s">
        <v>31</v>
      </c>
      <c r="BG31" s="2" t="s">
        <v>250</v>
      </c>
      <c r="BH31" s="2"/>
      <c r="BI31" s="2"/>
    </row>
    <row r="32" spans="1:62" x14ac:dyDescent="0.2">
      <c r="A32" t="s">
        <v>35</v>
      </c>
      <c r="B32">
        <v>2001</v>
      </c>
      <c r="C32" s="45">
        <v>37196</v>
      </c>
      <c r="D32" t="s">
        <v>86</v>
      </c>
      <c r="E32" t="str">
        <f t="shared" si="0"/>
        <v>CA 2001</v>
      </c>
      <c r="F32" s="3" t="s">
        <v>417</v>
      </c>
      <c r="G32" t="s">
        <v>151</v>
      </c>
      <c r="H32" t="s">
        <v>89</v>
      </c>
      <c r="I32" t="s">
        <v>152</v>
      </c>
      <c r="J32" t="str">
        <f t="shared" si="35"/>
        <v/>
      </c>
      <c r="K32" t="str">
        <f t="shared" si="35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/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34"/>
        <v>Kern California</v>
      </c>
      <c r="V32" t="str">
        <f t="shared" si="12"/>
        <v>Kern California 2001</v>
      </c>
      <c r="W32" t="str">
        <f t="shared" si="13"/>
        <v/>
      </c>
      <c r="X32" t="str">
        <f t="shared" si="14"/>
        <v/>
      </c>
      <c r="Y32" t="str">
        <f t="shared" si="15"/>
        <v/>
      </c>
      <c r="Z32" t="str">
        <f t="shared" si="16"/>
        <v/>
      </c>
      <c r="AA32" t="str">
        <f t="shared" si="17"/>
        <v/>
      </c>
      <c r="AB32" t="str">
        <f t="shared" si="18"/>
        <v/>
      </c>
      <c r="AC32" t="str">
        <f t="shared" si="19"/>
        <v/>
      </c>
      <c r="AD32" t="str">
        <f t="shared" si="20"/>
        <v/>
      </c>
      <c r="AE32" t="str">
        <f t="shared" si="36"/>
        <v/>
      </c>
      <c r="AF32" t="str">
        <f t="shared" si="36"/>
        <v/>
      </c>
      <c r="AG32" t="str">
        <f t="shared" si="36"/>
        <v/>
      </c>
      <c r="AH32" t="str">
        <f t="shared" si="36"/>
        <v/>
      </c>
      <c r="AI32" t="str">
        <f t="shared" si="36"/>
        <v/>
      </c>
      <c r="AJ32" t="str">
        <f t="shared" si="36"/>
        <v/>
      </c>
      <c r="AK32" t="str">
        <f t="shared" si="22"/>
        <v/>
      </c>
      <c r="AL32" t="str">
        <f t="shared" si="23"/>
        <v/>
      </c>
      <c r="AM32" t="str">
        <f t="shared" si="24"/>
        <v/>
      </c>
      <c r="AN32" t="str">
        <f t="shared" si="25"/>
        <v/>
      </c>
      <c r="AO32" t="str">
        <f t="shared" si="37"/>
        <v/>
      </c>
      <c r="AP32" t="str">
        <f t="shared" si="37"/>
        <v/>
      </c>
      <c r="AQ32" t="str">
        <f t="shared" si="37"/>
        <v/>
      </c>
      <c r="AR32" t="str">
        <f t="shared" si="37"/>
        <v/>
      </c>
      <c r="AS32" t="str">
        <f t="shared" si="37"/>
        <v/>
      </c>
      <c r="AT32" t="str">
        <f t="shared" si="27"/>
        <v/>
      </c>
      <c r="AU32" t="str">
        <f t="shared" si="28"/>
        <v/>
      </c>
      <c r="AV32" t="str">
        <f t="shared" si="29"/>
        <v/>
      </c>
      <c r="AW32" t="str">
        <f t="shared" si="30"/>
        <v/>
      </c>
      <c r="AX32" t="str">
        <f t="shared" si="37"/>
        <v/>
      </c>
      <c r="AY32" t="str">
        <f t="shared" si="37"/>
        <v/>
      </c>
      <c r="AZ32" t="str">
        <f t="shared" si="37"/>
        <v/>
      </c>
      <c r="BA32">
        <v>1043</v>
      </c>
      <c r="BB32">
        <v>1043</v>
      </c>
      <c r="BC32" s="17">
        <f t="shared" si="31"/>
        <v>187740</v>
      </c>
      <c r="BD32" t="s">
        <v>53</v>
      </c>
      <c r="BE32" t="s">
        <v>45</v>
      </c>
      <c r="BF32" t="s">
        <v>31</v>
      </c>
      <c r="BG32" s="8" t="s">
        <v>510</v>
      </c>
      <c r="BH32" s="8"/>
      <c r="BI32" s="8"/>
    </row>
    <row r="33" spans="1:63" x14ac:dyDescent="0.2">
      <c r="A33" t="s">
        <v>35</v>
      </c>
      <c r="B33">
        <v>2003</v>
      </c>
      <c r="C33" s="45">
        <v>37681</v>
      </c>
      <c r="D33" t="s">
        <v>93</v>
      </c>
      <c r="E33" t="str">
        <f t="shared" ref="E33:E39" si="38">CONCATENATE(D33," ",B33)</f>
        <v>AZ 2003</v>
      </c>
      <c r="F33" t="s">
        <v>91</v>
      </c>
      <c r="G33" s="2" t="s">
        <v>92</v>
      </c>
      <c r="H33" t="s">
        <v>89</v>
      </c>
      <c r="I33" t="s">
        <v>272</v>
      </c>
      <c r="J33" t="str">
        <f t="shared" si="35"/>
        <v/>
      </c>
      <c r="K33" t="str">
        <f t="shared" si="35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  <c r="P33" t="str">
        <f t="shared" si="6"/>
        <v>El Paso South</v>
      </c>
      <c r="Q33" t="str">
        <f t="shared" si="7"/>
        <v/>
      </c>
      <c r="R33" t="str">
        <f t="shared" si="8"/>
        <v/>
      </c>
      <c r="S33" t="str">
        <f t="shared" si="9"/>
        <v>El Paso South 2003</v>
      </c>
      <c r="T33" t="str">
        <f t="shared" si="10"/>
        <v/>
      </c>
      <c r="U33" t="str">
        <f t="shared" si="34"/>
        <v/>
      </c>
      <c r="V33" t="str">
        <f t="shared" si="12"/>
        <v/>
      </c>
      <c r="W33" t="str">
        <f t="shared" si="13"/>
        <v/>
      </c>
      <c r="X33" t="str">
        <f t="shared" si="14"/>
        <v/>
      </c>
      <c r="Y33" t="str">
        <f t="shared" si="15"/>
        <v/>
      </c>
      <c r="Z33" t="str">
        <f t="shared" si="16"/>
        <v/>
      </c>
      <c r="AA33" t="str">
        <f t="shared" si="17"/>
        <v/>
      </c>
      <c r="AB33" t="str">
        <f t="shared" si="18"/>
        <v/>
      </c>
      <c r="AC33" t="str">
        <f t="shared" si="19"/>
        <v/>
      </c>
      <c r="AD33" t="str">
        <f t="shared" si="20"/>
        <v/>
      </c>
      <c r="AE33" t="str">
        <f t="shared" si="36"/>
        <v/>
      </c>
      <c r="AF33" t="str">
        <f t="shared" si="36"/>
        <v/>
      </c>
      <c r="AG33" t="str">
        <f t="shared" si="36"/>
        <v/>
      </c>
      <c r="AH33" t="str">
        <f t="shared" si="36"/>
        <v/>
      </c>
      <c r="AI33" t="str">
        <f t="shared" si="36"/>
        <v/>
      </c>
      <c r="AJ33" t="str">
        <f t="shared" si="36"/>
        <v/>
      </c>
      <c r="AK33" t="str">
        <f t="shared" si="22"/>
        <v/>
      </c>
      <c r="AL33" t="str">
        <f t="shared" si="23"/>
        <v/>
      </c>
      <c r="AM33" t="str">
        <f t="shared" si="24"/>
        <v/>
      </c>
      <c r="AN33" t="str">
        <f t="shared" si="25"/>
        <v/>
      </c>
      <c r="AO33" t="str">
        <f t="shared" ref="AO33:AZ37" si="39">IF(OR($BG33=AO$4,$BH33=AO$4,$BI33=AO$4),AO$4,"")</f>
        <v/>
      </c>
      <c r="AP33" t="str">
        <f t="shared" si="39"/>
        <v/>
      </c>
      <c r="AQ33" t="str">
        <f t="shared" si="39"/>
        <v/>
      </c>
      <c r="AR33" t="str">
        <f t="shared" si="39"/>
        <v/>
      </c>
      <c r="AS33" t="str">
        <f t="shared" si="39"/>
        <v/>
      </c>
      <c r="AT33" t="str">
        <f t="shared" si="27"/>
        <v/>
      </c>
      <c r="AU33" t="str">
        <f t="shared" si="28"/>
        <v/>
      </c>
      <c r="AV33" t="str">
        <f t="shared" si="29"/>
        <v/>
      </c>
      <c r="AW33" t="str">
        <f t="shared" si="30"/>
        <v/>
      </c>
      <c r="AX33" t="str">
        <f t="shared" si="39"/>
        <v/>
      </c>
      <c r="AY33" t="str">
        <f t="shared" si="39"/>
        <v/>
      </c>
      <c r="AZ33" t="str">
        <f t="shared" si="39"/>
        <v/>
      </c>
      <c r="BA33">
        <v>1040</v>
      </c>
      <c r="BB33">
        <v>1040</v>
      </c>
      <c r="BC33" s="17">
        <f t="shared" ref="BC33:BC39" si="40">BA33*$BC$1*$BC$2</f>
        <v>187200</v>
      </c>
      <c r="BD33" t="s">
        <v>53</v>
      </c>
      <c r="BE33" t="s">
        <v>45</v>
      </c>
      <c r="BF33" t="s">
        <v>31</v>
      </c>
      <c r="BG33" s="2" t="s">
        <v>415</v>
      </c>
      <c r="BH33" s="2"/>
      <c r="BI33" s="2"/>
      <c r="BJ33" s="3"/>
    </row>
    <row r="34" spans="1:63" x14ac:dyDescent="0.2">
      <c r="A34" t="s">
        <v>204</v>
      </c>
      <c r="B34">
        <v>2004</v>
      </c>
      <c r="C34" s="45">
        <v>38139</v>
      </c>
      <c r="D34" t="s">
        <v>120</v>
      </c>
      <c r="E34" t="str">
        <f t="shared" si="38"/>
        <v>NV 2004</v>
      </c>
      <c r="F34" t="s">
        <v>380</v>
      </c>
      <c r="G34" t="s">
        <v>211</v>
      </c>
      <c r="H34" s="2" t="s">
        <v>89</v>
      </c>
      <c r="I34" t="s">
        <v>381</v>
      </c>
      <c r="J34" t="str">
        <f t="shared" si="35"/>
        <v/>
      </c>
      <c r="K34" t="str">
        <f t="shared" si="35"/>
        <v/>
      </c>
      <c r="L34" t="str">
        <f t="shared" si="2"/>
        <v/>
      </c>
      <c r="M34" t="str">
        <f t="shared" si="3"/>
        <v/>
      </c>
      <c r="N34" t="str">
        <f t="shared" si="4"/>
        <v/>
      </c>
      <c r="O34" t="str">
        <f t="shared" si="5"/>
        <v/>
      </c>
      <c r="P34" t="str">
        <f t="shared" si="6"/>
        <v/>
      </c>
      <c r="Q34" t="str">
        <f t="shared" si="7"/>
        <v/>
      </c>
      <c r="R34" t="str">
        <f t="shared" si="8"/>
        <v/>
      </c>
      <c r="S34" t="str">
        <f t="shared" si="9"/>
        <v/>
      </c>
      <c r="T34" t="str">
        <f t="shared" si="10"/>
        <v/>
      </c>
      <c r="U34" t="str">
        <f t="shared" si="34"/>
        <v/>
      </c>
      <c r="V34" t="str">
        <f t="shared" si="12"/>
        <v/>
      </c>
      <c r="W34" t="str">
        <f t="shared" si="13"/>
        <v/>
      </c>
      <c r="X34" t="str">
        <f t="shared" si="14"/>
        <v/>
      </c>
      <c r="Y34" t="str">
        <f t="shared" si="15"/>
        <v/>
      </c>
      <c r="Z34" t="str">
        <f t="shared" si="16"/>
        <v>Kern Nevada</v>
      </c>
      <c r="AA34" t="str">
        <f t="shared" si="17"/>
        <v/>
      </c>
      <c r="AB34" t="str">
        <f t="shared" si="18"/>
        <v/>
      </c>
      <c r="AC34" t="str">
        <f t="shared" si="19"/>
        <v/>
      </c>
      <c r="AD34" t="str">
        <f t="shared" si="20"/>
        <v>Kern Nevada 2004</v>
      </c>
      <c r="AE34" t="str">
        <f t="shared" si="36"/>
        <v/>
      </c>
      <c r="AF34" t="str">
        <f t="shared" si="36"/>
        <v/>
      </c>
      <c r="AG34" t="str">
        <f t="shared" si="36"/>
        <v/>
      </c>
      <c r="AH34" t="str">
        <f t="shared" si="36"/>
        <v/>
      </c>
      <c r="AI34" t="str">
        <f t="shared" si="36"/>
        <v/>
      </c>
      <c r="AJ34" t="str">
        <f t="shared" si="36"/>
        <v/>
      </c>
      <c r="AK34" t="str">
        <f t="shared" si="22"/>
        <v/>
      </c>
      <c r="AL34" t="str">
        <f t="shared" si="23"/>
        <v/>
      </c>
      <c r="AM34" t="str">
        <f t="shared" si="24"/>
        <v/>
      </c>
      <c r="AN34" t="str">
        <f t="shared" si="25"/>
        <v/>
      </c>
      <c r="AO34" t="str">
        <f t="shared" si="39"/>
        <v/>
      </c>
      <c r="AP34" t="str">
        <f t="shared" si="39"/>
        <v/>
      </c>
      <c r="AQ34" t="str">
        <f t="shared" si="39"/>
        <v/>
      </c>
      <c r="AR34" t="str">
        <f t="shared" si="39"/>
        <v/>
      </c>
      <c r="AS34" t="str">
        <f t="shared" si="39"/>
        <v/>
      </c>
      <c r="AT34" t="str">
        <f t="shared" si="27"/>
        <v/>
      </c>
      <c r="AU34" t="str">
        <f t="shared" si="28"/>
        <v/>
      </c>
      <c r="AV34" t="str">
        <f t="shared" si="29"/>
        <v/>
      </c>
      <c r="AW34" t="str">
        <f t="shared" si="30"/>
        <v/>
      </c>
      <c r="AX34" t="str">
        <f t="shared" si="39"/>
        <v/>
      </c>
      <c r="AY34" t="str">
        <f t="shared" si="39"/>
        <v/>
      </c>
      <c r="AZ34" t="str">
        <f t="shared" si="39"/>
        <v/>
      </c>
      <c r="BA34">
        <v>1000</v>
      </c>
      <c r="BB34">
        <v>1000</v>
      </c>
      <c r="BC34" s="17">
        <f t="shared" si="40"/>
        <v>180000</v>
      </c>
      <c r="BD34" t="s">
        <v>53</v>
      </c>
      <c r="BE34" t="s">
        <v>45</v>
      </c>
      <c r="BF34" t="s">
        <v>31</v>
      </c>
      <c r="BG34" t="s">
        <v>427</v>
      </c>
      <c r="BJ34" s="3"/>
    </row>
    <row r="35" spans="1:63" x14ac:dyDescent="0.2">
      <c r="A35" t="s">
        <v>35</v>
      </c>
      <c r="B35">
        <v>2002</v>
      </c>
      <c r="C35" s="45">
        <v>37408</v>
      </c>
      <c r="D35" t="s">
        <v>93</v>
      </c>
      <c r="E35" t="str">
        <f t="shared" si="38"/>
        <v>AZ 2002</v>
      </c>
      <c r="F35" t="s">
        <v>267</v>
      </c>
      <c r="G35" t="s">
        <v>92</v>
      </c>
      <c r="H35" t="s">
        <v>283</v>
      </c>
      <c r="I35" t="s">
        <v>284</v>
      </c>
      <c r="J35" t="str">
        <f t="shared" si="35"/>
        <v/>
      </c>
      <c r="K35" t="str">
        <f t="shared" si="35"/>
        <v/>
      </c>
      <c r="L35" t="str">
        <f t="shared" si="2"/>
        <v/>
      </c>
      <c r="M35" t="str">
        <f t="shared" si="3"/>
        <v/>
      </c>
      <c r="N35" t="str">
        <f t="shared" si="4"/>
        <v/>
      </c>
      <c r="O35" t="str">
        <f t="shared" si="5"/>
        <v/>
      </c>
      <c r="P35" t="str">
        <f t="shared" si="6"/>
        <v>El Paso South</v>
      </c>
      <c r="Q35" t="str">
        <f t="shared" si="7"/>
        <v/>
      </c>
      <c r="R35" t="str">
        <f t="shared" si="8"/>
        <v>El Paso South 2002</v>
      </c>
      <c r="S35" t="str">
        <f t="shared" si="9"/>
        <v/>
      </c>
      <c r="T35" t="str">
        <f t="shared" si="10"/>
        <v/>
      </c>
      <c r="U35" t="str">
        <f t="shared" si="34"/>
        <v/>
      </c>
      <c r="V35" t="str">
        <f t="shared" si="12"/>
        <v/>
      </c>
      <c r="W35" t="str">
        <f t="shared" si="13"/>
        <v/>
      </c>
      <c r="X35" t="str">
        <f t="shared" si="14"/>
        <v/>
      </c>
      <c r="Y35" t="str">
        <f t="shared" si="15"/>
        <v/>
      </c>
      <c r="Z35" t="str">
        <f t="shared" si="16"/>
        <v/>
      </c>
      <c r="AA35" t="str">
        <f t="shared" si="17"/>
        <v/>
      </c>
      <c r="AB35" t="str">
        <f t="shared" si="18"/>
        <v/>
      </c>
      <c r="AC35" t="str">
        <f t="shared" si="19"/>
        <v/>
      </c>
      <c r="AD35" t="str">
        <f t="shared" si="20"/>
        <v/>
      </c>
      <c r="AE35" t="str">
        <f t="shared" ref="AE35:AJ48" si="41">IF(OR($BG35=AE$4,$BH35=AE$4,$BI35=AE$4),AE$4,"")</f>
        <v/>
      </c>
      <c r="AF35" t="str">
        <f t="shared" si="41"/>
        <v/>
      </c>
      <c r="AG35" t="str">
        <f t="shared" si="41"/>
        <v/>
      </c>
      <c r="AH35" t="str">
        <f t="shared" si="41"/>
        <v/>
      </c>
      <c r="AI35" t="str">
        <f t="shared" si="41"/>
        <v/>
      </c>
      <c r="AJ35" t="str">
        <f t="shared" si="41"/>
        <v/>
      </c>
      <c r="AK35" t="str">
        <f t="shared" si="22"/>
        <v/>
      </c>
      <c r="AL35" t="str">
        <f t="shared" si="23"/>
        <v/>
      </c>
      <c r="AM35" t="str">
        <f t="shared" si="24"/>
        <v/>
      </c>
      <c r="AN35" t="str">
        <f t="shared" si="25"/>
        <v/>
      </c>
      <c r="AO35" t="str">
        <f t="shared" si="39"/>
        <v/>
      </c>
      <c r="AP35" t="str">
        <f t="shared" si="39"/>
        <v/>
      </c>
      <c r="AQ35" t="str">
        <f t="shared" si="39"/>
        <v/>
      </c>
      <c r="AR35" t="str">
        <f t="shared" si="39"/>
        <v/>
      </c>
      <c r="AS35" t="str">
        <f t="shared" si="39"/>
        <v/>
      </c>
      <c r="AT35" t="str">
        <f t="shared" si="27"/>
        <v/>
      </c>
      <c r="AU35" t="str">
        <f t="shared" si="28"/>
        <v/>
      </c>
      <c r="AV35" t="str">
        <f t="shared" si="29"/>
        <v/>
      </c>
      <c r="AW35" t="str">
        <f t="shared" si="30"/>
        <v/>
      </c>
      <c r="AX35" t="str">
        <f t="shared" si="39"/>
        <v/>
      </c>
      <c r="AY35" t="str">
        <f t="shared" si="39"/>
        <v/>
      </c>
      <c r="AZ35" t="str">
        <f t="shared" si="39"/>
        <v/>
      </c>
      <c r="BA35">
        <v>1060</v>
      </c>
      <c r="BB35">
        <v>1060</v>
      </c>
      <c r="BC35" s="17">
        <f t="shared" si="40"/>
        <v>190800</v>
      </c>
      <c r="BD35" t="s">
        <v>53</v>
      </c>
      <c r="BE35" t="s">
        <v>45</v>
      </c>
      <c r="BF35" t="s">
        <v>31</v>
      </c>
      <c r="BG35" s="2" t="s">
        <v>415</v>
      </c>
      <c r="BH35" s="2"/>
      <c r="BI35" s="2"/>
    </row>
    <row r="36" spans="1:63" x14ac:dyDescent="0.2">
      <c r="A36" t="s">
        <v>204</v>
      </c>
      <c r="B36">
        <v>2005</v>
      </c>
      <c r="C36" s="45">
        <v>38534</v>
      </c>
      <c r="D36" t="s">
        <v>93</v>
      </c>
      <c r="E36" t="str">
        <f t="shared" si="38"/>
        <v>AZ 2005</v>
      </c>
      <c r="F36" t="s">
        <v>91</v>
      </c>
      <c r="G36" t="s">
        <v>92</v>
      </c>
      <c r="H36" t="s">
        <v>283</v>
      </c>
      <c r="I36" t="s">
        <v>300</v>
      </c>
      <c r="J36" t="str">
        <f t="shared" si="35"/>
        <v/>
      </c>
      <c r="K36" t="str">
        <f t="shared" si="35"/>
        <v/>
      </c>
      <c r="L36" t="str">
        <f t="shared" si="2"/>
        <v/>
      </c>
      <c r="M36" t="str">
        <f t="shared" si="3"/>
        <v/>
      </c>
      <c r="N36" t="str">
        <f t="shared" si="4"/>
        <v/>
      </c>
      <c r="O36" t="str">
        <f t="shared" si="5"/>
        <v/>
      </c>
      <c r="P36" t="str">
        <f t="shared" si="6"/>
        <v>El Paso South</v>
      </c>
      <c r="Q36" t="str">
        <f t="shared" si="7"/>
        <v/>
      </c>
      <c r="R36" t="str">
        <f t="shared" si="8"/>
        <v/>
      </c>
      <c r="S36" t="str">
        <f t="shared" si="9"/>
        <v/>
      </c>
      <c r="T36" t="str">
        <f t="shared" si="10"/>
        <v/>
      </c>
      <c r="U36" t="str">
        <f t="shared" si="34"/>
        <v/>
      </c>
      <c r="V36" t="str">
        <f t="shared" si="12"/>
        <v/>
      </c>
      <c r="W36" t="str">
        <f t="shared" si="13"/>
        <v/>
      </c>
      <c r="X36" t="str">
        <f t="shared" si="14"/>
        <v/>
      </c>
      <c r="Y36" t="str">
        <f t="shared" si="15"/>
        <v/>
      </c>
      <c r="Z36" t="str">
        <f t="shared" si="16"/>
        <v/>
      </c>
      <c r="AA36" t="str">
        <f t="shared" si="17"/>
        <v/>
      </c>
      <c r="AB36" t="str">
        <f t="shared" si="18"/>
        <v/>
      </c>
      <c r="AC36" t="str">
        <f t="shared" si="19"/>
        <v/>
      </c>
      <c r="AD36" t="str">
        <f t="shared" si="20"/>
        <v/>
      </c>
      <c r="AE36" t="str">
        <f t="shared" si="41"/>
        <v/>
      </c>
      <c r="AF36" t="str">
        <f t="shared" si="41"/>
        <v/>
      </c>
      <c r="AG36" t="str">
        <f t="shared" si="41"/>
        <v/>
      </c>
      <c r="AH36" t="str">
        <f t="shared" si="41"/>
        <v/>
      </c>
      <c r="AI36" t="str">
        <f t="shared" si="41"/>
        <v/>
      </c>
      <c r="AJ36" t="str">
        <f t="shared" si="41"/>
        <v/>
      </c>
      <c r="AK36" t="str">
        <f t="shared" si="22"/>
        <v/>
      </c>
      <c r="AL36" t="str">
        <f t="shared" si="23"/>
        <v/>
      </c>
      <c r="AM36" t="str">
        <f t="shared" si="24"/>
        <v/>
      </c>
      <c r="AN36" t="str">
        <f t="shared" si="25"/>
        <v/>
      </c>
      <c r="AO36" t="str">
        <f t="shared" si="39"/>
        <v/>
      </c>
      <c r="AP36" t="str">
        <f t="shared" si="39"/>
        <v/>
      </c>
      <c r="AQ36" t="str">
        <f t="shared" si="39"/>
        <v/>
      </c>
      <c r="AR36" t="str">
        <f t="shared" si="39"/>
        <v/>
      </c>
      <c r="AS36" t="str">
        <f t="shared" si="39"/>
        <v/>
      </c>
      <c r="AT36" t="str">
        <f t="shared" si="27"/>
        <v/>
      </c>
      <c r="AU36" t="str">
        <f t="shared" si="28"/>
        <v/>
      </c>
      <c r="AV36" t="str">
        <f t="shared" si="29"/>
        <v/>
      </c>
      <c r="AW36" t="str">
        <f t="shared" si="30"/>
        <v/>
      </c>
      <c r="AX36" t="str">
        <f t="shared" si="39"/>
        <v/>
      </c>
      <c r="AY36" t="str">
        <f t="shared" si="39"/>
        <v/>
      </c>
      <c r="AZ36" t="str">
        <f t="shared" si="39"/>
        <v/>
      </c>
      <c r="BA36">
        <v>530</v>
      </c>
      <c r="BB36">
        <v>530</v>
      </c>
      <c r="BC36" s="17">
        <f t="shared" si="40"/>
        <v>95400</v>
      </c>
      <c r="BD36" t="s">
        <v>53</v>
      </c>
      <c r="BE36" t="s">
        <v>38</v>
      </c>
      <c r="BF36" t="s">
        <v>31</v>
      </c>
      <c r="BG36" s="2" t="s">
        <v>415</v>
      </c>
      <c r="BH36" s="2"/>
      <c r="BI36" s="2"/>
      <c r="BJ36" s="3"/>
    </row>
    <row r="37" spans="1:63" x14ac:dyDescent="0.2">
      <c r="A37" t="s">
        <v>204</v>
      </c>
      <c r="B37">
        <v>2003</v>
      </c>
      <c r="C37" s="45"/>
      <c r="D37" t="s">
        <v>120</v>
      </c>
      <c r="E37" t="str">
        <f t="shared" si="38"/>
        <v>NV 2003</v>
      </c>
      <c r="F37" t="s">
        <v>210</v>
      </c>
      <c r="G37" t="s">
        <v>211</v>
      </c>
      <c r="H37" t="s">
        <v>283</v>
      </c>
      <c r="I37" t="s">
        <v>342</v>
      </c>
      <c r="J37" t="str">
        <f t="shared" si="35"/>
        <v/>
      </c>
      <c r="K37" t="str">
        <f t="shared" si="35"/>
        <v/>
      </c>
      <c r="L37" t="str">
        <f t="shared" si="2"/>
        <v/>
      </c>
      <c r="M37" t="str">
        <f t="shared" si="3"/>
        <v/>
      </c>
      <c r="N37" t="str">
        <f t="shared" si="4"/>
        <v/>
      </c>
      <c r="O37" t="str">
        <f t="shared" si="5"/>
        <v/>
      </c>
      <c r="P37" t="str">
        <f t="shared" si="6"/>
        <v/>
      </c>
      <c r="Q37" t="str">
        <f t="shared" si="7"/>
        <v/>
      </c>
      <c r="R37" t="str">
        <f t="shared" si="8"/>
        <v/>
      </c>
      <c r="S37" t="str">
        <f t="shared" si="9"/>
        <v/>
      </c>
      <c r="T37" t="str">
        <f t="shared" si="10"/>
        <v/>
      </c>
      <c r="U37" t="str">
        <f t="shared" si="34"/>
        <v/>
      </c>
      <c r="V37" t="str">
        <f t="shared" si="12"/>
        <v/>
      </c>
      <c r="W37" t="str">
        <f t="shared" si="13"/>
        <v/>
      </c>
      <c r="X37" t="str">
        <f t="shared" si="14"/>
        <v/>
      </c>
      <c r="Y37" t="str">
        <f t="shared" si="15"/>
        <v/>
      </c>
      <c r="Z37" t="str">
        <f t="shared" si="16"/>
        <v>Kern Nevada</v>
      </c>
      <c r="AA37" t="str">
        <f t="shared" si="17"/>
        <v/>
      </c>
      <c r="AB37" t="str">
        <f t="shared" si="18"/>
        <v/>
      </c>
      <c r="AC37" t="str">
        <f t="shared" si="19"/>
        <v>Kern Nevada 2003</v>
      </c>
      <c r="AD37" t="str">
        <f t="shared" si="20"/>
        <v/>
      </c>
      <c r="AE37" t="str">
        <f t="shared" si="41"/>
        <v/>
      </c>
      <c r="AF37" t="str">
        <f t="shared" si="41"/>
        <v/>
      </c>
      <c r="AG37" t="str">
        <f t="shared" si="41"/>
        <v/>
      </c>
      <c r="AH37" t="str">
        <f t="shared" si="41"/>
        <v/>
      </c>
      <c r="AI37" t="str">
        <f t="shared" si="41"/>
        <v/>
      </c>
      <c r="AJ37" t="str">
        <f t="shared" si="41"/>
        <v/>
      </c>
      <c r="AK37" t="str">
        <f t="shared" si="22"/>
        <v/>
      </c>
      <c r="AL37" t="str">
        <f t="shared" si="23"/>
        <v/>
      </c>
      <c r="AM37" t="str">
        <f t="shared" si="24"/>
        <v/>
      </c>
      <c r="AN37" t="str">
        <f t="shared" si="25"/>
        <v/>
      </c>
      <c r="AO37" t="str">
        <f t="shared" si="39"/>
        <v/>
      </c>
      <c r="AP37" t="str">
        <f t="shared" si="39"/>
        <v/>
      </c>
      <c r="AQ37" t="str">
        <f t="shared" si="39"/>
        <v/>
      </c>
      <c r="AR37" t="str">
        <f t="shared" si="39"/>
        <v/>
      </c>
      <c r="AS37" t="str">
        <f t="shared" si="39"/>
        <v/>
      </c>
      <c r="AT37" t="str">
        <f t="shared" si="27"/>
        <v/>
      </c>
      <c r="AU37" t="str">
        <f t="shared" si="28"/>
        <v/>
      </c>
      <c r="AV37" t="str">
        <f t="shared" si="29"/>
        <v/>
      </c>
      <c r="AW37" t="str">
        <f t="shared" si="30"/>
        <v/>
      </c>
      <c r="AX37" t="str">
        <f t="shared" si="39"/>
        <v/>
      </c>
      <c r="AY37" t="str">
        <f t="shared" si="39"/>
        <v/>
      </c>
      <c r="AZ37" t="str">
        <f t="shared" si="39"/>
        <v/>
      </c>
      <c r="BA37">
        <v>500</v>
      </c>
      <c r="BB37">
        <v>500</v>
      </c>
      <c r="BC37" s="17">
        <f t="shared" si="40"/>
        <v>90000</v>
      </c>
      <c r="BD37" t="s">
        <v>53</v>
      </c>
      <c r="BE37" t="s">
        <v>45</v>
      </c>
      <c r="BF37" t="s">
        <v>31</v>
      </c>
      <c r="BG37" t="s">
        <v>427</v>
      </c>
    </row>
    <row r="38" spans="1:63" x14ac:dyDescent="0.2">
      <c r="A38" t="s">
        <v>204</v>
      </c>
      <c r="B38">
        <v>2002</v>
      </c>
      <c r="C38" s="45">
        <v>37408</v>
      </c>
      <c r="D38" t="s">
        <v>93</v>
      </c>
      <c r="E38" t="str">
        <f t="shared" si="38"/>
        <v>AZ 2002</v>
      </c>
      <c r="F38" t="s">
        <v>370</v>
      </c>
      <c r="G38" t="s">
        <v>161</v>
      </c>
      <c r="H38" t="s">
        <v>371</v>
      </c>
      <c r="I38" t="s">
        <v>372</v>
      </c>
      <c r="J38" t="str">
        <f t="shared" si="35"/>
        <v/>
      </c>
      <c r="K38" t="str">
        <f t="shared" si="35"/>
        <v/>
      </c>
      <c r="L38" t="str">
        <f t="shared" si="2"/>
        <v/>
      </c>
      <c r="M38" t="str">
        <f t="shared" si="3"/>
        <v/>
      </c>
      <c r="N38" t="str">
        <f t="shared" si="4"/>
        <v/>
      </c>
      <c r="O38" t="str">
        <f t="shared" si="5"/>
        <v/>
      </c>
      <c r="P38" t="str">
        <f t="shared" si="6"/>
        <v>El Paso South</v>
      </c>
      <c r="Q38" t="str">
        <f t="shared" si="7"/>
        <v/>
      </c>
      <c r="R38" t="str">
        <f t="shared" si="8"/>
        <v>El Paso South 2002</v>
      </c>
      <c r="S38" t="str">
        <f t="shared" si="9"/>
        <v/>
      </c>
      <c r="T38" t="str">
        <f t="shared" si="10"/>
        <v/>
      </c>
      <c r="U38" t="str">
        <f t="shared" si="34"/>
        <v/>
      </c>
      <c r="V38" t="str">
        <f t="shared" si="12"/>
        <v/>
      </c>
      <c r="W38" t="str">
        <f t="shared" si="13"/>
        <v/>
      </c>
      <c r="X38" t="str">
        <f t="shared" si="14"/>
        <v/>
      </c>
      <c r="Y38" t="str">
        <f t="shared" si="15"/>
        <v/>
      </c>
      <c r="Z38" t="str">
        <f t="shared" si="16"/>
        <v/>
      </c>
      <c r="AA38" t="str">
        <f t="shared" si="17"/>
        <v/>
      </c>
      <c r="AB38" t="str">
        <f t="shared" si="18"/>
        <v/>
      </c>
      <c r="AC38" t="str">
        <f t="shared" si="19"/>
        <v/>
      </c>
      <c r="AD38" t="str">
        <f t="shared" si="20"/>
        <v/>
      </c>
      <c r="AE38" t="str">
        <f t="shared" si="41"/>
        <v/>
      </c>
      <c r="AF38" t="str">
        <f t="shared" si="41"/>
        <v/>
      </c>
      <c r="AG38" t="str">
        <f t="shared" si="41"/>
        <v/>
      </c>
      <c r="AH38" t="str">
        <f t="shared" si="41"/>
        <v/>
      </c>
      <c r="AI38" t="str">
        <f t="shared" si="41"/>
        <v/>
      </c>
      <c r="AJ38" t="str">
        <f t="shared" si="41"/>
        <v/>
      </c>
      <c r="AK38" t="str">
        <f t="shared" si="22"/>
        <v/>
      </c>
      <c r="AL38" t="str">
        <f t="shared" si="23"/>
        <v/>
      </c>
      <c r="AM38" t="str">
        <f t="shared" si="24"/>
        <v/>
      </c>
      <c r="AN38" t="str">
        <f t="shared" si="25"/>
        <v/>
      </c>
      <c r="AO38" t="str">
        <f t="shared" ref="AO38:AZ39" si="42">IF(OR($BG38=AO$4,$BH38=AO$4,$BI38=AO$4),AO$4,"")</f>
        <v/>
      </c>
      <c r="AP38" t="str">
        <f t="shared" si="42"/>
        <v/>
      </c>
      <c r="AQ38" t="str">
        <f t="shared" si="42"/>
        <v/>
      </c>
      <c r="AR38" t="str">
        <f t="shared" si="42"/>
        <v/>
      </c>
      <c r="AS38" t="str">
        <f t="shared" si="42"/>
        <v/>
      </c>
      <c r="AT38" t="str">
        <f t="shared" si="27"/>
        <v/>
      </c>
      <c r="AU38" t="str">
        <f t="shared" si="28"/>
        <v/>
      </c>
      <c r="AV38" t="str">
        <f t="shared" si="29"/>
        <v/>
      </c>
      <c r="AW38" t="str">
        <f t="shared" si="30"/>
        <v/>
      </c>
      <c r="AX38" t="str">
        <f t="shared" si="42"/>
        <v/>
      </c>
      <c r="AY38" t="str">
        <f t="shared" si="42"/>
        <v/>
      </c>
      <c r="AZ38" t="str">
        <f t="shared" si="42"/>
        <v/>
      </c>
      <c r="BA38">
        <v>600</v>
      </c>
      <c r="BB38">
        <v>600</v>
      </c>
      <c r="BC38" s="17">
        <f t="shared" si="40"/>
        <v>108000</v>
      </c>
      <c r="BD38" t="s">
        <v>36</v>
      </c>
      <c r="BE38" t="s">
        <v>45</v>
      </c>
      <c r="BF38" t="s">
        <v>31</v>
      </c>
      <c r="BG38" t="s">
        <v>415</v>
      </c>
      <c r="BJ38" s="3"/>
    </row>
    <row r="39" spans="1:63" x14ac:dyDescent="0.2">
      <c r="A39" t="s">
        <v>35</v>
      </c>
      <c r="B39">
        <v>2001</v>
      </c>
      <c r="C39" s="45">
        <v>37073</v>
      </c>
      <c r="D39" t="s">
        <v>93</v>
      </c>
      <c r="E39" t="str">
        <f t="shared" si="38"/>
        <v>AZ 2001</v>
      </c>
      <c r="F39" t="s">
        <v>156</v>
      </c>
      <c r="G39" t="s">
        <v>115</v>
      </c>
      <c r="H39" t="s">
        <v>157</v>
      </c>
      <c r="I39" t="s">
        <v>158</v>
      </c>
      <c r="J39" t="str">
        <f t="shared" si="35"/>
        <v/>
      </c>
      <c r="K39" t="str">
        <f t="shared" si="35"/>
        <v>El Paso North</v>
      </c>
      <c r="L39" t="str">
        <f>IF(AND($K39=K$4,B39=2001),CONCATENATE(K39," ",B39),"")</f>
        <v>El Paso North 2001</v>
      </c>
      <c r="M39" t="str">
        <f t="shared" si="3"/>
        <v/>
      </c>
      <c r="N39" t="str">
        <f t="shared" si="4"/>
        <v/>
      </c>
      <c r="O39" t="str">
        <f t="shared" si="5"/>
        <v/>
      </c>
      <c r="P39" t="str">
        <f t="shared" si="6"/>
        <v/>
      </c>
      <c r="Q39" t="str">
        <f t="shared" si="7"/>
        <v/>
      </c>
      <c r="R39" t="str">
        <f t="shared" si="8"/>
        <v/>
      </c>
      <c r="S39" t="str">
        <f t="shared" si="9"/>
        <v/>
      </c>
      <c r="T39" t="str">
        <f t="shared" si="10"/>
        <v/>
      </c>
      <c r="U39" t="str">
        <f t="shared" si="34"/>
        <v/>
      </c>
      <c r="V39" t="str">
        <f t="shared" si="12"/>
        <v/>
      </c>
      <c r="W39" t="str">
        <f t="shared" si="13"/>
        <v/>
      </c>
      <c r="X39" t="str">
        <f t="shared" si="14"/>
        <v/>
      </c>
      <c r="Y39" t="str">
        <f t="shared" si="15"/>
        <v/>
      </c>
      <c r="Z39" t="str">
        <f t="shared" si="16"/>
        <v/>
      </c>
      <c r="AA39" t="str">
        <f t="shared" si="17"/>
        <v/>
      </c>
      <c r="AB39" t="str">
        <f t="shared" si="18"/>
        <v/>
      </c>
      <c r="AC39" t="str">
        <f t="shared" si="19"/>
        <v/>
      </c>
      <c r="AD39" t="str">
        <f t="shared" si="20"/>
        <v/>
      </c>
      <c r="AE39" t="str">
        <f t="shared" si="41"/>
        <v/>
      </c>
      <c r="AF39" t="str">
        <f t="shared" si="41"/>
        <v/>
      </c>
      <c r="AG39" t="str">
        <f t="shared" si="41"/>
        <v/>
      </c>
      <c r="AH39" t="str">
        <f t="shared" si="41"/>
        <v/>
      </c>
      <c r="AI39" t="str">
        <f t="shared" si="41"/>
        <v/>
      </c>
      <c r="AJ39" t="str">
        <f t="shared" si="41"/>
        <v/>
      </c>
      <c r="AK39" t="str">
        <f t="shared" si="22"/>
        <v/>
      </c>
      <c r="AL39" t="str">
        <f t="shared" si="23"/>
        <v/>
      </c>
      <c r="AM39" t="str">
        <f t="shared" si="24"/>
        <v/>
      </c>
      <c r="AN39" t="str">
        <f t="shared" si="25"/>
        <v/>
      </c>
      <c r="AO39" t="str">
        <f t="shared" si="42"/>
        <v/>
      </c>
      <c r="AP39" t="str">
        <f t="shared" si="42"/>
        <v/>
      </c>
      <c r="AQ39" t="str">
        <f t="shared" si="42"/>
        <v/>
      </c>
      <c r="AR39" t="str">
        <f t="shared" si="42"/>
        <v/>
      </c>
      <c r="AS39" t="str">
        <f t="shared" si="42"/>
        <v/>
      </c>
      <c r="AT39" t="str">
        <f t="shared" si="27"/>
        <v/>
      </c>
      <c r="AU39" t="str">
        <f t="shared" si="28"/>
        <v/>
      </c>
      <c r="AV39" t="str">
        <f t="shared" si="29"/>
        <v/>
      </c>
      <c r="AW39" t="str">
        <f t="shared" si="30"/>
        <v/>
      </c>
      <c r="AX39" t="str">
        <f t="shared" si="42"/>
        <v/>
      </c>
      <c r="AY39" t="str">
        <f t="shared" si="42"/>
        <v>TW</v>
      </c>
      <c r="AZ39" t="str">
        <f t="shared" si="42"/>
        <v/>
      </c>
      <c r="BA39">
        <v>520</v>
      </c>
      <c r="BB39">
        <v>390</v>
      </c>
      <c r="BC39" s="17">
        <f t="shared" si="40"/>
        <v>93600</v>
      </c>
      <c r="BD39" t="s">
        <v>132</v>
      </c>
      <c r="BE39" t="s">
        <v>45</v>
      </c>
      <c r="BF39" t="s">
        <v>31</v>
      </c>
      <c r="BG39" s="8" t="s">
        <v>414</v>
      </c>
      <c r="BH39" s="8" t="s">
        <v>423</v>
      </c>
      <c r="BI39" s="7"/>
      <c r="BJ39" s="3"/>
    </row>
    <row r="40" spans="1:63" x14ac:dyDescent="0.2">
      <c r="A40" t="s">
        <v>35</v>
      </c>
      <c r="B40">
        <v>2001</v>
      </c>
      <c r="C40" s="45">
        <v>37043</v>
      </c>
      <c r="D40" t="s">
        <v>93</v>
      </c>
      <c r="E40" t="str">
        <f t="shared" ref="E40:E48" si="43">CONCATENATE(D40," ",B40)</f>
        <v>AZ 2001</v>
      </c>
      <c r="F40" t="s">
        <v>160</v>
      </c>
      <c r="G40" t="s">
        <v>161</v>
      </c>
      <c r="H40" t="s">
        <v>162</v>
      </c>
      <c r="I40" t="s">
        <v>163</v>
      </c>
      <c r="J40" t="str">
        <f t="shared" si="35"/>
        <v/>
      </c>
      <c r="K40" t="str">
        <f t="shared" si="35"/>
        <v/>
      </c>
      <c r="L40" t="str">
        <f t="shared" si="2"/>
        <v/>
      </c>
      <c r="M40" t="str">
        <f t="shared" si="3"/>
        <v/>
      </c>
      <c r="N40" t="str">
        <f t="shared" si="4"/>
        <v/>
      </c>
      <c r="O40" t="str">
        <f t="shared" si="5"/>
        <v/>
      </c>
      <c r="P40" t="str">
        <f t="shared" si="6"/>
        <v>El Paso South</v>
      </c>
      <c r="Q40" t="str">
        <f t="shared" si="7"/>
        <v>El Paso South 2001</v>
      </c>
      <c r="R40" t="str">
        <f t="shared" si="8"/>
        <v/>
      </c>
      <c r="S40" t="str">
        <f t="shared" si="9"/>
        <v/>
      </c>
      <c r="T40" t="str">
        <f t="shared" si="10"/>
        <v/>
      </c>
      <c r="U40" t="str">
        <f t="shared" si="34"/>
        <v/>
      </c>
      <c r="V40" t="str">
        <f t="shared" si="12"/>
        <v/>
      </c>
      <c r="W40" t="str">
        <f t="shared" si="13"/>
        <v/>
      </c>
      <c r="X40" t="str">
        <f t="shared" si="14"/>
        <v/>
      </c>
      <c r="Y40" t="str">
        <f t="shared" si="15"/>
        <v/>
      </c>
      <c r="Z40" t="str">
        <f t="shared" si="16"/>
        <v/>
      </c>
      <c r="AA40" t="str">
        <f t="shared" si="17"/>
        <v/>
      </c>
      <c r="AB40" t="str">
        <f t="shared" si="18"/>
        <v/>
      </c>
      <c r="AC40" t="str">
        <f t="shared" si="19"/>
        <v/>
      </c>
      <c r="AD40" t="str">
        <f t="shared" si="20"/>
        <v/>
      </c>
      <c r="AE40" t="str">
        <f t="shared" si="41"/>
        <v/>
      </c>
      <c r="AF40" t="str">
        <f t="shared" si="41"/>
        <v/>
      </c>
      <c r="AG40" t="str">
        <f t="shared" si="41"/>
        <v/>
      </c>
      <c r="AH40" t="str">
        <f t="shared" si="41"/>
        <v/>
      </c>
      <c r="AI40" t="str">
        <f t="shared" si="41"/>
        <v/>
      </c>
      <c r="AJ40" t="str">
        <f t="shared" si="41"/>
        <v/>
      </c>
      <c r="AK40" t="str">
        <f t="shared" si="22"/>
        <v/>
      </c>
      <c r="AL40" t="str">
        <f t="shared" si="23"/>
        <v/>
      </c>
      <c r="AM40" t="str">
        <f t="shared" si="24"/>
        <v/>
      </c>
      <c r="AN40" t="str">
        <f t="shared" si="25"/>
        <v/>
      </c>
      <c r="AO40" t="str">
        <f t="shared" ref="AO40:AZ44" si="44">IF(OR($BG40=AO$4,$BH40=AO$4,$BI40=AO$4),AO$4,"")</f>
        <v/>
      </c>
      <c r="AP40" t="str">
        <f t="shared" si="44"/>
        <v/>
      </c>
      <c r="AQ40" t="str">
        <f t="shared" si="44"/>
        <v/>
      </c>
      <c r="AR40" t="str">
        <f t="shared" si="44"/>
        <v/>
      </c>
      <c r="AS40" t="str">
        <f t="shared" si="44"/>
        <v/>
      </c>
      <c r="AT40" t="str">
        <f t="shared" si="27"/>
        <v/>
      </c>
      <c r="AU40" t="str">
        <f t="shared" si="28"/>
        <v/>
      </c>
      <c r="AV40" t="str">
        <f t="shared" si="29"/>
        <v/>
      </c>
      <c r="AW40" t="str">
        <f t="shared" si="30"/>
        <v/>
      </c>
      <c r="AX40" t="str">
        <f t="shared" si="44"/>
        <v/>
      </c>
      <c r="AY40" t="str">
        <f t="shared" si="44"/>
        <v/>
      </c>
      <c r="AZ40" t="str">
        <f t="shared" si="44"/>
        <v/>
      </c>
      <c r="BA40">
        <v>560</v>
      </c>
      <c r="BB40">
        <v>560</v>
      </c>
      <c r="BC40" s="17">
        <f t="shared" ref="BC40:BC48" si="45">BA40*$BC$1*$BC$2</f>
        <v>100800</v>
      </c>
      <c r="BD40" t="s">
        <v>53</v>
      </c>
      <c r="BE40" t="s">
        <v>45</v>
      </c>
      <c r="BF40" t="s">
        <v>31</v>
      </c>
      <c r="BG40" s="7" t="s">
        <v>415</v>
      </c>
      <c r="BH40" s="7"/>
      <c r="BI40" s="7"/>
    </row>
    <row r="41" spans="1:63" x14ac:dyDescent="0.2">
      <c r="A41" t="s">
        <v>204</v>
      </c>
      <c r="B41">
        <v>2002</v>
      </c>
      <c r="C41" s="45">
        <v>37469</v>
      </c>
      <c r="D41" t="s">
        <v>86</v>
      </c>
      <c r="E41" t="str">
        <f t="shared" si="43"/>
        <v>CA 2002</v>
      </c>
      <c r="F41" t="s">
        <v>230</v>
      </c>
      <c r="G41" t="s">
        <v>231</v>
      </c>
      <c r="H41" t="s">
        <v>230</v>
      </c>
      <c r="I41" t="s">
        <v>230</v>
      </c>
      <c r="J41" t="str">
        <f t="shared" si="35"/>
        <v/>
      </c>
      <c r="K41" t="str">
        <f t="shared" si="35"/>
        <v/>
      </c>
      <c r="L41" t="str">
        <f t="shared" si="2"/>
        <v/>
      </c>
      <c r="M41" t="str">
        <f t="shared" si="3"/>
        <v/>
      </c>
      <c r="N41" t="str">
        <f t="shared" si="4"/>
        <v/>
      </c>
      <c r="O41" t="str">
        <f t="shared" si="5"/>
        <v/>
      </c>
      <c r="P41" t="str">
        <f t="shared" si="6"/>
        <v/>
      </c>
      <c r="Q41" t="str">
        <f t="shared" si="7"/>
        <v/>
      </c>
      <c r="R41" t="str">
        <f t="shared" si="8"/>
        <v/>
      </c>
      <c r="S41" t="str">
        <f t="shared" si="9"/>
        <v/>
      </c>
      <c r="T41" t="str">
        <f t="shared" si="10"/>
        <v/>
      </c>
      <c r="U41" t="str">
        <f t="shared" si="34"/>
        <v/>
      </c>
      <c r="V41" t="str">
        <f t="shared" si="12"/>
        <v/>
      </c>
      <c r="W41" t="str">
        <f t="shared" si="13"/>
        <v/>
      </c>
      <c r="X41" t="str">
        <f t="shared" si="14"/>
        <v/>
      </c>
      <c r="Y41" t="str">
        <f t="shared" si="15"/>
        <v/>
      </c>
      <c r="Z41" t="str">
        <f t="shared" si="16"/>
        <v/>
      </c>
      <c r="AA41" t="str">
        <f t="shared" si="17"/>
        <v/>
      </c>
      <c r="AB41" t="str">
        <f t="shared" si="18"/>
        <v/>
      </c>
      <c r="AC41" t="str">
        <f t="shared" si="19"/>
        <v/>
      </c>
      <c r="AD41" t="str">
        <f t="shared" si="20"/>
        <v/>
      </c>
      <c r="AE41" t="str">
        <f t="shared" si="41"/>
        <v/>
      </c>
      <c r="AF41" t="str">
        <f t="shared" si="41"/>
        <v/>
      </c>
      <c r="AG41" t="str">
        <f t="shared" si="41"/>
        <v/>
      </c>
      <c r="AH41" t="str">
        <f t="shared" si="41"/>
        <v/>
      </c>
      <c r="AI41" t="str">
        <f t="shared" si="41"/>
        <v/>
      </c>
      <c r="AJ41" t="str">
        <f t="shared" si="41"/>
        <v/>
      </c>
      <c r="AK41" t="str">
        <f t="shared" si="22"/>
        <v/>
      </c>
      <c r="AL41" t="str">
        <f t="shared" si="23"/>
        <v/>
      </c>
      <c r="AM41" t="str">
        <f t="shared" si="24"/>
        <v/>
      </c>
      <c r="AN41" t="str">
        <f t="shared" si="25"/>
        <v/>
      </c>
      <c r="AO41" t="str">
        <f t="shared" si="44"/>
        <v/>
      </c>
      <c r="AP41" t="str">
        <f t="shared" si="44"/>
        <v/>
      </c>
      <c r="AQ41" t="str">
        <f t="shared" si="44"/>
        <v/>
      </c>
      <c r="AR41" t="str">
        <f t="shared" si="44"/>
        <v/>
      </c>
      <c r="AS41" t="str">
        <f t="shared" si="44"/>
        <v>So Cal</v>
      </c>
      <c r="AT41" t="str">
        <f t="shared" si="27"/>
        <v/>
      </c>
      <c r="AU41" t="str">
        <f t="shared" si="28"/>
        <v>So Cal 2002</v>
      </c>
      <c r="AV41" t="str">
        <f t="shared" si="29"/>
        <v/>
      </c>
      <c r="AW41" t="str">
        <f t="shared" si="30"/>
        <v/>
      </c>
      <c r="AX41" t="str">
        <f t="shared" si="44"/>
        <v/>
      </c>
      <c r="AY41" t="str">
        <f t="shared" si="44"/>
        <v/>
      </c>
      <c r="AZ41" t="str">
        <f t="shared" si="44"/>
        <v/>
      </c>
      <c r="BA41">
        <v>450</v>
      </c>
      <c r="BB41">
        <v>0</v>
      </c>
      <c r="BC41" s="17">
        <f t="shared" si="45"/>
        <v>81000</v>
      </c>
      <c r="BD41" t="s">
        <v>53</v>
      </c>
      <c r="BE41" t="s">
        <v>45</v>
      </c>
      <c r="BF41" t="s">
        <v>31</v>
      </c>
      <c r="BG41" t="s">
        <v>416</v>
      </c>
      <c r="BH41" s="1"/>
      <c r="BI41" s="1"/>
    </row>
    <row r="42" spans="1:63" x14ac:dyDescent="0.2">
      <c r="A42" t="s">
        <v>35</v>
      </c>
      <c r="B42">
        <v>2002</v>
      </c>
      <c r="C42" s="45">
        <v>37438</v>
      </c>
      <c r="D42" t="s">
        <v>86</v>
      </c>
      <c r="E42" t="str">
        <f t="shared" si="43"/>
        <v>CA 2002</v>
      </c>
      <c r="F42" t="s">
        <v>228</v>
      </c>
      <c r="G42" t="s">
        <v>151</v>
      </c>
      <c r="H42" t="s">
        <v>509</v>
      </c>
      <c r="I42" t="s">
        <v>234</v>
      </c>
      <c r="J42" t="str">
        <f t="shared" si="35"/>
        <v/>
      </c>
      <c r="K42" t="str">
        <f t="shared" si="35"/>
        <v/>
      </c>
      <c r="L42" t="str">
        <f t="shared" si="2"/>
        <v/>
      </c>
      <c r="M42" t="str">
        <f t="shared" si="3"/>
        <v/>
      </c>
      <c r="N42" t="str">
        <f t="shared" si="4"/>
        <v/>
      </c>
      <c r="O42" t="str">
        <f t="shared" si="5"/>
        <v/>
      </c>
      <c r="P42" t="str">
        <f t="shared" si="6"/>
        <v/>
      </c>
      <c r="Q42" t="str">
        <f t="shared" si="7"/>
        <v/>
      </c>
      <c r="R42" t="str">
        <f t="shared" si="8"/>
        <v/>
      </c>
      <c r="S42" t="str">
        <f t="shared" si="9"/>
        <v/>
      </c>
      <c r="T42" t="str">
        <f t="shared" si="10"/>
        <v/>
      </c>
      <c r="U42" t="str">
        <f t="shared" si="34"/>
        <v>Kern California</v>
      </c>
      <c r="V42" t="str">
        <f t="shared" si="12"/>
        <v/>
      </c>
      <c r="W42" t="str">
        <f t="shared" si="13"/>
        <v>Kern California 2002</v>
      </c>
      <c r="X42" t="str">
        <f t="shared" si="14"/>
        <v/>
      </c>
      <c r="Y42" t="str">
        <f t="shared" si="15"/>
        <v/>
      </c>
      <c r="Z42" t="str">
        <f t="shared" si="16"/>
        <v/>
      </c>
      <c r="AA42" t="str">
        <f t="shared" si="17"/>
        <v/>
      </c>
      <c r="AB42" t="str">
        <f t="shared" si="18"/>
        <v/>
      </c>
      <c r="AC42" t="str">
        <f t="shared" si="19"/>
        <v/>
      </c>
      <c r="AD42" t="str">
        <f t="shared" si="20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22"/>
        <v/>
      </c>
      <c r="AL42" t="str">
        <f t="shared" si="23"/>
        <v/>
      </c>
      <c r="AM42" t="str">
        <f t="shared" si="24"/>
        <v/>
      </c>
      <c r="AN42" t="str">
        <f t="shared" si="25"/>
        <v/>
      </c>
      <c r="AO42" t="str">
        <f t="shared" si="44"/>
        <v/>
      </c>
      <c r="AP42" t="str">
        <f t="shared" si="44"/>
        <v/>
      </c>
      <c r="AQ42" t="str">
        <f t="shared" si="44"/>
        <v/>
      </c>
      <c r="AR42" t="str">
        <f t="shared" si="44"/>
        <v/>
      </c>
      <c r="AS42" t="str">
        <f t="shared" si="44"/>
        <v/>
      </c>
      <c r="AT42" t="str">
        <f t="shared" si="27"/>
        <v/>
      </c>
      <c r="AU42" t="str">
        <f t="shared" si="28"/>
        <v/>
      </c>
      <c r="AV42" t="str">
        <f t="shared" si="29"/>
        <v/>
      </c>
      <c r="AW42" t="str">
        <f t="shared" si="30"/>
        <v/>
      </c>
      <c r="AX42" t="str">
        <f t="shared" si="44"/>
        <v/>
      </c>
      <c r="AY42" t="str">
        <f t="shared" si="44"/>
        <v/>
      </c>
      <c r="AZ42" t="str">
        <f t="shared" si="44"/>
        <v/>
      </c>
      <c r="BA42">
        <v>500</v>
      </c>
      <c r="BB42">
        <v>500</v>
      </c>
      <c r="BC42" s="17">
        <f t="shared" si="45"/>
        <v>90000</v>
      </c>
      <c r="BD42" t="s">
        <v>53</v>
      </c>
      <c r="BE42" t="s">
        <v>45</v>
      </c>
      <c r="BF42" t="s">
        <v>31</v>
      </c>
      <c r="BG42" s="8" t="s">
        <v>510</v>
      </c>
      <c r="BH42" s="8"/>
      <c r="BI42" s="8"/>
    </row>
    <row r="43" spans="1:63" x14ac:dyDescent="0.2">
      <c r="A43" t="s">
        <v>35</v>
      </c>
      <c r="B43">
        <v>2003</v>
      </c>
      <c r="C43" s="45">
        <v>37622</v>
      </c>
      <c r="D43" t="s">
        <v>93</v>
      </c>
      <c r="E43" t="str">
        <f t="shared" si="43"/>
        <v>AZ 2003</v>
      </c>
      <c r="F43" t="s">
        <v>287</v>
      </c>
      <c r="G43" t="s">
        <v>92</v>
      </c>
      <c r="H43" t="s">
        <v>509</v>
      </c>
      <c r="I43" t="s">
        <v>288</v>
      </c>
      <c r="J43" t="str">
        <f t="shared" si="35"/>
        <v/>
      </c>
      <c r="K43" t="str">
        <f t="shared" si="35"/>
        <v/>
      </c>
      <c r="L43" t="str">
        <f t="shared" si="2"/>
        <v/>
      </c>
      <c r="M43" t="str">
        <f t="shared" si="3"/>
        <v/>
      </c>
      <c r="N43" t="str">
        <f t="shared" si="4"/>
        <v/>
      </c>
      <c r="O43" t="str">
        <f t="shared" si="5"/>
        <v/>
      </c>
      <c r="P43" t="str">
        <f t="shared" si="6"/>
        <v>El Paso South</v>
      </c>
      <c r="Q43" t="str">
        <f t="shared" si="7"/>
        <v/>
      </c>
      <c r="R43" t="str">
        <f t="shared" si="8"/>
        <v/>
      </c>
      <c r="S43" t="str">
        <f t="shared" si="9"/>
        <v>El Paso South 2003</v>
      </c>
      <c r="T43" t="str">
        <f t="shared" si="10"/>
        <v/>
      </c>
      <c r="U43" t="str">
        <f t="shared" si="34"/>
        <v/>
      </c>
      <c r="V43" t="str">
        <f t="shared" si="12"/>
        <v/>
      </c>
      <c r="W43" t="str">
        <f t="shared" si="13"/>
        <v/>
      </c>
      <c r="X43" t="str">
        <f t="shared" si="14"/>
        <v/>
      </c>
      <c r="Y43" t="str">
        <f t="shared" si="15"/>
        <v/>
      </c>
      <c r="Z43" t="str">
        <f t="shared" si="16"/>
        <v/>
      </c>
      <c r="AA43" t="str">
        <f t="shared" si="17"/>
        <v/>
      </c>
      <c r="AB43" t="str">
        <f t="shared" si="18"/>
        <v/>
      </c>
      <c r="AC43" t="str">
        <f t="shared" si="19"/>
        <v/>
      </c>
      <c r="AD43" t="str">
        <f t="shared" si="20"/>
        <v/>
      </c>
      <c r="AE43" t="str">
        <f t="shared" si="41"/>
        <v/>
      </c>
      <c r="AF43" t="str">
        <f t="shared" si="41"/>
        <v/>
      </c>
      <c r="AG43" t="str">
        <f t="shared" si="41"/>
        <v/>
      </c>
      <c r="AH43" t="str">
        <f t="shared" si="41"/>
        <v/>
      </c>
      <c r="AI43" t="str">
        <f t="shared" si="41"/>
        <v/>
      </c>
      <c r="AJ43" t="str">
        <f t="shared" si="41"/>
        <v/>
      </c>
      <c r="AK43" t="str">
        <f t="shared" si="22"/>
        <v/>
      </c>
      <c r="AL43" t="str">
        <f t="shared" si="23"/>
        <v/>
      </c>
      <c r="AM43" t="str">
        <f t="shared" si="24"/>
        <v/>
      </c>
      <c r="AN43" t="str">
        <f t="shared" si="25"/>
        <v/>
      </c>
      <c r="AO43" t="str">
        <f t="shared" si="44"/>
        <v/>
      </c>
      <c r="AP43" t="str">
        <f t="shared" si="44"/>
        <v/>
      </c>
      <c r="AQ43" t="str">
        <f t="shared" si="44"/>
        <v/>
      </c>
      <c r="AR43" t="str">
        <f t="shared" si="44"/>
        <v/>
      </c>
      <c r="AS43" t="str">
        <f t="shared" si="44"/>
        <v/>
      </c>
      <c r="AT43" t="str">
        <f t="shared" si="27"/>
        <v/>
      </c>
      <c r="AU43" t="str">
        <f t="shared" si="28"/>
        <v/>
      </c>
      <c r="AV43" t="str">
        <f t="shared" si="29"/>
        <v/>
      </c>
      <c r="AW43" t="str">
        <f t="shared" si="30"/>
        <v/>
      </c>
      <c r="AX43" t="str">
        <f t="shared" si="44"/>
        <v/>
      </c>
      <c r="AY43" t="str">
        <f t="shared" si="44"/>
        <v/>
      </c>
      <c r="AZ43" t="str">
        <f t="shared" si="44"/>
        <v/>
      </c>
      <c r="BA43">
        <v>1250</v>
      </c>
      <c r="BB43">
        <v>1250</v>
      </c>
      <c r="BC43" s="17">
        <f t="shared" si="45"/>
        <v>225000</v>
      </c>
      <c r="BD43" t="s">
        <v>53</v>
      </c>
      <c r="BE43" t="s">
        <v>45</v>
      </c>
      <c r="BF43" t="s">
        <v>31</v>
      </c>
      <c r="BG43" t="s">
        <v>415</v>
      </c>
      <c r="BJ43" s="3"/>
    </row>
    <row r="44" spans="1:63" x14ac:dyDescent="0.2">
      <c r="A44" t="s">
        <v>204</v>
      </c>
      <c r="B44">
        <v>2004</v>
      </c>
      <c r="C44" s="45"/>
      <c r="D44" t="s">
        <v>86</v>
      </c>
      <c r="E44" t="str">
        <f t="shared" si="43"/>
        <v>CA 2004</v>
      </c>
      <c r="F44" t="s">
        <v>382</v>
      </c>
      <c r="G44" t="s">
        <v>382</v>
      </c>
      <c r="H44" t="s">
        <v>383</v>
      </c>
      <c r="I44" t="s">
        <v>384</v>
      </c>
      <c r="J44" t="str">
        <f t="shared" si="35"/>
        <v/>
      </c>
      <c r="K44" t="str">
        <f t="shared" si="35"/>
        <v/>
      </c>
      <c r="L44" t="str">
        <f t="shared" si="2"/>
        <v/>
      </c>
      <c r="M44" t="str">
        <f t="shared" si="3"/>
        <v/>
      </c>
      <c r="N44" t="str">
        <f t="shared" si="4"/>
        <v/>
      </c>
      <c r="O44" t="str">
        <f t="shared" si="5"/>
        <v/>
      </c>
      <c r="P44" t="str">
        <f t="shared" si="6"/>
        <v/>
      </c>
      <c r="Q44" t="str">
        <f t="shared" si="7"/>
        <v/>
      </c>
      <c r="R44" t="str">
        <f t="shared" si="8"/>
        <v/>
      </c>
      <c r="S44" t="str">
        <f t="shared" si="9"/>
        <v/>
      </c>
      <c r="T44" t="str">
        <f t="shared" si="10"/>
        <v/>
      </c>
      <c r="U44" t="str">
        <f t="shared" si="34"/>
        <v/>
      </c>
      <c r="V44" t="str">
        <f t="shared" si="12"/>
        <v/>
      </c>
      <c r="W44" t="str">
        <f t="shared" si="13"/>
        <v/>
      </c>
      <c r="X44" t="str">
        <f t="shared" si="14"/>
        <v/>
      </c>
      <c r="Y44" t="str">
        <f t="shared" si="15"/>
        <v/>
      </c>
      <c r="Z44" t="str">
        <f t="shared" si="16"/>
        <v/>
      </c>
      <c r="AA44" t="str">
        <f t="shared" si="17"/>
        <v/>
      </c>
      <c r="AB44" t="str">
        <f t="shared" si="18"/>
        <v/>
      </c>
      <c r="AC44" t="str">
        <f t="shared" si="19"/>
        <v/>
      </c>
      <c r="AD44" t="str">
        <f t="shared" si="20"/>
        <v/>
      </c>
      <c r="AE44" t="str">
        <f t="shared" si="41"/>
        <v/>
      </c>
      <c r="AF44" t="str">
        <f t="shared" si="41"/>
        <v/>
      </c>
      <c r="AG44" t="str">
        <f t="shared" si="41"/>
        <v/>
      </c>
      <c r="AH44" t="str">
        <f t="shared" si="41"/>
        <v/>
      </c>
      <c r="AI44" t="str">
        <f t="shared" si="41"/>
        <v/>
      </c>
      <c r="AJ44" t="str">
        <f t="shared" si="41"/>
        <v>PG&amp;E</v>
      </c>
      <c r="AK44" t="str">
        <f t="shared" si="22"/>
        <v/>
      </c>
      <c r="AL44" t="str">
        <f t="shared" si="23"/>
        <v/>
      </c>
      <c r="AM44" t="str">
        <f t="shared" si="24"/>
        <v/>
      </c>
      <c r="AN44" t="str">
        <f t="shared" si="25"/>
        <v>PG&amp;E 2004</v>
      </c>
      <c r="AO44" t="str">
        <f t="shared" si="44"/>
        <v/>
      </c>
      <c r="AP44" t="str">
        <f t="shared" si="44"/>
        <v/>
      </c>
      <c r="AQ44" t="str">
        <f t="shared" si="44"/>
        <v/>
      </c>
      <c r="AR44" t="str">
        <f t="shared" si="44"/>
        <v/>
      </c>
      <c r="AS44" t="str">
        <f t="shared" si="44"/>
        <v/>
      </c>
      <c r="AT44" t="str">
        <f t="shared" si="27"/>
        <v/>
      </c>
      <c r="AU44" t="str">
        <f t="shared" si="28"/>
        <v/>
      </c>
      <c r="AV44" t="str">
        <f t="shared" si="29"/>
        <v/>
      </c>
      <c r="AW44" t="str">
        <f t="shared" si="30"/>
        <v/>
      </c>
      <c r="AX44" t="str">
        <f t="shared" si="44"/>
        <v/>
      </c>
      <c r="AY44" t="str">
        <f t="shared" si="44"/>
        <v/>
      </c>
      <c r="AZ44" t="str">
        <f t="shared" si="44"/>
        <v/>
      </c>
      <c r="BA44">
        <v>1000</v>
      </c>
      <c r="BB44">
        <v>0</v>
      </c>
      <c r="BC44" s="17">
        <f t="shared" si="45"/>
        <v>180000</v>
      </c>
      <c r="BD44" t="s">
        <v>36</v>
      </c>
      <c r="BE44" t="s">
        <v>45</v>
      </c>
      <c r="BF44" t="s">
        <v>31</v>
      </c>
      <c r="BG44" s="2" t="s">
        <v>89</v>
      </c>
      <c r="BH44" s="2"/>
      <c r="BI44" s="2"/>
    </row>
    <row r="45" spans="1:63" x14ac:dyDescent="0.2">
      <c r="A45" t="s">
        <v>204</v>
      </c>
      <c r="B45">
        <v>2003</v>
      </c>
      <c r="C45" s="45">
        <v>37773</v>
      </c>
      <c r="D45" t="s">
        <v>120</v>
      </c>
      <c r="E45" t="str">
        <f t="shared" si="43"/>
        <v>NV 2003</v>
      </c>
      <c r="F45" t="s">
        <v>291</v>
      </c>
      <c r="G45" t="s">
        <v>211</v>
      </c>
      <c r="H45" t="s">
        <v>292</v>
      </c>
      <c r="I45" t="s">
        <v>293</v>
      </c>
      <c r="J45" t="str">
        <f t="shared" si="35"/>
        <v/>
      </c>
      <c r="K45" t="str">
        <f t="shared" si="35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34"/>
        <v/>
      </c>
      <c r="V45" t="str">
        <f t="shared" si="12"/>
        <v/>
      </c>
      <c r="W45" t="str">
        <f t="shared" si="13"/>
        <v/>
      </c>
      <c r="X45" t="str">
        <f t="shared" si="14"/>
        <v/>
      </c>
      <c r="Y45" t="str">
        <f t="shared" si="15"/>
        <v/>
      </c>
      <c r="Z45" t="str">
        <f t="shared" si="16"/>
        <v>Kern Nevada</v>
      </c>
      <c r="AA45" t="str">
        <f t="shared" si="17"/>
        <v/>
      </c>
      <c r="AB45" t="str">
        <f t="shared" si="18"/>
        <v/>
      </c>
      <c r="AC45" t="str">
        <f t="shared" si="19"/>
        <v>Kern Nevada 2003</v>
      </c>
      <c r="AD45" t="str">
        <f t="shared" si="20"/>
        <v/>
      </c>
      <c r="AE45" t="str">
        <f t="shared" si="41"/>
        <v/>
      </c>
      <c r="AF45" t="str">
        <f t="shared" si="41"/>
        <v/>
      </c>
      <c r="AG45" t="str">
        <f t="shared" si="41"/>
        <v/>
      </c>
      <c r="AH45" t="str">
        <f t="shared" si="41"/>
        <v/>
      </c>
      <c r="AI45" t="str">
        <f t="shared" si="41"/>
        <v/>
      </c>
      <c r="AJ45" t="str">
        <f t="shared" si="41"/>
        <v/>
      </c>
      <c r="AK45" t="str">
        <f t="shared" si="22"/>
        <v/>
      </c>
      <c r="AL45" t="str">
        <f t="shared" si="23"/>
        <v/>
      </c>
      <c r="AM45" t="str">
        <f t="shared" si="24"/>
        <v/>
      </c>
      <c r="AN45" t="str">
        <f t="shared" si="25"/>
        <v/>
      </c>
      <c r="AO45" t="str">
        <f t="shared" ref="AO45:AZ48" si="46">IF(OR($BG45=AO$4,$BH45=AO$4,$BI45=AO$4),AO$4,"")</f>
        <v/>
      </c>
      <c r="AP45" t="str">
        <f t="shared" si="46"/>
        <v/>
      </c>
      <c r="AQ45" t="str">
        <f t="shared" si="46"/>
        <v/>
      </c>
      <c r="AR45" t="str">
        <f t="shared" si="46"/>
        <v/>
      </c>
      <c r="AS45" t="str">
        <f t="shared" si="46"/>
        <v/>
      </c>
      <c r="AT45" t="str">
        <f t="shared" si="27"/>
        <v/>
      </c>
      <c r="AU45" t="str">
        <f t="shared" si="28"/>
        <v/>
      </c>
      <c r="AV45" t="str">
        <f t="shared" si="29"/>
        <v/>
      </c>
      <c r="AW45" t="str">
        <f t="shared" si="30"/>
        <v/>
      </c>
      <c r="AX45" t="str">
        <f t="shared" si="46"/>
        <v/>
      </c>
      <c r="AY45" t="str">
        <f t="shared" si="46"/>
        <v/>
      </c>
      <c r="AZ45" t="str">
        <f t="shared" si="46"/>
        <v/>
      </c>
      <c r="BA45">
        <v>1000</v>
      </c>
      <c r="BB45">
        <v>1000</v>
      </c>
      <c r="BC45" s="17">
        <f t="shared" si="45"/>
        <v>180000</v>
      </c>
      <c r="BD45" t="s">
        <v>53</v>
      </c>
      <c r="BE45" t="s">
        <v>45</v>
      </c>
      <c r="BF45" t="s">
        <v>31</v>
      </c>
      <c r="BG45" t="s">
        <v>427</v>
      </c>
      <c r="BK45" s="3"/>
    </row>
    <row r="46" spans="1:63" x14ac:dyDescent="0.2">
      <c r="A46" t="s">
        <v>204</v>
      </c>
      <c r="B46">
        <v>2003</v>
      </c>
      <c r="C46" s="45">
        <v>37773</v>
      </c>
      <c r="D46" t="s">
        <v>93</v>
      </c>
      <c r="E46" t="str">
        <f t="shared" si="43"/>
        <v>AZ 2003</v>
      </c>
      <c r="F46" t="s">
        <v>91</v>
      </c>
      <c r="G46" t="s">
        <v>92</v>
      </c>
      <c r="H46" t="s">
        <v>236</v>
      </c>
      <c r="I46" t="s">
        <v>237</v>
      </c>
      <c r="J46" t="str">
        <f t="shared" si="35"/>
        <v/>
      </c>
      <c r="K46" t="str">
        <f t="shared" si="35"/>
        <v/>
      </c>
      <c r="L46" t="str">
        <f t="shared" si="2"/>
        <v/>
      </c>
      <c r="M46" t="str">
        <f t="shared" si="3"/>
        <v/>
      </c>
      <c r="N46" t="str">
        <f t="shared" si="4"/>
        <v/>
      </c>
      <c r="O46" t="str">
        <f t="shared" si="5"/>
        <v/>
      </c>
      <c r="P46" t="str">
        <f t="shared" si="6"/>
        <v>El Paso South</v>
      </c>
      <c r="Q46" t="str">
        <f t="shared" si="7"/>
        <v/>
      </c>
      <c r="R46" t="str">
        <f t="shared" si="8"/>
        <v/>
      </c>
      <c r="S46" t="str">
        <f t="shared" si="9"/>
        <v>El Paso South 2003</v>
      </c>
      <c r="T46" t="str">
        <f t="shared" si="10"/>
        <v/>
      </c>
      <c r="U46" t="str">
        <f t="shared" si="34"/>
        <v/>
      </c>
      <c r="V46" t="str">
        <f t="shared" si="12"/>
        <v/>
      </c>
      <c r="W46" t="str">
        <f t="shared" si="13"/>
        <v/>
      </c>
      <c r="X46" t="str">
        <f t="shared" si="14"/>
        <v/>
      </c>
      <c r="Y46" t="str">
        <f t="shared" si="15"/>
        <v/>
      </c>
      <c r="Z46" t="str">
        <f t="shared" si="16"/>
        <v/>
      </c>
      <c r="AA46" t="str">
        <f t="shared" si="17"/>
        <v/>
      </c>
      <c r="AB46" t="str">
        <f t="shared" si="18"/>
        <v/>
      </c>
      <c r="AC46" t="str">
        <f t="shared" si="19"/>
        <v/>
      </c>
      <c r="AD46" t="str">
        <f t="shared" si="20"/>
        <v/>
      </c>
      <c r="AE46" t="str">
        <f t="shared" si="41"/>
        <v/>
      </c>
      <c r="AF46" t="str">
        <f t="shared" si="41"/>
        <v/>
      </c>
      <c r="AG46" t="str">
        <f t="shared" si="41"/>
        <v/>
      </c>
      <c r="AH46" t="str">
        <f t="shared" si="41"/>
        <v/>
      </c>
      <c r="AI46" t="str">
        <f t="shared" si="41"/>
        <v/>
      </c>
      <c r="AJ46" t="str">
        <f t="shared" si="41"/>
        <v/>
      </c>
      <c r="AK46" t="str">
        <f t="shared" si="22"/>
        <v/>
      </c>
      <c r="AL46" t="str">
        <f t="shared" si="23"/>
        <v/>
      </c>
      <c r="AM46" t="str">
        <f t="shared" si="24"/>
        <v/>
      </c>
      <c r="AN46" t="str">
        <f t="shared" si="25"/>
        <v/>
      </c>
      <c r="AO46" t="str">
        <f t="shared" si="46"/>
        <v/>
      </c>
      <c r="AP46" t="str">
        <f t="shared" si="46"/>
        <v/>
      </c>
      <c r="AQ46" t="str">
        <f t="shared" si="46"/>
        <v/>
      </c>
      <c r="AR46" t="str">
        <f t="shared" si="46"/>
        <v/>
      </c>
      <c r="AS46" t="str">
        <f t="shared" si="46"/>
        <v/>
      </c>
      <c r="AT46" t="str">
        <f t="shared" si="27"/>
        <v/>
      </c>
      <c r="AU46" t="str">
        <f t="shared" si="28"/>
        <v/>
      </c>
      <c r="AV46" t="str">
        <f t="shared" si="29"/>
        <v/>
      </c>
      <c r="AW46" t="str">
        <f t="shared" si="30"/>
        <v/>
      </c>
      <c r="AX46" t="str">
        <f t="shared" si="46"/>
        <v/>
      </c>
      <c r="AY46" t="str">
        <f t="shared" si="46"/>
        <v/>
      </c>
      <c r="AZ46" t="str">
        <f t="shared" si="46"/>
        <v/>
      </c>
      <c r="BA46">
        <v>265</v>
      </c>
      <c r="BB46">
        <v>265</v>
      </c>
      <c r="BC46" s="17">
        <f t="shared" si="45"/>
        <v>47700</v>
      </c>
      <c r="BD46" t="s">
        <v>53</v>
      </c>
      <c r="BE46" t="s">
        <v>45</v>
      </c>
      <c r="BF46" t="s">
        <v>31</v>
      </c>
      <c r="BG46" s="2" t="s">
        <v>415</v>
      </c>
      <c r="BH46" s="2"/>
      <c r="BI46" s="2"/>
    </row>
    <row r="47" spans="1:63" x14ac:dyDescent="0.2">
      <c r="A47" t="s">
        <v>168</v>
      </c>
      <c r="B47">
        <v>2003</v>
      </c>
      <c r="C47" s="45">
        <v>37681</v>
      </c>
      <c r="D47" t="s">
        <v>86</v>
      </c>
      <c r="E47" t="str">
        <f t="shared" si="43"/>
        <v>CA 2003</v>
      </c>
      <c r="F47" t="s">
        <v>164</v>
      </c>
      <c r="G47" t="s">
        <v>165</v>
      </c>
      <c r="H47" t="s">
        <v>166</v>
      </c>
      <c r="I47" t="s">
        <v>167</v>
      </c>
      <c r="J47" t="str">
        <f t="shared" si="35"/>
        <v/>
      </c>
      <c r="K47" t="str">
        <f t="shared" si="35"/>
        <v/>
      </c>
      <c r="L47" t="str">
        <f t="shared" si="2"/>
        <v/>
      </c>
      <c r="M47" t="str">
        <f t="shared" si="3"/>
        <v/>
      </c>
      <c r="N47" t="str">
        <f t="shared" si="4"/>
        <v/>
      </c>
      <c r="O47" t="str">
        <f t="shared" si="5"/>
        <v/>
      </c>
      <c r="P47" t="str">
        <f t="shared" si="6"/>
        <v/>
      </c>
      <c r="Q47" t="str">
        <f t="shared" si="7"/>
        <v/>
      </c>
      <c r="R47" t="str">
        <f t="shared" si="8"/>
        <v/>
      </c>
      <c r="S47" t="str">
        <f t="shared" si="9"/>
        <v/>
      </c>
      <c r="T47" t="str">
        <f t="shared" si="10"/>
        <v/>
      </c>
      <c r="U47" t="str">
        <f t="shared" si="34"/>
        <v/>
      </c>
      <c r="V47" t="str">
        <f t="shared" si="12"/>
        <v/>
      </c>
      <c r="W47" t="str">
        <f t="shared" si="13"/>
        <v/>
      </c>
      <c r="X47" t="str">
        <f t="shared" si="14"/>
        <v/>
      </c>
      <c r="Y47" t="str">
        <f t="shared" si="15"/>
        <v/>
      </c>
      <c r="Z47" t="str">
        <f t="shared" si="16"/>
        <v/>
      </c>
      <c r="AA47" t="str">
        <f t="shared" si="17"/>
        <v/>
      </c>
      <c r="AB47" t="str">
        <f t="shared" si="18"/>
        <v/>
      </c>
      <c r="AC47" t="str">
        <f t="shared" si="19"/>
        <v/>
      </c>
      <c r="AD47" t="str">
        <f t="shared" si="20"/>
        <v/>
      </c>
      <c r="AE47" t="str">
        <f t="shared" si="41"/>
        <v/>
      </c>
      <c r="AF47" t="str">
        <f t="shared" si="41"/>
        <v/>
      </c>
      <c r="AG47" t="str">
        <f t="shared" si="41"/>
        <v/>
      </c>
      <c r="AH47" t="str">
        <f t="shared" si="41"/>
        <v/>
      </c>
      <c r="AI47" t="str">
        <f t="shared" si="41"/>
        <v/>
      </c>
      <c r="AJ47" t="str">
        <f t="shared" si="41"/>
        <v/>
      </c>
      <c r="AK47" t="str">
        <f t="shared" si="22"/>
        <v/>
      </c>
      <c r="AL47" t="str">
        <f t="shared" si="23"/>
        <v/>
      </c>
      <c r="AM47" t="str">
        <f t="shared" si="24"/>
        <v/>
      </c>
      <c r="AN47" t="str">
        <f t="shared" si="25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>So Cal</v>
      </c>
      <c r="AT47" t="str">
        <f t="shared" si="27"/>
        <v/>
      </c>
      <c r="AU47" t="str">
        <f t="shared" si="28"/>
        <v/>
      </c>
      <c r="AV47" t="str">
        <f t="shared" si="29"/>
        <v>So Cal 2003</v>
      </c>
      <c r="AW47" t="str">
        <f t="shared" si="30"/>
        <v/>
      </c>
      <c r="AX47" t="str">
        <f t="shared" si="46"/>
        <v/>
      </c>
      <c r="AY47" t="str">
        <f t="shared" si="46"/>
        <v/>
      </c>
      <c r="AZ47" t="str">
        <f t="shared" si="46"/>
        <v/>
      </c>
      <c r="BA47">
        <v>520</v>
      </c>
      <c r="BB47">
        <v>520</v>
      </c>
      <c r="BC47" s="17">
        <f t="shared" si="45"/>
        <v>93600</v>
      </c>
      <c r="BD47" t="s">
        <v>132</v>
      </c>
      <c r="BE47" t="s">
        <v>45</v>
      </c>
      <c r="BF47" t="s">
        <v>31</v>
      </c>
      <c r="BG47" s="2" t="s">
        <v>416</v>
      </c>
      <c r="BH47" s="2"/>
      <c r="BI47" s="2"/>
    </row>
    <row r="48" spans="1:63" x14ac:dyDescent="0.2">
      <c r="A48" t="s">
        <v>35</v>
      </c>
      <c r="B48">
        <v>2001</v>
      </c>
      <c r="C48" s="45">
        <v>37196</v>
      </c>
      <c r="D48" t="s">
        <v>120</v>
      </c>
      <c r="E48" t="str">
        <f t="shared" si="43"/>
        <v>NV 2001</v>
      </c>
      <c r="F48" t="s">
        <v>210</v>
      </c>
      <c r="G48" t="s">
        <v>211</v>
      </c>
      <c r="H48" t="s">
        <v>363</v>
      </c>
      <c r="I48" t="s">
        <v>364</v>
      </c>
      <c r="J48" t="str">
        <f t="shared" si="35"/>
        <v/>
      </c>
      <c r="K48" t="str">
        <f t="shared" si="35"/>
        <v/>
      </c>
      <c r="L48" t="str">
        <f t="shared" si="2"/>
        <v/>
      </c>
      <c r="M48" t="str">
        <f t="shared" si="3"/>
        <v/>
      </c>
      <c r="N48" t="str">
        <f t="shared" si="4"/>
        <v/>
      </c>
      <c r="O48" t="str">
        <f t="shared" si="5"/>
        <v/>
      </c>
      <c r="P48" t="str">
        <f t="shared" si="6"/>
        <v/>
      </c>
      <c r="Q48" t="str">
        <f t="shared" si="7"/>
        <v/>
      </c>
      <c r="R48" t="str">
        <f t="shared" si="8"/>
        <v/>
      </c>
      <c r="S48" t="str">
        <f t="shared" si="9"/>
        <v/>
      </c>
      <c r="T48" t="str">
        <f t="shared" si="10"/>
        <v/>
      </c>
      <c r="U48" t="str">
        <f t="shared" si="34"/>
        <v/>
      </c>
      <c r="V48" t="str">
        <f t="shared" si="12"/>
        <v/>
      </c>
      <c r="W48" t="str">
        <f t="shared" si="13"/>
        <v/>
      </c>
      <c r="X48" t="str">
        <f t="shared" si="14"/>
        <v/>
      </c>
      <c r="Y48" t="str">
        <f t="shared" si="15"/>
        <v/>
      </c>
      <c r="Z48" t="str">
        <f t="shared" si="16"/>
        <v>Kern Nevada</v>
      </c>
      <c r="AA48" t="str">
        <f t="shared" si="17"/>
        <v>Kern Nevada 2001</v>
      </c>
      <c r="AB48" t="str">
        <f t="shared" si="18"/>
        <v/>
      </c>
      <c r="AC48" t="str">
        <f t="shared" si="19"/>
        <v/>
      </c>
      <c r="AD48" t="str">
        <f t="shared" si="20"/>
        <v/>
      </c>
      <c r="AE48" t="str">
        <f t="shared" si="41"/>
        <v/>
      </c>
      <c r="AF48" t="str">
        <f t="shared" si="41"/>
        <v/>
      </c>
      <c r="AG48" t="str">
        <f t="shared" si="41"/>
        <v/>
      </c>
      <c r="AH48" t="str">
        <f t="shared" si="41"/>
        <v/>
      </c>
      <c r="AI48" t="str">
        <f t="shared" si="41"/>
        <v/>
      </c>
      <c r="AJ48" t="str">
        <f t="shared" si="41"/>
        <v/>
      </c>
      <c r="AK48" t="str">
        <f t="shared" si="22"/>
        <v/>
      </c>
      <c r="AL48" t="str">
        <f t="shared" si="23"/>
        <v/>
      </c>
      <c r="AM48" t="str">
        <f t="shared" si="24"/>
        <v/>
      </c>
      <c r="AN48" t="str">
        <f t="shared" si="25"/>
        <v/>
      </c>
      <c r="AO48" t="str">
        <f t="shared" si="46"/>
        <v/>
      </c>
      <c r="AP48" t="str">
        <f t="shared" si="46"/>
        <v/>
      </c>
      <c r="AQ48" t="str">
        <f t="shared" si="46"/>
        <v/>
      </c>
      <c r="AR48" t="str">
        <f t="shared" si="46"/>
        <v/>
      </c>
      <c r="AS48" t="str">
        <f t="shared" si="46"/>
        <v/>
      </c>
      <c r="AT48" t="str">
        <f t="shared" si="27"/>
        <v/>
      </c>
      <c r="AU48" t="str">
        <f t="shared" si="28"/>
        <v/>
      </c>
      <c r="AV48" t="str">
        <f t="shared" si="29"/>
        <v/>
      </c>
      <c r="AW48" t="str">
        <f t="shared" si="30"/>
        <v/>
      </c>
      <c r="AX48" t="str">
        <f t="shared" si="46"/>
        <v/>
      </c>
      <c r="AY48" t="str">
        <f t="shared" si="46"/>
        <v/>
      </c>
      <c r="AZ48" t="str">
        <f t="shared" si="46"/>
        <v/>
      </c>
      <c r="BA48">
        <v>125</v>
      </c>
      <c r="BB48">
        <v>125</v>
      </c>
      <c r="BC48" s="17">
        <f t="shared" si="45"/>
        <v>22500</v>
      </c>
      <c r="BD48" t="s">
        <v>36</v>
      </c>
      <c r="BE48" t="s">
        <v>45</v>
      </c>
      <c r="BF48" t="s">
        <v>31</v>
      </c>
      <c r="BG48" s="2" t="s">
        <v>427</v>
      </c>
      <c r="BH48" s="2"/>
      <c r="BI48" s="2"/>
    </row>
    <row r="49" spans="16:55" x14ac:dyDescent="0.2">
      <c r="AT49" t="str">
        <f t="shared" si="27"/>
        <v/>
      </c>
      <c r="AU49" t="str">
        <f t="shared" si="28"/>
        <v/>
      </c>
      <c r="AV49" t="str">
        <f t="shared" si="29"/>
        <v/>
      </c>
      <c r="AW49" t="str">
        <f t="shared" si="30"/>
        <v/>
      </c>
      <c r="BC49" s="17"/>
    </row>
    <row r="50" spans="16:55" x14ac:dyDescent="0.2">
      <c r="AT50" t="str">
        <f t="shared" si="27"/>
        <v/>
      </c>
      <c r="AU50" t="str">
        <f t="shared" si="28"/>
        <v/>
      </c>
      <c r="AV50" t="str">
        <f t="shared" si="29"/>
        <v/>
      </c>
      <c r="AW50" t="str">
        <f t="shared" si="30"/>
        <v/>
      </c>
    </row>
    <row r="51" spans="16:55" x14ac:dyDescent="0.2">
      <c r="AT51" t="e">
        <f>IF(AND($AS51=$AS$4,#REF!=2001),CONCATENATE($AS51," ",#REF!),"")</f>
        <v>#REF!</v>
      </c>
      <c r="AU51" t="e">
        <f>IF(AND($AS51=$AS$4,#REF!=2002),CONCATENATE($AS51," ",#REF!),"")</f>
        <v>#REF!</v>
      </c>
      <c r="AV51" t="e">
        <f>IF(AND($AS51=$AS$4,#REF!=2003),CONCATENATE($AS51," ",#REF!),"")</f>
        <v>#REF!</v>
      </c>
      <c r="AW51" t="e">
        <f>IF(AND($AS51=$AS$4,#REF!=2004),CONCATENATE($AS51," ",#REF!),"")</f>
        <v>#REF!</v>
      </c>
    </row>
    <row r="52" spans="16:55" x14ac:dyDescent="0.2">
      <c r="P52" s="46"/>
      <c r="Q52" s="46"/>
      <c r="R52" s="46"/>
      <c r="S52" s="46"/>
      <c r="T52" s="46"/>
      <c r="U52" s="46"/>
      <c r="V52" s="46"/>
      <c r="W52" s="46"/>
      <c r="X52" s="46"/>
      <c r="Y52" s="46"/>
      <c r="AT52" t="e">
        <f>IF(AND($AS52=$AS$4,#REF!=2001),CONCATENATE($AS52," ",#REF!),"")</f>
        <v>#REF!</v>
      </c>
      <c r="AU52" t="e">
        <f>IF(AND($AS52=$AS$4,#REF!=2002),CONCATENATE($AS52," ",#REF!),"")</f>
        <v>#REF!</v>
      </c>
      <c r="AV52" t="e">
        <f>IF(AND($AS52=$AS$4,#REF!=2003),CONCATENATE($AS52," ",#REF!),"")</f>
        <v>#REF!</v>
      </c>
      <c r="AW52" t="e">
        <f>IF(AND($AS52=$AS$4,#REF!=2004),CONCATENATE($AS52," ",#REF!),"")</f>
        <v>#REF!</v>
      </c>
    </row>
    <row r="81" spans="16:56" x14ac:dyDescent="0.2">
      <c r="BD81" s="14"/>
    </row>
    <row r="82" spans="16:56" x14ac:dyDescent="0.2">
      <c r="BD82" s="14"/>
    </row>
    <row r="83" spans="16:56" x14ac:dyDescent="0.2">
      <c r="P83" s="46"/>
      <c r="Q83" s="46"/>
      <c r="R83" s="46"/>
      <c r="S83" s="46"/>
      <c r="T83" s="46"/>
      <c r="U83" s="46"/>
      <c r="V83" s="46"/>
      <c r="W83" s="46"/>
      <c r="X83" s="46"/>
      <c r="Y83" s="46"/>
      <c r="BC83" s="1" t="s">
        <v>597</v>
      </c>
      <c r="BD83" s="14">
        <f>SUMIF($H$5:$H$48,BC83,$BC$5:$BC$48)</f>
        <v>0</v>
      </c>
    </row>
    <row r="84" spans="16:56" x14ac:dyDescent="0.2"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16:56" x14ac:dyDescent="0.2"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16:56" x14ac:dyDescent="0.2"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16:56" x14ac:dyDescent="0.2"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16:56" x14ac:dyDescent="0.2"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16:56" x14ac:dyDescent="0.2"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16:56" x14ac:dyDescent="0.2"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16:56" x14ac:dyDescent="0.2"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16:56" x14ac:dyDescent="0.2"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16:56" x14ac:dyDescent="0.2"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spans="16:56" x14ac:dyDescent="0.2"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spans="16:56" x14ac:dyDescent="0.2"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spans="16:56" x14ac:dyDescent="0.2"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spans="16:33" x14ac:dyDescent="0.2"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spans="16:33" x14ac:dyDescent="0.2"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spans="16:33" x14ac:dyDescent="0.2"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spans="16:33" x14ac:dyDescent="0.2"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spans="16:33" x14ac:dyDescent="0.2"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spans="16:33" x14ac:dyDescent="0.2"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spans="16:33" x14ac:dyDescent="0.2"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spans="16:33" x14ac:dyDescent="0.2"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spans="16:33" x14ac:dyDescent="0.2"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spans="16:33" x14ac:dyDescent="0.2"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spans="16:33" x14ac:dyDescent="0.2"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spans="16:33" x14ac:dyDescent="0.2"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spans="16:33" x14ac:dyDescent="0.2"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spans="16:33" x14ac:dyDescent="0.2"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spans="16:33" x14ac:dyDescent="0.2"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spans="16:33" x14ac:dyDescent="0.2"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spans="16:33" x14ac:dyDescent="0.2"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spans="16:33" x14ac:dyDescent="0.2"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spans="16:33" x14ac:dyDescent="0.2"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spans="16:33" x14ac:dyDescent="0.2"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spans="16:33" x14ac:dyDescent="0.2"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spans="16:33" x14ac:dyDescent="0.2"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spans="16:33" x14ac:dyDescent="0.2"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spans="16:33" x14ac:dyDescent="0.2"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spans="16:33" x14ac:dyDescent="0.2"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spans="16:33" x14ac:dyDescent="0.2"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spans="16:33" x14ac:dyDescent="0.2"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spans="16:33" x14ac:dyDescent="0.2"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spans="16:33" x14ac:dyDescent="0.2"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spans="16:33" x14ac:dyDescent="0.2"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</sheetData>
  <pageMargins left="0.75" right="0.75" top="1" bottom="1" header="0.5" footer="0.5"/>
  <pageSetup paperSize="5" scale="70" pageOrder="overThenDown" orientation="landscape" r:id="rId1"/>
  <headerFooter alignWithMargins="0">
    <oddHeader>&amp;L&amp;"Arial,Bold"&amp;11&amp;A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A19"/>
  <sheetViews>
    <sheetView workbookViewId="0"/>
  </sheetViews>
  <sheetFormatPr defaultRowHeight="12.75" x14ac:dyDescent="0.2"/>
  <cols>
    <col min="1" max="1" width="15.85546875" bestFit="1" customWidth="1"/>
    <col min="5" max="5" width="14.42578125" bestFit="1" customWidth="1"/>
    <col min="6" max="6" width="10.28515625" bestFit="1" customWidth="1"/>
    <col min="9" max="9" width="53.42578125" bestFit="1" customWidth="1"/>
    <col min="10" max="100" width="9.140625" hidden="1" customWidth="1"/>
    <col min="101" max="101" width="15.7109375" hidden="1" customWidth="1"/>
    <col min="102" max="105" width="20.28515625" hidden="1" customWidth="1"/>
    <col min="106" max="107" width="9.28515625" bestFit="1" customWidth="1"/>
    <col min="108" max="108" width="11.28515625" bestFit="1" customWidth="1"/>
    <col min="111" max="111" width="0" hidden="1" customWidth="1"/>
  </cols>
  <sheetData>
    <row r="3" spans="1:131" s="1" customFormat="1" x14ac:dyDescent="0.2">
      <c r="A3" s="1" t="s">
        <v>430</v>
      </c>
      <c r="B3" s="1" t="s">
        <v>429</v>
      </c>
      <c r="C3" s="1" t="s">
        <v>14</v>
      </c>
      <c r="D3" s="1" t="s">
        <v>9</v>
      </c>
      <c r="E3" s="1" t="s">
        <v>484</v>
      </c>
      <c r="F3" s="1" t="s">
        <v>7</v>
      </c>
      <c r="G3" s="1" t="s">
        <v>8</v>
      </c>
      <c r="H3" s="1" t="s">
        <v>11</v>
      </c>
      <c r="I3" s="1" t="s">
        <v>12</v>
      </c>
      <c r="J3" s="1" t="s">
        <v>34</v>
      </c>
      <c r="K3" s="5" t="s">
        <v>414</v>
      </c>
      <c r="L3" s="5" t="s">
        <v>512</v>
      </c>
      <c r="M3" s="5" t="s">
        <v>513</v>
      </c>
      <c r="N3" s="5" t="s">
        <v>514</v>
      </c>
      <c r="O3" s="5" t="s">
        <v>515</v>
      </c>
      <c r="P3" s="1" t="s">
        <v>415</v>
      </c>
      <c r="Q3" s="1" t="s">
        <v>516</v>
      </c>
      <c r="R3" s="1" t="s">
        <v>517</v>
      </c>
      <c r="S3" s="1" t="s">
        <v>518</v>
      </c>
      <c r="T3" s="1" t="s">
        <v>519</v>
      </c>
      <c r="U3" s="1" t="s">
        <v>510</v>
      </c>
      <c r="V3" s="1" t="s">
        <v>524</v>
      </c>
      <c r="W3" s="1" t="s">
        <v>525</v>
      </c>
      <c r="X3" s="1" t="s">
        <v>526</v>
      </c>
      <c r="Y3" s="1" t="s">
        <v>527</v>
      </c>
      <c r="Z3" s="1" t="s">
        <v>427</v>
      </c>
      <c r="AA3" s="1" t="s">
        <v>520</v>
      </c>
      <c r="AB3" s="1" t="s">
        <v>521</v>
      </c>
      <c r="AC3" s="1" t="s">
        <v>522</v>
      </c>
      <c r="AD3" s="1" t="s">
        <v>523</v>
      </c>
      <c r="AE3" s="4" t="s">
        <v>426</v>
      </c>
      <c r="AF3" s="5" t="s">
        <v>537</v>
      </c>
      <c r="AG3" s="5" t="s">
        <v>538</v>
      </c>
      <c r="AH3" s="5" t="s">
        <v>539</v>
      </c>
      <c r="AI3" s="5" t="s">
        <v>540</v>
      </c>
      <c r="AJ3" s="5" t="s">
        <v>66</v>
      </c>
      <c r="AK3" s="5" t="s">
        <v>541</v>
      </c>
      <c r="AL3" s="5" t="s">
        <v>542</v>
      </c>
      <c r="AM3" s="5" t="s">
        <v>543</v>
      </c>
      <c r="AN3" s="5" t="s">
        <v>544</v>
      </c>
      <c r="AO3" s="4" t="s">
        <v>479</v>
      </c>
      <c r="AP3" s="5" t="s">
        <v>545</v>
      </c>
      <c r="AQ3" s="5" t="s">
        <v>546</v>
      </c>
      <c r="AR3" s="5" t="s">
        <v>547</v>
      </c>
      <c r="AS3" s="5" t="s">
        <v>548</v>
      </c>
      <c r="AT3" s="1" t="s">
        <v>418</v>
      </c>
      <c r="AU3" s="1" t="s">
        <v>549</v>
      </c>
      <c r="AV3" s="1" t="s">
        <v>550</v>
      </c>
      <c r="AW3" s="1" t="s">
        <v>551</v>
      </c>
      <c r="AX3" s="1" t="s">
        <v>552</v>
      </c>
      <c r="AY3" s="1" t="s">
        <v>127</v>
      </c>
      <c r="AZ3" s="1" t="s">
        <v>553</v>
      </c>
      <c r="BA3" s="1" t="s">
        <v>554</v>
      </c>
      <c r="BB3" s="1" t="s">
        <v>555</v>
      </c>
      <c r="BC3" s="1" t="s">
        <v>556</v>
      </c>
      <c r="BD3" s="1" t="s">
        <v>511</v>
      </c>
      <c r="BE3" s="1" t="s">
        <v>588</v>
      </c>
      <c r="BF3" s="1" t="s">
        <v>589</v>
      </c>
      <c r="BG3" s="1" t="s">
        <v>590</v>
      </c>
      <c r="BH3" s="1" t="s">
        <v>591</v>
      </c>
      <c r="BI3" s="1" t="s">
        <v>89</v>
      </c>
      <c r="BJ3" s="1" t="s">
        <v>532</v>
      </c>
      <c r="BK3" s="1" t="s">
        <v>533</v>
      </c>
      <c r="BL3" s="1" t="s">
        <v>534</v>
      </c>
      <c r="BM3" s="1" t="s">
        <v>535</v>
      </c>
      <c r="BN3" s="5" t="s">
        <v>147</v>
      </c>
      <c r="BO3" s="5" t="s">
        <v>557</v>
      </c>
      <c r="BP3" s="5" t="s">
        <v>558</v>
      </c>
      <c r="BQ3" s="5" t="s">
        <v>559</v>
      </c>
      <c r="BR3" s="5" t="s">
        <v>560</v>
      </c>
      <c r="BS3" s="5" t="s">
        <v>47</v>
      </c>
      <c r="BT3" s="5" t="s">
        <v>561</v>
      </c>
      <c r="BU3" s="5" t="s">
        <v>562</v>
      </c>
      <c r="BV3" s="5" t="s">
        <v>563</v>
      </c>
      <c r="BW3" s="5" t="s">
        <v>564</v>
      </c>
      <c r="BX3" s="5" t="s">
        <v>424</v>
      </c>
      <c r="BY3" s="5" t="s">
        <v>565</v>
      </c>
      <c r="BZ3" s="5" t="s">
        <v>566</v>
      </c>
      <c r="CA3" s="5" t="s">
        <v>567</v>
      </c>
      <c r="CB3" s="5" t="s">
        <v>568</v>
      </c>
      <c r="CC3" s="1" t="s">
        <v>250</v>
      </c>
      <c r="CD3" s="1" t="s">
        <v>569</v>
      </c>
      <c r="CE3" s="1" t="s">
        <v>570</v>
      </c>
      <c r="CF3" s="1" t="s">
        <v>571</v>
      </c>
      <c r="CG3" s="1" t="s">
        <v>572</v>
      </c>
      <c r="CH3" s="1" t="s">
        <v>416</v>
      </c>
      <c r="CI3" s="1" t="s">
        <v>528</v>
      </c>
      <c r="CJ3" s="1" t="s">
        <v>529</v>
      </c>
      <c r="CK3" s="1" t="s">
        <v>530</v>
      </c>
      <c r="CL3" s="1" t="s">
        <v>531</v>
      </c>
      <c r="CM3" s="1" t="s">
        <v>422</v>
      </c>
      <c r="CN3" s="1" t="s">
        <v>573</v>
      </c>
      <c r="CO3" s="1" t="s">
        <v>574</v>
      </c>
      <c r="CP3" s="1" t="s">
        <v>575</v>
      </c>
      <c r="CQ3" s="1" t="s">
        <v>576</v>
      </c>
      <c r="CR3" s="5" t="s">
        <v>423</v>
      </c>
      <c r="CS3" s="5" t="s">
        <v>577</v>
      </c>
      <c r="CT3" s="5" t="s">
        <v>578</v>
      </c>
      <c r="CU3" s="5" t="s">
        <v>579</v>
      </c>
      <c r="CV3" s="5" t="s">
        <v>580</v>
      </c>
      <c r="CW3" s="4" t="s">
        <v>425</v>
      </c>
      <c r="CX3" s="5" t="s">
        <v>581</v>
      </c>
      <c r="CY3" s="5" t="s">
        <v>582</v>
      </c>
      <c r="CZ3" s="5" t="s">
        <v>583</v>
      </c>
      <c r="DA3" s="5" t="s">
        <v>584</v>
      </c>
      <c r="DB3" s="1" t="s">
        <v>432</v>
      </c>
      <c r="DC3" s="4" t="s">
        <v>433</v>
      </c>
      <c r="DD3" s="5" t="s">
        <v>465</v>
      </c>
      <c r="DE3" s="1" t="s">
        <v>13</v>
      </c>
      <c r="DF3" s="1" t="s">
        <v>15</v>
      </c>
      <c r="DG3" s="1" t="s">
        <v>10</v>
      </c>
      <c r="DH3" s="1" t="s">
        <v>419</v>
      </c>
      <c r="DI3" s="1" t="s">
        <v>420</v>
      </c>
      <c r="DJ3" s="1" t="s">
        <v>421</v>
      </c>
      <c r="DK3" s="4" t="s">
        <v>434</v>
      </c>
      <c r="DL3" s="5" t="s">
        <v>463</v>
      </c>
      <c r="DM3" s="5" t="s">
        <v>437</v>
      </c>
      <c r="DN3" s="5" t="s">
        <v>463</v>
      </c>
      <c r="DO3" s="1" t="s">
        <v>16</v>
      </c>
      <c r="DP3" s="1" t="s">
        <v>17</v>
      </c>
      <c r="DQ3" s="1" t="s">
        <v>18</v>
      </c>
      <c r="DR3" s="1" t="s">
        <v>19</v>
      </c>
      <c r="DS3" s="1" t="s">
        <v>20</v>
      </c>
      <c r="DT3" s="1" t="s">
        <v>21</v>
      </c>
      <c r="DU3" s="1" t="s">
        <v>22</v>
      </c>
      <c r="DV3" s="1" t="s">
        <v>23</v>
      </c>
      <c r="DW3" s="1" t="s">
        <v>24</v>
      </c>
      <c r="DX3" s="1" t="s">
        <v>25</v>
      </c>
      <c r="DY3" s="1" t="s">
        <v>26</v>
      </c>
      <c r="DZ3" s="1" t="s">
        <v>27</v>
      </c>
      <c r="EA3" s="1" t="s">
        <v>6</v>
      </c>
    </row>
    <row r="4" spans="1:131" x14ac:dyDescent="0.2">
      <c r="A4" t="s">
        <v>35</v>
      </c>
      <c r="B4">
        <v>2001</v>
      </c>
      <c r="C4" s="45">
        <v>37073</v>
      </c>
      <c r="D4" t="s">
        <v>144</v>
      </c>
      <c r="E4" t="s">
        <v>586</v>
      </c>
      <c r="F4" t="s">
        <v>142</v>
      </c>
      <c r="G4" t="s">
        <v>143</v>
      </c>
      <c r="H4" t="s">
        <v>145</v>
      </c>
      <c r="I4" t="s">
        <v>146</v>
      </c>
      <c r="J4" t="s">
        <v>476</v>
      </c>
      <c r="K4" t="s">
        <v>476</v>
      </c>
      <c r="L4" t="s">
        <v>476</v>
      </c>
      <c r="M4" t="s">
        <v>476</v>
      </c>
      <c r="N4" t="s">
        <v>476</v>
      </c>
      <c r="O4" t="s">
        <v>476</v>
      </c>
      <c r="P4" t="s">
        <v>476</v>
      </c>
      <c r="Q4" t="s">
        <v>476</v>
      </c>
      <c r="R4" t="s">
        <v>476</v>
      </c>
      <c r="S4" t="s">
        <v>476</v>
      </c>
      <c r="T4" t="s">
        <v>476</v>
      </c>
      <c r="U4" t="s">
        <v>476</v>
      </c>
      <c r="V4" t="s">
        <v>476</v>
      </c>
      <c r="W4" t="s">
        <v>476</v>
      </c>
      <c r="X4" t="s">
        <v>476</v>
      </c>
      <c r="Y4" t="s">
        <v>476</v>
      </c>
      <c r="Z4" t="s">
        <v>476</v>
      </c>
      <c r="AA4" t="s">
        <v>476</v>
      </c>
      <c r="AB4" t="s">
        <v>476</v>
      </c>
      <c r="AC4" t="s">
        <v>476</v>
      </c>
      <c r="AD4" t="s">
        <v>476</v>
      </c>
      <c r="AE4" t="s">
        <v>476</v>
      </c>
      <c r="AF4" t="s">
        <v>476</v>
      </c>
      <c r="AG4" t="s">
        <v>476</v>
      </c>
      <c r="AH4" t="s">
        <v>476</v>
      </c>
      <c r="AI4" t="s">
        <v>476</v>
      </c>
      <c r="AJ4" t="s">
        <v>476</v>
      </c>
      <c r="AK4" t="s">
        <v>476</v>
      </c>
      <c r="AL4" t="s">
        <v>476</v>
      </c>
      <c r="AM4" t="s">
        <v>476</v>
      </c>
      <c r="AN4" t="s">
        <v>476</v>
      </c>
      <c r="AO4" t="s">
        <v>476</v>
      </c>
      <c r="AP4" t="s">
        <v>476</v>
      </c>
      <c r="AQ4" t="s">
        <v>476</v>
      </c>
      <c r="AR4" t="s">
        <v>476</v>
      </c>
      <c r="AS4" t="s">
        <v>476</v>
      </c>
      <c r="AT4" t="s">
        <v>476</v>
      </c>
      <c r="AU4" t="s">
        <v>476</v>
      </c>
      <c r="AV4" t="s">
        <v>476</v>
      </c>
      <c r="AW4" t="s">
        <v>476</v>
      </c>
      <c r="AX4" t="s">
        <v>476</v>
      </c>
      <c r="AY4" t="s">
        <v>476</v>
      </c>
      <c r="AZ4" t="s">
        <v>476</v>
      </c>
      <c r="BA4" t="s">
        <v>476</v>
      </c>
      <c r="BB4" t="s">
        <v>476</v>
      </c>
      <c r="BC4" t="s">
        <v>476</v>
      </c>
      <c r="BD4" t="s">
        <v>476</v>
      </c>
      <c r="BE4" t="s">
        <v>476</v>
      </c>
      <c r="BF4" t="s">
        <v>476</v>
      </c>
      <c r="BG4" t="s">
        <v>476</v>
      </c>
      <c r="BH4" t="s">
        <v>476</v>
      </c>
      <c r="BI4" t="s">
        <v>476</v>
      </c>
      <c r="BJ4" t="s">
        <v>476</v>
      </c>
      <c r="BK4" t="s">
        <v>476</v>
      </c>
      <c r="BL4" t="s">
        <v>476</v>
      </c>
      <c r="BM4" t="s">
        <v>476</v>
      </c>
      <c r="BN4" t="s">
        <v>147</v>
      </c>
      <c r="BO4" t="s">
        <v>557</v>
      </c>
      <c r="BP4" t="s">
        <v>476</v>
      </c>
      <c r="BQ4" t="s">
        <v>476</v>
      </c>
      <c r="BR4" t="s">
        <v>476</v>
      </c>
      <c r="BS4" t="s">
        <v>476</v>
      </c>
      <c r="BT4" t="s">
        <v>476</v>
      </c>
      <c r="BU4" t="s">
        <v>476</v>
      </c>
      <c r="BV4" t="s">
        <v>476</v>
      </c>
      <c r="BW4" t="s">
        <v>476</v>
      </c>
      <c r="BX4" t="s">
        <v>476</v>
      </c>
      <c r="BY4" t="s">
        <v>476</v>
      </c>
      <c r="BZ4" t="s">
        <v>476</v>
      </c>
      <c r="CA4" t="s">
        <v>476</v>
      </c>
      <c r="CB4" t="s">
        <v>476</v>
      </c>
      <c r="CC4" t="s">
        <v>476</v>
      </c>
      <c r="CD4" t="s">
        <v>476</v>
      </c>
      <c r="CE4" t="s">
        <v>476</v>
      </c>
      <c r="CF4" t="s">
        <v>476</v>
      </c>
      <c r="CG4" t="s">
        <v>476</v>
      </c>
      <c r="CH4" t="s">
        <v>476</v>
      </c>
      <c r="CI4" t="s">
        <v>476</v>
      </c>
      <c r="CJ4" t="s">
        <v>476</v>
      </c>
      <c r="CK4" t="s">
        <v>476</v>
      </c>
      <c r="CL4" t="s">
        <v>476</v>
      </c>
      <c r="CM4" t="s">
        <v>476</v>
      </c>
      <c r="CN4" t="s">
        <v>476</v>
      </c>
      <c r="CO4" t="s">
        <v>476</v>
      </c>
      <c r="CP4" t="s">
        <v>476</v>
      </c>
      <c r="CQ4" t="s">
        <v>476</v>
      </c>
      <c r="CR4" t="s">
        <v>476</v>
      </c>
      <c r="CS4" t="s">
        <v>476</v>
      </c>
      <c r="CT4" t="s">
        <v>476</v>
      </c>
      <c r="CU4" t="s">
        <v>476</v>
      </c>
      <c r="CV4" t="s">
        <v>476</v>
      </c>
      <c r="CW4" t="s">
        <v>476</v>
      </c>
      <c r="CX4" t="s">
        <v>476</v>
      </c>
      <c r="CY4" s="14" t="s">
        <v>476</v>
      </c>
      <c r="CZ4" t="s">
        <v>476</v>
      </c>
      <c r="DA4" t="s">
        <v>476</v>
      </c>
      <c r="DB4" s="14">
        <v>490</v>
      </c>
      <c r="DC4" s="51">
        <v>313</v>
      </c>
      <c r="DD4" s="50">
        <v>88200</v>
      </c>
      <c r="DE4" s="1" t="s">
        <v>53</v>
      </c>
      <c r="DF4" t="s">
        <v>45</v>
      </c>
      <c r="DG4" t="s">
        <v>31</v>
      </c>
      <c r="DH4" t="s">
        <v>147</v>
      </c>
      <c r="DO4" t="s">
        <v>273</v>
      </c>
      <c r="EA4">
        <v>617</v>
      </c>
    </row>
    <row r="5" spans="1:131" x14ac:dyDescent="0.2">
      <c r="A5" t="s">
        <v>35</v>
      </c>
      <c r="B5">
        <v>2002</v>
      </c>
      <c r="C5" s="45">
        <v>37408</v>
      </c>
      <c r="D5" t="s">
        <v>144</v>
      </c>
      <c r="E5" t="s">
        <v>587</v>
      </c>
      <c r="F5" t="s">
        <v>365</v>
      </c>
      <c r="G5" t="s">
        <v>366</v>
      </c>
      <c r="H5" t="s">
        <v>100</v>
      </c>
      <c r="I5" t="s">
        <v>367</v>
      </c>
      <c r="J5" t="s">
        <v>476</v>
      </c>
      <c r="K5" t="s">
        <v>476</v>
      </c>
      <c r="L5" t="s">
        <v>476</v>
      </c>
      <c r="M5" t="s">
        <v>476</v>
      </c>
      <c r="N5" t="s">
        <v>476</v>
      </c>
      <c r="O5" t="s">
        <v>476</v>
      </c>
      <c r="P5" t="s">
        <v>476</v>
      </c>
      <c r="Q5" t="s">
        <v>476</v>
      </c>
      <c r="R5" t="s">
        <v>476</v>
      </c>
      <c r="S5" t="s">
        <v>476</v>
      </c>
      <c r="T5" t="s">
        <v>476</v>
      </c>
      <c r="U5" t="s">
        <v>476</v>
      </c>
      <c r="V5" t="s">
        <v>476</v>
      </c>
      <c r="W5" t="s">
        <v>476</v>
      </c>
      <c r="X5" t="s">
        <v>476</v>
      </c>
      <c r="Y5" t="s">
        <v>476</v>
      </c>
      <c r="Z5" t="s">
        <v>476</v>
      </c>
      <c r="AA5" t="s">
        <v>476</v>
      </c>
      <c r="AB5" t="s">
        <v>476</v>
      </c>
      <c r="AC5" t="s">
        <v>476</v>
      </c>
      <c r="AD5" t="s">
        <v>476</v>
      </c>
      <c r="AE5" t="s">
        <v>476</v>
      </c>
      <c r="AF5" t="s">
        <v>476</v>
      </c>
      <c r="AG5" t="s">
        <v>476</v>
      </c>
      <c r="AH5" t="s">
        <v>476</v>
      </c>
      <c r="AI5" t="s">
        <v>476</v>
      </c>
      <c r="AJ5" t="s">
        <v>476</v>
      </c>
      <c r="AK5" t="s">
        <v>476</v>
      </c>
      <c r="AL5" t="s">
        <v>476</v>
      </c>
      <c r="AM5" t="s">
        <v>476</v>
      </c>
      <c r="AN5" t="s">
        <v>476</v>
      </c>
      <c r="AO5" t="s">
        <v>476</v>
      </c>
      <c r="AP5" t="s">
        <v>476</v>
      </c>
      <c r="AQ5" t="s">
        <v>476</v>
      </c>
      <c r="AR5" t="s">
        <v>476</v>
      </c>
      <c r="AS5" t="s">
        <v>476</v>
      </c>
      <c r="AT5" t="s">
        <v>476</v>
      </c>
      <c r="AU5" t="s">
        <v>476</v>
      </c>
      <c r="AV5" t="s">
        <v>476</v>
      </c>
      <c r="AW5" t="s">
        <v>476</v>
      </c>
      <c r="AX5" t="s">
        <v>476</v>
      </c>
      <c r="AY5" t="s">
        <v>127</v>
      </c>
      <c r="AZ5" t="s">
        <v>476</v>
      </c>
      <c r="BA5" t="s">
        <v>554</v>
      </c>
      <c r="BB5" t="s">
        <v>476</v>
      </c>
      <c r="BC5" t="s">
        <v>476</v>
      </c>
      <c r="BD5" t="s">
        <v>476</v>
      </c>
      <c r="BE5" t="s">
        <v>476</v>
      </c>
      <c r="BF5" t="s">
        <v>476</v>
      </c>
      <c r="BG5" t="s">
        <v>476</v>
      </c>
      <c r="BH5" t="s">
        <v>476</v>
      </c>
      <c r="BI5" t="s">
        <v>476</v>
      </c>
      <c r="BJ5" t="s">
        <v>476</v>
      </c>
      <c r="BK5" t="s">
        <v>476</v>
      </c>
      <c r="BL5" t="s">
        <v>476</v>
      </c>
      <c r="BM5" t="s">
        <v>476</v>
      </c>
      <c r="BN5" t="s">
        <v>476</v>
      </c>
      <c r="BO5" t="s">
        <v>476</v>
      </c>
      <c r="BP5" t="s">
        <v>476</v>
      </c>
      <c r="BQ5" t="s">
        <v>476</v>
      </c>
      <c r="BR5" t="s">
        <v>476</v>
      </c>
      <c r="BS5" t="s">
        <v>476</v>
      </c>
      <c r="BT5" t="s">
        <v>476</v>
      </c>
      <c r="BU5" t="s">
        <v>476</v>
      </c>
      <c r="BV5" t="s">
        <v>476</v>
      </c>
      <c r="BW5" t="s">
        <v>476</v>
      </c>
      <c r="BX5" t="s">
        <v>476</v>
      </c>
      <c r="BY5" t="s">
        <v>476</v>
      </c>
      <c r="BZ5" t="s">
        <v>476</v>
      </c>
      <c r="CA5" t="s">
        <v>476</v>
      </c>
      <c r="CB5" t="s">
        <v>476</v>
      </c>
      <c r="CC5" t="s">
        <v>476</v>
      </c>
      <c r="CD5" t="s">
        <v>476</v>
      </c>
      <c r="CE5" t="s">
        <v>476</v>
      </c>
      <c r="CF5" t="s">
        <v>476</v>
      </c>
      <c r="CG5" t="s">
        <v>476</v>
      </c>
      <c r="CH5" t="s">
        <v>476</v>
      </c>
      <c r="CI5" t="s">
        <v>476</v>
      </c>
      <c r="CJ5" t="s">
        <v>476</v>
      </c>
      <c r="CK5" t="s">
        <v>476</v>
      </c>
      <c r="CL5" t="s">
        <v>476</v>
      </c>
      <c r="CM5" t="s">
        <v>476</v>
      </c>
      <c r="CN5" t="s">
        <v>476</v>
      </c>
      <c r="CO5" t="s">
        <v>476</v>
      </c>
      <c r="CP5" t="s">
        <v>476</v>
      </c>
      <c r="CQ5" t="s">
        <v>476</v>
      </c>
      <c r="CR5" t="s">
        <v>476</v>
      </c>
      <c r="CS5" t="s">
        <v>476</v>
      </c>
      <c r="CT5" t="s">
        <v>476</v>
      </c>
      <c r="CU5" t="s">
        <v>476</v>
      </c>
      <c r="CV5" t="s">
        <v>476</v>
      </c>
      <c r="CW5" t="s">
        <v>476</v>
      </c>
      <c r="CX5" t="s">
        <v>476</v>
      </c>
      <c r="CY5" s="14" t="s">
        <v>476</v>
      </c>
      <c r="CZ5" t="s">
        <v>476</v>
      </c>
      <c r="DA5" t="s">
        <v>476</v>
      </c>
      <c r="DB5" s="14">
        <v>280</v>
      </c>
      <c r="DC5" s="50">
        <v>280</v>
      </c>
      <c r="DD5" s="50">
        <v>50400</v>
      </c>
      <c r="DE5" s="2" t="s">
        <v>53</v>
      </c>
      <c r="DF5" t="s">
        <v>45</v>
      </c>
      <c r="DG5" t="s">
        <v>31</v>
      </c>
      <c r="DH5" t="s">
        <v>127</v>
      </c>
      <c r="EA5">
        <v>621</v>
      </c>
    </row>
    <row r="6" spans="1:131" x14ac:dyDescent="0.2">
      <c r="A6" t="s">
        <v>35</v>
      </c>
      <c r="B6">
        <v>2002</v>
      </c>
      <c r="C6" s="45">
        <v>37469</v>
      </c>
      <c r="D6" t="s">
        <v>144</v>
      </c>
      <c r="E6" t="s">
        <v>587</v>
      </c>
      <c r="F6" t="s">
        <v>188</v>
      </c>
      <c r="G6" t="s">
        <v>189</v>
      </c>
      <c r="H6" t="s">
        <v>104</v>
      </c>
      <c r="I6" t="s">
        <v>190</v>
      </c>
      <c r="J6" t="s">
        <v>476</v>
      </c>
      <c r="K6" t="s">
        <v>476</v>
      </c>
      <c r="L6" t="s">
        <v>476</v>
      </c>
      <c r="M6" t="s">
        <v>476</v>
      </c>
      <c r="N6" t="s">
        <v>476</v>
      </c>
      <c r="O6" t="s">
        <v>476</v>
      </c>
      <c r="P6" t="s">
        <v>476</v>
      </c>
      <c r="Q6" t="s">
        <v>476</v>
      </c>
      <c r="R6" t="s">
        <v>476</v>
      </c>
      <c r="S6" t="s">
        <v>476</v>
      </c>
      <c r="T6" t="s">
        <v>476</v>
      </c>
      <c r="U6" t="s">
        <v>476</v>
      </c>
      <c r="V6" t="s">
        <v>476</v>
      </c>
      <c r="W6" t="s">
        <v>476</v>
      </c>
      <c r="X6" t="s">
        <v>476</v>
      </c>
      <c r="Y6" t="s">
        <v>476</v>
      </c>
      <c r="Z6" t="s">
        <v>476</v>
      </c>
      <c r="AA6" t="s">
        <v>476</v>
      </c>
      <c r="AB6" t="s">
        <v>476</v>
      </c>
      <c r="AC6" t="s">
        <v>476</v>
      </c>
      <c r="AD6" t="s">
        <v>476</v>
      </c>
      <c r="AE6" t="s">
        <v>476</v>
      </c>
      <c r="AF6" t="s">
        <v>476</v>
      </c>
      <c r="AG6" t="s">
        <v>476</v>
      </c>
      <c r="AH6" t="s">
        <v>476</v>
      </c>
      <c r="AI6" t="s">
        <v>476</v>
      </c>
      <c r="AJ6" t="s">
        <v>476</v>
      </c>
      <c r="AK6" t="s">
        <v>476</v>
      </c>
      <c r="AL6" t="s">
        <v>476</v>
      </c>
      <c r="AM6" t="s">
        <v>476</v>
      </c>
      <c r="AN6" t="s">
        <v>476</v>
      </c>
      <c r="AO6" t="s">
        <v>476</v>
      </c>
      <c r="AP6" t="s">
        <v>476</v>
      </c>
      <c r="AQ6" t="s">
        <v>476</v>
      </c>
      <c r="AR6" t="s">
        <v>476</v>
      </c>
      <c r="AS6" t="s">
        <v>476</v>
      </c>
      <c r="AT6" t="s">
        <v>476</v>
      </c>
      <c r="AU6" t="s">
        <v>476</v>
      </c>
      <c r="AV6" t="s">
        <v>476</v>
      </c>
      <c r="AW6" t="s">
        <v>476</v>
      </c>
      <c r="AX6" t="s">
        <v>476</v>
      </c>
      <c r="AY6" t="s">
        <v>127</v>
      </c>
      <c r="AZ6" t="s">
        <v>476</v>
      </c>
      <c r="BA6" t="s">
        <v>554</v>
      </c>
      <c r="BB6" t="s">
        <v>476</v>
      </c>
      <c r="BC6" t="s">
        <v>476</v>
      </c>
      <c r="BD6" t="s">
        <v>476</v>
      </c>
      <c r="BE6" t="s">
        <v>476</v>
      </c>
      <c r="BF6" t="s">
        <v>476</v>
      </c>
      <c r="BG6" t="s">
        <v>476</v>
      </c>
      <c r="BH6" t="s">
        <v>476</v>
      </c>
      <c r="BI6" t="s">
        <v>476</v>
      </c>
      <c r="BJ6" t="s">
        <v>476</v>
      </c>
      <c r="BK6" t="s">
        <v>476</v>
      </c>
      <c r="BL6" t="s">
        <v>476</v>
      </c>
      <c r="BM6" t="s">
        <v>476</v>
      </c>
      <c r="BN6" t="s">
        <v>147</v>
      </c>
      <c r="BO6" t="s">
        <v>476</v>
      </c>
      <c r="BP6" t="s">
        <v>558</v>
      </c>
      <c r="BQ6" t="s">
        <v>476</v>
      </c>
      <c r="BR6" t="s">
        <v>476</v>
      </c>
      <c r="BS6" t="s">
        <v>476</v>
      </c>
      <c r="BT6" t="s">
        <v>476</v>
      </c>
      <c r="BU6" t="s">
        <v>476</v>
      </c>
      <c r="BV6" t="s">
        <v>476</v>
      </c>
      <c r="BW6" t="s">
        <v>476</v>
      </c>
      <c r="BX6" t="s">
        <v>476</v>
      </c>
      <c r="BY6" t="s">
        <v>476</v>
      </c>
      <c r="BZ6" t="s">
        <v>476</v>
      </c>
      <c r="CA6" t="s">
        <v>476</v>
      </c>
      <c r="CB6" t="s">
        <v>476</v>
      </c>
      <c r="CC6" t="s">
        <v>476</v>
      </c>
      <c r="CD6" t="s">
        <v>476</v>
      </c>
      <c r="CE6" t="s">
        <v>476</v>
      </c>
      <c r="CF6" t="s">
        <v>476</v>
      </c>
      <c r="CG6" t="s">
        <v>476</v>
      </c>
      <c r="CH6" t="s">
        <v>476</v>
      </c>
      <c r="CI6" t="s">
        <v>476</v>
      </c>
      <c r="CJ6" t="s">
        <v>476</v>
      </c>
      <c r="CK6" t="s">
        <v>476</v>
      </c>
      <c r="CL6" t="s">
        <v>476</v>
      </c>
      <c r="CM6" t="s">
        <v>476</v>
      </c>
      <c r="CN6" t="s">
        <v>476</v>
      </c>
      <c r="CO6" t="s">
        <v>476</v>
      </c>
      <c r="CP6" t="s">
        <v>476</v>
      </c>
      <c r="CQ6" t="s">
        <v>476</v>
      </c>
      <c r="CR6" t="s">
        <v>476</v>
      </c>
      <c r="CS6" t="s">
        <v>476</v>
      </c>
      <c r="CT6" t="s">
        <v>476</v>
      </c>
      <c r="CU6" t="s">
        <v>476</v>
      </c>
      <c r="CV6" t="s">
        <v>476</v>
      </c>
      <c r="CW6" t="s">
        <v>476</v>
      </c>
      <c r="CX6" t="s">
        <v>476</v>
      </c>
      <c r="CY6" s="14" t="s">
        <v>476</v>
      </c>
      <c r="CZ6" t="s">
        <v>476</v>
      </c>
      <c r="DA6" t="s">
        <v>476</v>
      </c>
      <c r="DB6" s="14">
        <v>536</v>
      </c>
      <c r="DC6" s="51">
        <v>536</v>
      </c>
      <c r="DD6" s="51">
        <v>96480</v>
      </c>
      <c r="DE6" s="4" t="s">
        <v>53</v>
      </c>
      <c r="DF6" s="3" t="s">
        <v>45</v>
      </c>
      <c r="DG6" t="s">
        <v>31</v>
      </c>
      <c r="DH6" t="s">
        <v>127</v>
      </c>
      <c r="DI6" t="s">
        <v>147</v>
      </c>
      <c r="DK6" t="s">
        <v>436</v>
      </c>
      <c r="DL6" t="s">
        <v>435</v>
      </c>
      <c r="EA6">
        <v>659</v>
      </c>
    </row>
    <row r="7" spans="1:131" x14ac:dyDescent="0.2">
      <c r="A7" t="s">
        <v>168</v>
      </c>
      <c r="B7">
        <v>2002</v>
      </c>
      <c r="C7" s="45">
        <v>37438</v>
      </c>
      <c r="D7" t="s">
        <v>124</v>
      </c>
      <c r="E7" t="s">
        <v>592</v>
      </c>
      <c r="F7" t="s">
        <v>328</v>
      </c>
      <c r="G7" t="s">
        <v>329</v>
      </c>
      <c r="H7" t="s">
        <v>330</v>
      </c>
      <c r="I7" t="s">
        <v>331</v>
      </c>
      <c r="J7" t="s">
        <v>476</v>
      </c>
      <c r="K7" t="s">
        <v>476</v>
      </c>
      <c r="L7" t="s">
        <v>476</v>
      </c>
      <c r="M7" t="s">
        <v>476</v>
      </c>
      <c r="N7" t="s">
        <v>476</v>
      </c>
      <c r="O7" t="s">
        <v>476</v>
      </c>
      <c r="P7" t="s">
        <v>476</v>
      </c>
      <c r="Q7" t="s">
        <v>476</v>
      </c>
      <c r="R7" t="s">
        <v>476</v>
      </c>
      <c r="S7" t="s">
        <v>476</v>
      </c>
      <c r="T7" t="s">
        <v>476</v>
      </c>
      <c r="U7" t="s">
        <v>476</v>
      </c>
      <c r="V7" t="s">
        <v>476</v>
      </c>
      <c r="W7" t="s">
        <v>476</v>
      </c>
      <c r="X7" t="s">
        <v>476</v>
      </c>
      <c r="Y7" t="s">
        <v>476</v>
      </c>
      <c r="Z7" t="s">
        <v>476</v>
      </c>
      <c r="AA7" t="s">
        <v>476</v>
      </c>
      <c r="AB7" t="s">
        <v>476</v>
      </c>
      <c r="AC7" t="s">
        <v>476</v>
      </c>
      <c r="AD7" t="s">
        <v>476</v>
      </c>
      <c r="AE7" t="s">
        <v>476</v>
      </c>
      <c r="AF7" t="s">
        <v>476</v>
      </c>
      <c r="AG7" t="s">
        <v>476</v>
      </c>
      <c r="AH7" t="s">
        <v>476</v>
      </c>
      <c r="AI7" t="s">
        <v>476</v>
      </c>
      <c r="AJ7" t="s">
        <v>476</v>
      </c>
      <c r="AK7" t="s">
        <v>476</v>
      </c>
      <c r="AL7" t="s">
        <v>476</v>
      </c>
      <c r="AM7" t="s">
        <v>476</v>
      </c>
      <c r="AN7" t="s">
        <v>476</v>
      </c>
      <c r="AO7" t="s">
        <v>476</v>
      </c>
      <c r="AP7" t="s">
        <v>476</v>
      </c>
      <c r="AQ7" t="s">
        <v>476</v>
      </c>
      <c r="AR7" t="s">
        <v>476</v>
      </c>
      <c r="AS7" t="s">
        <v>476</v>
      </c>
      <c r="AT7" t="s">
        <v>476</v>
      </c>
      <c r="AU7" t="s">
        <v>476</v>
      </c>
      <c r="AV7" t="s">
        <v>476</v>
      </c>
      <c r="AW7" t="s">
        <v>476</v>
      </c>
      <c r="AX7" t="s">
        <v>476</v>
      </c>
      <c r="AY7" t="s">
        <v>127</v>
      </c>
      <c r="AZ7" t="s">
        <v>476</v>
      </c>
      <c r="BA7" t="s">
        <v>554</v>
      </c>
      <c r="BB7" t="s">
        <v>476</v>
      </c>
      <c r="BC7" t="s">
        <v>476</v>
      </c>
      <c r="BD7" t="s">
        <v>476</v>
      </c>
      <c r="BE7" t="s">
        <v>476</v>
      </c>
      <c r="BF7" t="s">
        <v>476</v>
      </c>
      <c r="BG7" t="s">
        <v>476</v>
      </c>
      <c r="BH7" t="s">
        <v>476</v>
      </c>
      <c r="BI7" t="s">
        <v>476</v>
      </c>
      <c r="BJ7" t="s">
        <v>476</v>
      </c>
      <c r="BK7" t="s">
        <v>476</v>
      </c>
      <c r="BL7" t="s">
        <v>476</v>
      </c>
      <c r="BM7" t="s">
        <v>476</v>
      </c>
      <c r="BN7" t="s">
        <v>476</v>
      </c>
      <c r="BO7" t="s">
        <v>476</v>
      </c>
      <c r="BP7" t="s">
        <v>476</v>
      </c>
      <c r="BQ7" t="s">
        <v>476</v>
      </c>
      <c r="BR7" t="s">
        <v>476</v>
      </c>
      <c r="BS7" t="s">
        <v>476</v>
      </c>
      <c r="BT7" t="s">
        <v>476</v>
      </c>
      <c r="BU7" t="s">
        <v>476</v>
      </c>
      <c r="BV7" t="s">
        <v>476</v>
      </c>
      <c r="BW7" t="s">
        <v>476</v>
      </c>
      <c r="BX7" t="s">
        <v>476</v>
      </c>
      <c r="BY7" t="s">
        <v>476</v>
      </c>
      <c r="BZ7" t="s">
        <v>476</v>
      </c>
      <c r="CA7" t="s">
        <v>476</v>
      </c>
      <c r="CB7" t="s">
        <v>476</v>
      </c>
      <c r="CC7" t="s">
        <v>476</v>
      </c>
      <c r="CD7" t="s">
        <v>476</v>
      </c>
      <c r="CE7" t="s">
        <v>476</v>
      </c>
      <c r="CF7" t="s">
        <v>476</v>
      </c>
      <c r="CG7" t="s">
        <v>476</v>
      </c>
      <c r="CH7" t="s">
        <v>476</v>
      </c>
      <c r="CI7" t="s">
        <v>476</v>
      </c>
      <c r="CJ7" t="s">
        <v>476</v>
      </c>
      <c r="CK7" t="s">
        <v>476</v>
      </c>
      <c r="CL7" t="s">
        <v>476</v>
      </c>
      <c r="CM7" t="s">
        <v>476</v>
      </c>
      <c r="CN7" t="s">
        <v>476</v>
      </c>
      <c r="CO7" t="s">
        <v>476</v>
      </c>
      <c r="CP7" t="s">
        <v>476</v>
      </c>
      <c r="CQ7" t="s">
        <v>476</v>
      </c>
      <c r="CR7" t="s">
        <v>476</v>
      </c>
      <c r="CS7" t="s">
        <v>476</v>
      </c>
      <c r="CT7" t="s">
        <v>476</v>
      </c>
      <c r="CU7" t="s">
        <v>476</v>
      </c>
      <c r="CV7" t="s">
        <v>476</v>
      </c>
      <c r="CW7" t="s">
        <v>476</v>
      </c>
      <c r="CX7" t="s">
        <v>476</v>
      </c>
      <c r="CY7" t="s">
        <v>476</v>
      </c>
      <c r="CZ7" t="s">
        <v>476</v>
      </c>
      <c r="DA7" t="s">
        <v>476</v>
      </c>
      <c r="DB7" s="14">
        <v>249</v>
      </c>
      <c r="DC7" s="14">
        <v>249</v>
      </c>
      <c r="DD7" s="50">
        <v>44820</v>
      </c>
      <c r="DE7" t="s">
        <v>53</v>
      </c>
      <c r="DF7" t="s">
        <v>45</v>
      </c>
      <c r="DG7" t="s">
        <v>31</v>
      </c>
      <c r="DH7" s="2" t="s">
        <v>127</v>
      </c>
      <c r="DI7" s="2"/>
      <c r="DJ7" s="2"/>
      <c r="DO7" t="s">
        <v>185</v>
      </c>
      <c r="EA7">
        <v>522</v>
      </c>
    </row>
    <row r="8" spans="1:131" x14ac:dyDescent="0.2">
      <c r="A8" t="s">
        <v>35</v>
      </c>
      <c r="B8">
        <v>2002</v>
      </c>
      <c r="C8" s="45">
        <v>37469</v>
      </c>
      <c r="D8" t="s">
        <v>124</v>
      </c>
      <c r="E8" t="s">
        <v>592</v>
      </c>
      <c r="F8" t="s">
        <v>122</v>
      </c>
      <c r="G8" s="2" t="s">
        <v>123</v>
      </c>
      <c r="H8" t="s">
        <v>125</v>
      </c>
      <c r="I8" t="s">
        <v>126</v>
      </c>
      <c r="J8" t="s">
        <v>476</v>
      </c>
      <c r="K8" t="s">
        <v>476</v>
      </c>
      <c r="L8" t="s">
        <v>476</v>
      </c>
      <c r="M8" t="s">
        <v>476</v>
      </c>
      <c r="N8" t="s">
        <v>476</v>
      </c>
      <c r="O8" t="s">
        <v>476</v>
      </c>
      <c r="P8" t="s">
        <v>476</v>
      </c>
      <c r="Q8" t="s">
        <v>476</v>
      </c>
      <c r="R8" t="s">
        <v>476</v>
      </c>
      <c r="S8" t="s">
        <v>476</v>
      </c>
      <c r="T8" t="s">
        <v>476</v>
      </c>
      <c r="U8" t="s">
        <v>476</v>
      </c>
      <c r="V8" t="s">
        <v>476</v>
      </c>
      <c r="W8" t="s">
        <v>476</v>
      </c>
      <c r="X8" t="s">
        <v>476</v>
      </c>
      <c r="Y8" t="s">
        <v>476</v>
      </c>
      <c r="Z8" t="s">
        <v>476</v>
      </c>
      <c r="AA8" t="s">
        <v>476</v>
      </c>
      <c r="AB8" t="s">
        <v>476</v>
      </c>
      <c r="AC8" t="s">
        <v>476</v>
      </c>
      <c r="AD8" t="s">
        <v>476</v>
      </c>
      <c r="AE8" t="s">
        <v>476</v>
      </c>
      <c r="AF8" t="s">
        <v>476</v>
      </c>
      <c r="AG8" t="s">
        <v>476</v>
      </c>
      <c r="AH8" t="s">
        <v>476</v>
      </c>
      <c r="AI8" t="s">
        <v>476</v>
      </c>
      <c r="AJ8" t="s">
        <v>476</v>
      </c>
      <c r="AK8" t="s">
        <v>476</v>
      </c>
      <c r="AL8" t="s">
        <v>476</v>
      </c>
      <c r="AM8" t="s">
        <v>476</v>
      </c>
      <c r="AN8" t="s">
        <v>476</v>
      </c>
      <c r="AO8" t="s">
        <v>476</v>
      </c>
      <c r="AP8" t="s">
        <v>476</v>
      </c>
      <c r="AQ8" t="s">
        <v>476</v>
      </c>
      <c r="AR8" t="s">
        <v>476</v>
      </c>
      <c r="AS8" t="s">
        <v>476</v>
      </c>
      <c r="AT8" t="s">
        <v>476</v>
      </c>
      <c r="AU8" t="s">
        <v>476</v>
      </c>
      <c r="AV8" t="s">
        <v>476</v>
      </c>
      <c r="AW8" t="s">
        <v>476</v>
      </c>
      <c r="AX8" t="s">
        <v>476</v>
      </c>
      <c r="AY8" t="s">
        <v>127</v>
      </c>
      <c r="AZ8" t="s">
        <v>476</v>
      </c>
      <c r="BA8" t="s">
        <v>554</v>
      </c>
      <c r="BB8" t="s">
        <v>476</v>
      </c>
      <c r="BC8" t="s">
        <v>476</v>
      </c>
      <c r="BD8" t="s">
        <v>476</v>
      </c>
      <c r="BE8" t="s">
        <v>476</v>
      </c>
      <c r="BF8" t="s">
        <v>476</v>
      </c>
      <c r="BG8" t="s">
        <v>476</v>
      </c>
      <c r="BH8" t="s">
        <v>476</v>
      </c>
      <c r="BI8" t="s">
        <v>476</v>
      </c>
      <c r="BJ8" t="s">
        <v>476</v>
      </c>
      <c r="BK8" t="s">
        <v>476</v>
      </c>
      <c r="BL8" t="s">
        <v>476</v>
      </c>
      <c r="BM8" t="s">
        <v>476</v>
      </c>
      <c r="BN8" t="s">
        <v>476</v>
      </c>
      <c r="BO8" t="s">
        <v>476</v>
      </c>
      <c r="BP8" t="s">
        <v>476</v>
      </c>
      <c r="BQ8" t="s">
        <v>476</v>
      </c>
      <c r="BR8" t="s">
        <v>476</v>
      </c>
      <c r="BS8" t="s">
        <v>476</v>
      </c>
      <c r="BT8" t="s">
        <v>476</v>
      </c>
      <c r="BU8" t="s">
        <v>476</v>
      </c>
      <c r="BV8" t="s">
        <v>476</v>
      </c>
      <c r="BW8" t="s">
        <v>476</v>
      </c>
      <c r="BX8" t="s">
        <v>476</v>
      </c>
      <c r="BY8" t="s">
        <v>476</v>
      </c>
      <c r="BZ8" t="s">
        <v>476</v>
      </c>
      <c r="CA8" t="s">
        <v>476</v>
      </c>
      <c r="CB8" t="s">
        <v>476</v>
      </c>
      <c r="CC8" t="s">
        <v>476</v>
      </c>
      <c r="CD8" t="s">
        <v>476</v>
      </c>
      <c r="CE8" t="s">
        <v>476</v>
      </c>
      <c r="CF8" t="s">
        <v>476</v>
      </c>
      <c r="CG8" t="s">
        <v>476</v>
      </c>
      <c r="CH8" t="s">
        <v>476</v>
      </c>
      <c r="CI8" t="s">
        <v>476</v>
      </c>
      <c r="CJ8" t="s">
        <v>476</v>
      </c>
      <c r="CK8" t="s">
        <v>476</v>
      </c>
      <c r="CL8" t="s">
        <v>476</v>
      </c>
      <c r="CM8" t="s">
        <v>476</v>
      </c>
      <c r="CN8" t="s">
        <v>476</v>
      </c>
      <c r="CO8" t="s">
        <v>476</v>
      </c>
      <c r="CP8" t="s">
        <v>476</v>
      </c>
      <c r="CQ8" t="s">
        <v>476</v>
      </c>
      <c r="CR8" t="s">
        <v>476</v>
      </c>
      <c r="CS8" t="s">
        <v>476</v>
      </c>
      <c r="CT8" t="s">
        <v>476</v>
      </c>
      <c r="CU8" t="s">
        <v>476</v>
      </c>
      <c r="CV8" t="s">
        <v>476</v>
      </c>
      <c r="CW8" t="s">
        <v>476</v>
      </c>
      <c r="CX8" t="s">
        <v>476</v>
      </c>
      <c r="CY8" t="s">
        <v>476</v>
      </c>
      <c r="CZ8" t="s">
        <v>476</v>
      </c>
      <c r="DA8" t="s">
        <v>476</v>
      </c>
      <c r="DB8" s="14">
        <v>248</v>
      </c>
      <c r="DC8" s="14">
        <v>248</v>
      </c>
      <c r="DD8" s="50">
        <v>44640</v>
      </c>
      <c r="DE8" t="s">
        <v>53</v>
      </c>
      <c r="DF8" t="s">
        <v>45</v>
      </c>
      <c r="DG8" t="s">
        <v>31</v>
      </c>
      <c r="DH8" s="2" t="s">
        <v>127</v>
      </c>
      <c r="DI8" s="2"/>
      <c r="DJ8" s="2"/>
      <c r="EA8">
        <v>548</v>
      </c>
    </row>
    <row r="9" spans="1:131" x14ac:dyDescent="0.2">
      <c r="A9" t="s">
        <v>204</v>
      </c>
      <c r="B9">
        <v>2002</v>
      </c>
      <c r="C9" s="45">
        <v>37530</v>
      </c>
      <c r="D9" t="s">
        <v>124</v>
      </c>
      <c r="E9" t="s">
        <v>592</v>
      </c>
      <c r="F9" t="s">
        <v>238</v>
      </c>
      <c r="G9" t="s">
        <v>239</v>
      </c>
      <c r="H9" t="s">
        <v>240</v>
      </c>
      <c r="I9" t="s">
        <v>241</v>
      </c>
      <c r="J9" t="s">
        <v>476</v>
      </c>
      <c r="K9" t="s">
        <v>476</v>
      </c>
      <c r="L9" t="s">
        <v>476</v>
      </c>
      <c r="M9" t="s">
        <v>476</v>
      </c>
      <c r="N9" t="s">
        <v>476</v>
      </c>
      <c r="O9" t="s">
        <v>476</v>
      </c>
      <c r="P9" t="s">
        <v>476</v>
      </c>
      <c r="Q9" t="s">
        <v>476</v>
      </c>
      <c r="R9" t="s">
        <v>476</v>
      </c>
      <c r="S9" t="s">
        <v>476</v>
      </c>
      <c r="T9" t="s">
        <v>476</v>
      </c>
      <c r="U9" t="s">
        <v>476</v>
      </c>
      <c r="V9" t="s">
        <v>476</v>
      </c>
      <c r="W9" t="s">
        <v>476</v>
      </c>
      <c r="X9" t="s">
        <v>476</v>
      </c>
      <c r="Y9" t="s">
        <v>476</v>
      </c>
      <c r="Z9" t="s">
        <v>476</v>
      </c>
      <c r="AA9" t="s">
        <v>476</v>
      </c>
      <c r="AB9" t="s">
        <v>476</v>
      </c>
      <c r="AC9" t="s">
        <v>476</v>
      </c>
      <c r="AD9" t="s">
        <v>476</v>
      </c>
      <c r="AE9" t="s">
        <v>476</v>
      </c>
      <c r="AF9" t="s">
        <v>476</v>
      </c>
      <c r="AG9" t="s">
        <v>476</v>
      </c>
      <c r="AH9" t="s">
        <v>476</v>
      </c>
      <c r="AI9" t="s">
        <v>476</v>
      </c>
      <c r="AJ9" t="s">
        <v>476</v>
      </c>
      <c r="AK9" t="s">
        <v>476</v>
      </c>
      <c r="AL9" t="s">
        <v>476</v>
      </c>
      <c r="AM9" t="s">
        <v>476</v>
      </c>
      <c r="AN9" t="s">
        <v>476</v>
      </c>
      <c r="AO9" t="s">
        <v>476</v>
      </c>
      <c r="AP9" t="s">
        <v>476</v>
      </c>
      <c r="AQ9" t="s">
        <v>476</v>
      </c>
      <c r="AR9" t="s">
        <v>476</v>
      </c>
      <c r="AS9" t="s">
        <v>476</v>
      </c>
      <c r="AT9" t="s">
        <v>476</v>
      </c>
      <c r="AU9" t="s">
        <v>476</v>
      </c>
      <c r="AV9" t="s">
        <v>476</v>
      </c>
      <c r="AW9" t="s">
        <v>476</v>
      </c>
      <c r="AX9" t="s">
        <v>476</v>
      </c>
      <c r="AY9" t="s">
        <v>127</v>
      </c>
      <c r="AZ9" t="s">
        <v>476</v>
      </c>
      <c r="BA9" t="s">
        <v>554</v>
      </c>
      <c r="BB9" t="s">
        <v>476</v>
      </c>
      <c r="BC9" t="s">
        <v>476</v>
      </c>
      <c r="BD9" t="s">
        <v>476</v>
      </c>
      <c r="BE9" t="s">
        <v>476</v>
      </c>
      <c r="BF9" t="s">
        <v>476</v>
      </c>
      <c r="BG9" t="s">
        <v>476</v>
      </c>
      <c r="BH9" t="s">
        <v>476</v>
      </c>
      <c r="BI9" t="s">
        <v>476</v>
      </c>
      <c r="BJ9" t="s">
        <v>476</v>
      </c>
      <c r="BK9" t="s">
        <v>476</v>
      </c>
      <c r="BL9" t="s">
        <v>476</v>
      </c>
      <c r="BM9" t="s">
        <v>476</v>
      </c>
      <c r="BN9" t="s">
        <v>476</v>
      </c>
      <c r="BO9" t="s">
        <v>476</v>
      </c>
      <c r="BP9" t="s">
        <v>476</v>
      </c>
      <c r="BQ9" t="s">
        <v>476</v>
      </c>
      <c r="BR9" t="s">
        <v>476</v>
      </c>
      <c r="BS9" t="s">
        <v>476</v>
      </c>
      <c r="BT9" t="s">
        <v>476</v>
      </c>
      <c r="BU9" t="s">
        <v>476</v>
      </c>
      <c r="BV9" t="s">
        <v>476</v>
      </c>
      <c r="BW9" t="s">
        <v>476</v>
      </c>
      <c r="BX9" t="s">
        <v>476</v>
      </c>
      <c r="BY9" t="s">
        <v>476</v>
      </c>
      <c r="BZ9" t="s">
        <v>476</v>
      </c>
      <c r="CA9" t="s">
        <v>476</v>
      </c>
      <c r="CB9" t="s">
        <v>476</v>
      </c>
      <c r="CC9" t="s">
        <v>476</v>
      </c>
      <c r="CD9" t="s">
        <v>476</v>
      </c>
      <c r="CE9" t="s">
        <v>476</v>
      </c>
      <c r="CF9" t="s">
        <v>476</v>
      </c>
      <c r="CG9" t="s">
        <v>476</v>
      </c>
      <c r="CH9" t="s">
        <v>476</v>
      </c>
      <c r="CI9" t="s">
        <v>476</v>
      </c>
      <c r="CJ9" t="s">
        <v>476</v>
      </c>
      <c r="CK9" t="s">
        <v>476</v>
      </c>
      <c r="CL9" t="s">
        <v>476</v>
      </c>
      <c r="CM9" t="s">
        <v>476</v>
      </c>
      <c r="CN9" t="s">
        <v>476</v>
      </c>
      <c r="CO9" t="s">
        <v>476</v>
      </c>
      <c r="CP9" t="s">
        <v>476</v>
      </c>
      <c r="CQ9" t="s">
        <v>476</v>
      </c>
      <c r="CR9" t="s">
        <v>476</v>
      </c>
      <c r="CS9" t="s">
        <v>476</v>
      </c>
      <c r="CT9" t="s">
        <v>476</v>
      </c>
      <c r="CU9" t="s">
        <v>476</v>
      </c>
      <c r="CV9" t="s">
        <v>476</v>
      </c>
      <c r="CW9" t="s">
        <v>476</v>
      </c>
      <c r="CX9" t="s">
        <v>476</v>
      </c>
      <c r="CY9" t="s">
        <v>476</v>
      </c>
      <c r="CZ9" t="s">
        <v>476</v>
      </c>
      <c r="DA9" t="s">
        <v>476</v>
      </c>
      <c r="DB9" s="14">
        <v>248</v>
      </c>
      <c r="DC9" s="14">
        <v>0</v>
      </c>
      <c r="DD9" s="50">
        <v>44640</v>
      </c>
      <c r="DE9" t="s">
        <v>53</v>
      </c>
      <c r="DF9" t="s">
        <v>45</v>
      </c>
      <c r="DG9" t="s">
        <v>31</v>
      </c>
      <c r="DH9" s="2" t="s">
        <v>127</v>
      </c>
      <c r="DI9" s="2"/>
      <c r="DJ9" s="2"/>
      <c r="EA9">
        <v>370</v>
      </c>
    </row>
    <row r="10" spans="1:131" x14ac:dyDescent="0.2">
      <c r="A10" t="s">
        <v>204</v>
      </c>
      <c r="B10">
        <v>2002</v>
      </c>
      <c r="C10" s="45"/>
      <c r="D10" t="s">
        <v>124</v>
      </c>
      <c r="E10" t="s">
        <v>592</v>
      </c>
      <c r="F10" t="s">
        <v>200</v>
      </c>
      <c r="G10" t="s">
        <v>201</v>
      </c>
      <c r="H10" t="s">
        <v>202</v>
      </c>
      <c r="I10" t="s">
        <v>203</v>
      </c>
      <c r="J10" t="s">
        <v>476</v>
      </c>
      <c r="K10" t="s">
        <v>476</v>
      </c>
      <c r="L10" t="s">
        <v>476</v>
      </c>
      <c r="M10" t="s">
        <v>476</v>
      </c>
      <c r="N10" t="s">
        <v>476</v>
      </c>
      <c r="O10" t="s">
        <v>476</v>
      </c>
      <c r="P10" t="s">
        <v>476</v>
      </c>
      <c r="Q10" t="s">
        <v>476</v>
      </c>
      <c r="R10" t="s">
        <v>476</v>
      </c>
      <c r="S10" t="s">
        <v>476</v>
      </c>
      <c r="T10" t="s">
        <v>476</v>
      </c>
      <c r="U10" t="s">
        <v>476</v>
      </c>
      <c r="V10" t="s">
        <v>476</v>
      </c>
      <c r="W10" t="s">
        <v>476</v>
      </c>
      <c r="X10" t="s">
        <v>476</v>
      </c>
      <c r="Y10" t="s">
        <v>476</v>
      </c>
      <c r="Z10" t="s">
        <v>476</v>
      </c>
      <c r="AA10" t="s">
        <v>476</v>
      </c>
      <c r="AB10" t="s">
        <v>476</v>
      </c>
      <c r="AC10" t="s">
        <v>476</v>
      </c>
      <c r="AD10" t="s">
        <v>476</v>
      </c>
      <c r="AE10" t="s">
        <v>476</v>
      </c>
      <c r="AF10" t="s">
        <v>476</v>
      </c>
      <c r="AG10" t="s">
        <v>476</v>
      </c>
      <c r="AH10" t="s">
        <v>476</v>
      </c>
      <c r="AI10" t="s">
        <v>476</v>
      </c>
      <c r="AJ10" t="s">
        <v>476</v>
      </c>
      <c r="AK10" t="s">
        <v>476</v>
      </c>
      <c r="AL10" t="s">
        <v>476</v>
      </c>
      <c r="AM10" t="s">
        <v>476</v>
      </c>
      <c r="AN10" t="s">
        <v>476</v>
      </c>
      <c r="AO10" t="s">
        <v>476</v>
      </c>
      <c r="AP10" t="s">
        <v>476</v>
      </c>
      <c r="AQ10" t="s">
        <v>476</v>
      </c>
      <c r="AR10" t="s">
        <v>476</v>
      </c>
      <c r="AS10" t="s">
        <v>476</v>
      </c>
      <c r="AT10" t="s">
        <v>476</v>
      </c>
      <c r="AU10" t="s">
        <v>476</v>
      </c>
      <c r="AV10" t="s">
        <v>476</v>
      </c>
      <c r="AW10" t="s">
        <v>476</v>
      </c>
      <c r="AX10" t="s">
        <v>476</v>
      </c>
      <c r="AY10" t="s">
        <v>127</v>
      </c>
      <c r="AZ10" t="s">
        <v>476</v>
      </c>
      <c r="BA10" t="s">
        <v>554</v>
      </c>
      <c r="BB10" t="s">
        <v>476</v>
      </c>
      <c r="BC10" t="s">
        <v>476</v>
      </c>
      <c r="BD10" t="s">
        <v>476</v>
      </c>
      <c r="BE10" t="s">
        <v>476</v>
      </c>
      <c r="BF10" t="s">
        <v>476</v>
      </c>
      <c r="BG10" t="s">
        <v>476</v>
      </c>
      <c r="BH10" t="s">
        <v>476</v>
      </c>
      <c r="BI10" t="s">
        <v>476</v>
      </c>
      <c r="BJ10" t="s">
        <v>476</v>
      </c>
      <c r="BK10" t="s">
        <v>476</v>
      </c>
      <c r="BL10" t="s">
        <v>476</v>
      </c>
      <c r="BM10" t="s">
        <v>476</v>
      </c>
      <c r="BN10" t="s">
        <v>476</v>
      </c>
      <c r="BO10" t="s">
        <v>476</v>
      </c>
      <c r="BP10" t="s">
        <v>476</v>
      </c>
      <c r="BQ10" t="s">
        <v>476</v>
      </c>
      <c r="BR10" t="s">
        <v>476</v>
      </c>
      <c r="BS10" t="s">
        <v>476</v>
      </c>
      <c r="BT10" t="s">
        <v>476</v>
      </c>
      <c r="BU10" t="s">
        <v>476</v>
      </c>
      <c r="BV10" t="s">
        <v>476</v>
      </c>
      <c r="BW10" t="s">
        <v>476</v>
      </c>
      <c r="BX10" t="s">
        <v>476</v>
      </c>
      <c r="BY10" t="s">
        <v>476</v>
      </c>
      <c r="BZ10" t="s">
        <v>476</v>
      </c>
      <c r="CA10" t="s">
        <v>476</v>
      </c>
      <c r="CB10" t="s">
        <v>476</v>
      </c>
      <c r="CC10" t="s">
        <v>476</v>
      </c>
      <c r="CD10" t="s">
        <v>476</v>
      </c>
      <c r="CE10" t="s">
        <v>476</v>
      </c>
      <c r="CF10" t="s">
        <v>476</v>
      </c>
      <c r="CG10" t="s">
        <v>476</v>
      </c>
      <c r="CH10" t="s">
        <v>476</v>
      </c>
      <c r="CI10" t="s">
        <v>476</v>
      </c>
      <c r="CJ10" t="s">
        <v>476</v>
      </c>
      <c r="CK10" t="s">
        <v>476</v>
      </c>
      <c r="CL10" t="s">
        <v>476</v>
      </c>
      <c r="CM10" t="s">
        <v>476</v>
      </c>
      <c r="CN10" t="s">
        <v>476</v>
      </c>
      <c r="CO10" t="s">
        <v>476</v>
      </c>
      <c r="CP10" t="s">
        <v>476</v>
      </c>
      <c r="CQ10" t="s">
        <v>476</v>
      </c>
      <c r="CR10" t="s">
        <v>476</v>
      </c>
      <c r="CS10" t="s">
        <v>476</v>
      </c>
      <c r="CT10" t="s">
        <v>476</v>
      </c>
      <c r="CU10" t="s">
        <v>476</v>
      </c>
      <c r="CV10" t="s">
        <v>476</v>
      </c>
      <c r="CW10" t="s">
        <v>476</v>
      </c>
      <c r="CX10" t="s">
        <v>476</v>
      </c>
      <c r="CY10" t="s">
        <v>476</v>
      </c>
      <c r="CZ10" t="s">
        <v>476</v>
      </c>
      <c r="DA10" t="s">
        <v>476</v>
      </c>
      <c r="DB10" s="14">
        <v>900</v>
      </c>
      <c r="DC10" s="14">
        <v>900</v>
      </c>
      <c r="DD10" s="50">
        <v>162000</v>
      </c>
      <c r="DE10" t="s">
        <v>53</v>
      </c>
      <c r="DF10" t="s">
        <v>45</v>
      </c>
      <c r="DG10" t="s">
        <v>31</v>
      </c>
      <c r="DH10" s="2" t="s">
        <v>127</v>
      </c>
      <c r="DI10" s="2"/>
      <c r="DJ10" s="2"/>
      <c r="DP10">
        <v>0</v>
      </c>
      <c r="EA10">
        <v>790</v>
      </c>
    </row>
    <row r="11" spans="1:131" x14ac:dyDescent="0.2">
      <c r="A11" t="s">
        <v>35</v>
      </c>
      <c r="B11">
        <v>2003</v>
      </c>
      <c r="C11" s="45">
        <v>37773</v>
      </c>
      <c r="D11" t="s">
        <v>124</v>
      </c>
      <c r="E11" t="s">
        <v>593</v>
      </c>
      <c r="F11" t="s">
        <v>279</v>
      </c>
      <c r="G11" t="s">
        <v>280</v>
      </c>
      <c r="H11" t="s">
        <v>281</v>
      </c>
      <c r="I11" t="s">
        <v>282</v>
      </c>
      <c r="J11" t="s">
        <v>476</v>
      </c>
      <c r="K11" t="s">
        <v>476</v>
      </c>
      <c r="L11" t="s">
        <v>476</v>
      </c>
      <c r="M11" t="s">
        <v>476</v>
      </c>
      <c r="N11" t="s">
        <v>476</v>
      </c>
      <c r="O11" t="s">
        <v>476</v>
      </c>
      <c r="P11" t="s">
        <v>476</v>
      </c>
      <c r="Q11" t="s">
        <v>476</v>
      </c>
      <c r="R11" t="s">
        <v>476</v>
      </c>
      <c r="S11" t="s">
        <v>476</v>
      </c>
      <c r="T11" t="s">
        <v>476</v>
      </c>
      <c r="U11" t="s">
        <v>476</v>
      </c>
      <c r="V11" t="s">
        <v>476</v>
      </c>
      <c r="W11" t="s">
        <v>476</v>
      </c>
      <c r="X11" t="s">
        <v>476</v>
      </c>
      <c r="Y11" t="s">
        <v>476</v>
      </c>
      <c r="Z11" t="s">
        <v>476</v>
      </c>
      <c r="AA11" t="s">
        <v>476</v>
      </c>
      <c r="AB11" t="s">
        <v>476</v>
      </c>
      <c r="AC11" t="s">
        <v>476</v>
      </c>
      <c r="AD11" t="s">
        <v>476</v>
      </c>
      <c r="AE11" t="s">
        <v>476</v>
      </c>
      <c r="AF11" t="s">
        <v>476</v>
      </c>
      <c r="AG11" t="s">
        <v>476</v>
      </c>
      <c r="AH11" t="s">
        <v>476</v>
      </c>
      <c r="AI11" t="s">
        <v>476</v>
      </c>
      <c r="AJ11" t="s">
        <v>476</v>
      </c>
      <c r="AK11" t="s">
        <v>476</v>
      </c>
      <c r="AL11" t="s">
        <v>476</v>
      </c>
      <c r="AM11" t="s">
        <v>476</v>
      </c>
      <c r="AN11" t="s">
        <v>476</v>
      </c>
      <c r="AO11" t="s">
        <v>476</v>
      </c>
      <c r="AP11" t="s">
        <v>476</v>
      </c>
      <c r="AQ11" t="s">
        <v>476</v>
      </c>
      <c r="AR11" t="s">
        <v>476</v>
      </c>
      <c r="AS11" t="s">
        <v>476</v>
      </c>
      <c r="AT11" t="s">
        <v>476</v>
      </c>
      <c r="AU11" t="s">
        <v>476</v>
      </c>
      <c r="AV11" t="s">
        <v>476</v>
      </c>
      <c r="AW11" t="s">
        <v>476</v>
      </c>
      <c r="AX11" t="s">
        <v>476</v>
      </c>
      <c r="AY11" t="s">
        <v>127</v>
      </c>
      <c r="AZ11" t="s">
        <v>476</v>
      </c>
      <c r="BA11" t="s">
        <v>476</v>
      </c>
      <c r="BB11" t="s">
        <v>555</v>
      </c>
      <c r="BC11" t="s">
        <v>476</v>
      </c>
      <c r="BD11" t="s">
        <v>476</v>
      </c>
      <c r="BE11" t="s">
        <v>476</v>
      </c>
      <c r="BF11" t="s">
        <v>476</v>
      </c>
      <c r="BG11" t="s">
        <v>476</v>
      </c>
      <c r="BH11" t="s">
        <v>476</v>
      </c>
      <c r="BI11" t="s">
        <v>476</v>
      </c>
      <c r="BJ11" t="s">
        <v>476</v>
      </c>
      <c r="BK11" t="s">
        <v>476</v>
      </c>
      <c r="BL11" t="s">
        <v>476</v>
      </c>
      <c r="BM11" t="s">
        <v>476</v>
      </c>
      <c r="BN11" t="s">
        <v>476</v>
      </c>
      <c r="BO11" t="s">
        <v>476</v>
      </c>
      <c r="BP11" t="s">
        <v>476</v>
      </c>
      <c r="BQ11" t="s">
        <v>476</v>
      </c>
      <c r="BR11" t="s">
        <v>476</v>
      </c>
      <c r="BS11" t="s">
        <v>476</v>
      </c>
      <c r="BT11" t="s">
        <v>476</v>
      </c>
      <c r="BU11" t="s">
        <v>476</v>
      </c>
      <c r="BV11" t="s">
        <v>476</v>
      </c>
      <c r="BW11" t="s">
        <v>476</v>
      </c>
      <c r="BX11" t="s">
        <v>476</v>
      </c>
      <c r="BY11" t="s">
        <v>476</v>
      </c>
      <c r="BZ11" t="s">
        <v>476</v>
      </c>
      <c r="CA11" t="s">
        <v>476</v>
      </c>
      <c r="CB11" t="s">
        <v>476</v>
      </c>
      <c r="CC11" t="s">
        <v>476</v>
      </c>
      <c r="CD11" t="s">
        <v>476</v>
      </c>
      <c r="CE11" t="s">
        <v>476</v>
      </c>
      <c r="CF11" t="s">
        <v>476</v>
      </c>
      <c r="CG11" t="s">
        <v>476</v>
      </c>
      <c r="CH11" t="s">
        <v>476</v>
      </c>
      <c r="CI11" t="s">
        <v>476</v>
      </c>
      <c r="CJ11" t="s">
        <v>476</v>
      </c>
      <c r="CK11" t="s">
        <v>476</v>
      </c>
      <c r="CL11" t="s">
        <v>476</v>
      </c>
      <c r="CM11" t="s">
        <v>476</v>
      </c>
      <c r="CN11" t="s">
        <v>476</v>
      </c>
      <c r="CO11" t="s">
        <v>476</v>
      </c>
      <c r="CP11" t="s">
        <v>476</v>
      </c>
      <c r="CQ11" t="s">
        <v>476</v>
      </c>
      <c r="CR11" t="s">
        <v>476</v>
      </c>
      <c r="CS11" t="s">
        <v>476</v>
      </c>
      <c r="CT11" t="s">
        <v>476</v>
      </c>
      <c r="CU11" t="s">
        <v>476</v>
      </c>
      <c r="CV11" t="s">
        <v>476</v>
      </c>
      <c r="CW11" t="s">
        <v>476</v>
      </c>
      <c r="CX11" t="s">
        <v>476</v>
      </c>
      <c r="CY11" t="s">
        <v>476</v>
      </c>
      <c r="CZ11" t="s">
        <v>476</v>
      </c>
      <c r="DA11" t="s">
        <v>476</v>
      </c>
      <c r="DB11" s="14">
        <v>550</v>
      </c>
      <c r="DC11" s="14">
        <v>550</v>
      </c>
      <c r="DD11" s="50">
        <v>99000</v>
      </c>
      <c r="DE11" t="s">
        <v>53</v>
      </c>
      <c r="DF11" t="s">
        <v>45</v>
      </c>
      <c r="DG11" t="s">
        <v>31</v>
      </c>
      <c r="DH11" s="2" t="s">
        <v>127</v>
      </c>
      <c r="DI11" s="2"/>
      <c r="DJ11" s="2"/>
      <c r="EA11">
        <v>10</v>
      </c>
    </row>
    <row r="12" spans="1:131" x14ac:dyDescent="0.2">
      <c r="A12" t="s">
        <v>35</v>
      </c>
      <c r="B12">
        <v>2003</v>
      </c>
      <c r="C12" s="45">
        <v>37773</v>
      </c>
      <c r="D12" t="s">
        <v>124</v>
      </c>
      <c r="E12" t="s">
        <v>593</v>
      </c>
      <c r="F12" t="s">
        <v>274</v>
      </c>
      <c r="G12" s="2" t="s">
        <v>275</v>
      </c>
      <c r="H12" t="s">
        <v>276</v>
      </c>
      <c r="I12" t="s">
        <v>277</v>
      </c>
      <c r="J12" t="s">
        <v>476</v>
      </c>
      <c r="K12" t="s">
        <v>476</v>
      </c>
      <c r="L12" t="s">
        <v>476</v>
      </c>
      <c r="M12" t="s">
        <v>476</v>
      </c>
      <c r="N12" t="s">
        <v>476</v>
      </c>
      <c r="O12" t="s">
        <v>476</v>
      </c>
      <c r="P12" t="s">
        <v>476</v>
      </c>
      <c r="Q12" t="s">
        <v>476</v>
      </c>
      <c r="R12" t="s">
        <v>476</v>
      </c>
      <c r="S12" t="s">
        <v>476</v>
      </c>
      <c r="T12" t="s">
        <v>476</v>
      </c>
      <c r="U12" t="s">
        <v>476</v>
      </c>
      <c r="V12" t="s">
        <v>476</v>
      </c>
      <c r="W12" t="s">
        <v>476</v>
      </c>
      <c r="X12" t="s">
        <v>476</v>
      </c>
      <c r="Y12" t="s">
        <v>476</v>
      </c>
      <c r="Z12" t="s">
        <v>476</v>
      </c>
      <c r="AA12" t="s">
        <v>476</v>
      </c>
      <c r="AB12" t="s">
        <v>476</v>
      </c>
      <c r="AC12" t="s">
        <v>476</v>
      </c>
      <c r="AD12" t="s">
        <v>476</v>
      </c>
      <c r="AE12" t="s">
        <v>476</v>
      </c>
      <c r="AF12" t="s">
        <v>476</v>
      </c>
      <c r="AG12" t="s">
        <v>476</v>
      </c>
      <c r="AH12" t="s">
        <v>476</v>
      </c>
      <c r="AI12" t="s">
        <v>476</v>
      </c>
      <c r="AJ12" t="s">
        <v>476</v>
      </c>
      <c r="AK12" t="s">
        <v>476</v>
      </c>
      <c r="AL12" t="s">
        <v>476</v>
      </c>
      <c r="AM12" t="s">
        <v>476</v>
      </c>
      <c r="AN12" t="s">
        <v>476</v>
      </c>
      <c r="AO12" t="s">
        <v>476</v>
      </c>
      <c r="AP12" t="s">
        <v>476</v>
      </c>
      <c r="AQ12" t="s">
        <v>476</v>
      </c>
      <c r="AR12" t="s">
        <v>476</v>
      </c>
      <c r="AS12" t="s">
        <v>476</v>
      </c>
      <c r="AT12" t="s">
        <v>476</v>
      </c>
      <c r="AU12" t="s">
        <v>476</v>
      </c>
      <c r="AV12" t="s">
        <v>476</v>
      </c>
      <c r="AW12" t="s">
        <v>476</v>
      </c>
      <c r="AX12" t="s">
        <v>476</v>
      </c>
      <c r="AY12" t="s">
        <v>127</v>
      </c>
      <c r="AZ12" t="s">
        <v>476</v>
      </c>
      <c r="BA12" t="s">
        <v>476</v>
      </c>
      <c r="BB12" t="s">
        <v>555</v>
      </c>
      <c r="BC12" t="s">
        <v>476</v>
      </c>
      <c r="BD12" t="s">
        <v>476</v>
      </c>
      <c r="BE12" t="s">
        <v>476</v>
      </c>
      <c r="BF12" t="s">
        <v>476</v>
      </c>
      <c r="BG12" t="s">
        <v>476</v>
      </c>
      <c r="BH12" t="s">
        <v>476</v>
      </c>
      <c r="BI12" t="s">
        <v>476</v>
      </c>
      <c r="BJ12" t="s">
        <v>476</v>
      </c>
      <c r="BK12" t="s">
        <v>476</v>
      </c>
      <c r="BL12" t="s">
        <v>476</v>
      </c>
      <c r="BM12" t="s">
        <v>476</v>
      </c>
      <c r="BN12" t="s">
        <v>476</v>
      </c>
      <c r="BO12" t="s">
        <v>476</v>
      </c>
      <c r="BP12" t="s">
        <v>476</v>
      </c>
      <c r="BQ12" t="s">
        <v>476</v>
      </c>
      <c r="BR12" t="s">
        <v>476</v>
      </c>
      <c r="BS12" t="s">
        <v>476</v>
      </c>
      <c r="BT12" t="s">
        <v>476</v>
      </c>
      <c r="BU12" t="s">
        <v>476</v>
      </c>
      <c r="BV12" t="s">
        <v>476</v>
      </c>
      <c r="BW12" t="s">
        <v>476</v>
      </c>
      <c r="BX12" t="s">
        <v>476</v>
      </c>
      <c r="BY12" t="s">
        <v>476</v>
      </c>
      <c r="BZ12" t="s">
        <v>476</v>
      </c>
      <c r="CA12" t="s">
        <v>476</v>
      </c>
      <c r="CB12" t="s">
        <v>476</v>
      </c>
      <c r="CC12" t="s">
        <v>476</v>
      </c>
      <c r="CD12" t="s">
        <v>476</v>
      </c>
      <c r="CE12" t="s">
        <v>476</v>
      </c>
      <c r="CF12" t="s">
        <v>476</v>
      </c>
      <c r="CG12" t="s">
        <v>476</v>
      </c>
      <c r="CH12" t="s">
        <v>476</v>
      </c>
      <c r="CI12" t="s">
        <v>476</v>
      </c>
      <c r="CJ12" t="s">
        <v>476</v>
      </c>
      <c r="CK12" t="s">
        <v>476</v>
      </c>
      <c r="CL12" t="s">
        <v>476</v>
      </c>
      <c r="CM12" t="s">
        <v>476</v>
      </c>
      <c r="CN12" t="s">
        <v>476</v>
      </c>
      <c r="CO12" t="s">
        <v>476</v>
      </c>
      <c r="CP12" t="s">
        <v>476</v>
      </c>
      <c r="CQ12" t="s">
        <v>476</v>
      </c>
      <c r="CR12" t="s">
        <v>476</v>
      </c>
      <c r="CS12" t="s">
        <v>476</v>
      </c>
      <c r="CT12" t="s">
        <v>476</v>
      </c>
      <c r="CU12" t="s">
        <v>476</v>
      </c>
      <c r="CV12" t="s">
        <v>476</v>
      </c>
      <c r="CW12" t="s">
        <v>425</v>
      </c>
      <c r="CX12" t="s">
        <v>476</v>
      </c>
      <c r="CY12" t="s">
        <v>476</v>
      </c>
      <c r="CZ12" t="s">
        <v>583</v>
      </c>
      <c r="DA12" t="s">
        <v>476</v>
      </c>
      <c r="DB12" s="14">
        <v>660</v>
      </c>
      <c r="DC12" s="14">
        <v>660</v>
      </c>
      <c r="DD12" s="50">
        <v>118800</v>
      </c>
      <c r="DE12" t="s">
        <v>53</v>
      </c>
      <c r="DF12" t="s">
        <v>45</v>
      </c>
      <c r="DG12" t="s">
        <v>31</v>
      </c>
      <c r="DH12" s="8" t="s">
        <v>127</v>
      </c>
      <c r="DI12" s="8"/>
      <c r="DJ12" s="7"/>
      <c r="EA12">
        <v>542</v>
      </c>
    </row>
    <row r="13" spans="1:131" x14ac:dyDescent="0.2">
      <c r="A13" t="s">
        <v>168</v>
      </c>
      <c r="B13">
        <v>2004</v>
      </c>
      <c r="C13" s="45">
        <v>38018</v>
      </c>
      <c r="D13" t="s">
        <v>124</v>
      </c>
      <c r="E13" t="s">
        <v>594</v>
      </c>
      <c r="F13" t="s">
        <v>195</v>
      </c>
      <c r="G13" t="s">
        <v>196</v>
      </c>
      <c r="H13" t="s">
        <v>197</v>
      </c>
      <c r="I13" t="s">
        <v>198</v>
      </c>
      <c r="J13" t="s">
        <v>476</v>
      </c>
      <c r="K13" t="s">
        <v>476</v>
      </c>
      <c r="L13" t="s">
        <v>476</v>
      </c>
      <c r="M13" t="s">
        <v>476</v>
      </c>
      <c r="N13" t="s">
        <v>476</v>
      </c>
      <c r="O13" t="s">
        <v>476</v>
      </c>
      <c r="P13" t="s">
        <v>476</v>
      </c>
      <c r="Q13" t="s">
        <v>476</v>
      </c>
      <c r="R13" t="s">
        <v>476</v>
      </c>
      <c r="S13" t="s">
        <v>476</v>
      </c>
      <c r="T13" t="s">
        <v>476</v>
      </c>
      <c r="U13" t="s">
        <v>476</v>
      </c>
      <c r="V13" t="s">
        <v>476</v>
      </c>
      <c r="W13" t="s">
        <v>476</v>
      </c>
      <c r="X13" t="s">
        <v>476</v>
      </c>
      <c r="Y13" t="s">
        <v>476</v>
      </c>
      <c r="Z13" t="s">
        <v>476</v>
      </c>
      <c r="AA13" t="s">
        <v>476</v>
      </c>
      <c r="AB13" t="s">
        <v>476</v>
      </c>
      <c r="AC13" t="s">
        <v>476</v>
      </c>
      <c r="AD13" t="s">
        <v>476</v>
      </c>
      <c r="AE13" t="s">
        <v>476</v>
      </c>
      <c r="AF13" t="s">
        <v>476</v>
      </c>
      <c r="AG13" t="s">
        <v>476</v>
      </c>
      <c r="AH13" t="s">
        <v>476</v>
      </c>
      <c r="AI13" t="s">
        <v>476</v>
      </c>
      <c r="AJ13" t="s">
        <v>476</v>
      </c>
      <c r="AK13" t="s">
        <v>476</v>
      </c>
      <c r="AL13" t="s">
        <v>476</v>
      </c>
      <c r="AM13" t="s">
        <v>476</v>
      </c>
      <c r="AN13" t="s">
        <v>476</v>
      </c>
      <c r="AO13" t="s">
        <v>476</v>
      </c>
      <c r="AP13" t="s">
        <v>476</v>
      </c>
      <c r="AQ13" t="s">
        <v>476</v>
      </c>
      <c r="AR13" t="s">
        <v>476</v>
      </c>
      <c r="AS13" t="s">
        <v>476</v>
      </c>
      <c r="AT13" t="s">
        <v>476</v>
      </c>
      <c r="AU13" t="s">
        <v>476</v>
      </c>
      <c r="AV13" t="s">
        <v>476</v>
      </c>
      <c r="AW13" t="s">
        <v>476</v>
      </c>
      <c r="AX13" t="s">
        <v>476</v>
      </c>
      <c r="AY13" t="s">
        <v>127</v>
      </c>
      <c r="AZ13" t="s">
        <v>476</v>
      </c>
      <c r="BA13" t="s">
        <v>476</v>
      </c>
      <c r="BB13" t="s">
        <v>476</v>
      </c>
      <c r="BC13" t="s">
        <v>556</v>
      </c>
      <c r="BD13" t="s">
        <v>476</v>
      </c>
      <c r="BE13" t="s">
        <v>476</v>
      </c>
      <c r="BF13" t="s">
        <v>476</v>
      </c>
      <c r="BG13" t="s">
        <v>476</v>
      </c>
      <c r="BH13" t="s">
        <v>476</v>
      </c>
      <c r="BI13" t="s">
        <v>476</v>
      </c>
      <c r="BJ13" t="s">
        <v>476</v>
      </c>
      <c r="BK13" t="s">
        <v>476</v>
      </c>
      <c r="BL13" t="s">
        <v>476</v>
      </c>
      <c r="BM13" t="s">
        <v>476</v>
      </c>
      <c r="BN13" t="s">
        <v>476</v>
      </c>
      <c r="BO13" t="s">
        <v>476</v>
      </c>
      <c r="BP13" t="s">
        <v>476</v>
      </c>
      <c r="BQ13" t="s">
        <v>476</v>
      </c>
      <c r="BR13" t="s">
        <v>476</v>
      </c>
      <c r="BS13" t="s">
        <v>476</v>
      </c>
      <c r="BT13" t="s">
        <v>476</v>
      </c>
      <c r="BU13" t="s">
        <v>476</v>
      </c>
      <c r="BV13" t="s">
        <v>476</v>
      </c>
      <c r="BW13" t="s">
        <v>476</v>
      </c>
      <c r="BX13" t="s">
        <v>476</v>
      </c>
      <c r="BY13" t="s">
        <v>476</v>
      </c>
      <c r="BZ13" t="s">
        <v>476</v>
      </c>
      <c r="CA13" t="s">
        <v>476</v>
      </c>
      <c r="CB13" t="s">
        <v>476</v>
      </c>
      <c r="CC13" t="s">
        <v>476</v>
      </c>
      <c r="CD13" t="s">
        <v>476</v>
      </c>
      <c r="CE13" t="s">
        <v>476</v>
      </c>
      <c r="CF13" t="s">
        <v>476</v>
      </c>
      <c r="CG13" t="s">
        <v>476</v>
      </c>
      <c r="CH13" t="s">
        <v>476</v>
      </c>
      <c r="CI13" t="s">
        <v>476</v>
      </c>
      <c r="CJ13" t="s">
        <v>476</v>
      </c>
      <c r="CK13" t="s">
        <v>476</v>
      </c>
      <c r="CL13" t="s">
        <v>476</v>
      </c>
      <c r="CM13" t="s">
        <v>476</v>
      </c>
      <c r="CN13" t="s">
        <v>476</v>
      </c>
      <c r="CO13" t="s">
        <v>476</v>
      </c>
      <c r="CP13" t="s">
        <v>476</v>
      </c>
      <c r="CQ13" t="s">
        <v>476</v>
      </c>
      <c r="CR13" t="s">
        <v>476</v>
      </c>
      <c r="CS13" t="s">
        <v>476</v>
      </c>
      <c r="CT13" t="s">
        <v>476</v>
      </c>
      <c r="CU13" t="s">
        <v>476</v>
      </c>
      <c r="CV13" t="s">
        <v>476</v>
      </c>
      <c r="CW13" t="s">
        <v>476</v>
      </c>
      <c r="CX13" t="s">
        <v>476</v>
      </c>
      <c r="CY13" t="s">
        <v>476</v>
      </c>
      <c r="CZ13" t="s">
        <v>476</v>
      </c>
      <c r="DA13" t="s">
        <v>476</v>
      </c>
      <c r="DB13" s="14">
        <v>405</v>
      </c>
      <c r="DC13" s="14">
        <v>405</v>
      </c>
      <c r="DD13" s="50">
        <v>72900</v>
      </c>
      <c r="DE13" t="s">
        <v>132</v>
      </c>
      <c r="DF13" t="s">
        <v>45</v>
      </c>
      <c r="DG13" t="s">
        <v>31</v>
      </c>
      <c r="DH13" s="2" t="s">
        <v>127</v>
      </c>
      <c r="DI13" s="2"/>
      <c r="DJ13" s="2"/>
      <c r="EA13">
        <v>656</v>
      </c>
    </row>
    <row r="14" spans="1:131" x14ac:dyDescent="0.2">
      <c r="A14" t="s">
        <v>35</v>
      </c>
      <c r="B14">
        <v>2004</v>
      </c>
      <c r="C14" s="45">
        <v>38139</v>
      </c>
      <c r="D14" t="s">
        <v>124</v>
      </c>
      <c r="E14" t="s">
        <v>594</v>
      </c>
      <c r="F14" t="s">
        <v>251</v>
      </c>
      <c r="G14" t="s">
        <v>252</v>
      </c>
      <c r="H14" t="s">
        <v>253</v>
      </c>
      <c r="I14" t="s">
        <v>254</v>
      </c>
      <c r="J14" t="s">
        <v>476</v>
      </c>
      <c r="K14" t="s">
        <v>476</v>
      </c>
      <c r="L14" t="s">
        <v>476</v>
      </c>
      <c r="M14" t="s">
        <v>476</v>
      </c>
      <c r="N14" t="s">
        <v>476</v>
      </c>
      <c r="O14" t="s">
        <v>476</v>
      </c>
      <c r="P14" t="s">
        <v>476</v>
      </c>
      <c r="Q14" t="s">
        <v>476</v>
      </c>
      <c r="R14" t="s">
        <v>476</v>
      </c>
      <c r="S14" t="s">
        <v>476</v>
      </c>
      <c r="T14" t="s">
        <v>476</v>
      </c>
      <c r="U14" t="s">
        <v>476</v>
      </c>
      <c r="V14" t="s">
        <v>476</v>
      </c>
      <c r="W14" t="s">
        <v>476</v>
      </c>
      <c r="X14" t="s">
        <v>476</v>
      </c>
      <c r="Y14" t="s">
        <v>476</v>
      </c>
      <c r="Z14" t="s">
        <v>476</v>
      </c>
      <c r="AA14" t="s">
        <v>476</v>
      </c>
      <c r="AB14" t="s">
        <v>476</v>
      </c>
      <c r="AC14" t="s">
        <v>476</v>
      </c>
      <c r="AD14" t="s">
        <v>476</v>
      </c>
      <c r="AE14" t="s">
        <v>476</v>
      </c>
      <c r="AF14" t="s">
        <v>476</v>
      </c>
      <c r="AG14" t="s">
        <v>476</v>
      </c>
      <c r="AH14" t="s">
        <v>476</v>
      </c>
      <c r="AI14" t="s">
        <v>476</v>
      </c>
      <c r="AJ14" t="s">
        <v>476</v>
      </c>
      <c r="AK14" t="s">
        <v>476</v>
      </c>
      <c r="AL14" t="s">
        <v>476</v>
      </c>
      <c r="AM14" t="s">
        <v>476</v>
      </c>
      <c r="AN14" t="s">
        <v>476</v>
      </c>
      <c r="AO14" t="s">
        <v>476</v>
      </c>
      <c r="AP14" t="s">
        <v>476</v>
      </c>
      <c r="AQ14" t="s">
        <v>476</v>
      </c>
      <c r="AR14" t="s">
        <v>476</v>
      </c>
      <c r="AS14" t="s">
        <v>476</v>
      </c>
      <c r="AT14" t="s">
        <v>476</v>
      </c>
      <c r="AU14" t="s">
        <v>476</v>
      </c>
      <c r="AV14" t="s">
        <v>476</v>
      </c>
      <c r="AW14" t="s">
        <v>476</v>
      </c>
      <c r="AX14" t="s">
        <v>476</v>
      </c>
      <c r="AY14" t="s">
        <v>127</v>
      </c>
      <c r="AZ14" t="s">
        <v>476</v>
      </c>
      <c r="BA14" t="s">
        <v>476</v>
      </c>
      <c r="BB14" t="s">
        <v>476</v>
      </c>
      <c r="BC14" t="s">
        <v>556</v>
      </c>
      <c r="BD14" t="s">
        <v>476</v>
      </c>
      <c r="BE14" t="s">
        <v>476</v>
      </c>
      <c r="BF14" t="s">
        <v>476</v>
      </c>
      <c r="BG14" t="s">
        <v>476</v>
      </c>
      <c r="BH14" t="s">
        <v>476</v>
      </c>
      <c r="BI14" t="s">
        <v>476</v>
      </c>
      <c r="BJ14" t="s">
        <v>476</v>
      </c>
      <c r="BK14" t="s">
        <v>476</v>
      </c>
      <c r="BL14" t="s">
        <v>476</v>
      </c>
      <c r="BM14" t="s">
        <v>476</v>
      </c>
      <c r="BN14" t="s">
        <v>476</v>
      </c>
      <c r="BO14" t="s">
        <v>476</v>
      </c>
      <c r="BP14" t="s">
        <v>476</v>
      </c>
      <c r="BQ14" t="s">
        <v>476</v>
      </c>
      <c r="BR14" t="s">
        <v>476</v>
      </c>
      <c r="BS14" t="s">
        <v>476</v>
      </c>
      <c r="BT14" t="s">
        <v>476</v>
      </c>
      <c r="BU14" t="s">
        <v>476</v>
      </c>
      <c r="BV14" t="s">
        <v>476</v>
      </c>
      <c r="BW14" t="s">
        <v>476</v>
      </c>
      <c r="BX14" t="s">
        <v>476</v>
      </c>
      <c r="BY14" t="s">
        <v>476</v>
      </c>
      <c r="BZ14" t="s">
        <v>476</v>
      </c>
      <c r="CA14" t="s">
        <v>476</v>
      </c>
      <c r="CB14" t="s">
        <v>476</v>
      </c>
      <c r="CC14" t="s">
        <v>476</v>
      </c>
      <c r="CD14" t="s">
        <v>476</v>
      </c>
      <c r="CE14" t="s">
        <v>476</v>
      </c>
      <c r="CF14" t="s">
        <v>476</v>
      </c>
      <c r="CG14" t="s">
        <v>476</v>
      </c>
      <c r="CH14" t="s">
        <v>476</v>
      </c>
      <c r="CI14" t="s">
        <v>476</v>
      </c>
      <c r="CJ14" t="s">
        <v>476</v>
      </c>
      <c r="CK14" t="s">
        <v>476</v>
      </c>
      <c r="CL14" t="s">
        <v>476</v>
      </c>
      <c r="CM14" t="s">
        <v>476</v>
      </c>
      <c r="CN14" t="s">
        <v>476</v>
      </c>
      <c r="CO14" t="s">
        <v>476</v>
      </c>
      <c r="CP14" t="s">
        <v>476</v>
      </c>
      <c r="CQ14" t="s">
        <v>476</v>
      </c>
      <c r="CR14" t="s">
        <v>476</v>
      </c>
      <c r="CS14" t="s">
        <v>476</v>
      </c>
      <c r="CT14" t="s">
        <v>476</v>
      </c>
      <c r="CU14" t="s">
        <v>476</v>
      </c>
      <c r="CV14" t="s">
        <v>476</v>
      </c>
      <c r="CW14" t="s">
        <v>476</v>
      </c>
      <c r="CX14" t="s">
        <v>476</v>
      </c>
      <c r="CY14" t="s">
        <v>476</v>
      </c>
      <c r="CZ14" t="s">
        <v>476</v>
      </c>
      <c r="DA14" t="s">
        <v>476</v>
      </c>
      <c r="DB14" s="14">
        <v>630</v>
      </c>
      <c r="DC14" s="14">
        <v>630</v>
      </c>
      <c r="DD14" s="50">
        <v>113400</v>
      </c>
      <c r="DE14" t="s">
        <v>53</v>
      </c>
      <c r="DF14" t="s">
        <v>45</v>
      </c>
      <c r="DG14" t="s">
        <v>31</v>
      </c>
      <c r="DH14" s="2" t="s">
        <v>127</v>
      </c>
      <c r="DI14" s="2"/>
      <c r="DJ14" s="2"/>
      <c r="EA14">
        <v>627</v>
      </c>
    </row>
    <row r="15" spans="1:131" x14ac:dyDescent="0.2">
      <c r="A15" t="s">
        <v>204</v>
      </c>
      <c r="B15">
        <v>2004</v>
      </c>
      <c r="C15" s="45">
        <v>38139</v>
      </c>
      <c r="D15" t="s">
        <v>124</v>
      </c>
      <c r="E15" t="s">
        <v>594</v>
      </c>
      <c r="F15" t="s">
        <v>319</v>
      </c>
      <c r="G15" s="2" t="s">
        <v>320</v>
      </c>
      <c r="H15" t="s">
        <v>321</v>
      </c>
      <c r="I15" t="s">
        <v>322</v>
      </c>
      <c r="J15" t="s">
        <v>476</v>
      </c>
      <c r="K15" t="s">
        <v>476</v>
      </c>
      <c r="L15" t="s">
        <v>476</v>
      </c>
      <c r="M15" t="s">
        <v>476</v>
      </c>
      <c r="N15" t="s">
        <v>476</v>
      </c>
      <c r="O15" t="s">
        <v>476</v>
      </c>
      <c r="P15" t="s">
        <v>476</v>
      </c>
      <c r="Q15" t="s">
        <v>476</v>
      </c>
      <c r="R15" t="s">
        <v>476</v>
      </c>
      <c r="S15" t="s">
        <v>476</v>
      </c>
      <c r="T15" t="s">
        <v>476</v>
      </c>
      <c r="U15" t="s">
        <v>476</v>
      </c>
      <c r="V15" t="s">
        <v>476</v>
      </c>
      <c r="W15" t="s">
        <v>476</v>
      </c>
      <c r="X15" t="s">
        <v>476</v>
      </c>
      <c r="Y15" t="s">
        <v>476</v>
      </c>
      <c r="Z15" t="s">
        <v>476</v>
      </c>
      <c r="AA15" t="s">
        <v>476</v>
      </c>
      <c r="AB15" t="s">
        <v>476</v>
      </c>
      <c r="AC15" t="s">
        <v>476</v>
      </c>
      <c r="AD15" t="s">
        <v>476</v>
      </c>
      <c r="AE15" t="s">
        <v>476</v>
      </c>
      <c r="AF15" t="s">
        <v>476</v>
      </c>
      <c r="AG15" t="s">
        <v>476</v>
      </c>
      <c r="AH15" t="s">
        <v>476</v>
      </c>
      <c r="AI15" t="s">
        <v>476</v>
      </c>
      <c r="AJ15" t="s">
        <v>476</v>
      </c>
      <c r="AK15" t="s">
        <v>476</v>
      </c>
      <c r="AL15" t="s">
        <v>476</v>
      </c>
      <c r="AM15" t="s">
        <v>476</v>
      </c>
      <c r="AN15" t="s">
        <v>476</v>
      </c>
      <c r="AO15" t="s">
        <v>476</v>
      </c>
      <c r="AP15" t="s">
        <v>476</v>
      </c>
      <c r="AQ15" t="s">
        <v>476</v>
      </c>
      <c r="AR15" t="s">
        <v>476</v>
      </c>
      <c r="AS15" t="s">
        <v>476</v>
      </c>
      <c r="AT15" t="s">
        <v>476</v>
      </c>
      <c r="AU15" t="s">
        <v>476</v>
      </c>
      <c r="AV15" t="s">
        <v>476</v>
      </c>
      <c r="AW15" t="s">
        <v>476</v>
      </c>
      <c r="AX15" t="s">
        <v>476</v>
      </c>
      <c r="AY15" t="s">
        <v>127</v>
      </c>
      <c r="AZ15" t="s">
        <v>476</v>
      </c>
      <c r="BA15" t="s">
        <v>476</v>
      </c>
      <c r="BB15" t="s">
        <v>476</v>
      </c>
      <c r="BC15" t="s">
        <v>556</v>
      </c>
      <c r="BD15" t="s">
        <v>476</v>
      </c>
      <c r="BE15" t="s">
        <v>476</v>
      </c>
      <c r="BF15" t="s">
        <v>476</v>
      </c>
      <c r="BG15" t="s">
        <v>476</v>
      </c>
      <c r="BH15" t="s">
        <v>476</v>
      </c>
      <c r="BI15" t="s">
        <v>476</v>
      </c>
      <c r="BJ15" t="s">
        <v>476</v>
      </c>
      <c r="BK15" t="s">
        <v>476</v>
      </c>
      <c r="BL15" t="s">
        <v>476</v>
      </c>
      <c r="BM15" t="s">
        <v>476</v>
      </c>
      <c r="BN15" t="s">
        <v>147</v>
      </c>
      <c r="BO15" t="s">
        <v>476</v>
      </c>
      <c r="BP15" t="s">
        <v>476</v>
      </c>
      <c r="BQ15" t="s">
        <v>476</v>
      </c>
      <c r="BR15" t="s">
        <v>560</v>
      </c>
      <c r="BS15" t="s">
        <v>476</v>
      </c>
      <c r="BT15" t="s">
        <v>476</v>
      </c>
      <c r="BU15" t="s">
        <v>476</v>
      </c>
      <c r="BV15" t="s">
        <v>476</v>
      </c>
      <c r="BW15" t="s">
        <v>476</v>
      </c>
      <c r="BX15" t="s">
        <v>476</v>
      </c>
      <c r="BY15" t="s">
        <v>476</v>
      </c>
      <c r="BZ15" t="s">
        <v>476</v>
      </c>
      <c r="CA15" t="s">
        <v>476</v>
      </c>
      <c r="CB15" t="s">
        <v>476</v>
      </c>
      <c r="CC15" t="s">
        <v>476</v>
      </c>
      <c r="CD15" t="s">
        <v>476</v>
      </c>
      <c r="CE15" t="s">
        <v>476</v>
      </c>
      <c r="CF15" t="s">
        <v>476</v>
      </c>
      <c r="CG15" t="s">
        <v>476</v>
      </c>
      <c r="CH15" t="s">
        <v>476</v>
      </c>
      <c r="CI15" t="s">
        <v>476</v>
      </c>
      <c r="CJ15" t="s">
        <v>476</v>
      </c>
      <c r="CK15" t="s">
        <v>476</v>
      </c>
      <c r="CL15" t="s">
        <v>476</v>
      </c>
      <c r="CM15" t="s">
        <v>476</v>
      </c>
      <c r="CN15" t="s">
        <v>476</v>
      </c>
      <c r="CO15" t="s">
        <v>476</v>
      </c>
      <c r="CP15" t="s">
        <v>476</v>
      </c>
      <c r="CQ15" t="s">
        <v>476</v>
      </c>
      <c r="CR15" t="s">
        <v>476</v>
      </c>
      <c r="CS15" t="s">
        <v>476</v>
      </c>
      <c r="CT15" t="s">
        <v>476</v>
      </c>
      <c r="CU15" t="s">
        <v>476</v>
      </c>
      <c r="CV15" t="s">
        <v>476</v>
      </c>
      <c r="CW15" t="s">
        <v>476</v>
      </c>
      <c r="CX15" t="s">
        <v>476</v>
      </c>
      <c r="CY15" t="s">
        <v>476</v>
      </c>
      <c r="CZ15" t="s">
        <v>476</v>
      </c>
      <c r="DA15" t="s">
        <v>476</v>
      </c>
      <c r="DB15" s="14">
        <v>1100</v>
      </c>
      <c r="DC15" s="14">
        <v>1100</v>
      </c>
      <c r="DD15" s="50">
        <v>198000</v>
      </c>
      <c r="DE15" t="s">
        <v>36</v>
      </c>
      <c r="DF15" t="s">
        <v>38</v>
      </c>
      <c r="DG15" t="s">
        <v>31</v>
      </c>
      <c r="DH15" s="8" t="s">
        <v>147</v>
      </c>
      <c r="DI15" s="8"/>
      <c r="DJ15" s="8"/>
      <c r="DK15" t="s">
        <v>492</v>
      </c>
      <c r="DL15" t="s">
        <v>493</v>
      </c>
      <c r="EA15">
        <v>613</v>
      </c>
    </row>
    <row r="16" spans="1:131" x14ac:dyDescent="0.2">
      <c r="A16" t="s">
        <v>204</v>
      </c>
      <c r="B16">
        <v>2004</v>
      </c>
      <c r="C16" s="45"/>
      <c r="D16" t="s">
        <v>124</v>
      </c>
      <c r="E16" t="s">
        <v>594</v>
      </c>
      <c r="F16" t="s">
        <v>347</v>
      </c>
      <c r="G16" t="s">
        <v>348</v>
      </c>
      <c r="H16" t="s">
        <v>349</v>
      </c>
      <c r="I16" t="s">
        <v>350</v>
      </c>
      <c r="J16" t="s">
        <v>476</v>
      </c>
      <c r="K16" t="s">
        <v>476</v>
      </c>
      <c r="L16" t="s">
        <v>476</v>
      </c>
      <c r="M16" t="s">
        <v>476</v>
      </c>
      <c r="N16" t="s">
        <v>476</v>
      </c>
      <c r="O16" t="s">
        <v>476</v>
      </c>
      <c r="P16" t="s">
        <v>476</v>
      </c>
      <c r="Q16" t="s">
        <v>476</v>
      </c>
      <c r="R16" t="s">
        <v>476</v>
      </c>
      <c r="S16" t="s">
        <v>476</v>
      </c>
      <c r="T16" t="s">
        <v>476</v>
      </c>
      <c r="U16" t="s">
        <v>476</v>
      </c>
      <c r="V16" t="s">
        <v>476</v>
      </c>
      <c r="W16" t="s">
        <v>476</v>
      </c>
      <c r="X16" t="s">
        <v>476</v>
      </c>
      <c r="Y16" t="s">
        <v>476</v>
      </c>
      <c r="Z16" t="s">
        <v>476</v>
      </c>
      <c r="AA16" t="s">
        <v>476</v>
      </c>
      <c r="AB16" t="s">
        <v>476</v>
      </c>
      <c r="AC16" t="s">
        <v>476</v>
      </c>
      <c r="AD16" t="s">
        <v>476</v>
      </c>
      <c r="AE16" t="s">
        <v>476</v>
      </c>
      <c r="AF16" t="s">
        <v>476</v>
      </c>
      <c r="AG16" t="s">
        <v>476</v>
      </c>
      <c r="AH16" t="s">
        <v>476</v>
      </c>
      <c r="AI16" t="s">
        <v>476</v>
      </c>
      <c r="AJ16" t="s">
        <v>476</v>
      </c>
      <c r="AK16" t="s">
        <v>476</v>
      </c>
      <c r="AL16" t="s">
        <v>476</v>
      </c>
      <c r="AM16" t="s">
        <v>476</v>
      </c>
      <c r="AN16" t="s">
        <v>476</v>
      </c>
      <c r="AO16" t="s">
        <v>476</v>
      </c>
      <c r="AP16" t="s">
        <v>476</v>
      </c>
      <c r="AQ16" t="s">
        <v>476</v>
      </c>
      <c r="AR16" t="s">
        <v>476</v>
      </c>
      <c r="AS16" t="s">
        <v>476</v>
      </c>
      <c r="AT16" t="s">
        <v>476</v>
      </c>
      <c r="AU16" t="s">
        <v>476</v>
      </c>
      <c r="AV16" t="s">
        <v>476</v>
      </c>
      <c r="AW16" t="s">
        <v>476</v>
      </c>
      <c r="AX16" t="s">
        <v>476</v>
      </c>
      <c r="AY16" t="s">
        <v>127</v>
      </c>
      <c r="AZ16" t="s">
        <v>476</v>
      </c>
      <c r="BA16" t="s">
        <v>476</v>
      </c>
      <c r="BB16" t="s">
        <v>476</v>
      </c>
      <c r="BC16" t="s">
        <v>556</v>
      </c>
      <c r="BD16" t="s">
        <v>476</v>
      </c>
      <c r="BE16" t="s">
        <v>476</v>
      </c>
      <c r="BF16" t="s">
        <v>476</v>
      </c>
      <c r="BG16" t="s">
        <v>476</v>
      </c>
      <c r="BH16" t="s">
        <v>476</v>
      </c>
      <c r="BI16" t="s">
        <v>476</v>
      </c>
      <c r="BJ16" t="s">
        <v>476</v>
      </c>
      <c r="BK16" t="s">
        <v>476</v>
      </c>
      <c r="BL16" t="s">
        <v>476</v>
      </c>
      <c r="BM16" t="s">
        <v>476</v>
      </c>
      <c r="BN16" t="s">
        <v>476</v>
      </c>
      <c r="BO16" t="s">
        <v>476</v>
      </c>
      <c r="BP16" t="s">
        <v>476</v>
      </c>
      <c r="BQ16" t="s">
        <v>476</v>
      </c>
      <c r="BR16" t="s">
        <v>476</v>
      </c>
      <c r="BS16" t="s">
        <v>476</v>
      </c>
      <c r="BT16" t="s">
        <v>476</v>
      </c>
      <c r="BU16" t="s">
        <v>476</v>
      </c>
      <c r="BV16" t="s">
        <v>476</v>
      </c>
      <c r="BW16" t="s">
        <v>476</v>
      </c>
      <c r="BX16" t="s">
        <v>476</v>
      </c>
      <c r="BY16" t="s">
        <v>476</v>
      </c>
      <c r="BZ16" t="s">
        <v>476</v>
      </c>
      <c r="CA16" t="s">
        <v>476</v>
      </c>
      <c r="CB16" t="s">
        <v>476</v>
      </c>
      <c r="CC16" t="s">
        <v>476</v>
      </c>
      <c r="CD16" t="s">
        <v>476</v>
      </c>
      <c r="CE16" t="s">
        <v>476</v>
      </c>
      <c r="CF16" t="s">
        <v>476</v>
      </c>
      <c r="CG16" t="s">
        <v>476</v>
      </c>
      <c r="CH16" t="s">
        <v>476</v>
      </c>
      <c r="CI16" t="s">
        <v>476</v>
      </c>
      <c r="CJ16" t="s">
        <v>476</v>
      </c>
      <c r="CK16" t="s">
        <v>476</v>
      </c>
      <c r="CL16" t="s">
        <v>476</v>
      </c>
      <c r="CM16" t="s">
        <v>476</v>
      </c>
      <c r="CN16" t="s">
        <v>476</v>
      </c>
      <c r="CO16" t="s">
        <v>476</v>
      </c>
      <c r="CP16" t="s">
        <v>476</v>
      </c>
      <c r="CQ16" t="s">
        <v>476</v>
      </c>
      <c r="CR16" t="s">
        <v>476</v>
      </c>
      <c r="CS16" t="s">
        <v>476</v>
      </c>
      <c r="CT16" t="s">
        <v>476</v>
      </c>
      <c r="CU16" t="s">
        <v>476</v>
      </c>
      <c r="CV16" t="s">
        <v>476</v>
      </c>
      <c r="CW16" t="s">
        <v>476</v>
      </c>
      <c r="CX16" t="s">
        <v>476</v>
      </c>
      <c r="CY16" t="s">
        <v>476</v>
      </c>
      <c r="CZ16" t="s">
        <v>476</v>
      </c>
      <c r="DA16" t="s">
        <v>476</v>
      </c>
      <c r="DB16" s="14">
        <v>850</v>
      </c>
      <c r="DC16" s="14">
        <v>850</v>
      </c>
      <c r="DD16" s="50">
        <v>153000</v>
      </c>
      <c r="DE16" t="s">
        <v>53</v>
      </c>
      <c r="DF16" t="s">
        <v>45</v>
      </c>
      <c r="DG16" t="s">
        <v>31</v>
      </c>
      <c r="DH16" s="2" t="s">
        <v>127</v>
      </c>
      <c r="DI16" s="2"/>
      <c r="DJ16" s="2"/>
      <c r="EA16">
        <v>381</v>
      </c>
    </row>
    <row r="17" spans="1:131" x14ac:dyDescent="0.2">
      <c r="A17" t="s">
        <v>204</v>
      </c>
      <c r="B17">
        <v>2004</v>
      </c>
      <c r="C17" s="45"/>
      <c r="D17" t="s">
        <v>124</v>
      </c>
      <c r="E17" t="s">
        <v>594</v>
      </c>
      <c r="F17" t="s">
        <v>251</v>
      </c>
      <c r="G17" t="s">
        <v>252</v>
      </c>
      <c r="H17" t="s">
        <v>207</v>
      </c>
      <c r="I17" t="s">
        <v>385</v>
      </c>
      <c r="J17" t="s">
        <v>476</v>
      </c>
      <c r="K17" t="s">
        <v>476</v>
      </c>
      <c r="L17" t="s">
        <v>476</v>
      </c>
      <c r="M17" t="s">
        <v>476</v>
      </c>
      <c r="N17" t="s">
        <v>476</v>
      </c>
      <c r="O17" t="s">
        <v>476</v>
      </c>
      <c r="P17" t="s">
        <v>476</v>
      </c>
      <c r="Q17" t="s">
        <v>476</v>
      </c>
      <c r="R17" t="s">
        <v>476</v>
      </c>
      <c r="S17" t="s">
        <v>476</v>
      </c>
      <c r="T17" t="s">
        <v>476</v>
      </c>
      <c r="U17" t="s">
        <v>476</v>
      </c>
      <c r="V17" t="s">
        <v>476</v>
      </c>
      <c r="W17" t="s">
        <v>476</v>
      </c>
      <c r="X17" t="s">
        <v>476</v>
      </c>
      <c r="Y17" t="s">
        <v>476</v>
      </c>
      <c r="Z17" t="s">
        <v>476</v>
      </c>
      <c r="AA17" t="s">
        <v>476</v>
      </c>
      <c r="AB17" t="s">
        <v>476</v>
      </c>
      <c r="AC17" t="s">
        <v>476</v>
      </c>
      <c r="AD17" t="s">
        <v>476</v>
      </c>
      <c r="AE17" t="s">
        <v>476</v>
      </c>
      <c r="AF17" t="s">
        <v>476</v>
      </c>
      <c r="AG17" t="s">
        <v>476</v>
      </c>
      <c r="AH17" t="s">
        <v>476</v>
      </c>
      <c r="AI17" t="s">
        <v>476</v>
      </c>
      <c r="AJ17" t="s">
        <v>476</v>
      </c>
      <c r="AK17" t="s">
        <v>476</v>
      </c>
      <c r="AL17" t="s">
        <v>476</v>
      </c>
      <c r="AM17" t="s">
        <v>476</v>
      </c>
      <c r="AN17" t="s">
        <v>476</v>
      </c>
      <c r="AO17" t="s">
        <v>476</v>
      </c>
      <c r="AP17" t="s">
        <v>476</v>
      </c>
      <c r="AQ17" t="s">
        <v>476</v>
      </c>
      <c r="AR17" t="s">
        <v>476</v>
      </c>
      <c r="AS17" t="s">
        <v>476</v>
      </c>
      <c r="AT17" t="s">
        <v>476</v>
      </c>
      <c r="AU17" t="s">
        <v>476</v>
      </c>
      <c r="AV17" t="s">
        <v>476</v>
      </c>
      <c r="AW17" t="s">
        <v>476</v>
      </c>
      <c r="AX17" t="s">
        <v>476</v>
      </c>
      <c r="AY17" t="s">
        <v>127</v>
      </c>
      <c r="AZ17" t="s">
        <v>476</v>
      </c>
      <c r="BA17" t="s">
        <v>476</v>
      </c>
      <c r="BB17" t="s">
        <v>476</v>
      </c>
      <c r="BC17" t="s">
        <v>556</v>
      </c>
      <c r="BD17" t="s">
        <v>476</v>
      </c>
      <c r="BE17" t="s">
        <v>476</v>
      </c>
      <c r="BF17" t="s">
        <v>476</v>
      </c>
      <c r="BG17" t="s">
        <v>476</v>
      </c>
      <c r="BH17" t="s">
        <v>476</v>
      </c>
      <c r="BI17" t="s">
        <v>476</v>
      </c>
      <c r="BJ17" t="s">
        <v>476</v>
      </c>
      <c r="BK17" t="s">
        <v>476</v>
      </c>
      <c r="BL17" t="s">
        <v>476</v>
      </c>
      <c r="BM17" t="s">
        <v>476</v>
      </c>
      <c r="BN17" t="s">
        <v>476</v>
      </c>
      <c r="BO17" t="s">
        <v>476</v>
      </c>
      <c r="BP17" t="s">
        <v>476</v>
      </c>
      <c r="BQ17" t="s">
        <v>476</v>
      </c>
      <c r="BR17" t="s">
        <v>476</v>
      </c>
      <c r="BS17" t="s">
        <v>476</v>
      </c>
      <c r="BT17" t="s">
        <v>476</v>
      </c>
      <c r="BU17" t="s">
        <v>476</v>
      </c>
      <c r="BV17" t="s">
        <v>476</v>
      </c>
      <c r="BW17" t="s">
        <v>476</v>
      </c>
      <c r="BX17" t="s">
        <v>476</v>
      </c>
      <c r="BY17" t="s">
        <v>476</v>
      </c>
      <c r="BZ17" t="s">
        <v>476</v>
      </c>
      <c r="CA17" t="s">
        <v>476</v>
      </c>
      <c r="CB17" t="s">
        <v>476</v>
      </c>
      <c r="CC17" t="s">
        <v>476</v>
      </c>
      <c r="CD17" t="s">
        <v>476</v>
      </c>
      <c r="CE17" t="s">
        <v>476</v>
      </c>
      <c r="CF17" t="s">
        <v>476</v>
      </c>
      <c r="CG17" t="s">
        <v>476</v>
      </c>
      <c r="CH17" t="s">
        <v>476</v>
      </c>
      <c r="CI17" t="s">
        <v>476</v>
      </c>
      <c r="CJ17" t="s">
        <v>476</v>
      </c>
      <c r="CK17" t="s">
        <v>476</v>
      </c>
      <c r="CL17" t="s">
        <v>476</v>
      </c>
      <c r="CM17" t="s">
        <v>476</v>
      </c>
      <c r="CN17" t="s">
        <v>476</v>
      </c>
      <c r="CO17" t="s">
        <v>476</v>
      </c>
      <c r="CP17" t="s">
        <v>476</v>
      </c>
      <c r="CQ17" t="s">
        <v>476</v>
      </c>
      <c r="CR17" t="s">
        <v>476</v>
      </c>
      <c r="CS17" t="s">
        <v>476</v>
      </c>
      <c r="CT17" t="s">
        <v>476</v>
      </c>
      <c r="CU17" t="s">
        <v>476</v>
      </c>
      <c r="CV17" t="s">
        <v>476</v>
      </c>
      <c r="CW17" t="s">
        <v>476</v>
      </c>
      <c r="CX17" t="s">
        <v>476</v>
      </c>
      <c r="CY17" t="s">
        <v>476</v>
      </c>
      <c r="CZ17" t="s">
        <v>476</v>
      </c>
      <c r="DA17" t="s">
        <v>476</v>
      </c>
      <c r="DB17" s="14">
        <v>630</v>
      </c>
      <c r="DC17" s="14">
        <v>630</v>
      </c>
      <c r="DD17" s="50">
        <v>113400</v>
      </c>
      <c r="DE17" t="s">
        <v>53</v>
      </c>
      <c r="DF17" t="s">
        <v>45</v>
      </c>
      <c r="DG17" t="s">
        <v>31</v>
      </c>
      <c r="DH17" s="2" t="s">
        <v>127</v>
      </c>
      <c r="DI17" s="2"/>
      <c r="DJ17" s="2"/>
      <c r="DK17" t="s">
        <v>445</v>
      </c>
      <c r="DL17" t="s">
        <v>446</v>
      </c>
      <c r="DM17" t="s">
        <v>447</v>
      </c>
      <c r="DN17" t="s">
        <v>448</v>
      </c>
      <c r="EA17">
        <v>616</v>
      </c>
    </row>
    <row r="18" spans="1:131" x14ac:dyDescent="0.2">
      <c r="A18" t="s">
        <v>35</v>
      </c>
      <c r="B18">
        <v>2001</v>
      </c>
      <c r="C18" s="45">
        <v>37104</v>
      </c>
      <c r="D18" t="s">
        <v>6</v>
      </c>
      <c r="E18" t="s">
        <v>595</v>
      </c>
      <c r="F18" t="s">
        <v>96</v>
      </c>
      <c r="G18" t="s">
        <v>97</v>
      </c>
      <c r="H18" t="s">
        <v>98</v>
      </c>
      <c r="I18" t="s">
        <v>99</v>
      </c>
      <c r="J18" t="s">
        <v>476</v>
      </c>
      <c r="K18" t="s">
        <v>476</v>
      </c>
      <c r="L18" t="s">
        <v>476</v>
      </c>
      <c r="M18" t="s">
        <v>476</v>
      </c>
      <c r="N18" t="s">
        <v>476</v>
      </c>
      <c r="O18" t="s">
        <v>476</v>
      </c>
      <c r="P18" t="s">
        <v>476</v>
      </c>
      <c r="Q18" t="s">
        <v>476</v>
      </c>
      <c r="R18" t="s">
        <v>476</v>
      </c>
      <c r="S18" t="s">
        <v>476</v>
      </c>
      <c r="T18" t="s">
        <v>476</v>
      </c>
      <c r="U18" t="s">
        <v>476</v>
      </c>
      <c r="V18" t="s">
        <v>476</v>
      </c>
      <c r="W18" t="s">
        <v>476</v>
      </c>
      <c r="X18" t="s">
        <v>476</v>
      </c>
      <c r="Y18" t="s">
        <v>476</v>
      </c>
      <c r="Z18" t="s">
        <v>476</v>
      </c>
      <c r="AA18" t="s">
        <v>476</v>
      </c>
      <c r="AB18" t="s">
        <v>476</v>
      </c>
      <c r="AC18" t="s">
        <v>476</v>
      </c>
      <c r="AD18" t="s">
        <v>476</v>
      </c>
      <c r="AE18" t="s">
        <v>476</v>
      </c>
      <c r="AF18" t="s">
        <v>476</v>
      </c>
      <c r="AG18" t="s">
        <v>476</v>
      </c>
      <c r="AH18" t="s">
        <v>476</v>
      </c>
      <c r="AI18" t="s">
        <v>476</v>
      </c>
      <c r="AJ18" t="s">
        <v>476</v>
      </c>
      <c r="AK18" t="s">
        <v>476</v>
      </c>
      <c r="AL18" t="s">
        <v>476</v>
      </c>
      <c r="AM18" t="s">
        <v>476</v>
      </c>
      <c r="AN18" t="s">
        <v>476</v>
      </c>
      <c r="AO18" t="s">
        <v>476</v>
      </c>
      <c r="AP18" t="s">
        <v>476</v>
      </c>
      <c r="AQ18" t="s">
        <v>476</v>
      </c>
      <c r="AR18" t="s">
        <v>476</v>
      </c>
      <c r="AS18" t="s">
        <v>476</v>
      </c>
      <c r="AT18" t="s">
        <v>476</v>
      </c>
      <c r="AU18" t="s">
        <v>476</v>
      </c>
      <c r="AV18" t="s">
        <v>476</v>
      </c>
      <c r="AW18" t="s">
        <v>476</v>
      </c>
      <c r="AX18" t="s">
        <v>476</v>
      </c>
      <c r="AY18" t="s">
        <v>127</v>
      </c>
      <c r="AZ18" t="s">
        <v>553</v>
      </c>
      <c r="BA18" t="s">
        <v>476</v>
      </c>
      <c r="BB18" t="s">
        <v>476</v>
      </c>
      <c r="BC18" t="s">
        <v>476</v>
      </c>
      <c r="BD18" t="s">
        <v>476</v>
      </c>
      <c r="BE18" t="s">
        <v>476</v>
      </c>
      <c r="BF18" t="s">
        <v>476</v>
      </c>
      <c r="BG18" t="s">
        <v>476</v>
      </c>
      <c r="BH18" t="s">
        <v>476</v>
      </c>
      <c r="BI18" t="s">
        <v>476</v>
      </c>
      <c r="BJ18" t="s">
        <v>476</v>
      </c>
      <c r="BK18" t="s">
        <v>476</v>
      </c>
      <c r="BL18" t="s">
        <v>476</v>
      </c>
      <c r="BM18" t="s">
        <v>476</v>
      </c>
      <c r="BN18" t="s">
        <v>147</v>
      </c>
      <c r="BO18" t="s">
        <v>557</v>
      </c>
      <c r="BP18" t="s">
        <v>476</v>
      </c>
      <c r="BQ18" t="s">
        <v>476</v>
      </c>
      <c r="BR18" t="s">
        <v>476</v>
      </c>
      <c r="BS18" t="s">
        <v>476</v>
      </c>
      <c r="BT18" t="s">
        <v>476</v>
      </c>
      <c r="BU18" t="s">
        <v>476</v>
      </c>
      <c r="BV18" t="s">
        <v>476</v>
      </c>
      <c r="BW18" t="s">
        <v>476</v>
      </c>
      <c r="BX18" t="s">
        <v>476</v>
      </c>
      <c r="BY18" t="s">
        <v>476</v>
      </c>
      <c r="BZ18" t="s">
        <v>476</v>
      </c>
      <c r="CA18" t="s">
        <v>476</v>
      </c>
      <c r="CB18" t="s">
        <v>476</v>
      </c>
      <c r="CC18" t="s">
        <v>476</v>
      </c>
      <c r="CD18" t="s">
        <v>476</v>
      </c>
      <c r="CE18" t="s">
        <v>476</v>
      </c>
      <c r="CF18" t="s">
        <v>476</v>
      </c>
      <c r="CG18" t="s">
        <v>476</v>
      </c>
      <c r="CH18" t="s">
        <v>476</v>
      </c>
      <c r="CI18" t="s">
        <v>476</v>
      </c>
      <c r="CJ18" t="s">
        <v>476</v>
      </c>
      <c r="CK18" t="s">
        <v>476</v>
      </c>
      <c r="CL18" t="s">
        <v>476</v>
      </c>
      <c r="CM18" t="s">
        <v>476</v>
      </c>
      <c r="CN18" t="s">
        <v>476</v>
      </c>
      <c r="CO18" t="s">
        <v>476</v>
      </c>
      <c r="CP18" t="s">
        <v>476</v>
      </c>
      <c r="CQ18" t="s">
        <v>476</v>
      </c>
      <c r="CR18" t="s">
        <v>476</v>
      </c>
      <c r="CS18" t="s">
        <v>476</v>
      </c>
      <c r="CT18" t="s">
        <v>476</v>
      </c>
      <c r="CU18" t="s">
        <v>476</v>
      </c>
      <c r="CV18" t="s">
        <v>476</v>
      </c>
      <c r="CW18" t="s">
        <v>476</v>
      </c>
      <c r="CX18" t="s">
        <v>476</v>
      </c>
      <c r="CY18" t="s">
        <v>476</v>
      </c>
      <c r="CZ18" t="s">
        <v>476</v>
      </c>
      <c r="DA18" t="s">
        <v>476</v>
      </c>
      <c r="DB18" s="14">
        <v>270</v>
      </c>
      <c r="DC18" s="14">
        <v>270</v>
      </c>
      <c r="DD18" s="50">
        <v>48600</v>
      </c>
      <c r="DE18" t="s">
        <v>53</v>
      </c>
      <c r="DF18" t="s">
        <v>45</v>
      </c>
      <c r="DG18" t="s">
        <v>31</v>
      </c>
      <c r="DH18" s="8" t="s">
        <v>147</v>
      </c>
      <c r="DI18" s="8"/>
      <c r="DJ18" s="8"/>
      <c r="EA18">
        <v>193</v>
      </c>
    </row>
    <row r="19" spans="1:131" x14ac:dyDescent="0.2">
      <c r="A19" t="s">
        <v>204</v>
      </c>
      <c r="B19">
        <v>2004</v>
      </c>
      <c r="C19" s="45">
        <v>38139</v>
      </c>
      <c r="D19" t="s">
        <v>6</v>
      </c>
      <c r="E19" t="s">
        <v>596</v>
      </c>
      <c r="F19" t="s">
        <v>375</v>
      </c>
      <c r="G19" t="s">
        <v>376</v>
      </c>
      <c r="H19" t="s">
        <v>377</v>
      </c>
      <c r="I19" t="s">
        <v>378</v>
      </c>
      <c r="J19" t="s">
        <v>476</v>
      </c>
      <c r="K19" t="s">
        <v>476</v>
      </c>
      <c r="L19" t="s">
        <v>476</v>
      </c>
      <c r="M19" t="s">
        <v>476</v>
      </c>
      <c r="N19" t="s">
        <v>476</v>
      </c>
      <c r="O19" t="s">
        <v>476</v>
      </c>
      <c r="P19" t="s">
        <v>476</v>
      </c>
      <c r="Q19" t="s">
        <v>476</v>
      </c>
      <c r="R19" t="s">
        <v>476</v>
      </c>
      <c r="S19" t="s">
        <v>476</v>
      </c>
      <c r="T19" t="s">
        <v>476</v>
      </c>
      <c r="U19" t="s">
        <v>476</v>
      </c>
      <c r="V19" t="s">
        <v>476</v>
      </c>
      <c r="W19" t="s">
        <v>476</v>
      </c>
      <c r="X19" t="s">
        <v>476</v>
      </c>
      <c r="Y19" t="s">
        <v>476</v>
      </c>
      <c r="Z19" t="s">
        <v>476</v>
      </c>
      <c r="AA19" t="s">
        <v>476</v>
      </c>
      <c r="AB19" t="s">
        <v>476</v>
      </c>
      <c r="AC19" t="s">
        <v>476</v>
      </c>
      <c r="AD19" t="s">
        <v>476</v>
      </c>
      <c r="AE19" t="s">
        <v>476</v>
      </c>
      <c r="AF19" t="s">
        <v>476</v>
      </c>
      <c r="AG19" t="s">
        <v>476</v>
      </c>
      <c r="AH19" t="s">
        <v>476</v>
      </c>
      <c r="AI19" t="s">
        <v>476</v>
      </c>
      <c r="AJ19" t="s">
        <v>476</v>
      </c>
      <c r="AK19" t="s">
        <v>476</v>
      </c>
      <c r="AL19" t="s">
        <v>476</v>
      </c>
      <c r="AM19" t="s">
        <v>476</v>
      </c>
      <c r="AN19" t="s">
        <v>476</v>
      </c>
      <c r="AO19" t="s">
        <v>476</v>
      </c>
      <c r="AP19" t="s">
        <v>476</v>
      </c>
      <c r="AQ19" t="s">
        <v>476</v>
      </c>
      <c r="AR19" t="s">
        <v>476</v>
      </c>
      <c r="AS19" t="s">
        <v>476</v>
      </c>
      <c r="AT19" t="s">
        <v>476</v>
      </c>
      <c r="AU19" t="s">
        <v>476</v>
      </c>
      <c r="AV19" t="s">
        <v>476</v>
      </c>
      <c r="AW19" t="s">
        <v>476</v>
      </c>
      <c r="AX19" t="s">
        <v>476</v>
      </c>
      <c r="AY19" t="s">
        <v>127</v>
      </c>
      <c r="AZ19" t="s">
        <v>476</v>
      </c>
      <c r="BA19" t="s">
        <v>476</v>
      </c>
      <c r="BB19" t="s">
        <v>476</v>
      </c>
      <c r="BC19" t="s">
        <v>556</v>
      </c>
      <c r="BD19" t="s">
        <v>476</v>
      </c>
      <c r="BE19" t="s">
        <v>476</v>
      </c>
      <c r="BF19" t="s">
        <v>476</v>
      </c>
      <c r="BG19" t="s">
        <v>476</v>
      </c>
      <c r="BH19" t="s">
        <v>476</v>
      </c>
      <c r="BI19" t="s">
        <v>476</v>
      </c>
      <c r="BJ19" t="s">
        <v>476</v>
      </c>
      <c r="BK19" t="s">
        <v>476</v>
      </c>
      <c r="BL19" t="s">
        <v>476</v>
      </c>
      <c r="BM19" t="s">
        <v>476</v>
      </c>
      <c r="BN19" t="s">
        <v>476</v>
      </c>
      <c r="BO19" t="s">
        <v>476</v>
      </c>
      <c r="BP19" t="s">
        <v>476</v>
      </c>
      <c r="BQ19" t="s">
        <v>476</v>
      </c>
      <c r="BR19" t="s">
        <v>476</v>
      </c>
      <c r="BS19" t="s">
        <v>476</v>
      </c>
      <c r="BT19" t="s">
        <v>476</v>
      </c>
      <c r="BU19" t="s">
        <v>476</v>
      </c>
      <c r="BV19" t="s">
        <v>476</v>
      </c>
      <c r="BW19" t="s">
        <v>476</v>
      </c>
      <c r="BX19" t="s">
        <v>476</v>
      </c>
      <c r="BY19" t="s">
        <v>476</v>
      </c>
      <c r="BZ19" t="s">
        <v>476</v>
      </c>
      <c r="CA19" t="s">
        <v>476</v>
      </c>
      <c r="CB19" t="s">
        <v>476</v>
      </c>
      <c r="CC19" t="s">
        <v>476</v>
      </c>
      <c r="CD19" t="s">
        <v>476</v>
      </c>
      <c r="CE19" t="s">
        <v>476</v>
      </c>
      <c r="CF19" t="s">
        <v>476</v>
      </c>
      <c r="CG19" t="s">
        <v>476</v>
      </c>
      <c r="CH19" t="s">
        <v>476</v>
      </c>
      <c r="CI19" t="s">
        <v>476</v>
      </c>
      <c r="CJ19" t="s">
        <v>476</v>
      </c>
      <c r="CK19" t="s">
        <v>476</v>
      </c>
      <c r="CL19" t="s">
        <v>476</v>
      </c>
      <c r="CM19" t="s">
        <v>476</v>
      </c>
      <c r="CN19" t="s">
        <v>476</v>
      </c>
      <c r="CO19" t="s">
        <v>476</v>
      </c>
      <c r="CP19" t="s">
        <v>476</v>
      </c>
      <c r="CQ19" t="s">
        <v>476</v>
      </c>
      <c r="CR19" t="s">
        <v>476</v>
      </c>
      <c r="CS19" t="s">
        <v>476</v>
      </c>
      <c r="CT19" t="s">
        <v>476</v>
      </c>
      <c r="CU19" t="s">
        <v>476</v>
      </c>
      <c r="CV19" t="s">
        <v>476</v>
      </c>
      <c r="CW19" t="s">
        <v>476</v>
      </c>
      <c r="CX19" t="s">
        <v>476</v>
      </c>
      <c r="CY19" t="s">
        <v>476</v>
      </c>
      <c r="CZ19" t="s">
        <v>476</v>
      </c>
      <c r="DA19" t="s">
        <v>476</v>
      </c>
      <c r="DB19" s="14">
        <v>250</v>
      </c>
      <c r="DC19" s="14">
        <v>250</v>
      </c>
      <c r="DD19" s="50">
        <v>45000</v>
      </c>
      <c r="DE19" t="s">
        <v>53</v>
      </c>
      <c r="DF19" t="s">
        <v>45</v>
      </c>
      <c r="DG19" t="s">
        <v>31</v>
      </c>
      <c r="DH19" t="s">
        <v>127</v>
      </c>
      <c r="DP19">
        <v>0</v>
      </c>
      <c r="EA19">
        <v>745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20" zoomScaleNormal="100" workbookViewId="0">
      <selection activeCell="A20" sqref="A20"/>
      <pivotSelection pane="bottomRight" activeRow="19" previousRow="19" r:id="rId1">
        <pivotArea field="79" type="button" dataOnly="0" labelOnly="1" outline="0" axis="axisPage" fieldPosition="18"/>
      </pivotSelection>
    </sheetView>
  </sheetViews>
  <sheetFormatPr defaultRowHeight="12.75" x14ac:dyDescent="0.2"/>
  <cols>
    <col min="1" max="1" width="16.7109375" bestFit="1" customWidth="1"/>
    <col min="2" max="2" width="17.5703125" bestFit="1" customWidth="1"/>
    <col min="3" max="3" width="16" bestFit="1" customWidth="1"/>
    <col min="4" max="4" width="17.5703125" customWidth="1"/>
    <col min="5" max="5" width="28.7109375" customWidth="1"/>
    <col min="6" max="6" width="57.28515625" bestFit="1" customWidth="1"/>
    <col min="7" max="7" width="15.7109375" customWidth="1"/>
    <col min="8" max="8" width="11" customWidth="1"/>
    <col min="9" max="9" width="15.7109375" customWidth="1"/>
    <col min="10" max="10" width="15.7109375" bestFit="1" customWidth="1"/>
    <col min="11" max="11" width="19.42578125" bestFit="1" customWidth="1"/>
    <col min="12" max="12" width="14.85546875" customWidth="1"/>
    <col min="13" max="13" width="19.42578125" customWidth="1"/>
    <col min="14" max="14" width="14.85546875" customWidth="1"/>
    <col min="15" max="15" width="14.85546875" bestFit="1" customWidth="1"/>
  </cols>
  <sheetData>
    <row r="2" spans="1:2" x14ac:dyDescent="0.2">
      <c r="A2" s="71" t="s">
        <v>430</v>
      </c>
      <c r="B2" s="67" t="s">
        <v>0</v>
      </c>
    </row>
    <row r="3" spans="1:2" x14ac:dyDescent="0.2">
      <c r="A3" s="74" t="s">
        <v>419</v>
      </c>
      <c r="B3" s="67" t="s">
        <v>0</v>
      </c>
    </row>
    <row r="4" spans="1:2" x14ac:dyDescent="0.2">
      <c r="A4" s="74" t="s">
        <v>420</v>
      </c>
      <c r="B4" s="67" t="s">
        <v>0</v>
      </c>
    </row>
    <row r="5" spans="1:2" x14ac:dyDescent="0.2">
      <c r="A5" s="74" t="s">
        <v>421</v>
      </c>
      <c r="B5" s="67" t="s">
        <v>0</v>
      </c>
    </row>
    <row r="6" spans="1:2" x14ac:dyDescent="0.2">
      <c r="A6" s="74" t="s">
        <v>34</v>
      </c>
      <c r="B6" s="67" t="s">
        <v>0</v>
      </c>
    </row>
    <row r="7" spans="1:2" x14ac:dyDescent="0.2">
      <c r="A7" s="74" t="s">
        <v>414</v>
      </c>
      <c r="B7" s="67" t="s">
        <v>0</v>
      </c>
    </row>
    <row r="8" spans="1:2" x14ac:dyDescent="0.2">
      <c r="A8" s="74" t="s">
        <v>415</v>
      </c>
      <c r="B8" s="67" t="s">
        <v>0</v>
      </c>
    </row>
    <row r="9" spans="1:2" x14ac:dyDescent="0.2">
      <c r="A9" s="74" t="s">
        <v>510</v>
      </c>
      <c r="B9" s="67" t="s">
        <v>0</v>
      </c>
    </row>
    <row r="10" spans="1:2" x14ac:dyDescent="0.2">
      <c r="A10" s="74" t="s">
        <v>427</v>
      </c>
      <c r="B10" s="67" t="s">
        <v>0</v>
      </c>
    </row>
    <row r="11" spans="1:2" x14ac:dyDescent="0.2">
      <c r="A11" s="74" t="s">
        <v>426</v>
      </c>
      <c r="B11" s="67" t="s">
        <v>0</v>
      </c>
    </row>
    <row r="12" spans="1:2" x14ac:dyDescent="0.2">
      <c r="A12" s="74" t="s">
        <v>66</v>
      </c>
      <c r="B12" s="67" t="s">
        <v>0</v>
      </c>
    </row>
    <row r="13" spans="1:2" x14ac:dyDescent="0.2">
      <c r="A13" s="74" t="s">
        <v>479</v>
      </c>
      <c r="B13" s="67" t="s">
        <v>0</v>
      </c>
    </row>
    <row r="14" spans="1:2" x14ac:dyDescent="0.2">
      <c r="A14" s="74" t="s">
        <v>418</v>
      </c>
      <c r="B14" s="67" t="s">
        <v>0</v>
      </c>
    </row>
    <row r="15" spans="1:2" x14ac:dyDescent="0.2">
      <c r="A15" s="74" t="s">
        <v>127</v>
      </c>
      <c r="B15" s="67" t="s">
        <v>0</v>
      </c>
    </row>
    <row r="16" spans="1:2" x14ac:dyDescent="0.2">
      <c r="A16" s="74" t="s">
        <v>511</v>
      </c>
      <c r="B16" s="67" t="s">
        <v>0</v>
      </c>
    </row>
    <row r="17" spans="1:8" x14ac:dyDescent="0.2">
      <c r="A17" s="74" t="s">
        <v>89</v>
      </c>
      <c r="B17" s="67" t="s">
        <v>0</v>
      </c>
    </row>
    <row r="18" spans="1:8" x14ac:dyDescent="0.2">
      <c r="A18" s="74" t="s">
        <v>147</v>
      </c>
      <c r="B18" s="67" t="s">
        <v>0</v>
      </c>
    </row>
    <row r="19" spans="1:8" x14ac:dyDescent="0.2">
      <c r="A19" s="74" t="s">
        <v>47</v>
      </c>
      <c r="B19" s="67" t="s">
        <v>0</v>
      </c>
    </row>
    <row r="20" spans="1:8" x14ac:dyDescent="0.2">
      <c r="A20" s="74" t="s">
        <v>424</v>
      </c>
      <c r="B20" s="67" t="s">
        <v>0</v>
      </c>
    </row>
    <row r="21" spans="1:8" x14ac:dyDescent="0.2">
      <c r="A21" s="74" t="s">
        <v>250</v>
      </c>
      <c r="B21" s="67" t="s">
        <v>0</v>
      </c>
    </row>
    <row r="22" spans="1:8" x14ac:dyDescent="0.2">
      <c r="A22" s="74" t="s">
        <v>416</v>
      </c>
      <c r="B22" s="67" t="s">
        <v>0</v>
      </c>
    </row>
    <row r="23" spans="1:8" x14ac:dyDescent="0.2">
      <c r="A23" s="74" t="s">
        <v>422</v>
      </c>
      <c r="B23" s="67" t="s">
        <v>0</v>
      </c>
    </row>
    <row r="24" spans="1:8" x14ac:dyDescent="0.2">
      <c r="A24" s="74" t="s">
        <v>423</v>
      </c>
      <c r="B24" s="67" t="s">
        <v>0</v>
      </c>
    </row>
    <row r="25" spans="1:8" x14ac:dyDescent="0.2">
      <c r="A25" s="74" t="s">
        <v>425</v>
      </c>
      <c r="B25" s="67" t="s">
        <v>0</v>
      </c>
    </row>
    <row r="27" spans="1:8" x14ac:dyDescent="0.2">
      <c r="A27" s="65"/>
      <c r="B27" s="68"/>
      <c r="C27" s="68"/>
      <c r="D27" s="68"/>
      <c r="E27" s="68"/>
      <c r="F27" s="68"/>
      <c r="G27" s="71" t="s">
        <v>643</v>
      </c>
      <c r="H27" s="69"/>
    </row>
    <row r="28" spans="1:8" x14ac:dyDescent="0.2">
      <c r="A28" s="71" t="s">
        <v>429</v>
      </c>
      <c r="B28" s="71" t="s">
        <v>14</v>
      </c>
      <c r="C28" s="71" t="s">
        <v>9</v>
      </c>
      <c r="D28" s="71" t="s">
        <v>7</v>
      </c>
      <c r="E28" s="71" t="s">
        <v>11</v>
      </c>
      <c r="F28" s="71" t="s">
        <v>12</v>
      </c>
      <c r="G28" s="72" t="s">
        <v>482</v>
      </c>
      <c r="H28" s="73" t="s">
        <v>483</v>
      </c>
    </row>
    <row r="29" spans="1:8" x14ac:dyDescent="0.2">
      <c r="A29" s="65">
        <v>1999</v>
      </c>
      <c r="B29" s="70">
        <v>36161</v>
      </c>
      <c r="C29" s="65" t="s">
        <v>30</v>
      </c>
      <c r="D29" s="65" t="s">
        <v>50</v>
      </c>
      <c r="E29" s="65" t="s">
        <v>47</v>
      </c>
      <c r="F29" s="65" t="s">
        <v>52</v>
      </c>
      <c r="G29" s="75">
        <v>241</v>
      </c>
      <c r="H29" s="76">
        <v>43380</v>
      </c>
    </row>
    <row r="30" spans="1:8" x14ac:dyDescent="0.2">
      <c r="A30" s="66"/>
      <c r="B30" s="70">
        <v>36342</v>
      </c>
      <c r="C30" s="65" t="s">
        <v>30</v>
      </c>
      <c r="D30" s="65" t="s">
        <v>28</v>
      </c>
      <c r="E30" s="65" t="s">
        <v>32</v>
      </c>
      <c r="F30" s="65" t="s">
        <v>33</v>
      </c>
      <c r="G30" s="75">
        <v>63</v>
      </c>
      <c r="H30" s="76">
        <v>11340</v>
      </c>
    </row>
    <row r="31" spans="1:8" x14ac:dyDescent="0.2">
      <c r="A31" s="72" t="s">
        <v>645</v>
      </c>
      <c r="B31" s="77"/>
      <c r="C31" s="77"/>
      <c r="D31" s="77"/>
      <c r="E31" s="77"/>
      <c r="F31" s="77"/>
      <c r="G31" s="78">
        <v>304</v>
      </c>
      <c r="H31" s="79">
        <v>54720</v>
      </c>
    </row>
    <row r="32" spans="1:8" x14ac:dyDescent="0.2">
      <c r="A32" s="65">
        <v>2000</v>
      </c>
      <c r="B32" s="70">
        <v>36526</v>
      </c>
      <c r="C32" s="65" t="s">
        <v>86</v>
      </c>
      <c r="D32" s="65" t="s">
        <v>333</v>
      </c>
      <c r="E32" s="65" t="s">
        <v>334</v>
      </c>
      <c r="F32" s="65" t="s">
        <v>334</v>
      </c>
      <c r="G32" s="75">
        <v>5.2</v>
      </c>
      <c r="H32" s="76">
        <v>936</v>
      </c>
    </row>
    <row r="33" spans="1:8" x14ac:dyDescent="0.2">
      <c r="A33" s="66"/>
      <c r="B33" s="70">
        <v>36557</v>
      </c>
      <c r="C33" s="65" t="s">
        <v>338</v>
      </c>
      <c r="D33" s="65" t="s">
        <v>336</v>
      </c>
      <c r="E33" s="65" t="s">
        <v>339</v>
      </c>
      <c r="F33" s="65" t="s">
        <v>340</v>
      </c>
      <c r="G33" s="75">
        <v>6.8</v>
      </c>
      <c r="H33" s="76">
        <v>1224</v>
      </c>
    </row>
    <row r="34" spans="1:8" x14ac:dyDescent="0.2">
      <c r="A34" s="66"/>
      <c r="B34" s="70">
        <v>36678</v>
      </c>
      <c r="C34" s="65" t="s">
        <v>30</v>
      </c>
      <c r="D34" s="65" t="s">
        <v>46</v>
      </c>
      <c r="E34" s="65" t="s">
        <v>47</v>
      </c>
      <c r="F34" s="65" t="s">
        <v>79</v>
      </c>
      <c r="G34" s="75">
        <v>126</v>
      </c>
      <c r="H34" s="76">
        <v>22680</v>
      </c>
    </row>
    <row r="35" spans="1:8" x14ac:dyDescent="0.2">
      <c r="A35" s="66"/>
      <c r="B35" s="84"/>
      <c r="C35" s="66"/>
      <c r="D35" s="65" t="s">
        <v>81</v>
      </c>
      <c r="E35" s="65" t="s">
        <v>82</v>
      </c>
      <c r="F35" s="65" t="s">
        <v>83</v>
      </c>
      <c r="G35" s="75">
        <v>74</v>
      </c>
      <c r="H35" s="76">
        <v>13320</v>
      </c>
    </row>
    <row r="36" spans="1:8" x14ac:dyDescent="0.2">
      <c r="A36" s="66"/>
      <c r="B36" s="84"/>
      <c r="C36" s="65" t="s">
        <v>63</v>
      </c>
      <c r="D36" s="65" t="s">
        <v>61</v>
      </c>
      <c r="E36" s="65" t="s">
        <v>64</v>
      </c>
      <c r="F36" s="65" t="s">
        <v>65</v>
      </c>
      <c r="G36" s="75">
        <v>34</v>
      </c>
      <c r="H36" s="76">
        <v>6120</v>
      </c>
    </row>
    <row r="37" spans="1:8" x14ac:dyDescent="0.2">
      <c r="A37" s="66"/>
      <c r="B37" s="70">
        <v>36708</v>
      </c>
      <c r="C37" s="65" t="s">
        <v>30</v>
      </c>
      <c r="D37" s="65" t="s">
        <v>67</v>
      </c>
      <c r="E37" s="65" t="s">
        <v>69</v>
      </c>
      <c r="F37" s="65" t="s">
        <v>70</v>
      </c>
      <c r="G37" s="75">
        <v>328.1</v>
      </c>
      <c r="H37" s="76">
        <v>59058</v>
      </c>
    </row>
    <row r="38" spans="1:8" x14ac:dyDescent="0.2">
      <c r="A38" s="66"/>
      <c r="B38" s="84"/>
      <c r="C38" s="65" t="s">
        <v>41</v>
      </c>
      <c r="D38" s="65" t="s">
        <v>71</v>
      </c>
      <c r="E38" s="65" t="s">
        <v>73</v>
      </c>
      <c r="F38" s="65" t="s">
        <v>74</v>
      </c>
      <c r="G38" s="75">
        <v>140</v>
      </c>
      <c r="H38" s="76">
        <v>25200</v>
      </c>
    </row>
    <row r="39" spans="1:8" x14ac:dyDescent="0.2">
      <c r="A39" s="66"/>
      <c r="B39" s="70" t="s">
        <v>646</v>
      </c>
      <c r="C39" s="65" t="s">
        <v>57</v>
      </c>
      <c r="D39" s="65" t="s">
        <v>55</v>
      </c>
      <c r="E39" s="65" t="s">
        <v>58</v>
      </c>
      <c r="F39" s="65" t="s">
        <v>59</v>
      </c>
      <c r="G39" s="75">
        <v>160</v>
      </c>
      <c r="H39" s="76">
        <v>28800</v>
      </c>
    </row>
    <row r="40" spans="1:8" x14ac:dyDescent="0.2">
      <c r="A40" s="72" t="s">
        <v>647</v>
      </c>
      <c r="B40" s="77"/>
      <c r="C40" s="77"/>
      <c r="D40" s="77"/>
      <c r="E40" s="77"/>
      <c r="F40" s="77"/>
      <c r="G40" s="78">
        <v>874.1</v>
      </c>
      <c r="H40" s="79">
        <v>157338</v>
      </c>
    </row>
    <row r="41" spans="1:8" x14ac:dyDescent="0.2">
      <c r="A41" s="65">
        <v>2001</v>
      </c>
      <c r="B41" s="70">
        <v>36951</v>
      </c>
      <c r="C41" s="65" t="s">
        <v>93</v>
      </c>
      <c r="D41" s="65" t="s">
        <v>114</v>
      </c>
      <c r="E41" s="65" t="s">
        <v>104</v>
      </c>
      <c r="F41" s="65" t="s">
        <v>116</v>
      </c>
      <c r="G41" s="75">
        <v>545</v>
      </c>
      <c r="H41" s="76">
        <v>98100</v>
      </c>
    </row>
    <row r="42" spans="1:8" x14ac:dyDescent="0.2">
      <c r="A42" s="66"/>
      <c r="B42" s="70">
        <v>37012</v>
      </c>
      <c r="C42" s="65" t="s">
        <v>30</v>
      </c>
      <c r="D42" s="65" t="s">
        <v>50</v>
      </c>
      <c r="E42" s="65" t="s">
        <v>47</v>
      </c>
      <c r="F42" s="65" t="s">
        <v>159</v>
      </c>
      <c r="G42" s="75">
        <v>214</v>
      </c>
      <c r="H42" s="76">
        <v>38520</v>
      </c>
    </row>
    <row r="43" spans="1:8" x14ac:dyDescent="0.2">
      <c r="A43" s="66"/>
      <c r="B43" s="70">
        <v>37043</v>
      </c>
      <c r="C43" s="65" t="s">
        <v>93</v>
      </c>
      <c r="D43" s="65" t="s">
        <v>160</v>
      </c>
      <c r="E43" s="65" t="s">
        <v>162</v>
      </c>
      <c r="F43" s="65" t="s">
        <v>163</v>
      </c>
      <c r="G43" s="75">
        <v>560</v>
      </c>
      <c r="H43" s="76">
        <v>100800</v>
      </c>
    </row>
    <row r="44" spans="1:8" x14ac:dyDescent="0.2">
      <c r="A44" s="66"/>
      <c r="B44" s="84"/>
      <c r="C44" s="65" t="s">
        <v>86</v>
      </c>
      <c r="D44" s="65" t="s">
        <v>247</v>
      </c>
      <c r="E44" s="65" t="s">
        <v>89</v>
      </c>
      <c r="F44" s="65" t="s">
        <v>341</v>
      </c>
      <c r="G44" s="75">
        <v>49</v>
      </c>
      <c r="H44" s="76">
        <v>8820</v>
      </c>
    </row>
    <row r="45" spans="1:8" x14ac:dyDescent="0.2">
      <c r="A45" s="66"/>
      <c r="B45" s="84"/>
      <c r="C45" s="66"/>
      <c r="D45" s="65" t="s">
        <v>102</v>
      </c>
      <c r="E45" s="65" t="s">
        <v>104</v>
      </c>
      <c r="F45" s="65" t="s">
        <v>105</v>
      </c>
      <c r="G45" s="75">
        <v>500</v>
      </c>
      <c r="H45" s="76">
        <v>90000</v>
      </c>
    </row>
    <row r="46" spans="1:8" x14ac:dyDescent="0.2">
      <c r="A46" s="66"/>
      <c r="B46" s="84"/>
      <c r="C46" s="65" t="s">
        <v>30</v>
      </c>
      <c r="D46" s="65" t="s">
        <v>46</v>
      </c>
      <c r="E46" s="65" t="s">
        <v>47</v>
      </c>
      <c r="F46" s="65" t="s">
        <v>48</v>
      </c>
      <c r="G46" s="75">
        <v>40</v>
      </c>
      <c r="H46" s="76">
        <v>7200</v>
      </c>
    </row>
    <row r="47" spans="1:8" x14ac:dyDescent="0.2">
      <c r="A47" s="66"/>
      <c r="B47" s="70">
        <v>37073</v>
      </c>
      <c r="C47" s="65" t="s">
        <v>93</v>
      </c>
      <c r="D47" s="65" t="s">
        <v>156</v>
      </c>
      <c r="E47" s="65" t="s">
        <v>157</v>
      </c>
      <c r="F47" s="65" t="s">
        <v>158</v>
      </c>
      <c r="G47" s="75">
        <v>520</v>
      </c>
      <c r="H47" s="76">
        <v>93600</v>
      </c>
    </row>
    <row r="48" spans="1:8" x14ac:dyDescent="0.2">
      <c r="A48" s="66"/>
      <c r="B48" s="84"/>
      <c r="C48" s="65" t="s">
        <v>86</v>
      </c>
      <c r="D48" s="65" t="s">
        <v>107</v>
      </c>
      <c r="E48" s="65" t="s">
        <v>104</v>
      </c>
      <c r="F48" s="65" t="s">
        <v>109</v>
      </c>
      <c r="G48" s="75">
        <v>500</v>
      </c>
      <c r="H48" s="76">
        <v>90000</v>
      </c>
    </row>
    <row r="49" spans="1:8" x14ac:dyDescent="0.2">
      <c r="A49" s="66"/>
      <c r="B49" s="84"/>
      <c r="C49" s="66"/>
      <c r="D49" s="65" t="s">
        <v>84</v>
      </c>
      <c r="E49" s="65" t="s">
        <v>29</v>
      </c>
      <c r="F49" s="65" t="s">
        <v>354</v>
      </c>
      <c r="G49" s="75">
        <v>51</v>
      </c>
      <c r="H49" s="76">
        <v>9180</v>
      </c>
    </row>
    <row r="50" spans="1:8" x14ac:dyDescent="0.2">
      <c r="A50" s="66"/>
      <c r="B50" s="84"/>
      <c r="C50" s="65" t="s">
        <v>30</v>
      </c>
      <c r="D50" s="65" t="s">
        <v>399</v>
      </c>
      <c r="E50" s="65" t="s">
        <v>401</v>
      </c>
      <c r="F50" s="65" t="s">
        <v>402</v>
      </c>
      <c r="G50" s="75">
        <v>240</v>
      </c>
      <c r="H50" s="76">
        <v>43200</v>
      </c>
    </row>
    <row r="51" spans="1:8" x14ac:dyDescent="0.2">
      <c r="A51" s="66"/>
      <c r="B51" s="84"/>
      <c r="C51" s="65" t="s">
        <v>144</v>
      </c>
      <c r="D51" s="65" t="s">
        <v>142</v>
      </c>
      <c r="E51" s="65" t="s">
        <v>145</v>
      </c>
      <c r="F51" s="65" t="s">
        <v>146</v>
      </c>
      <c r="G51" s="75">
        <v>490</v>
      </c>
      <c r="H51" s="76">
        <v>88200</v>
      </c>
    </row>
    <row r="52" spans="1:8" x14ac:dyDescent="0.2">
      <c r="A52" s="66"/>
      <c r="B52" s="70">
        <v>37104</v>
      </c>
      <c r="C52" s="65" t="s">
        <v>93</v>
      </c>
      <c r="D52" s="65" t="s">
        <v>91</v>
      </c>
      <c r="E52" s="65" t="s">
        <v>111</v>
      </c>
      <c r="F52" s="65" t="s">
        <v>112</v>
      </c>
      <c r="G52" s="75">
        <v>120</v>
      </c>
      <c r="H52" s="76">
        <v>21600</v>
      </c>
    </row>
    <row r="53" spans="1:8" x14ac:dyDescent="0.2">
      <c r="A53" s="66"/>
      <c r="B53" s="84"/>
      <c r="C53" s="65" t="s">
        <v>86</v>
      </c>
      <c r="D53" s="65" t="s">
        <v>169</v>
      </c>
      <c r="E53" s="65" t="s">
        <v>171</v>
      </c>
      <c r="F53" s="65" t="s">
        <v>172</v>
      </c>
      <c r="G53" s="75">
        <v>320</v>
      </c>
      <c r="H53" s="76">
        <v>57600</v>
      </c>
    </row>
    <row r="54" spans="1:8" x14ac:dyDescent="0.2">
      <c r="A54" s="66"/>
      <c r="B54" s="84"/>
      <c r="C54" s="65" t="s">
        <v>6</v>
      </c>
      <c r="D54" s="65" t="s">
        <v>96</v>
      </c>
      <c r="E54" s="65" t="s">
        <v>98</v>
      </c>
      <c r="F54" s="65" t="s">
        <v>99</v>
      </c>
      <c r="G54" s="75">
        <v>270</v>
      </c>
      <c r="H54" s="76">
        <v>48600</v>
      </c>
    </row>
    <row r="55" spans="1:8" x14ac:dyDescent="0.2">
      <c r="A55" s="66"/>
      <c r="B55" s="70">
        <v>37135</v>
      </c>
      <c r="C55" s="65" t="s">
        <v>120</v>
      </c>
      <c r="D55" s="65" t="s">
        <v>359</v>
      </c>
      <c r="E55" s="65" t="s">
        <v>361</v>
      </c>
      <c r="F55" s="65" t="s">
        <v>362</v>
      </c>
      <c r="G55" s="75">
        <v>350</v>
      </c>
      <c r="H55" s="76">
        <v>63000</v>
      </c>
    </row>
    <row r="56" spans="1:8" x14ac:dyDescent="0.2">
      <c r="A56" s="66"/>
      <c r="B56" s="70">
        <v>37196</v>
      </c>
      <c r="C56" s="65" t="s">
        <v>86</v>
      </c>
      <c r="D56" s="65" t="s">
        <v>417</v>
      </c>
      <c r="E56" s="65" t="s">
        <v>89</v>
      </c>
      <c r="F56" s="65" t="s">
        <v>152</v>
      </c>
      <c r="G56" s="75">
        <v>1043</v>
      </c>
      <c r="H56" s="76">
        <v>187740</v>
      </c>
    </row>
    <row r="57" spans="1:8" x14ac:dyDescent="0.2">
      <c r="A57" s="66"/>
      <c r="B57" s="84"/>
      <c r="C57" s="65" t="s">
        <v>30</v>
      </c>
      <c r="D57" s="65" t="s">
        <v>403</v>
      </c>
      <c r="E57" s="65" t="s">
        <v>404</v>
      </c>
      <c r="F57" s="65" t="s">
        <v>405</v>
      </c>
      <c r="G57" s="75">
        <v>75</v>
      </c>
      <c r="H57" s="76">
        <v>13500</v>
      </c>
    </row>
    <row r="58" spans="1:8" x14ac:dyDescent="0.2">
      <c r="A58" s="66"/>
      <c r="B58" s="84"/>
      <c r="C58" s="65" t="s">
        <v>120</v>
      </c>
      <c r="D58" s="65" t="s">
        <v>210</v>
      </c>
      <c r="E58" s="65" t="s">
        <v>363</v>
      </c>
      <c r="F58" s="65" t="s">
        <v>364</v>
      </c>
      <c r="G58" s="75">
        <v>125</v>
      </c>
      <c r="H58" s="76">
        <v>22500</v>
      </c>
    </row>
    <row r="59" spans="1:8" x14ac:dyDescent="0.2">
      <c r="A59" s="66"/>
      <c r="B59" s="70" t="s">
        <v>646</v>
      </c>
      <c r="C59" s="65" t="s">
        <v>93</v>
      </c>
      <c r="D59" s="65" t="s">
        <v>136</v>
      </c>
      <c r="E59" s="65" t="s">
        <v>646</v>
      </c>
      <c r="F59" s="65" t="s">
        <v>138</v>
      </c>
      <c r="G59" s="75">
        <v>225</v>
      </c>
      <c r="H59" s="76">
        <v>40500</v>
      </c>
    </row>
    <row r="60" spans="1:8" x14ac:dyDescent="0.2">
      <c r="A60" s="66"/>
      <c r="B60" s="84"/>
      <c r="C60" s="65" t="s">
        <v>63</v>
      </c>
      <c r="D60" s="65" t="s">
        <v>174</v>
      </c>
      <c r="E60" s="65" t="s">
        <v>175</v>
      </c>
      <c r="F60" s="65" t="s">
        <v>175</v>
      </c>
      <c r="G60" s="75">
        <v>50</v>
      </c>
      <c r="H60" s="76">
        <v>9000</v>
      </c>
    </row>
    <row r="61" spans="1:8" x14ac:dyDescent="0.2">
      <c r="A61" s="72" t="s">
        <v>1</v>
      </c>
      <c r="B61" s="77"/>
      <c r="C61" s="77"/>
      <c r="D61" s="77"/>
      <c r="E61" s="77"/>
      <c r="F61" s="77"/>
      <c r="G61" s="78">
        <v>6287</v>
      </c>
      <c r="H61" s="79">
        <v>1131660</v>
      </c>
    </row>
    <row r="62" spans="1:8" x14ac:dyDescent="0.2">
      <c r="A62" s="65">
        <v>2002</v>
      </c>
      <c r="B62" s="70">
        <v>37316</v>
      </c>
      <c r="C62" s="65" t="s">
        <v>93</v>
      </c>
      <c r="D62" s="65" t="s">
        <v>136</v>
      </c>
      <c r="E62" s="65" t="s">
        <v>217</v>
      </c>
      <c r="F62" s="65" t="s">
        <v>218</v>
      </c>
      <c r="G62" s="75">
        <v>350</v>
      </c>
      <c r="H62" s="76">
        <v>63000</v>
      </c>
    </row>
    <row r="63" spans="1:8" x14ac:dyDescent="0.2">
      <c r="A63" s="66"/>
      <c r="B63" s="84"/>
      <c r="C63" s="65" t="s">
        <v>120</v>
      </c>
      <c r="D63" s="65" t="s">
        <v>210</v>
      </c>
      <c r="E63" s="65" t="s">
        <v>212</v>
      </c>
      <c r="F63" s="65" t="s">
        <v>213</v>
      </c>
      <c r="G63" s="75">
        <v>220</v>
      </c>
      <c r="H63" s="76">
        <v>39600</v>
      </c>
    </row>
    <row r="64" spans="1:8" x14ac:dyDescent="0.2">
      <c r="A64" s="66"/>
      <c r="B64" s="70">
        <v>37377</v>
      </c>
      <c r="C64" s="65" t="s">
        <v>30</v>
      </c>
      <c r="D64" s="65" t="s">
        <v>67</v>
      </c>
      <c r="E64" s="65" t="s">
        <v>29</v>
      </c>
      <c r="F64" s="65" t="s">
        <v>324</v>
      </c>
      <c r="G64" s="75">
        <v>60</v>
      </c>
      <c r="H64" s="76">
        <v>10800</v>
      </c>
    </row>
    <row r="65" spans="1:8" x14ac:dyDescent="0.2">
      <c r="A65" s="66"/>
      <c r="B65" s="84"/>
      <c r="C65" s="66"/>
      <c r="D65" s="65" t="s">
        <v>81</v>
      </c>
      <c r="E65" s="65" t="s">
        <v>140</v>
      </c>
      <c r="F65" s="65" t="s">
        <v>141</v>
      </c>
      <c r="G65" s="75">
        <v>150</v>
      </c>
      <c r="H65" s="76">
        <v>27000</v>
      </c>
    </row>
    <row r="66" spans="1:8" x14ac:dyDescent="0.2">
      <c r="A66" s="66"/>
      <c r="B66" s="70">
        <v>37408</v>
      </c>
      <c r="C66" s="65" t="s">
        <v>93</v>
      </c>
      <c r="D66" s="65" t="s">
        <v>267</v>
      </c>
      <c r="E66" s="65" t="s">
        <v>283</v>
      </c>
      <c r="F66" s="65" t="s">
        <v>284</v>
      </c>
      <c r="G66" s="75">
        <v>1060</v>
      </c>
      <c r="H66" s="76">
        <v>190800</v>
      </c>
    </row>
    <row r="67" spans="1:8" x14ac:dyDescent="0.2">
      <c r="A67" s="66"/>
      <c r="B67" s="84"/>
      <c r="C67" s="66"/>
      <c r="D67" s="65" t="s">
        <v>370</v>
      </c>
      <c r="E67" s="65" t="s">
        <v>371</v>
      </c>
      <c r="F67" s="65" t="s">
        <v>372</v>
      </c>
      <c r="G67" s="75">
        <v>600</v>
      </c>
      <c r="H67" s="76">
        <v>108000</v>
      </c>
    </row>
    <row r="68" spans="1:8" x14ac:dyDescent="0.2">
      <c r="A68" s="66"/>
      <c r="B68" s="84"/>
      <c r="C68" s="65" t="s">
        <v>86</v>
      </c>
      <c r="D68" s="65" t="s">
        <v>107</v>
      </c>
      <c r="E68" s="65" t="s">
        <v>104</v>
      </c>
      <c r="F68" s="65" t="s">
        <v>186</v>
      </c>
      <c r="G68" s="75">
        <v>880</v>
      </c>
      <c r="H68" s="76">
        <v>158400</v>
      </c>
    </row>
    <row r="69" spans="1:8" x14ac:dyDescent="0.2">
      <c r="A69" s="66"/>
      <c r="B69" s="84"/>
      <c r="C69" s="66"/>
      <c r="D69" s="65" t="s">
        <v>84</v>
      </c>
      <c r="E69" s="65" t="s">
        <v>87</v>
      </c>
      <c r="F69" s="65" t="s">
        <v>88</v>
      </c>
      <c r="G69" s="75">
        <v>170</v>
      </c>
      <c r="H69" s="76">
        <v>30600</v>
      </c>
    </row>
    <row r="70" spans="1:8" x14ac:dyDescent="0.2">
      <c r="A70" s="66"/>
      <c r="B70" s="84"/>
      <c r="C70" s="65" t="s">
        <v>144</v>
      </c>
      <c r="D70" s="65" t="s">
        <v>365</v>
      </c>
      <c r="E70" s="65" t="s">
        <v>100</v>
      </c>
      <c r="F70" s="65" t="s">
        <v>367</v>
      </c>
      <c r="G70" s="75">
        <v>280</v>
      </c>
      <c r="H70" s="76">
        <v>50400</v>
      </c>
    </row>
    <row r="71" spans="1:8" x14ac:dyDescent="0.2">
      <c r="A71" s="66"/>
      <c r="B71" s="70">
        <v>37438</v>
      </c>
      <c r="C71" s="65" t="s">
        <v>86</v>
      </c>
      <c r="D71" s="65" t="s">
        <v>228</v>
      </c>
      <c r="E71" s="65" t="s">
        <v>509</v>
      </c>
      <c r="F71" s="65" t="s">
        <v>234</v>
      </c>
      <c r="G71" s="75">
        <v>500</v>
      </c>
      <c r="H71" s="76">
        <v>90000</v>
      </c>
    </row>
    <row r="72" spans="1:8" x14ac:dyDescent="0.2">
      <c r="A72" s="66"/>
      <c r="B72" s="84"/>
      <c r="C72" s="65" t="s">
        <v>124</v>
      </c>
      <c r="D72" s="65" t="s">
        <v>328</v>
      </c>
      <c r="E72" s="65" t="s">
        <v>330</v>
      </c>
      <c r="F72" s="65" t="s">
        <v>331</v>
      </c>
      <c r="G72" s="75">
        <v>249</v>
      </c>
      <c r="H72" s="76">
        <v>44820</v>
      </c>
    </row>
    <row r="73" spans="1:8" x14ac:dyDescent="0.2">
      <c r="A73" s="66"/>
      <c r="B73" s="70">
        <v>37469</v>
      </c>
      <c r="C73" s="65" t="s">
        <v>93</v>
      </c>
      <c r="D73" s="65" t="s">
        <v>267</v>
      </c>
      <c r="E73" s="65" t="s">
        <v>207</v>
      </c>
      <c r="F73" s="65" t="s">
        <v>268</v>
      </c>
      <c r="G73" s="75">
        <v>550</v>
      </c>
      <c r="H73" s="76">
        <v>99000</v>
      </c>
    </row>
    <row r="74" spans="1:8" x14ac:dyDescent="0.2">
      <c r="A74" s="66"/>
      <c r="B74" s="84"/>
      <c r="C74" s="65" t="s">
        <v>86</v>
      </c>
      <c r="D74" s="65" t="s">
        <v>230</v>
      </c>
      <c r="E74" s="65" t="s">
        <v>230</v>
      </c>
      <c r="F74" s="65" t="s">
        <v>230</v>
      </c>
      <c r="G74" s="75">
        <v>450</v>
      </c>
      <c r="H74" s="76">
        <v>81000</v>
      </c>
    </row>
    <row r="75" spans="1:8" x14ac:dyDescent="0.2">
      <c r="A75" s="66"/>
      <c r="B75" s="84"/>
      <c r="C75" s="65" t="s">
        <v>144</v>
      </c>
      <c r="D75" s="65" t="s">
        <v>188</v>
      </c>
      <c r="E75" s="65" t="s">
        <v>104</v>
      </c>
      <c r="F75" s="65" t="s">
        <v>190</v>
      </c>
      <c r="G75" s="75">
        <v>536</v>
      </c>
      <c r="H75" s="76">
        <v>96480</v>
      </c>
    </row>
    <row r="76" spans="1:8" x14ac:dyDescent="0.2">
      <c r="A76" s="66"/>
      <c r="B76" s="84"/>
      <c r="C76" s="65" t="s">
        <v>124</v>
      </c>
      <c r="D76" s="65" t="s">
        <v>122</v>
      </c>
      <c r="E76" s="65" t="s">
        <v>125</v>
      </c>
      <c r="F76" s="65" t="s">
        <v>126</v>
      </c>
      <c r="G76" s="75">
        <v>248</v>
      </c>
      <c r="H76" s="76">
        <v>44640</v>
      </c>
    </row>
    <row r="77" spans="1:8" x14ac:dyDescent="0.2">
      <c r="A77" s="66"/>
      <c r="B77" s="70">
        <v>37500</v>
      </c>
      <c r="C77" s="65" t="s">
        <v>86</v>
      </c>
      <c r="D77" s="65" t="s">
        <v>205</v>
      </c>
      <c r="E77" s="65" t="s">
        <v>207</v>
      </c>
      <c r="F77" s="65" t="s">
        <v>208</v>
      </c>
      <c r="G77" s="75">
        <v>1060</v>
      </c>
      <c r="H77" s="76">
        <v>190800</v>
      </c>
    </row>
    <row r="78" spans="1:8" x14ac:dyDescent="0.2">
      <c r="A78" s="66"/>
      <c r="B78" s="70">
        <v>37530</v>
      </c>
      <c r="C78" s="65" t="s">
        <v>124</v>
      </c>
      <c r="D78" s="65" t="s">
        <v>238</v>
      </c>
      <c r="E78" s="65" t="s">
        <v>240</v>
      </c>
      <c r="F78" s="65" t="s">
        <v>241</v>
      </c>
      <c r="G78" s="75">
        <v>248</v>
      </c>
      <c r="H78" s="76">
        <v>44640</v>
      </c>
    </row>
    <row r="79" spans="1:8" x14ac:dyDescent="0.2">
      <c r="A79" s="66"/>
      <c r="B79" s="70">
        <v>37561</v>
      </c>
      <c r="C79" s="65" t="s">
        <v>30</v>
      </c>
      <c r="D79" s="65" t="s">
        <v>403</v>
      </c>
      <c r="E79" s="65" t="s">
        <v>404</v>
      </c>
      <c r="F79" s="65" t="s">
        <v>406</v>
      </c>
      <c r="G79" s="75">
        <v>225</v>
      </c>
      <c r="H79" s="76">
        <v>40500</v>
      </c>
    </row>
    <row r="80" spans="1:8" x14ac:dyDescent="0.2">
      <c r="A80" s="66"/>
      <c r="B80" s="84"/>
      <c r="C80" s="65" t="s">
        <v>41</v>
      </c>
      <c r="D80" s="65" t="s">
        <v>39</v>
      </c>
      <c r="E80" s="65" t="s">
        <v>207</v>
      </c>
      <c r="F80" s="65" t="s">
        <v>323</v>
      </c>
      <c r="G80" s="75">
        <v>550</v>
      </c>
      <c r="H80" s="76">
        <v>99000</v>
      </c>
    </row>
    <row r="81" spans="1:8" x14ac:dyDescent="0.2">
      <c r="A81" s="66"/>
      <c r="B81" s="70">
        <v>37591</v>
      </c>
      <c r="C81" s="65" t="s">
        <v>86</v>
      </c>
      <c r="D81" s="65" t="s">
        <v>84</v>
      </c>
      <c r="E81" s="65" t="s">
        <v>87</v>
      </c>
      <c r="F81" s="65" t="s">
        <v>88</v>
      </c>
      <c r="G81" s="75">
        <v>345</v>
      </c>
      <c r="H81" s="76">
        <v>62100</v>
      </c>
    </row>
    <row r="82" spans="1:8" x14ac:dyDescent="0.2">
      <c r="A82" s="66"/>
      <c r="B82" s="70" t="s">
        <v>646</v>
      </c>
      <c r="C82" s="65" t="s">
        <v>86</v>
      </c>
      <c r="D82" s="65" t="s">
        <v>219</v>
      </c>
      <c r="E82" s="65" t="s">
        <v>221</v>
      </c>
      <c r="F82" s="65" t="s">
        <v>222</v>
      </c>
      <c r="G82" s="75">
        <v>500</v>
      </c>
      <c r="H82" s="76">
        <v>90000</v>
      </c>
    </row>
    <row r="83" spans="1:8" x14ac:dyDescent="0.2">
      <c r="A83" s="66"/>
      <c r="B83" s="84"/>
      <c r="C83" s="66"/>
      <c r="D83" s="65" t="s">
        <v>178</v>
      </c>
      <c r="E83" s="65" t="s">
        <v>180</v>
      </c>
      <c r="F83" s="65" t="s">
        <v>181</v>
      </c>
      <c r="G83" s="75">
        <v>260</v>
      </c>
      <c r="H83" s="76">
        <v>46800</v>
      </c>
    </row>
    <row r="84" spans="1:8" x14ac:dyDescent="0.2">
      <c r="A84" s="66"/>
      <c r="B84" s="84"/>
      <c r="C84" s="66"/>
      <c r="D84" s="65" t="s">
        <v>244</v>
      </c>
      <c r="E84" s="65" t="s">
        <v>245</v>
      </c>
      <c r="F84" s="65" t="s">
        <v>246</v>
      </c>
      <c r="G84" s="75">
        <v>800</v>
      </c>
      <c r="H84" s="76">
        <v>144000</v>
      </c>
    </row>
    <row r="85" spans="1:8" x14ac:dyDescent="0.2">
      <c r="A85" s="66"/>
      <c r="B85" s="84"/>
      <c r="C85" s="65" t="s">
        <v>6</v>
      </c>
      <c r="D85" s="65" t="s">
        <v>224</v>
      </c>
      <c r="E85" s="65" t="s">
        <v>226</v>
      </c>
      <c r="F85" s="65" t="s">
        <v>227</v>
      </c>
      <c r="G85" s="75">
        <v>126</v>
      </c>
      <c r="H85" s="76">
        <v>22680</v>
      </c>
    </row>
    <row r="86" spans="1:8" x14ac:dyDescent="0.2">
      <c r="A86" s="66"/>
      <c r="B86" s="84"/>
      <c r="C86" s="65" t="s">
        <v>124</v>
      </c>
      <c r="D86" s="65" t="s">
        <v>407</v>
      </c>
      <c r="E86" s="65" t="s">
        <v>408</v>
      </c>
      <c r="F86" s="65" t="s">
        <v>409</v>
      </c>
      <c r="G86" s="75">
        <v>248</v>
      </c>
      <c r="H86" s="76">
        <v>44640</v>
      </c>
    </row>
    <row r="87" spans="1:8" x14ac:dyDescent="0.2">
      <c r="A87" s="66"/>
      <c r="B87" s="84"/>
      <c r="C87" s="66"/>
      <c r="D87" s="65" t="s">
        <v>200</v>
      </c>
      <c r="E87" s="65" t="s">
        <v>202</v>
      </c>
      <c r="F87" s="65" t="s">
        <v>203</v>
      </c>
      <c r="G87" s="75">
        <v>900</v>
      </c>
      <c r="H87" s="76">
        <v>162000</v>
      </c>
    </row>
    <row r="88" spans="1:8" x14ac:dyDescent="0.2">
      <c r="A88" s="66"/>
      <c r="B88" s="84"/>
      <c r="C88" s="65" t="s">
        <v>63</v>
      </c>
      <c r="D88" s="65" t="s">
        <v>174</v>
      </c>
      <c r="E88" s="65" t="s">
        <v>215</v>
      </c>
      <c r="F88" s="65" t="s">
        <v>216</v>
      </c>
      <c r="G88" s="75">
        <v>500</v>
      </c>
      <c r="H88" s="76">
        <v>90000</v>
      </c>
    </row>
    <row r="89" spans="1:8" x14ac:dyDescent="0.2">
      <c r="A89" s="72" t="s">
        <v>2</v>
      </c>
      <c r="B89" s="77"/>
      <c r="C89" s="77"/>
      <c r="D89" s="77"/>
      <c r="E89" s="77"/>
      <c r="F89" s="77"/>
      <c r="G89" s="78">
        <v>12065</v>
      </c>
      <c r="H89" s="79">
        <v>2171700</v>
      </c>
    </row>
    <row r="90" spans="1:8" x14ac:dyDescent="0.2">
      <c r="A90" s="65">
        <v>2003</v>
      </c>
      <c r="B90" s="70" t="s">
        <v>263</v>
      </c>
      <c r="C90" s="65" t="s">
        <v>30</v>
      </c>
      <c r="D90" s="65" t="s">
        <v>28</v>
      </c>
      <c r="E90" s="65" t="s">
        <v>32</v>
      </c>
      <c r="F90" s="65" t="s">
        <v>33</v>
      </c>
      <c r="G90" s="75">
        <v>460</v>
      </c>
      <c r="H90" s="76">
        <v>82800</v>
      </c>
    </row>
    <row r="91" spans="1:8" x14ac:dyDescent="0.2">
      <c r="A91" s="66"/>
      <c r="B91" s="70">
        <v>37622</v>
      </c>
      <c r="C91" s="65" t="s">
        <v>93</v>
      </c>
      <c r="D91" s="65" t="s">
        <v>287</v>
      </c>
      <c r="E91" s="65" t="s">
        <v>509</v>
      </c>
      <c r="F91" s="65" t="s">
        <v>288</v>
      </c>
      <c r="G91" s="75">
        <v>1250</v>
      </c>
      <c r="H91" s="76">
        <v>225000</v>
      </c>
    </row>
    <row r="92" spans="1:8" x14ac:dyDescent="0.2">
      <c r="A92" s="66"/>
      <c r="B92" s="84"/>
      <c r="C92" s="65" t="s">
        <v>86</v>
      </c>
      <c r="D92" s="65" t="s">
        <v>182</v>
      </c>
      <c r="E92" s="65" t="s">
        <v>104</v>
      </c>
      <c r="F92" s="65" t="s">
        <v>184</v>
      </c>
      <c r="G92" s="75">
        <v>600</v>
      </c>
      <c r="H92" s="76">
        <v>108000</v>
      </c>
    </row>
    <row r="93" spans="1:8" x14ac:dyDescent="0.2">
      <c r="A93" s="66"/>
      <c r="B93" s="70">
        <v>37681</v>
      </c>
      <c r="C93" s="65" t="s">
        <v>93</v>
      </c>
      <c r="D93" s="65" t="s">
        <v>148</v>
      </c>
      <c r="E93" s="65" t="s">
        <v>149</v>
      </c>
      <c r="F93" s="65" t="s">
        <v>150</v>
      </c>
      <c r="G93" s="75">
        <v>1000</v>
      </c>
      <c r="H93" s="76">
        <v>180000</v>
      </c>
    </row>
    <row r="94" spans="1:8" x14ac:dyDescent="0.2">
      <c r="A94" s="66"/>
      <c r="B94" s="84"/>
      <c r="C94" s="66"/>
      <c r="D94" s="65" t="s">
        <v>91</v>
      </c>
      <c r="E94" s="65" t="s">
        <v>89</v>
      </c>
      <c r="F94" s="65" t="s">
        <v>272</v>
      </c>
      <c r="G94" s="75">
        <v>1040</v>
      </c>
      <c r="H94" s="76">
        <v>187200</v>
      </c>
    </row>
    <row r="95" spans="1:8" x14ac:dyDescent="0.2">
      <c r="A95" s="66"/>
      <c r="B95" s="84"/>
      <c r="C95" s="65" t="s">
        <v>86</v>
      </c>
      <c r="D95" s="65" t="s">
        <v>164</v>
      </c>
      <c r="E95" s="65" t="s">
        <v>166</v>
      </c>
      <c r="F95" s="65" t="s">
        <v>167</v>
      </c>
      <c r="G95" s="75">
        <v>520</v>
      </c>
      <c r="H95" s="76">
        <v>93600</v>
      </c>
    </row>
    <row r="96" spans="1:8" x14ac:dyDescent="0.2">
      <c r="A96" s="66"/>
      <c r="B96" s="70">
        <v>37742</v>
      </c>
      <c r="C96" s="65" t="s">
        <v>86</v>
      </c>
      <c r="D96" s="65" t="s">
        <v>169</v>
      </c>
      <c r="E96" s="65" t="s">
        <v>214</v>
      </c>
      <c r="F96" s="65" t="s">
        <v>214</v>
      </c>
      <c r="G96" s="75">
        <v>500</v>
      </c>
      <c r="H96" s="76">
        <v>90000</v>
      </c>
    </row>
    <row r="97" spans="1:8" x14ac:dyDescent="0.2">
      <c r="A97" s="66"/>
      <c r="B97" s="70">
        <v>37773</v>
      </c>
      <c r="C97" s="65" t="s">
        <v>93</v>
      </c>
      <c r="D97" s="65" t="s">
        <v>148</v>
      </c>
      <c r="E97" s="65" t="s">
        <v>149</v>
      </c>
      <c r="F97" s="65" t="s">
        <v>223</v>
      </c>
      <c r="G97" s="75">
        <v>1000</v>
      </c>
      <c r="H97" s="76">
        <v>180000</v>
      </c>
    </row>
    <row r="98" spans="1:8" x14ac:dyDescent="0.2">
      <c r="A98" s="66"/>
      <c r="B98" s="84"/>
      <c r="C98" s="66"/>
      <c r="D98" s="65" t="s">
        <v>91</v>
      </c>
      <c r="E98" s="65" t="s">
        <v>236</v>
      </c>
      <c r="F98" s="65" t="s">
        <v>237</v>
      </c>
      <c r="G98" s="75">
        <v>265</v>
      </c>
      <c r="H98" s="76">
        <v>47700</v>
      </c>
    </row>
    <row r="99" spans="1:8" x14ac:dyDescent="0.2">
      <c r="A99" s="66"/>
      <c r="B99" s="84"/>
      <c r="C99" s="65" t="s">
        <v>86</v>
      </c>
      <c r="D99" s="65" t="s">
        <v>228</v>
      </c>
      <c r="E99" s="65" t="s">
        <v>104</v>
      </c>
      <c r="F99" s="65" t="s">
        <v>229</v>
      </c>
      <c r="G99" s="75">
        <v>750</v>
      </c>
      <c r="H99" s="76">
        <v>135000</v>
      </c>
    </row>
    <row r="100" spans="1:8" x14ac:dyDescent="0.2">
      <c r="A100" s="66"/>
      <c r="B100" s="84"/>
      <c r="C100" s="66"/>
      <c r="D100" s="65" t="s">
        <v>247</v>
      </c>
      <c r="E100" s="65" t="s">
        <v>104</v>
      </c>
      <c r="F100" s="65" t="s">
        <v>249</v>
      </c>
      <c r="G100" s="75">
        <v>510</v>
      </c>
      <c r="H100" s="76">
        <v>91800</v>
      </c>
    </row>
    <row r="101" spans="1:8" x14ac:dyDescent="0.2">
      <c r="A101" s="66"/>
      <c r="B101" s="84"/>
      <c r="C101" s="65" t="s">
        <v>30</v>
      </c>
      <c r="D101" s="65" t="s">
        <v>302</v>
      </c>
      <c r="E101" s="65" t="s">
        <v>303</v>
      </c>
      <c r="F101" s="65" t="s">
        <v>304</v>
      </c>
      <c r="G101" s="75">
        <v>270</v>
      </c>
      <c r="H101" s="76">
        <v>48600</v>
      </c>
    </row>
    <row r="102" spans="1:8" x14ac:dyDescent="0.2">
      <c r="A102" s="66"/>
      <c r="B102" s="84"/>
      <c r="C102" s="65" t="s">
        <v>120</v>
      </c>
      <c r="D102" s="65" t="s">
        <v>412</v>
      </c>
      <c r="E102" s="65" t="s">
        <v>162</v>
      </c>
      <c r="F102" s="65" t="s">
        <v>295</v>
      </c>
      <c r="G102" s="75">
        <v>500</v>
      </c>
      <c r="H102" s="76">
        <v>90000</v>
      </c>
    </row>
    <row r="103" spans="1:8" x14ac:dyDescent="0.2">
      <c r="A103" s="66"/>
      <c r="B103" s="84"/>
      <c r="C103" s="66"/>
      <c r="D103" s="65" t="s">
        <v>118</v>
      </c>
      <c r="E103" s="65" t="s">
        <v>69</v>
      </c>
      <c r="F103" s="65" t="s">
        <v>121</v>
      </c>
      <c r="G103" s="75">
        <v>500</v>
      </c>
      <c r="H103" s="76">
        <v>90000</v>
      </c>
    </row>
    <row r="104" spans="1:8" x14ac:dyDescent="0.2">
      <c r="A104" s="66"/>
      <c r="B104" s="84"/>
      <c r="C104" s="66"/>
      <c r="D104" s="65" t="s">
        <v>291</v>
      </c>
      <c r="E104" s="65" t="s">
        <v>292</v>
      </c>
      <c r="F104" s="65" t="s">
        <v>293</v>
      </c>
      <c r="G104" s="75">
        <v>1000</v>
      </c>
      <c r="H104" s="76">
        <v>180000</v>
      </c>
    </row>
    <row r="105" spans="1:8" x14ac:dyDescent="0.2">
      <c r="A105" s="66"/>
      <c r="B105" s="84"/>
      <c r="C105" s="66"/>
      <c r="D105" s="65" t="s">
        <v>386</v>
      </c>
      <c r="E105" s="65" t="s">
        <v>207</v>
      </c>
      <c r="F105" s="65" t="s">
        <v>387</v>
      </c>
      <c r="G105" s="75">
        <v>540</v>
      </c>
      <c r="H105" s="76">
        <v>97200</v>
      </c>
    </row>
    <row r="106" spans="1:8" x14ac:dyDescent="0.2">
      <c r="A106" s="66"/>
      <c r="B106" s="84"/>
      <c r="C106" s="65" t="s">
        <v>124</v>
      </c>
      <c r="D106" s="65" t="s">
        <v>279</v>
      </c>
      <c r="E106" s="65" t="s">
        <v>281</v>
      </c>
      <c r="F106" s="65" t="s">
        <v>282</v>
      </c>
      <c r="G106" s="75">
        <v>550</v>
      </c>
      <c r="H106" s="76">
        <v>99000</v>
      </c>
    </row>
    <row r="107" spans="1:8" x14ac:dyDescent="0.2">
      <c r="A107" s="66"/>
      <c r="B107" s="84"/>
      <c r="C107" s="66"/>
      <c r="D107" s="65" t="s">
        <v>122</v>
      </c>
      <c r="E107" s="65" t="s">
        <v>134</v>
      </c>
      <c r="F107" s="65" t="s">
        <v>135</v>
      </c>
      <c r="G107" s="75">
        <v>250</v>
      </c>
      <c r="H107" s="76">
        <v>45000</v>
      </c>
    </row>
    <row r="108" spans="1:8" x14ac:dyDescent="0.2">
      <c r="A108" s="66"/>
      <c r="B108" s="84"/>
      <c r="C108" s="66"/>
      <c r="D108" s="65" t="s">
        <v>274</v>
      </c>
      <c r="E108" s="65" t="s">
        <v>276</v>
      </c>
      <c r="F108" s="65" t="s">
        <v>277</v>
      </c>
      <c r="G108" s="75">
        <v>660</v>
      </c>
      <c r="H108" s="76">
        <v>118800</v>
      </c>
    </row>
    <row r="109" spans="1:8" x14ac:dyDescent="0.2">
      <c r="A109" s="66"/>
      <c r="B109" s="70">
        <v>37803</v>
      </c>
      <c r="C109" s="65" t="s">
        <v>86</v>
      </c>
      <c r="D109" s="65" t="s">
        <v>191</v>
      </c>
      <c r="E109" s="65" t="s">
        <v>442</v>
      </c>
      <c r="F109" s="65" t="s">
        <v>194</v>
      </c>
      <c r="G109" s="75">
        <v>720</v>
      </c>
      <c r="H109" s="76">
        <v>129600</v>
      </c>
    </row>
    <row r="110" spans="1:8" x14ac:dyDescent="0.2">
      <c r="A110" s="66"/>
      <c r="B110" s="70">
        <v>37834</v>
      </c>
      <c r="C110" s="65" t="s">
        <v>93</v>
      </c>
      <c r="D110" s="65" t="s">
        <v>91</v>
      </c>
      <c r="E110" s="65" t="s">
        <v>111</v>
      </c>
      <c r="F110" s="65" t="s">
        <v>113</v>
      </c>
      <c r="G110" s="75">
        <v>530</v>
      </c>
      <c r="H110" s="76">
        <v>95400</v>
      </c>
    </row>
    <row r="111" spans="1:8" x14ac:dyDescent="0.2">
      <c r="A111" s="66"/>
      <c r="B111" s="70">
        <v>37926</v>
      </c>
      <c r="C111" s="65" t="s">
        <v>93</v>
      </c>
      <c r="D111" s="65" t="s">
        <v>148</v>
      </c>
      <c r="E111" s="65" t="s">
        <v>270</v>
      </c>
      <c r="F111" s="65" t="s">
        <v>271</v>
      </c>
      <c r="G111" s="75">
        <v>750</v>
      </c>
      <c r="H111" s="76">
        <v>135000</v>
      </c>
    </row>
    <row r="112" spans="1:8" x14ac:dyDescent="0.2">
      <c r="A112" s="66"/>
      <c r="B112" s="70">
        <v>37956</v>
      </c>
      <c r="C112" s="65" t="s">
        <v>86</v>
      </c>
      <c r="D112" s="65" t="s">
        <v>260</v>
      </c>
      <c r="E112" s="65" t="s">
        <v>261</v>
      </c>
      <c r="F112" s="65" t="s">
        <v>262</v>
      </c>
      <c r="G112" s="75">
        <v>600</v>
      </c>
      <c r="H112" s="76">
        <v>108000</v>
      </c>
    </row>
    <row r="113" spans="1:8" x14ac:dyDescent="0.2">
      <c r="A113" s="66"/>
      <c r="B113" s="70" t="s">
        <v>646</v>
      </c>
      <c r="C113" s="65" t="s">
        <v>86</v>
      </c>
      <c r="D113" s="65" t="s">
        <v>296</v>
      </c>
      <c r="E113" s="65" t="s">
        <v>292</v>
      </c>
      <c r="F113" s="65" t="s">
        <v>297</v>
      </c>
      <c r="G113" s="75">
        <v>530</v>
      </c>
      <c r="H113" s="76">
        <v>95400</v>
      </c>
    </row>
    <row r="114" spans="1:8" x14ac:dyDescent="0.2">
      <c r="A114" s="66"/>
      <c r="B114" s="84"/>
      <c r="C114" s="66"/>
      <c r="D114" s="65" t="s">
        <v>325</v>
      </c>
      <c r="E114" s="65" t="s">
        <v>207</v>
      </c>
      <c r="F114" s="65" t="s">
        <v>327</v>
      </c>
      <c r="G114" s="75">
        <v>530</v>
      </c>
      <c r="H114" s="76">
        <v>95400</v>
      </c>
    </row>
    <row r="115" spans="1:8" x14ac:dyDescent="0.2">
      <c r="A115" s="66"/>
      <c r="B115" s="84"/>
      <c r="C115" s="66"/>
      <c r="D115" s="65" t="s">
        <v>298</v>
      </c>
      <c r="E115" s="65" t="s">
        <v>292</v>
      </c>
      <c r="F115" s="65" t="s">
        <v>299</v>
      </c>
      <c r="G115" s="75">
        <v>520</v>
      </c>
      <c r="H115" s="76">
        <v>93600</v>
      </c>
    </row>
    <row r="116" spans="1:8" x14ac:dyDescent="0.2">
      <c r="A116" s="66"/>
      <c r="B116" s="84"/>
      <c r="C116" s="65" t="s">
        <v>41</v>
      </c>
      <c r="D116" s="65" t="s">
        <v>71</v>
      </c>
      <c r="E116" s="65" t="s">
        <v>265</v>
      </c>
      <c r="F116" s="65" t="s">
        <v>266</v>
      </c>
      <c r="G116" s="75">
        <v>220</v>
      </c>
      <c r="H116" s="76">
        <v>39600</v>
      </c>
    </row>
    <row r="117" spans="1:8" x14ac:dyDescent="0.2">
      <c r="A117" s="66"/>
      <c r="B117" s="84"/>
      <c r="C117" s="65" t="s">
        <v>120</v>
      </c>
      <c r="D117" s="65" t="s">
        <v>413</v>
      </c>
      <c r="E117" s="65" t="s">
        <v>162</v>
      </c>
      <c r="F117" s="65" t="s">
        <v>294</v>
      </c>
      <c r="G117" s="75">
        <v>1400</v>
      </c>
      <c r="H117" s="76">
        <v>252000</v>
      </c>
    </row>
    <row r="118" spans="1:8" x14ac:dyDescent="0.2">
      <c r="A118" s="66"/>
      <c r="B118" s="84"/>
      <c r="C118" s="66"/>
      <c r="D118" s="65" t="s">
        <v>210</v>
      </c>
      <c r="E118" s="65" t="s">
        <v>283</v>
      </c>
      <c r="F118" s="65" t="s">
        <v>342</v>
      </c>
      <c r="G118" s="75">
        <v>500</v>
      </c>
      <c r="H118" s="76">
        <v>90000</v>
      </c>
    </row>
    <row r="119" spans="1:8" x14ac:dyDescent="0.2">
      <c r="A119" s="72" t="s">
        <v>3</v>
      </c>
      <c r="B119" s="77"/>
      <c r="C119" s="77"/>
      <c r="D119" s="77"/>
      <c r="E119" s="77"/>
      <c r="F119" s="77"/>
      <c r="G119" s="78">
        <v>18465</v>
      </c>
      <c r="H119" s="79">
        <v>3323700</v>
      </c>
    </row>
    <row r="120" spans="1:8" x14ac:dyDescent="0.2">
      <c r="A120" s="65">
        <v>2004</v>
      </c>
      <c r="B120" s="70">
        <v>37987</v>
      </c>
      <c r="C120" s="65" t="s">
        <v>86</v>
      </c>
      <c r="D120" s="65" t="s">
        <v>410</v>
      </c>
      <c r="E120" s="65" t="s">
        <v>87</v>
      </c>
      <c r="F120" s="65" t="s">
        <v>411</v>
      </c>
      <c r="G120" s="75">
        <v>700</v>
      </c>
      <c r="H120" s="76">
        <v>126000</v>
      </c>
    </row>
    <row r="121" spans="1:8" x14ac:dyDescent="0.2">
      <c r="A121" s="66"/>
      <c r="B121" s="84"/>
      <c r="C121" s="65" t="s">
        <v>144</v>
      </c>
      <c r="D121" s="65" t="s">
        <v>188</v>
      </c>
      <c r="E121" s="65" t="s">
        <v>89</v>
      </c>
      <c r="F121" s="65" t="s">
        <v>286</v>
      </c>
      <c r="G121" s="75">
        <v>550</v>
      </c>
      <c r="H121" s="76">
        <v>99000</v>
      </c>
    </row>
    <row r="122" spans="1:8" x14ac:dyDescent="0.2">
      <c r="A122" s="66"/>
      <c r="B122" s="70">
        <v>38018</v>
      </c>
      <c r="C122" s="65" t="s">
        <v>124</v>
      </c>
      <c r="D122" s="65" t="s">
        <v>195</v>
      </c>
      <c r="E122" s="65" t="s">
        <v>197</v>
      </c>
      <c r="F122" s="65" t="s">
        <v>198</v>
      </c>
      <c r="G122" s="75">
        <v>405</v>
      </c>
      <c r="H122" s="76">
        <v>72900</v>
      </c>
    </row>
    <row r="123" spans="1:8" x14ac:dyDescent="0.2">
      <c r="A123" s="66"/>
      <c r="B123" s="70">
        <v>38139</v>
      </c>
      <c r="C123" s="65" t="s">
        <v>86</v>
      </c>
      <c r="D123" s="65" t="s">
        <v>258</v>
      </c>
      <c r="E123" s="65" t="s">
        <v>104</v>
      </c>
      <c r="F123" s="65" t="s">
        <v>369</v>
      </c>
      <c r="G123" s="75">
        <v>1100</v>
      </c>
      <c r="H123" s="76">
        <v>198000</v>
      </c>
    </row>
    <row r="124" spans="1:8" x14ac:dyDescent="0.2">
      <c r="A124" s="66"/>
      <c r="B124" s="84"/>
      <c r="C124" s="66"/>
      <c r="D124" s="65" t="s">
        <v>255</v>
      </c>
      <c r="E124" s="65" t="s">
        <v>87</v>
      </c>
      <c r="F124" s="65" t="s">
        <v>256</v>
      </c>
      <c r="G124" s="75">
        <v>1000</v>
      </c>
      <c r="H124" s="76">
        <v>180000</v>
      </c>
    </row>
    <row r="125" spans="1:8" x14ac:dyDescent="0.2">
      <c r="A125" s="66"/>
      <c r="B125" s="84"/>
      <c r="C125" s="65" t="s">
        <v>6</v>
      </c>
      <c r="D125" s="65" t="s">
        <v>375</v>
      </c>
      <c r="E125" s="65" t="s">
        <v>377</v>
      </c>
      <c r="F125" s="65" t="s">
        <v>378</v>
      </c>
      <c r="G125" s="75">
        <v>250</v>
      </c>
      <c r="H125" s="76">
        <v>45000</v>
      </c>
    </row>
    <row r="126" spans="1:8" x14ac:dyDescent="0.2">
      <c r="A126" s="66"/>
      <c r="B126" s="84"/>
      <c r="C126" s="65" t="s">
        <v>120</v>
      </c>
      <c r="D126" s="65" t="s">
        <v>380</v>
      </c>
      <c r="E126" s="65" t="s">
        <v>89</v>
      </c>
      <c r="F126" s="65" t="s">
        <v>381</v>
      </c>
      <c r="G126" s="75">
        <v>1000</v>
      </c>
      <c r="H126" s="76">
        <v>180000</v>
      </c>
    </row>
    <row r="127" spans="1:8" x14ac:dyDescent="0.2">
      <c r="A127" s="66"/>
      <c r="B127" s="84"/>
      <c r="C127" s="65" t="s">
        <v>124</v>
      </c>
      <c r="D127" s="65" t="s">
        <v>251</v>
      </c>
      <c r="E127" s="65" t="s">
        <v>253</v>
      </c>
      <c r="F127" s="65" t="s">
        <v>254</v>
      </c>
      <c r="G127" s="75">
        <v>630</v>
      </c>
      <c r="H127" s="76">
        <v>113400</v>
      </c>
    </row>
    <row r="128" spans="1:8" x14ac:dyDescent="0.2">
      <c r="A128" s="66"/>
      <c r="B128" s="84"/>
      <c r="C128" s="66"/>
      <c r="D128" s="65" t="s">
        <v>319</v>
      </c>
      <c r="E128" s="65" t="s">
        <v>321</v>
      </c>
      <c r="F128" s="65" t="s">
        <v>322</v>
      </c>
      <c r="G128" s="75">
        <v>1100</v>
      </c>
      <c r="H128" s="76">
        <v>198000</v>
      </c>
    </row>
    <row r="129" spans="1:8" x14ac:dyDescent="0.2">
      <c r="A129" s="66"/>
      <c r="B129" s="70" t="s">
        <v>646</v>
      </c>
      <c r="C129" s="65" t="s">
        <v>86</v>
      </c>
      <c r="D129" s="65" t="s">
        <v>392</v>
      </c>
      <c r="E129" s="65" t="s">
        <v>393</v>
      </c>
      <c r="F129" s="65" t="s">
        <v>394</v>
      </c>
      <c r="G129" s="75">
        <v>200</v>
      </c>
      <c r="H129" s="76">
        <v>36000</v>
      </c>
    </row>
    <row r="130" spans="1:8" x14ac:dyDescent="0.2">
      <c r="A130" s="66"/>
      <c r="B130" s="84"/>
      <c r="C130" s="66"/>
      <c r="D130" s="65" t="s">
        <v>396</v>
      </c>
      <c r="E130" s="65" t="s">
        <v>87</v>
      </c>
      <c r="F130" s="65" t="s">
        <v>398</v>
      </c>
      <c r="G130" s="75">
        <v>440</v>
      </c>
      <c r="H130" s="76">
        <v>79200</v>
      </c>
    </row>
    <row r="131" spans="1:8" x14ac:dyDescent="0.2">
      <c r="A131" s="66"/>
      <c r="B131" s="84"/>
      <c r="C131" s="66"/>
      <c r="D131" s="65" t="s">
        <v>305</v>
      </c>
      <c r="E131" s="65" t="s">
        <v>306</v>
      </c>
      <c r="F131" s="65" t="s">
        <v>307</v>
      </c>
      <c r="G131" s="75">
        <v>1100</v>
      </c>
      <c r="H131" s="76">
        <v>198000</v>
      </c>
    </row>
    <row r="132" spans="1:8" x14ac:dyDescent="0.2">
      <c r="A132" s="66"/>
      <c r="B132" s="84"/>
      <c r="C132" s="66"/>
      <c r="D132" s="65" t="s">
        <v>382</v>
      </c>
      <c r="E132" s="65" t="s">
        <v>383</v>
      </c>
      <c r="F132" s="65" t="s">
        <v>384</v>
      </c>
      <c r="G132" s="75">
        <v>1000</v>
      </c>
      <c r="H132" s="76">
        <v>180000</v>
      </c>
    </row>
    <row r="133" spans="1:8" x14ac:dyDescent="0.2">
      <c r="A133" s="66"/>
      <c r="B133" s="84"/>
      <c r="C133" s="65" t="s">
        <v>30</v>
      </c>
      <c r="D133" s="65" t="s">
        <v>373</v>
      </c>
      <c r="E133" s="65" t="s">
        <v>104</v>
      </c>
      <c r="F133" s="65" t="s">
        <v>374</v>
      </c>
      <c r="G133" s="75">
        <v>460</v>
      </c>
      <c r="H133" s="76">
        <v>82800</v>
      </c>
    </row>
    <row r="134" spans="1:8" x14ac:dyDescent="0.2">
      <c r="A134" s="66"/>
      <c r="B134" s="84"/>
      <c r="C134" s="65" t="s">
        <v>57</v>
      </c>
      <c r="D134" s="65" t="s">
        <v>388</v>
      </c>
      <c r="E134" s="65" t="s">
        <v>390</v>
      </c>
      <c r="F134" s="65" t="s">
        <v>391</v>
      </c>
      <c r="G134" s="75">
        <v>500</v>
      </c>
      <c r="H134" s="76">
        <v>90000</v>
      </c>
    </row>
    <row r="135" spans="1:8" x14ac:dyDescent="0.2">
      <c r="A135" s="66"/>
      <c r="B135" s="84"/>
      <c r="C135" s="65" t="s">
        <v>144</v>
      </c>
      <c r="D135" s="65" t="s">
        <v>308</v>
      </c>
      <c r="E135" s="65" t="s">
        <v>310</v>
      </c>
      <c r="F135" s="65" t="s">
        <v>311</v>
      </c>
      <c r="G135" s="75">
        <v>500</v>
      </c>
      <c r="H135" s="76">
        <v>90000</v>
      </c>
    </row>
    <row r="136" spans="1:8" x14ac:dyDescent="0.2">
      <c r="A136" s="66"/>
      <c r="B136" s="84"/>
      <c r="C136" s="65" t="s">
        <v>124</v>
      </c>
      <c r="D136" s="65" t="s">
        <v>238</v>
      </c>
      <c r="E136" s="65" t="s">
        <v>317</v>
      </c>
      <c r="F136" s="65" t="s">
        <v>318</v>
      </c>
      <c r="G136" s="75">
        <v>248</v>
      </c>
      <c r="H136" s="76">
        <v>44640</v>
      </c>
    </row>
    <row r="137" spans="1:8" x14ac:dyDescent="0.2">
      <c r="A137" s="66"/>
      <c r="B137" s="84"/>
      <c r="C137" s="66"/>
      <c r="D137" s="65" t="s">
        <v>347</v>
      </c>
      <c r="E137" s="65" t="s">
        <v>349</v>
      </c>
      <c r="F137" s="65" t="s">
        <v>350</v>
      </c>
      <c r="G137" s="75">
        <v>850</v>
      </c>
      <c r="H137" s="76">
        <v>153000</v>
      </c>
    </row>
    <row r="138" spans="1:8" x14ac:dyDescent="0.2">
      <c r="A138" s="66"/>
      <c r="B138" s="84"/>
      <c r="C138" s="66"/>
      <c r="D138" s="65" t="s">
        <v>251</v>
      </c>
      <c r="E138" s="65" t="s">
        <v>207</v>
      </c>
      <c r="F138" s="65" t="s">
        <v>385</v>
      </c>
      <c r="G138" s="75">
        <v>630</v>
      </c>
      <c r="H138" s="76">
        <v>113400</v>
      </c>
    </row>
    <row r="139" spans="1:8" x14ac:dyDescent="0.2">
      <c r="A139" s="66"/>
      <c r="B139" s="84"/>
      <c r="C139" s="66"/>
      <c r="D139" s="65" t="s">
        <v>312</v>
      </c>
      <c r="E139" s="65" t="s">
        <v>313</v>
      </c>
      <c r="F139" s="65" t="s">
        <v>314</v>
      </c>
      <c r="G139" s="75">
        <v>1300</v>
      </c>
      <c r="H139" s="76">
        <v>234000</v>
      </c>
    </row>
    <row r="140" spans="1:8" x14ac:dyDescent="0.2">
      <c r="A140" s="72" t="s">
        <v>4</v>
      </c>
      <c r="B140" s="77"/>
      <c r="C140" s="77"/>
      <c r="D140" s="77"/>
      <c r="E140" s="77"/>
      <c r="F140" s="77"/>
      <c r="G140" s="78">
        <v>13963</v>
      </c>
      <c r="H140" s="79">
        <v>2513340</v>
      </c>
    </row>
    <row r="141" spans="1:8" x14ac:dyDescent="0.2">
      <c r="A141" s="65">
        <v>2005</v>
      </c>
      <c r="B141" s="70">
        <v>38534</v>
      </c>
      <c r="C141" s="65" t="s">
        <v>93</v>
      </c>
      <c r="D141" s="65" t="s">
        <v>91</v>
      </c>
      <c r="E141" s="65" t="s">
        <v>283</v>
      </c>
      <c r="F141" s="65" t="s">
        <v>300</v>
      </c>
      <c r="G141" s="75">
        <v>530</v>
      </c>
      <c r="H141" s="76">
        <v>95400</v>
      </c>
    </row>
    <row r="142" spans="1:8" x14ac:dyDescent="0.2">
      <c r="A142" s="66"/>
      <c r="B142" s="84"/>
      <c r="C142" s="66"/>
      <c r="D142" s="66"/>
      <c r="E142" s="65" t="s">
        <v>232</v>
      </c>
      <c r="F142" s="65" t="s">
        <v>233</v>
      </c>
      <c r="G142" s="75">
        <v>825</v>
      </c>
      <c r="H142" s="76">
        <v>148500</v>
      </c>
    </row>
    <row r="143" spans="1:8" x14ac:dyDescent="0.2">
      <c r="A143" s="66"/>
      <c r="B143" s="70" t="s">
        <v>646</v>
      </c>
      <c r="C143" s="65" t="s">
        <v>93</v>
      </c>
      <c r="D143" s="65" t="s">
        <v>343</v>
      </c>
      <c r="E143" s="65" t="s">
        <v>345</v>
      </c>
      <c r="F143" s="65" t="s">
        <v>508</v>
      </c>
      <c r="G143" s="75">
        <v>1080</v>
      </c>
      <c r="H143" s="76">
        <v>194400</v>
      </c>
    </row>
    <row r="144" spans="1:8" x14ac:dyDescent="0.2">
      <c r="A144" s="72" t="s">
        <v>648</v>
      </c>
      <c r="B144" s="77"/>
      <c r="C144" s="77"/>
      <c r="D144" s="77"/>
      <c r="E144" s="77"/>
      <c r="F144" s="77"/>
      <c r="G144" s="78">
        <v>2435</v>
      </c>
      <c r="H144" s="79">
        <v>438300</v>
      </c>
    </row>
    <row r="145" spans="1:8" x14ac:dyDescent="0.2">
      <c r="A145" s="80" t="s">
        <v>5</v>
      </c>
      <c r="B145" s="81"/>
      <c r="C145" s="81"/>
      <c r="D145" s="81"/>
      <c r="E145" s="81"/>
      <c r="F145" s="81"/>
      <c r="G145" s="82">
        <v>54393.1</v>
      </c>
      <c r="H145" s="83">
        <v>9790758</v>
      </c>
    </row>
  </sheetData>
  <pageMargins left="0.75" right="0.75" top="1" bottom="1" header="0.5" footer="0.5"/>
  <pageSetup scale="88" orientation="landscape" verticalDpi="0" r:id="rId2"/>
  <headerFooter alignWithMargins="0">
    <oddHeader>&amp;L&amp;"Arial,Bold"WSCC Data
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91"/>
  <sheetViews>
    <sheetView tabSelected="1" topLeftCell="DG1" zoomScaleNormal="100" workbookViewId="0">
      <selection activeCell="EX20" sqref="EX20"/>
    </sheetView>
  </sheetViews>
  <sheetFormatPr defaultRowHeight="12.75" outlineLevelCol="1" x14ac:dyDescent="0.2"/>
  <cols>
    <col min="1" max="1" width="9.7109375" customWidth="1"/>
    <col min="2" max="2" width="7" bestFit="1" customWidth="1"/>
    <col min="3" max="3" width="10" customWidth="1"/>
    <col min="4" max="4" width="5.42578125" bestFit="1" customWidth="1"/>
    <col min="5" max="5" width="14.42578125" customWidth="1"/>
    <col min="6" max="6" width="10" customWidth="1"/>
    <col min="7" max="7" width="10.7109375" customWidth="1"/>
    <col min="8" max="8" width="20.42578125" customWidth="1"/>
    <col min="9" max="9" width="31.28515625" customWidth="1"/>
    <col min="10" max="14" width="13.85546875" hidden="1" customWidth="1"/>
    <col min="15" max="15" width="13.140625" hidden="1" customWidth="1"/>
    <col min="16" max="16" width="17.140625" hidden="1" customWidth="1"/>
    <col min="17" max="20" width="13.85546875" hidden="1" customWidth="1"/>
    <col min="21" max="21" width="18.140625" hidden="1" customWidth="1" outlineLevel="1" collapsed="1"/>
    <col min="22" max="25" width="13.85546875" hidden="1" customWidth="1" outlineLevel="1"/>
    <col min="26" max="29" width="19.28515625" hidden="1" customWidth="1" outlineLevel="1"/>
    <col min="30" max="30" width="12.7109375" hidden="1" customWidth="1" outlineLevel="1"/>
    <col min="31" max="34" width="17.28515625" hidden="1" customWidth="1" outlineLevel="1"/>
    <col min="35" max="35" width="10" hidden="1" customWidth="1" outlineLevel="1"/>
    <col min="36" max="39" width="14.5703125" hidden="1" customWidth="1" outlineLevel="1"/>
    <col min="40" max="40" width="3.5703125" hidden="1" customWidth="1" outlineLevel="1" collapsed="1"/>
    <col min="41" max="44" width="8.140625" hidden="1" customWidth="1" outlineLevel="1"/>
    <col min="45" max="45" width="10.42578125" hidden="1" customWidth="1" outlineLevel="1" collapsed="1"/>
    <col min="46" max="49" width="15" hidden="1" customWidth="1" outlineLevel="1"/>
    <col min="50" max="50" width="18.28515625" hidden="1" customWidth="1" outlineLevel="1" collapsed="1"/>
    <col min="51" max="51" width="22.85546875" hidden="1" customWidth="1" outlineLevel="1"/>
    <col min="52" max="54" width="13.85546875" hidden="1" customWidth="1" outlineLevel="1"/>
    <col min="55" max="55" width="13.85546875" hidden="1" customWidth="1" outlineLevel="1" collapsed="1"/>
    <col min="56" max="59" width="13.85546875" hidden="1" customWidth="1" outlineLevel="1"/>
    <col min="60" max="60" width="13.85546875" hidden="1" customWidth="1" outlineLevel="1" collapsed="1"/>
    <col min="61" max="64" width="13.85546875" hidden="1" customWidth="1" outlineLevel="1"/>
    <col min="65" max="65" width="13.85546875" hidden="1" customWidth="1" outlineLevel="1" collapsed="1"/>
    <col min="66" max="69" width="13.85546875" hidden="1" customWidth="1" outlineLevel="1"/>
    <col min="70" max="70" width="13.85546875" hidden="1" customWidth="1" outlineLevel="1" collapsed="1"/>
    <col min="71" max="74" width="13.85546875" hidden="1" customWidth="1" outlineLevel="1"/>
    <col min="75" max="75" width="13.85546875" hidden="1" customWidth="1" outlineLevel="1" collapsed="1"/>
    <col min="76" max="79" width="13.85546875" hidden="1" customWidth="1" outlineLevel="1"/>
    <col min="80" max="80" width="13.85546875" hidden="1" customWidth="1" outlineLevel="1" collapsed="1"/>
    <col min="81" max="84" width="13.85546875" hidden="1" customWidth="1" outlineLevel="1"/>
    <col min="85" max="85" width="13.85546875" hidden="1" customWidth="1" outlineLevel="1" collapsed="1"/>
    <col min="86" max="89" width="13.85546875" hidden="1" customWidth="1" outlineLevel="1"/>
    <col min="90" max="90" width="13.85546875" hidden="1" customWidth="1" outlineLevel="1" collapsed="1"/>
    <col min="91" max="94" width="13.85546875" hidden="1" customWidth="1" outlineLevel="1"/>
    <col min="95" max="95" width="13.85546875" hidden="1" customWidth="1" outlineLevel="1" collapsed="1"/>
    <col min="96" max="99" width="13.85546875" hidden="1" customWidth="1" outlineLevel="1"/>
    <col min="100" max="100" width="13.85546875" hidden="1" customWidth="1" outlineLevel="1" collapsed="1"/>
    <col min="101" max="104" width="13.85546875" hidden="1" customWidth="1" outlineLevel="1"/>
    <col min="105" max="105" width="15.7109375" hidden="1" customWidth="1" outlineLevel="1" collapsed="1"/>
    <col min="106" max="109" width="20.28515625" hidden="1" customWidth="1" outlineLevel="1"/>
    <col min="110" max="110" width="14.140625" bestFit="1" customWidth="1" collapsed="1"/>
    <col min="111" max="111" width="17.85546875" bestFit="1" customWidth="1"/>
    <col min="112" max="131" width="17.85546875" hidden="1" customWidth="1" outlineLevel="1"/>
    <col min="132" max="132" width="19.140625" customWidth="1" collapsed="1"/>
    <col min="133" max="152" width="17.85546875" hidden="1" customWidth="1" outlineLevel="1"/>
    <col min="153" max="153" width="9.140625" collapsed="1"/>
    <col min="154" max="154" width="11.42578125" bestFit="1" customWidth="1"/>
    <col min="155" max="155" width="13.85546875" customWidth="1"/>
    <col min="156" max="156" width="14.7109375" customWidth="1"/>
    <col min="157" max="158" width="8.42578125" customWidth="1"/>
    <col min="159" max="159" width="26.7109375" customWidth="1"/>
    <col min="160" max="160" width="12.7109375" bestFit="1" customWidth="1"/>
    <col min="161" max="161" width="26.7109375" customWidth="1"/>
    <col min="162" max="162" width="13.85546875" customWidth="1"/>
    <col min="163" max="163" width="81.7109375" hidden="1" customWidth="1" outlineLevel="1"/>
    <col min="164" max="175" width="0" hidden="1" customWidth="1" outlineLevel="1"/>
    <col min="176" max="176" width="9.140625" collapsed="1"/>
  </cols>
  <sheetData>
    <row r="1" spans="1:175" x14ac:dyDescent="0.2">
      <c r="DG1" t="s">
        <v>467</v>
      </c>
      <c r="EB1">
        <v>7.5</v>
      </c>
    </row>
    <row r="2" spans="1:175" x14ac:dyDescent="0.2">
      <c r="A2" s="1" t="s">
        <v>642</v>
      </c>
      <c r="DG2" t="s">
        <v>466</v>
      </c>
      <c r="EB2">
        <v>24</v>
      </c>
    </row>
    <row r="3" spans="1:175" x14ac:dyDescent="0.2">
      <c r="A3" s="1" t="s">
        <v>585</v>
      </c>
      <c r="DF3" s="9" t="s">
        <v>431</v>
      </c>
      <c r="DG3" s="15"/>
      <c r="DH3" s="19" t="s">
        <v>603</v>
      </c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9" t="s">
        <v>604</v>
      </c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</row>
    <row r="4" spans="1:175" x14ac:dyDescent="0.2">
      <c r="DF4" s="19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</row>
    <row r="5" spans="1:175" s="1" customFormat="1" x14ac:dyDescent="0.2">
      <c r="A5" s="1" t="s">
        <v>430</v>
      </c>
      <c r="B5" s="1" t="s">
        <v>429</v>
      </c>
      <c r="C5" s="1" t="s">
        <v>14</v>
      </c>
      <c r="D5" s="1" t="s">
        <v>9</v>
      </c>
      <c r="E5" s="1" t="s">
        <v>484</v>
      </c>
      <c r="F5" s="1" t="s">
        <v>7</v>
      </c>
      <c r="G5" s="1" t="s">
        <v>8</v>
      </c>
      <c r="H5" s="1" t="s">
        <v>11</v>
      </c>
      <c r="I5" s="1" t="s">
        <v>12</v>
      </c>
      <c r="J5" s="1" t="s">
        <v>34</v>
      </c>
      <c r="K5" s="1" t="s">
        <v>599</v>
      </c>
      <c r="L5" s="1" t="s">
        <v>600</v>
      </c>
      <c r="M5" s="1" t="s">
        <v>601</v>
      </c>
      <c r="N5" s="1" t="s">
        <v>602</v>
      </c>
      <c r="O5" s="5" t="s">
        <v>414</v>
      </c>
      <c r="P5" s="5" t="s">
        <v>512</v>
      </c>
      <c r="Q5" s="5" t="s">
        <v>513</v>
      </c>
      <c r="R5" s="5" t="s">
        <v>514</v>
      </c>
      <c r="S5" s="5" t="s">
        <v>515</v>
      </c>
      <c r="T5" s="1" t="s">
        <v>415</v>
      </c>
      <c r="U5" s="1" t="s">
        <v>516</v>
      </c>
      <c r="V5" s="1" t="s">
        <v>517</v>
      </c>
      <c r="W5" s="1" t="s">
        <v>518</v>
      </c>
      <c r="X5" s="1" t="s">
        <v>519</v>
      </c>
      <c r="Y5" s="1" t="s">
        <v>510</v>
      </c>
      <c r="Z5" s="1" t="s">
        <v>524</v>
      </c>
      <c r="AA5" s="1" t="s">
        <v>525</v>
      </c>
      <c r="AB5" s="1" t="s">
        <v>526</v>
      </c>
      <c r="AC5" s="1" t="s">
        <v>527</v>
      </c>
      <c r="AD5" s="1" t="s">
        <v>427</v>
      </c>
      <c r="AE5" s="1" t="s">
        <v>520</v>
      </c>
      <c r="AF5" s="1" t="s">
        <v>521</v>
      </c>
      <c r="AG5" s="1" t="s">
        <v>522</v>
      </c>
      <c r="AH5" s="1" t="s">
        <v>523</v>
      </c>
      <c r="AI5" s="4" t="s">
        <v>426</v>
      </c>
      <c r="AJ5" s="5" t="s">
        <v>537</v>
      </c>
      <c r="AK5" s="5" t="s">
        <v>538</v>
      </c>
      <c r="AL5" s="5" t="s">
        <v>539</v>
      </c>
      <c r="AM5" s="5" t="s">
        <v>540</v>
      </c>
      <c r="AN5" s="5" t="s">
        <v>66</v>
      </c>
      <c r="AO5" s="5" t="s">
        <v>541</v>
      </c>
      <c r="AP5" s="5" t="s">
        <v>542</v>
      </c>
      <c r="AQ5" s="5" t="s">
        <v>543</v>
      </c>
      <c r="AR5" s="5" t="s">
        <v>544</v>
      </c>
      <c r="AS5" s="4" t="s">
        <v>479</v>
      </c>
      <c r="AT5" s="5" t="s">
        <v>545</v>
      </c>
      <c r="AU5" s="5" t="s">
        <v>546</v>
      </c>
      <c r="AV5" s="5" t="s">
        <v>547</v>
      </c>
      <c r="AW5" s="5" t="s">
        <v>548</v>
      </c>
      <c r="AX5" s="1" t="s">
        <v>418</v>
      </c>
      <c r="AY5" s="1" t="s">
        <v>549</v>
      </c>
      <c r="AZ5" s="1" t="s">
        <v>550</v>
      </c>
      <c r="BA5" s="1" t="s">
        <v>551</v>
      </c>
      <c r="BB5" s="1" t="s">
        <v>552</v>
      </c>
      <c r="BC5" s="1" t="s">
        <v>127</v>
      </c>
      <c r="BD5" s="1" t="s">
        <v>553</v>
      </c>
      <c r="BE5" s="1" t="s">
        <v>554</v>
      </c>
      <c r="BF5" s="1" t="s">
        <v>555</v>
      </c>
      <c r="BG5" s="1" t="s">
        <v>556</v>
      </c>
      <c r="BH5" s="1" t="s">
        <v>511</v>
      </c>
      <c r="BI5" s="1" t="s">
        <v>588</v>
      </c>
      <c r="BJ5" s="1" t="s">
        <v>589</v>
      </c>
      <c r="BK5" s="1" t="s">
        <v>590</v>
      </c>
      <c r="BL5" s="1" t="s">
        <v>591</v>
      </c>
      <c r="BM5" s="1" t="s">
        <v>89</v>
      </c>
      <c r="BN5" s="1" t="s">
        <v>532</v>
      </c>
      <c r="BO5" s="1" t="s">
        <v>533</v>
      </c>
      <c r="BP5" s="1" t="s">
        <v>534</v>
      </c>
      <c r="BQ5" s="1" t="s">
        <v>535</v>
      </c>
      <c r="BR5" s="5" t="s">
        <v>147</v>
      </c>
      <c r="BS5" s="5" t="s">
        <v>557</v>
      </c>
      <c r="BT5" s="5" t="s">
        <v>558</v>
      </c>
      <c r="BU5" s="5" t="s">
        <v>559</v>
      </c>
      <c r="BV5" s="5" t="s">
        <v>560</v>
      </c>
      <c r="BW5" s="5" t="s">
        <v>47</v>
      </c>
      <c r="BX5" s="5" t="s">
        <v>561</v>
      </c>
      <c r="BY5" s="5" t="s">
        <v>562</v>
      </c>
      <c r="BZ5" s="5" t="s">
        <v>563</v>
      </c>
      <c r="CA5" s="5" t="s">
        <v>564</v>
      </c>
      <c r="CB5" s="5" t="s">
        <v>424</v>
      </c>
      <c r="CC5" s="5" t="s">
        <v>565</v>
      </c>
      <c r="CD5" s="5" t="s">
        <v>566</v>
      </c>
      <c r="CE5" s="5" t="s">
        <v>567</v>
      </c>
      <c r="CF5" s="5" t="s">
        <v>568</v>
      </c>
      <c r="CG5" s="1" t="s">
        <v>250</v>
      </c>
      <c r="CH5" s="1" t="s">
        <v>569</v>
      </c>
      <c r="CI5" s="1" t="s">
        <v>570</v>
      </c>
      <c r="CJ5" s="1" t="s">
        <v>571</v>
      </c>
      <c r="CK5" s="1" t="s">
        <v>572</v>
      </c>
      <c r="CL5" s="1" t="s">
        <v>416</v>
      </c>
      <c r="CM5" s="1" t="s">
        <v>528</v>
      </c>
      <c r="CN5" s="1" t="s">
        <v>529</v>
      </c>
      <c r="CO5" s="1" t="s">
        <v>530</v>
      </c>
      <c r="CP5" s="1" t="s">
        <v>531</v>
      </c>
      <c r="CQ5" s="1" t="s">
        <v>422</v>
      </c>
      <c r="CR5" s="1" t="s">
        <v>573</v>
      </c>
      <c r="CS5" s="1" t="s">
        <v>574</v>
      </c>
      <c r="CT5" s="1" t="s">
        <v>575</v>
      </c>
      <c r="CU5" s="1" t="s">
        <v>576</v>
      </c>
      <c r="CV5" s="5" t="s">
        <v>423</v>
      </c>
      <c r="CW5" s="5" t="s">
        <v>577</v>
      </c>
      <c r="CX5" s="5" t="s">
        <v>578</v>
      </c>
      <c r="CY5" s="5" t="s">
        <v>579</v>
      </c>
      <c r="CZ5" s="5" t="s">
        <v>580</v>
      </c>
      <c r="DA5" s="4" t="s">
        <v>425</v>
      </c>
      <c r="DB5" s="5" t="s">
        <v>581</v>
      </c>
      <c r="DC5" s="5" t="s">
        <v>582</v>
      </c>
      <c r="DD5" s="5" t="s">
        <v>583</v>
      </c>
      <c r="DE5" s="5" t="s">
        <v>584</v>
      </c>
      <c r="DF5" s="1" t="s">
        <v>432</v>
      </c>
      <c r="DG5" s="4" t="s">
        <v>433</v>
      </c>
      <c r="DH5" s="5" t="s">
        <v>34</v>
      </c>
      <c r="DI5" s="5" t="s">
        <v>414</v>
      </c>
      <c r="DJ5" s="5" t="s">
        <v>415</v>
      </c>
      <c r="DK5" s="5" t="s">
        <v>510</v>
      </c>
      <c r="DL5" s="5" t="s">
        <v>427</v>
      </c>
      <c r="DM5" s="5" t="s">
        <v>426</v>
      </c>
      <c r="DN5" s="5" t="s">
        <v>66</v>
      </c>
      <c r="DO5" s="5" t="s">
        <v>479</v>
      </c>
      <c r="DP5" s="5" t="s">
        <v>418</v>
      </c>
      <c r="DQ5" s="5" t="s">
        <v>127</v>
      </c>
      <c r="DR5" s="5" t="s">
        <v>511</v>
      </c>
      <c r="DS5" s="5" t="s">
        <v>89</v>
      </c>
      <c r="DT5" s="5" t="s">
        <v>147</v>
      </c>
      <c r="DU5" s="5" t="s">
        <v>47</v>
      </c>
      <c r="DV5" s="5" t="s">
        <v>424</v>
      </c>
      <c r="DW5" s="5" t="s">
        <v>250</v>
      </c>
      <c r="DX5" s="5" t="s">
        <v>416</v>
      </c>
      <c r="DY5" s="5" t="s">
        <v>422</v>
      </c>
      <c r="DZ5" s="5" t="s">
        <v>423</v>
      </c>
      <c r="EA5" s="5" t="s">
        <v>425</v>
      </c>
      <c r="EB5" s="5" t="s">
        <v>465</v>
      </c>
      <c r="EC5" s="5" t="s">
        <v>34</v>
      </c>
      <c r="ED5" s="5" t="s">
        <v>414</v>
      </c>
      <c r="EE5" s="5" t="s">
        <v>415</v>
      </c>
      <c r="EF5" s="5" t="s">
        <v>510</v>
      </c>
      <c r="EG5" s="5" t="s">
        <v>427</v>
      </c>
      <c r="EH5" s="5" t="s">
        <v>426</v>
      </c>
      <c r="EI5" s="5" t="s">
        <v>66</v>
      </c>
      <c r="EJ5" s="5" t="s">
        <v>479</v>
      </c>
      <c r="EK5" s="5" t="s">
        <v>418</v>
      </c>
      <c r="EL5" s="5" t="s">
        <v>127</v>
      </c>
      <c r="EM5" s="5" t="s">
        <v>511</v>
      </c>
      <c r="EN5" s="5" t="s">
        <v>89</v>
      </c>
      <c r="EO5" s="5" t="s">
        <v>147</v>
      </c>
      <c r="EP5" s="5" t="s">
        <v>47</v>
      </c>
      <c r="EQ5" s="5" t="s">
        <v>424</v>
      </c>
      <c r="ER5" s="5" t="s">
        <v>250</v>
      </c>
      <c r="ES5" s="5" t="s">
        <v>416</v>
      </c>
      <c r="ET5" s="5" t="s">
        <v>422</v>
      </c>
      <c r="EU5" s="5" t="s">
        <v>423</v>
      </c>
      <c r="EV5" s="5" t="s">
        <v>425</v>
      </c>
      <c r="EW5" s="1" t="s">
        <v>13</v>
      </c>
      <c r="EX5" s="1" t="s">
        <v>15</v>
      </c>
      <c r="EY5" s="1" t="s">
        <v>10</v>
      </c>
      <c r="EZ5" s="1" t="s">
        <v>419</v>
      </c>
      <c r="FA5" s="1" t="s">
        <v>420</v>
      </c>
      <c r="FB5" s="1" t="s">
        <v>421</v>
      </c>
      <c r="FC5" s="4" t="s">
        <v>434</v>
      </c>
      <c r="FD5" s="5" t="s">
        <v>463</v>
      </c>
      <c r="FE5" s="5" t="s">
        <v>437</v>
      </c>
      <c r="FF5" s="5" t="s">
        <v>463</v>
      </c>
      <c r="FG5" s="1" t="s">
        <v>16</v>
      </c>
      <c r="FH5" s="1" t="s">
        <v>17</v>
      </c>
      <c r="FI5" s="1" t="s">
        <v>18</v>
      </c>
      <c r="FJ5" s="1" t="s">
        <v>19</v>
      </c>
      <c r="FK5" s="1" t="s">
        <v>20</v>
      </c>
      <c r="FL5" s="1" t="s">
        <v>21</v>
      </c>
      <c r="FM5" s="1" t="s">
        <v>22</v>
      </c>
      <c r="FN5" s="1" t="s">
        <v>23</v>
      </c>
      <c r="FO5" s="1" t="s">
        <v>24</v>
      </c>
      <c r="FP5" s="1" t="s">
        <v>25</v>
      </c>
      <c r="FQ5" s="1" t="s">
        <v>26</v>
      </c>
      <c r="FR5" s="1" t="s">
        <v>27</v>
      </c>
      <c r="FS5" s="1" t="s">
        <v>6</v>
      </c>
    </row>
    <row r="6" spans="1:175" x14ac:dyDescent="0.2">
      <c r="A6" t="s">
        <v>35</v>
      </c>
      <c r="B6">
        <v>2000</v>
      </c>
      <c r="C6" s="45">
        <v>36526</v>
      </c>
      <c r="D6" t="s">
        <v>86</v>
      </c>
      <c r="E6" t="str">
        <f t="shared" ref="E6:E114" si="0">CONCATENATE(D6," ",B6)</f>
        <v>CA 2000</v>
      </c>
      <c r="F6" t="s">
        <v>333</v>
      </c>
      <c r="G6" t="s">
        <v>170</v>
      </c>
      <c r="H6" t="s">
        <v>334</v>
      </c>
      <c r="I6" t="s">
        <v>334</v>
      </c>
      <c r="J6" t="str">
        <f t="shared" ref="J6:J37" si="1">IF(OR($EZ6=J$5,$FA6=J$5,$FB6=J$5),J$5,"")</f>
        <v/>
      </c>
      <c r="K6" t="str">
        <f t="shared" ref="K6:K37" si="2">IF(AND($J6=$J$5,$B6=2001),CONCATENATE($J6," ",$B6),"")</f>
        <v/>
      </c>
      <c r="L6" t="str">
        <f t="shared" ref="L6:L37" si="3">IF(AND($J6=$J$5,$B6=2002),CONCATENATE($J6," ",$B6),"")</f>
        <v/>
      </c>
      <c r="M6" t="str">
        <f t="shared" ref="M6:M37" si="4">IF(AND($J6=$J$5,$B6=2003),CONCATENATE($J6," ",$B6),"")</f>
        <v/>
      </c>
      <c r="N6" t="str">
        <f t="shared" ref="N6:N37" si="5">IF(AND($J6=$J$5,$B6=2004),CONCATENATE($J6," ",$B6),"")</f>
        <v/>
      </c>
      <c r="O6" t="str">
        <f t="shared" ref="O6:O37" si="6">IF(OR($EZ6=O$5,$FA6=O$5,$FB6=O$5),O$5,"")</f>
        <v/>
      </c>
      <c r="P6" t="str">
        <f t="shared" ref="P6:P37" si="7">IF(AND($O6=$O$5,$B6=2001),CONCATENATE($O6," ",$B6),"")</f>
        <v/>
      </c>
      <c r="Q6" t="str">
        <f t="shared" ref="Q6:Q37" si="8">IF(AND($O6=$O$5,$B6=2002),CONCATENATE($O6," ",$B6),"")</f>
        <v/>
      </c>
      <c r="R6" t="str">
        <f t="shared" ref="R6:R37" si="9">IF(AND($O6=$O$5,$B6=2003),CONCATENATE($O6," ",$B6),"")</f>
        <v/>
      </c>
      <c r="S6" t="str">
        <f t="shared" ref="S6:S37" si="10">IF(AND($O6=$O$5,$B6=2004),CONCATENATE($O6," ",$B6),"")</f>
        <v/>
      </c>
      <c r="T6" t="str">
        <f t="shared" ref="T6:T37" si="11">IF(OR($EZ6=T$5,$FA6=T$5,$FB6=T$5),T$5,"")</f>
        <v/>
      </c>
      <c r="U6" t="str">
        <f t="shared" ref="U6:U37" si="12">IF(AND($T6=$T$5,$B6=2001),CONCATENATE($T6," ",$B6),"")</f>
        <v/>
      </c>
      <c r="V6" t="str">
        <f t="shared" ref="V6:V37" si="13">IF(AND($T6=$T$5,$B6=2002),CONCATENATE($T6," ",$B6),"")</f>
        <v/>
      </c>
      <c r="W6" t="str">
        <f t="shared" ref="W6:W37" si="14">IF(AND($T6=$T$5,$B6=2003),CONCATENATE($T6," ",$B6),"")</f>
        <v/>
      </c>
      <c r="X6" t="str">
        <f t="shared" ref="X6:X37" si="15">IF(AND($T6=$T$5,$B6=2004),CONCATENATE($T6," ",$B6),"")</f>
        <v/>
      </c>
      <c r="Y6" t="str">
        <f t="shared" ref="Y6:Y37" si="16">IF(OR($EZ6=Y$5,$FA6=Y$5,$FB6=Y$5),Y$5,"")</f>
        <v/>
      </c>
      <c r="Z6" t="str">
        <f t="shared" ref="Z6:Z37" si="17">IF(AND($Y6=$Y$5,$B6=2001),CONCATENATE($Y6," ",$B6),"")</f>
        <v/>
      </c>
      <c r="AA6" t="str">
        <f t="shared" ref="AA6:AA37" si="18">IF(AND($Y6=$Y$5,$B6=2002),CONCATENATE($Y6," ",$B6),"")</f>
        <v/>
      </c>
      <c r="AB6" t="str">
        <f t="shared" ref="AB6:AB37" si="19">IF(AND($Y6=$Y$5,$B6=2003),CONCATENATE($Y6," ",$B6),"")</f>
        <v/>
      </c>
      <c r="AC6" t="str">
        <f t="shared" ref="AC6:AC37" si="20">IF(AND($Y6=$Y$5,$B6=2004),CONCATENATE($Y6," ",$B6),"")</f>
        <v/>
      </c>
      <c r="AD6" t="str">
        <f t="shared" ref="AD6:AD37" si="21">IF(OR($EZ6=AD$5,$FA6=AD$5,$FB6=AD$5),AD$5,"")</f>
        <v/>
      </c>
      <c r="AE6" t="str">
        <f t="shared" ref="AE6:AE37" si="22">IF(AND($AD6=$AD$5,$B6=2001),CONCATENATE($AD6," ",$B6),"")</f>
        <v/>
      </c>
      <c r="AF6" t="str">
        <f t="shared" ref="AF6:AF37" si="23">IF(AND($AD6=$AD$5,$B6=2002),CONCATENATE($AD6," ",$B6),"")</f>
        <v/>
      </c>
      <c r="AG6" t="str">
        <f t="shared" ref="AG6:AG37" si="24">IF(AND($AD6=$AD$5,$B6=2003),CONCATENATE($AD6," ",$B6),"")</f>
        <v/>
      </c>
      <c r="AH6" t="str">
        <f t="shared" ref="AH6:AH37" si="25">IF(AND($AD6=$AD$5,$B6=2004),CONCATENATE($AD6," ",$B6),"")</f>
        <v/>
      </c>
      <c r="AI6" t="str">
        <f t="shared" ref="AI6:AI37" si="26">IF(OR($EZ6=AI$5,$FA6=AI$5,$FB6=AI$5),AI$5,"")</f>
        <v/>
      </c>
      <c r="AJ6" t="str">
        <f t="shared" ref="AJ6:AJ37" si="27">IF(AND($AI6=$AI$5,$B6=2001),CONCATENATE($AI6," ",$B6),"")</f>
        <v/>
      </c>
      <c r="AK6" t="str">
        <f t="shared" ref="AK6:AK37" si="28">IF(AND($AI6=$AI$5,$B6=2002),CONCATENATE($AI6," ",$B6),"")</f>
        <v/>
      </c>
      <c r="AL6" t="str">
        <f t="shared" ref="AL6:AL37" si="29">IF(AND($AI6=$AI$5,$B6=2003),CONCATENATE($AI6," ",$B6),"")</f>
        <v/>
      </c>
      <c r="AM6" t="str">
        <f t="shared" ref="AM6:AM37" si="30">IF(AND($AI6=$AI$5,$B6=2004),CONCATENATE($AI6," ",$B6),"")</f>
        <v/>
      </c>
      <c r="AN6" t="str">
        <f t="shared" ref="AN6:AN37" si="31">IF(OR($EZ6=AN$5,$FA6=AN$5,$FB6=AN$5),AN$5,"")</f>
        <v/>
      </c>
      <c r="AO6" t="str">
        <f t="shared" ref="AO6:AO37" si="32">IF(AND($AN6=$AN$5,$B6=2001),CONCATENATE($AN6," ",$B6),"")</f>
        <v/>
      </c>
      <c r="AP6" t="str">
        <f t="shared" ref="AP6:AP37" si="33">IF(AND($AN6=$AN$5,$B6=2002),CONCATENATE($AN6," ",$B6),"")</f>
        <v/>
      </c>
      <c r="AQ6" t="str">
        <f t="shared" ref="AQ6:AQ37" si="34">IF(AND($AN6=$AN$5,$B6=2003),CONCATENATE($AN6," ",$B6),"")</f>
        <v/>
      </c>
      <c r="AR6" t="str">
        <f t="shared" ref="AR6:AR37" si="35">IF(AND($AN6=$AN$5,$B6=2004),CONCATENATE($AN6," ",$B6),"")</f>
        <v/>
      </c>
      <c r="AS6" t="str">
        <f t="shared" ref="AS6:AS37" si="36">IF(OR($EZ6=AS$5,$FA6=AS$5,$FB6=AS$5),AS$5,"")</f>
        <v/>
      </c>
      <c r="AT6" t="str">
        <f t="shared" ref="AT6:AT37" si="37">IF(AND($AS6=$AS$5,$B6=2001),CONCATENATE($AS6," ",$B6),"")</f>
        <v/>
      </c>
      <c r="AU6" t="str">
        <f t="shared" ref="AU6:AU37" si="38">IF(AND($AS6=$AS$5,$B6=2002),CONCATENATE($AS6," ",$B6),"")</f>
        <v/>
      </c>
      <c r="AV6" t="str">
        <f t="shared" ref="AV6:AV37" si="39">IF(AND($AS6=$AS$5,$B6=2003),CONCATENATE($AS6," ",$B6),"")</f>
        <v/>
      </c>
      <c r="AW6" t="str">
        <f t="shared" ref="AW6:AW37" si="40">IF(AND($AS6=$AS$5,$B6=2004),CONCATENATE($AS6," ",$B6),"")</f>
        <v/>
      </c>
      <c r="AX6" t="str">
        <f t="shared" ref="AX6:AX37" si="41">IF(OR($EZ6=AX$5,$FA6=AX$5,$FB6=AX$5),AX$5,"")</f>
        <v/>
      </c>
      <c r="AY6" t="str">
        <f t="shared" ref="AY6:AY37" si="42">IF(AND($AX6=$AX$5,$B6=2001),CONCATENATE($AX6," ",$B6),"")</f>
        <v/>
      </c>
      <c r="AZ6" t="str">
        <f t="shared" ref="AZ6:AZ37" si="43">IF(AND($AX6=$AX$5,$B6=2002),CONCATENATE($AX6," ",$B6),"")</f>
        <v/>
      </c>
      <c r="BA6" t="str">
        <f t="shared" ref="BA6:BA37" si="44">IF(AND($AX6=$AX$5,$B6=2003),CONCATENATE($AX6," ",$B6),"")</f>
        <v/>
      </c>
      <c r="BB6" t="str">
        <f t="shared" ref="BB6:BB37" si="45">IF(AND($AX6=$AX$5,$B6=2004),CONCATENATE($AX6," ",$B6),"")</f>
        <v/>
      </c>
      <c r="BC6" t="str">
        <f t="shared" ref="BC6:BC37" si="46">IF(OR($EZ6=BC$5,$FA6=BC$5,$FB6=BC$5),BC$5,"")</f>
        <v/>
      </c>
      <c r="BD6" t="str">
        <f t="shared" ref="BD6:BD37" si="47">IF(AND($BC6=$BC$5,$B6=2001),CONCATENATE($BC6," ",$B6),"")</f>
        <v/>
      </c>
      <c r="BE6" t="str">
        <f t="shared" ref="BE6:BE37" si="48">IF(AND($BC6=$BC$5,$B6=2002),CONCATENATE($BC6," ",$B6),"")</f>
        <v/>
      </c>
      <c r="BF6" t="str">
        <f t="shared" ref="BF6:BF37" si="49">IF(AND($BC6=$BC$5,$B6=2003),CONCATENATE($BC6," ",$B6),"")</f>
        <v/>
      </c>
      <c r="BG6" t="str">
        <f t="shared" ref="BG6:BG37" si="50">IF(AND($BC6=$BC$5,$B6=2004),CONCATENATE($BC6," ",$B6),"")</f>
        <v/>
      </c>
      <c r="BH6" t="str">
        <f t="shared" ref="BH6:BH37" si="51">IF(OR($EZ6=BH$5,$FA6=BH$5,$FB6=BH$5),BH$5,"")</f>
        <v/>
      </c>
      <c r="BI6" t="str">
        <f t="shared" ref="BI6:BI37" si="52">IF(AND($BH6=$BH$5,$B6=2001),CONCATENATE($BH6," ",$B6),"")</f>
        <v/>
      </c>
      <c r="BJ6" t="str">
        <f t="shared" ref="BJ6:BJ37" si="53">IF(AND($BH6=$BH$5,$B6=2002),CONCATENATE($BH6," ",$B6),"")</f>
        <v/>
      </c>
      <c r="BK6" t="str">
        <f t="shared" ref="BK6:BK37" si="54">IF(AND($BH6=$BH$5,$B6=2003),CONCATENATE($BH6," ",$B6),"")</f>
        <v/>
      </c>
      <c r="BL6" t="str">
        <f t="shared" ref="BL6:BL37" si="55">IF(AND($BH6=$BH$5,$B6=2004),CONCATENATE($BH6," ",$B6),"")</f>
        <v/>
      </c>
      <c r="BM6" t="str">
        <f t="shared" ref="BM6:BM37" si="56">IF(OR($EZ6=BM$5,$FA6=BM$5,$FB6=BM$5),BM$5,"")</f>
        <v/>
      </c>
      <c r="BN6" t="str">
        <f t="shared" ref="BN6:BN37" si="57">IF(AND($BM6=$BM$5,$B6=2001),CONCATENATE($BM6," ",$B6),"")</f>
        <v/>
      </c>
      <c r="BO6" t="str">
        <f t="shared" ref="BO6:BO37" si="58">IF(AND($BM6=$BM$5,$B6=2002),CONCATENATE($BM6," ",$B6),"")</f>
        <v/>
      </c>
      <c r="BP6" t="str">
        <f t="shared" ref="BP6:BP37" si="59">IF(AND($BM6=$BM$5,$B6=2003),CONCATENATE($BM6," ",$B6),"")</f>
        <v/>
      </c>
      <c r="BQ6" t="str">
        <f t="shared" ref="BQ6:BQ37" si="60">IF(AND($BM6=$BM$5,$B6=2004),CONCATENATE($BM6," ",$B6),"")</f>
        <v/>
      </c>
      <c r="BR6" t="str">
        <f t="shared" ref="BR6:BR37" si="61">IF(OR($EZ6=BR$5,$FA6=BR$5,$FB6=BR$5),BR$5,"")</f>
        <v/>
      </c>
      <c r="BS6" t="str">
        <f t="shared" ref="BS6:BS37" si="62">IF(AND($BR6=$BR$5,$B6=2001),CONCATENATE($BR6," ",$B6),"")</f>
        <v/>
      </c>
      <c r="BT6" t="str">
        <f t="shared" ref="BT6:BT37" si="63">IF(AND($BR6=$BR$5,$B6=2002),CONCATENATE($BR6," ",$B6),"")</f>
        <v/>
      </c>
      <c r="BU6" t="str">
        <f t="shared" ref="BU6:BU37" si="64">IF(AND($BR6=$BR$5,$B6=2003),CONCATENATE($BR6," ",$B6),"")</f>
        <v/>
      </c>
      <c r="BV6" t="str">
        <f t="shared" ref="BV6:BV37" si="65">IF(AND($BR6=$BR$5,$B6=2004),CONCATENATE($BR6," ",$B6),"")</f>
        <v/>
      </c>
      <c r="BW6" t="str">
        <f t="shared" ref="BW6:BW37" si="66">IF(OR($EZ6=BW$5,$FA6=BW$5,$FB6=BW$5),BW$5,"")</f>
        <v/>
      </c>
      <c r="BX6" t="str">
        <f t="shared" ref="BX6:BX37" si="67">IF(AND($BW6=$BW$5,$B6=2001),CONCATENATE($BW6," ",$B6),"")</f>
        <v/>
      </c>
      <c r="BY6" t="str">
        <f t="shared" ref="BY6:BY37" si="68">IF(AND($BW6=$BW$5,$B6=2002),CONCATENATE($BW6," ",$B6),"")</f>
        <v/>
      </c>
      <c r="BZ6" t="str">
        <f t="shared" ref="BZ6:BZ37" si="69">IF(AND($BW6=$BW$5,$B6=2003),CONCATENATE($BW6," ",$B6),"")</f>
        <v/>
      </c>
      <c r="CA6" t="str">
        <f t="shared" ref="CA6:CA37" si="70">IF(AND($BW6=$BW$5,$B6=2004),CONCATENATE($BW6," ",$B6),"")</f>
        <v/>
      </c>
      <c r="CB6" t="str">
        <f t="shared" ref="CB6:CB37" si="71">IF(OR($EZ6=CB$5,$FA6=CB$5,$FB6=CB$5),CB$5,"")</f>
        <v/>
      </c>
      <c r="CC6" t="str">
        <f t="shared" ref="CC6:CC37" si="72">IF(AND($CB6=$CB$5,$B6=2001),CONCATENATE($CB6," ",$B6),"")</f>
        <v/>
      </c>
      <c r="CD6" t="str">
        <f t="shared" ref="CD6:CD37" si="73">IF(AND($CB6=$CB$5,$B6=2002),CONCATENATE($CB6," ",$B6),"")</f>
        <v/>
      </c>
      <c r="CE6" t="str">
        <f t="shared" ref="CE6:CE37" si="74">IF(AND($CB6=$CB$5,$B6=2003),CONCATENATE($CB6," ",$B6),"")</f>
        <v/>
      </c>
      <c r="CF6" t="str">
        <f t="shared" ref="CF6:CF37" si="75">IF(AND($CB6=$CB$5,$B6=2004),CONCATENATE($CB6," ",$B6),"")</f>
        <v/>
      </c>
      <c r="CG6" t="str">
        <f t="shared" ref="CG6:CG37" si="76">IF(OR($EZ6=CG$5,$FA6=CG$5,$FB6=CG$5),CG$5,"")</f>
        <v/>
      </c>
      <c r="CH6" t="str">
        <f t="shared" ref="CH6:CH37" si="77">IF(AND($CG6=$CG$5,$B6=2001),CONCATENATE($CG6," ",$B6),"")</f>
        <v/>
      </c>
      <c r="CI6" t="str">
        <f t="shared" ref="CI6:CI37" si="78">IF(AND($CG6=$CG$5,$B6=2002),CONCATENATE($CG6," ",$B6),"")</f>
        <v/>
      </c>
      <c r="CJ6" t="str">
        <f t="shared" ref="CJ6:CJ37" si="79">IF(AND($CG6=$CG$5,$B6=2003),CONCATENATE($CG6," ",$B6),"")</f>
        <v/>
      </c>
      <c r="CK6" t="str">
        <f t="shared" ref="CK6:CK37" si="80">IF(AND($CG6=$CG$5,$B6=2004),CONCATENATE($CG6," ",$B6),"")</f>
        <v/>
      </c>
      <c r="CL6" t="str">
        <f t="shared" ref="CL6:CL37" si="81">IF(OR($EZ6=CL$5,$FA6=CL$5,$FB6=CL$5),CL$5,"")</f>
        <v>So Cal</v>
      </c>
      <c r="CM6" t="str">
        <f t="shared" ref="CM6:CM37" si="82">IF(AND($CL6=$CL$5,$B6=2001),CONCATENATE($CL6," ",$B6),"")</f>
        <v/>
      </c>
      <c r="CN6" t="str">
        <f t="shared" ref="CN6:CN37" si="83">IF(AND($CL6=$CL$5,$B6=2002),CONCATENATE($CL6," ",$B6),"")</f>
        <v/>
      </c>
      <c r="CO6" t="str">
        <f t="shared" ref="CO6:CO37" si="84">IF(AND($CL6=$CL$5,$B6=2003),CONCATENATE($CL6," ",$B6),"")</f>
        <v/>
      </c>
      <c r="CP6" t="str">
        <f t="shared" ref="CP6:CP37" si="85">IF(AND($CL6=$CL$5,$B6=2004),CONCATENATE($CL6," ",$B6),"")</f>
        <v/>
      </c>
      <c r="CQ6" t="str">
        <f t="shared" ref="CQ6:CQ37" si="86">IF(OR($EZ6=CQ$5,$FA6=CQ$5,$FB6=CQ$5),CQ$5,"")</f>
        <v/>
      </c>
      <c r="CR6" t="str">
        <f t="shared" ref="CR6:CR37" si="87">IF(AND($CQ6=$CQ$5,$B6=2001),CONCATENATE($CQ6," ",$B6),"")</f>
        <v/>
      </c>
      <c r="CS6" t="str">
        <f t="shared" ref="CS6:CS37" si="88">IF(AND($CQ6=$CQ$5,$B6=2002),CONCATENATE($CQ6," ",$B6),"")</f>
        <v/>
      </c>
      <c r="CT6" t="str">
        <f t="shared" ref="CT6:CT37" si="89">IF(AND($CQ6=$CQ$5,$B6=2003),CONCATENATE($CQ6," ",$B6),"")</f>
        <v/>
      </c>
      <c r="CU6" t="str">
        <f t="shared" ref="CU6:CU37" si="90">IF(AND($CQ6=$CQ$5,$B6=2004),CONCATENATE($CQ6," ",$B6),"")</f>
        <v/>
      </c>
      <c r="CV6" t="str">
        <f t="shared" ref="CV6:CV37" si="91">IF(OR($EZ6=CV$5,$FA6=CV$5,$FB6=CV$5),CV$5,"")</f>
        <v/>
      </c>
      <c r="CW6" t="str">
        <f t="shared" ref="CW6:CW37" si="92">IF(AND($CV6=$CV$5,$B6=2001),CONCATENATE($CV6," ",$B6),"")</f>
        <v/>
      </c>
      <c r="CX6" t="str">
        <f t="shared" ref="CX6:CX37" si="93">IF(AND($CV6=$CV$5,$B6=2002),CONCATENATE($CV6," ",$B6),"")</f>
        <v/>
      </c>
      <c r="CY6" t="str">
        <f t="shared" ref="CY6:CY37" si="94">IF(AND($CV6=$CV$5,$B6=2003),CONCATENATE($CV6," ",$B6),"")</f>
        <v/>
      </c>
      <c r="CZ6" t="str">
        <f t="shared" ref="CZ6:CZ37" si="95">IF(AND($CV6=$CV$5,$B6=2004),CONCATENATE($CV6," ",$B6),"")</f>
        <v/>
      </c>
      <c r="DA6" t="str">
        <f t="shared" ref="DA6:DA37" si="96">IF(OR($EZ6=DA$5,$FA6=DA$5,$FB6=DA$5),DA$5,"")</f>
        <v/>
      </c>
      <c r="DB6" t="str">
        <f t="shared" ref="DB6:DB37" si="97">IF(AND($DA6=$DA$5,$B6=2001),CONCATENATE($DA6," ",$B6),"")</f>
        <v/>
      </c>
      <c r="DC6" t="str">
        <f t="shared" ref="DC6:DC37" si="98">IF(AND($DA6=$DA$5,$B6=2002),CONCATENATE($DA6," ",$B6),"")</f>
        <v/>
      </c>
      <c r="DD6" t="str">
        <f t="shared" ref="DD6:DD37" si="99">IF(AND($DA6=$DA$5,$B6=2003),CONCATENATE($DA6," ",$B6),"")</f>
        <v/>
      </c>
      <c r="DE6" t="str">
        <f t="shared" ref="DE6:DE37" si="100">IF(AND($DA6=$DA$5,$B6=2004),CONCATENATE($DA6," ",$B6),"")</f>
        <v/>
      </c>
      <c r="DF6">
        <v>5.2</v>
      </c>
      <c r="DG6">
        <v>0</v>
      </c>
      <c r="DH6" s="14">
        <v>304</v>
      </c>
      <c r="DI6" s="14">
        <v>0</v>
      </c>
      <c r="DJ6" s="14">
        <v>0</v>
      </c>
      <c r="DK6" s="14">
        <v>0</v>
      </c>
      <c r="DL6" s="14">
        <v>0</v>
      </c>
      <c r="DM6">
        <v>0</v>
      </c>
      <c r="DN6" s="14">
        <v>241</v>
      </c>
      <c r="DO6">
        <v>0</v>
      </c>
      <c r="DP6">
        <v>0</v>
      </c>
      <c r="DQ6" s="14">
        <v>0</v>
      </c>
      <c r="DR6" s="14">
        <v>0</v>
      </c>
      <c r="DS6" s="14">
        <v>0</v>
      </c>
      <c r="DT6" s="14">
        <v>0</v>
      </c>
      <c r="DU6" s="14">
        <v>241</v>
      </c>
      <c r="DV6">
        <v>0</v>
      </c>
      <c r="DW6">
        <v>0</v>
      </c>
      <c r="DX6" s="14">
        <v>5.2</v>
      </c>
      <c r="DY6">
        <v>0</v>
      </c>
      <c r="DZ6">
        <v>0</v>
      </c>
      <c r="EA6">
        <v>0</v>
      </c>
      <c r="EB6" s="14">
        <f t="shared" ref="EB6:EB114" si="101">DF6*$EB$1*$EB$2</f>
        <v>936</v>
      </c>
      <c r="EC6" s="14">
        <v>54720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43380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43380</v>
      </c>
      <c r="EQ6">
        <v>0</v>
      </c>
      <c r="ER6" s="14">
        <v>0</v>
      </c>
      <c r="ES6" s="14">
        <v>936</v>
      </c>
      <c r="ET6" s="14">
        <v>0</v>
      </c>
      <c r="EU6" s="14">
        <v>0</v>
      </c>
      <c r="EV6">
        <v>0</v>
      </c>
      <c r="EW6" t="s">
        <v>36</v>
      </c>
      <c r="EX6" t="s">
        <v>38</v>
      </c>
      <c r="EY6" t="s">
        <v>31</v>
      </c>
      <c r="EZ6" t="s">
        <v>416</v>
      </c>
      <c r="FG6" t="s">
        <v>379</v>
      </c>
      <c r="FS6">
        <v>740</v>
      </c>
    </row>
    <row r="7" spans="1:175" x14ac:dyDescent="0.2">
      <c r="A7" t="s">
        <v>204</v>
      </c>
      <c r="B7">
        <v>2002</v>
      </c>
      <c r="C7" s="45">
        <v>37469</v>
      </c>
      <c r="D7" t="s">
        <v>86</v>
      </c>
      <c r="E7" t="str">
        <f t="shared" si="0"/>
        <v>CA 2002</v>
      </c>
      <c r="F7" t="s">
        <v>230</v>
      </c>
      <c r="G7" t="s">
        <v>231</v>
      </c>
      <c r="H7" t="s">
        <v>230</v>
      </c>
      <c r="I7" t="s">
        <v>230</v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t="str">
        <f t="shared" si="7"/>
        <v/>
      </c>
      <c r="Q7" t="str">
        <f t="shared" si="8"/>
        <v/>
      </c>
      <c r="R7" t="str">
        <f t="shared" si="9"/>
        <v/>
      </c>
      <c r="S7" t="str">
        <f t="shared" si="10"/>
        <v/>
      </c>
      <c r="T7" t="str">
        <f t="shared" si="11"/>
        <v/>
      </c>
      <c r="U7" t="str">
        <f t="shared" si="12"/>
        <v/>
      </c>
      <c r="V7" t="str">
        <f t="shared" si="13"/>
        <v/>
      </c>
      <c r="W7" t="str">
        <f t="shared" si="14"/>
        <v/>
      </c>
      <c r="X7" t="str">
        <f t="shared" si="15"/>
        <v/>
      </c>
      <c r="Y7" t="str">
        <f t="shared" si="16"/>
        <v/>
      </c>
      <c r="Z7" t="str">
        <f t="shared" si="17"/>
        <v/>
      </c>
      <c r="AA7" t="str">
        <f t="shared" si="18"/>
        <v/>
      </c>
      <c r="AB7" t="str">
        <f t="shared" si="19"/>
        <v/>
      </c>
      <c r="AC7" t="str">
        <f t="shared" si="20"/>
        <v/>
      </c>
      <c r="AD7" t="str">
        <f t="shared" si="21"/>
        <v/>
      </c>
      <c r="AE7" t="str">
        <f t="shared" si="22"/>
        <v/>
      </c>
      <c r="AF7" t="str">
        <f t="shared" si="23"/>
        <v/>
      </c>
      <c r="AG7" t="str">
        <f t="shared" si="24"/>
        <v/>
      </c>
      <c r="AH7" t="str">
        <f t="shared" si="25"/>
        <v/>
      </c>
      <c r="AI7" t="str">
        <f t="shared" si="26"/>
        <v/>
      </c>
      <c r="AJ7" t="str">
        <f t="shared" si="27"/>
        <v/>
      </c>
      <c r="AK7" t="str">
        <f t="shared" si="28"/>
        <v/>
      </c>
      <c r="AL7" t="str">
        <f t="shared" si="29"/>
        <v/>
      </c>
      <c r="AM7" t="str">
        <f t="shared" si="30"/>
        <v/>
      </c>
      <c r="AN7" t="str">
        <f t="shared" si="31"/>
        <v/>
      </c>
      <c r="AO7" t="str">
        <f t="shared" si="32"/>
        <v/>
      </c>
      <c r="AP7" t="str">
        <f t="shared" si="33"/>
        <v/>
      </c>
      <c r="AQ7" t="str">
        <f t="shared" si="34"/>
        <v/>
      </c>
      <c r="AR7" t="str">
        <f t="shared" si="35"/>
        <v/>
      </c>
      <c r="AS7" t="str">
        <f t="shared" si="36"/>
        <v/>
      </c>
      <c r="AT7" t="str">
        <f t="shared" si="37"/>
        <v/>
      </c>
      <c r="AU7" t="str">
        <f t="shared" si="38"/>
        <v/>
      </c>
      <c r="AV7" t="str">
        <f t="shared" si="39"/>
        <v/>
      </c>
      <c r="AW7" t="str">
        <f t="shared" si="40"/>
        <v/>
      </c>
      <c r="AX7" t="str">
        <f t="shared" si="41"/>
        <v/>
      </c>
      <c r="AY7" t="str">
        <f t="shared" si="42"/>
        <v/>
      </c>
      <c r="AZ7" t="str">
        <f t="shared" si="43"/>
        <v/>
      </c>
      <c r="BA7" t="str">
        <f t="shared" si="44"/>
        <v/>
      </c>
      <c r="BB7" t="str">
        <f t="shared" si="45"/>
        <v/>
      </c>
      <c r="BC7" t="str">
        <f t="shared" si="46"/>
        <v/>
      </c>
      <c r="BD7" t="str">
        <f t="shared" si="47"/>
        <v/>
      </c>
      <c r="BE7" t="str">
        <f t="shared" si="48"/>
        <v/>
      </c>
      <c r="BF7" t="str">
        <f t="shared" si="49"/>
        <v/>
      </c>
      <c r="BG7" t="str">
        <f t="shared" si="50"/>
        <v/>
      </c>
      <c r="BH7" t="str">
        <f t="shared" si="51"/>
        <v/>
      </c>
      <c r="BI7" t="str">
        <f t="shared" si="52"/>
        <v/>
      </c>
      <c r="BJ7" t="str">
        <f t="shared" si="53"/>
        <v/>
      </c>
      <c r="BK7" t="str">
        <f t="shared" si="54"/>
        <v/>
      </c>
      <c r="BL7" t="str">
        <f t="shared" si="55"/>
        <v/>
      </c>
      <c r="BM7" t="str">
        <f t="shared" si="56"/>
        <v/>
      </c>
      <c r="BN7" t="str">
        <f t="shared" si="57"/>
        <v/>
      </c>
      <c r="BO7" t="str">
        <f t="shared" si="58"/>
        <v/>
      </c>
      <c r="BP7" t="str">
        <f t="shared" si="59"/>
        <v/>
      </c>
      <c r="BQ7" t="str">
        <f t="shared" si="60"/>
        <v/>
      </c>
      <c r="BR7" t="str">
        <f t="shared" si="61"/>
        <v/>
      </c>
      <c r="BS7" t="str">
        <f t="shared" si="62"/>
        <v/>
      </c>
      <c r="BT7" t="str">
        <f t="shared" si="63"/>
        <v/>
      </c>
      <c r="BU7" t="str">
        <f t="shared" si="64"/>
        <v/>
      </c>
      <c r="BV7" t="str">
        <f t="shared" si="65"/>
        <v/>
      </c>
      <c r="BW7" t="str">
        <f t="shared" si="66"/>
        <v/>
      </c>
      <c r="BX7" t="str">
        <f t="shared" si="67"/>
        <v/>
      </c>
      <c r="BY7" t="str">
        <f t="shared" si="68"/>
        <v/>
      </c>
      <c r="BZ7" t="str">
        <f t="shared" si="69"/>
        <v/>
      </c>
      <c r="CA7" t="str">
        <f t="shared" si="70"/>
        <v/>
      </c>
      <c r="CB7" t="str">
        <f t="shared" si="71"/>
        <v/>
      </c>
      <c r="CC7" t="str">
        <f t="shared" si="72"/>
        <v/>
      </c>
      <c r="CD7" t="str">
        <f t="shared" si="73"/>
        <v/>
      </c>
      <c r="CE7" t="str">
        <f t="shared" si="74"/>
        <v/>
      </c>
      <c r="CF7" t="str">
        <f t="shared" si="75"/>
        <v/>
      </c>
      <c r="CG7" t="str">
        <f t="shared" si="76"/>
        <v/>
      </c>
      <c r="CH7" t="str">
        <f t="shared" si="77"/>
        <v/>
      </c>
      <c r="CI7" t="str">
        <f t="shared" si="78"/>
        <v/>
      </c>
      <c r="CJ7" t="str">
        <f t="shared" si="79"/>
        <v/>
      </c>
      <c r="CK7" t="str">
        <f t="shared" si="80"/>
        <v/>
      </c>
      <c r="CL7" t="str">
        <f t="shared" si="81"/>
        <v>So Cal</v>
      </c>
      <c r="CM7" t="str">
        <f t="shared" si="82"/>
        <v/>
      </c>
      <c r="CN7" t="str">
        <f t="shared" si="83"/>
        <v>So Cal 2002</v>
      </c>
      <c r="CO7" t="str">
        <f t="shared" si="84"/>
        <v/>
      </c>
      <c r="CP7" t="str">
        <f t="shared" si="85"/>
        <v/>
      </c>
      <c r="CQ7" t="str">
        <f t="shared" si="86"/>
        <v/>
      </c>
      <c r="CR7" t="str">
        <f t="shared" si="87"/>
        <v/>
      </c>
      <c r="CS7" t="str">
        <f t="shared" si="88"/>
        <v/>
      </c>
      <c r="CT7" t="str">
        <f t="shared" si="89"/>
        <v/>
      </c>
      <c r="CU7" t="str">
        <f t="shared" si="90"/>
        <v/>
      </c>
      <c r="CV7" t="str">
        <f t="shared" si="91"/>
        <v/>
      </c>
      <c r="CW7" t="str">
        <f t="shared" si="92"/>
        <v/>
      </c>
      <c r="CX7" t="str">
        <f t="shared" si="93"/>
        <v/>
      </c>
      <c r="CY7" t="str">
        <f t="shared" si="94"/>
        <v/>
      </c>
      <c r="CZ7" t="str">
        <f t="shared" si="95"/>
        <v/>
      </c>
      <c r="DA7" t="str">
        <f t="shared" si="96"/>
        <v/>
      </c>
      <c r="DB7" t="str">
        <f t="shared" si="97"/>
        <v/>
      </c>
      <c r="DC7" t="str">
        <f t="shared" si="98"/>
        <v/>
      </c>
      <c r="DD7" t="str">
        <f t="shared" si="99"/>
        <v/>
      </c>
      <c r="DE7" t="str">
        <f t="shared" si="100"/>
        <v/>
      </c>
      <c r="DF7">
        <v>450</v>
      </c>
      <c r="DG7">
        <v>0</v>
      </c>
      <c r="DH7" s="14">
        <v>1611.1</v>
      </c>
      <c r="DI7" s="14">
        <v>1205</v>
      </c>
      <c r="DJ7" s="14">
        <v>3465</v>
      </c>
      <c r="DK7" s="14">
        <v>1863</v>
      </c>
      <c r="DL7" s="14">
        <v>345</v>
      </c>
      <c r="DM7">
        <v>6.8</v>
      </c>
      <c r="DN7" s="14">
        <v>1233.0999999999999</v>
      </c>
      <c r="DO7">
        <v>34</v>
      </c>
      <c r="DP7">
        <v>160</v>
      </c>
      <c r="DQ7" s="14">
        <v>1313</v>
      </c>
      <c r="DR7" s="14">
        <v>350</v>
      </c>
      <c r="DS7" s="14">
        <v>2101</v>
      </c>
      <c r="DT7" s="14">
        <v>1296</v>
      </c>
      <c r="DU7" s="14">
        <v>1233.0999999999999</v>
      </c>
      <c r="DV7">
        <v>6.8</v>
      </c>
      <c r="DW7">
        <v>49</v>
      </c>
      <c r="DX7" s="14">
        <v>455.2</v>
      </c>
      <c r="DY7">
        <v>685</v>
      </c>
      <c r="DZ7">
        <v>1065</v>
      </c>
      <c r="EA7">
        <v>0</v>
      </c>
      <c r="EB7" s="14">
        <f t="shared" si="101"/>
        <v>81000</v>
      </c>
      <c r="EC7" s="14">
        <v>289998</v>
      </c>
      <c r="ED7" s="14">
        <v>216900</v>
      </c>
      <c r="EE7" s="14">
        <v>623700</v>
      </c>
      <c r="EF7" s="14">
        <v>335340</v>
      </c>
      <c r="EG7" s="14">
        <v>62100</v>
      </c>
      <c r="EH7" s="14">
        <v>1224</v>
      </c>
      <c r="EI7" s="14">
        <v>221958</v>
      </c>
      <c r="EJ7" s="14">
        <v>6120</v>
      </c>
      <c r="EK7" s="14">
        <v>28800</v>
      </c>
      <c r="EL7" s="14">
        <v>236340</v>
      </c>
      <c r="EM7" s="14">
        <v>63000</v>
      </c>
      <c r="EN7" s="14">
        <v>378180</v>
      </c>
      <c r="EO7" s="14">
        <v>233280</v>
      </c>
      <c r="EP7" s="14">
        <v>221958</v>
      </c>
      <c r="EQ7">
        <v>1224</v>
      </c>
      <c r="ER7" s="14">
        <v>8820</v>
      </c>
      <c r="ES7" s="14">
        <v>81936</v>
      </c>
      <c r="ET7" s="14">
        <v>123300</v>
      </c>
      <c r="EU7" s="14">
        <v>191700</v>
      </c>
      <c r="EV7">
        <v>0</v>
      </c>
      <c r="EW7" t="s">
        <v>53</v>
      </c>
      <c r="EX7" t="s">
        <v>45</v>
      </c>
      <c r="EY7" t="s">
        <v>31</v>
      </c>
      <c r="EZ7" t="s">
        <v>416</v>
      </c>
      <c r="FA7" s="1"/>
      <c r="FB7" s="1"/>
      <c r="FC7" t="s">
        <v>494</v>
      </c>
      <c r="FD7" s="3" t="s">
        <v>495</v>
      </c>
      <c r="FS7">
        <v>360</v>
      </c>
    </row>
    <row r="8" spans="1:175" x14ac:dyDescent="0.2">
      <c r="A8" t="s">
        <v>60</v>
      </c>
      <c r="B8">
        <v>2002</v>
      </c>
      <c r="C8" s="45"/>
      <c r="D8" t="s">
        <v>86</v>
      </c>
      <c r="E8" t="str">
        <f t="shared" si="0"/>
        <v>CA 2002</v>
      </c>
      <c r="F8" t="s">
        <v>244</v>
      </c>
      <c r="G8" t="s">
        <v>170</v>
      </c>
      <c r="H8" t="s">
        <v>245</v>
      </c>
      <c r="I8" t="s">
        <v>246</v>
      </c>
      <c r="J8" t="str">
        <f t="shared" si="1"/>
        <v/>
      </c>
      <c r="K8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  <c r="Q8" t="str">
        <f t="shared" si="8"/>
        <v/>
      </c>
      <c r="R8" t="str">
        <f t="shared" si="9"/>
        <v/>
      </c>
      <c r="S8" t="str">
        <f t="shared" si="10"/>
        <v/>
      </c>
      <c r="T8" t="str">
        <f t="shared" si="11"/>
        <v/>
      </c>
      <c r="U8" t="str">
        <f t="shared" si="12"/>
        <v/>
      </c>
      <c r="V8" t="str">
        <f t="shared" si="13"/>
        <v/>
      </c>
      <c r="W8" t="str">
        <f t="shared" si="14"/>
        <v/>
      </c>
      <c r="X8" t="str">
        <f t="shared" si="15"/>
        <v/>
      </c>
      <c r="Y8" t="str">
        <f t="shared" si="16"/>
        <v/>
      </c>
      <c r="Z8" t="str">
        <f t="shared" si="17"/>
        <v/>
      </c>
      <c r="AA8" t="str">
        <f t="shared" si="18"/>
        <v/>
      </c>
      <c r="AB8" t="str">
        <f t="shared" si="19"/>
        <v/>
      </c>
      <c r="AC8" t="str">
        <f t="shared" si="20"/>
        <v/>
      </c>
      <c r="AD8" t="str">
        <f t="shared" si="21"/>
        <v/>
      </c>
      <c r="AE8" t="str">
        <f t="shared" si="22"/>
        <v/>
      </c>
      <c r="AF8" t="str">
        <f t="shared" si="23"/>
        <v/>
      </c>
      <c r="AG8" t="str">
        <f t="shared" si="24"/>
        <v/>
      </c>
      <c r="AH8" t="str">
        <f t="shared" si="25"/>
        <v/>
      </c>
      <c r="AI8" t="str">
        <f t="shared" si="26"/>
        <v/>
      </c>
      <c r="AJ8" t="str">
        <f t="shared" si="27"/>
        <v/>
      </c>
      <c r="AK8" t="str">
        <f t="shared" si="28"/>
        <v/>
      </c>
      <c r="AL8" t="str">
        <f t="shared" si="29"/>
        <v/>
      </c>
      <c r="AM8" t="str">
        <f t="shared" si="30"/>
        <v/>
      </c>
      <c r="AN8" t="str">
        <f t="shared" si="31"/>
        <v/>
      </c>
      <c r="AO8" t="str">
        <f t="shared" si="32"/>
        <v/>
      </c>
      <c r="AP8" t="str">
        <f t="shared" si="33"/>
        <v/>
      </c>
      <c r="AQ8" t="str">
        <f t="shared" si="34"/>
        <v/>
      </c>
      <c r="AR8" t="str">
        <f t="shared" si="35"/>
        <v/>
      </c>
      <c r="AS8" t="str">
        <f t="shared" si="36"/>
        <v/>
      </c>
      <c r="AT8" t="str">
        <f t="shared" si="37"/>
        <v/>
      </c>
      <c r="AU8" t="str">
        <f t="shared" si="38"/>
        <v/>
      </c>
      <c r="AV8" t="str">
        <f t="shared" si="39"/>
        <v/>
      </c>
      <c r="AW8" t="str">
        <f t="shared" si="40"/>
        <v/>
      </c>
      <c r="AX8" t="str">
        <f t="shared" si="41"/>
        <v/>
      </c>
      <c r="AY8" t="str">
        <f t="shared" si="42"/>
        <v/>
      </c>
      <c r="AZ8" t="str">
        <f t="shared" si="43"/>
        <v/>
      </c>
      <c r="BA8" t="str">
        <f t="shared" si="44"/>
        <v/>
      </c>
      <c r="BB8" t="str">
        <f t="shared" si="45"/>
        <v/>
      </c>
      <c r="BC8" t="str">
        <f t="shared" si="46"/>
        <v/>
      </c>
      <c r="BD8" t="str">
        <f t="shared" si="47"/>
        <v/>
      </c>
      <c r="BE8" t="str">
        <f t="shared" si="48"/>
        <v/>
      </c>
      <c r="BF8" t="str">
        <f t="shared" si="49"/>
        <v/>
      </c>
      <c r="BG8" t="str">
        <f t="shared" si="50"/>
        <v/>
      </c>
      <c r="BH8" t="str">
        <f t="shared" si="51"/>
        <v/>
      </c>
      <c r="BI8" t="str">
        <f t="shared" si="52"/>
        <v/>
      </c>
      <c r="BJ8" t="str">
        <f t="shared" si="53"/>
        <v/>
      </c>
      <c r="BK8" t="str">
        <f t="shared" si="54"/>
        <v/>
      </c>
      <c r="BL8" t="str">
        <f t="shared" si="55"/>
        <v/>
      </c>
      <c r="BM8" t="str">
        <f t="shared" si="56"/>
        <v/>
      </c>
      <c r="BN8" t="str">
        <f t="shared" si="57"/>
        <v/>
      </c>
      <c r="BO8" t="str">
        <f t="shared" si="58"/>
        <v/>
      </c>
      <c r="BP8" t="str">
        <f t="shared" si="59"/>
        <v/>
      </c>
      <c r="BQ8" t="str">
        <f t="shared" si="60"/>
        <v/>
      </c>
      <c r="BR8" t="str">
        <f t="shared" si="61"/>
        <v/>
      </c>
      <c r="BS8" t="str">
        <f t="shared" si="62"/>
        <v/>
      </c>
      <c r="BT8" t="str">
        <f t="shared" si="63"/>
        <v/>
      </c>
      <c r="BU8" t="str">
        <f t="shared" si="64"/>
        <v/>
      </c>
      <c r="BV8" t="str">
        <f t="shared" si="65"/>
        <v/>
      </c>
      <c r="BW8" t="str">
        <f t="shared" si="66"/>
        <v/>
      </c>
      <c r="BX8" t="str">
        <f t="shared" si="67"/>
        <v/>
      </c>
      <c r="BY8" t="str">
        <f t="shared" si="68"/>
        <v/>
      </c>
      <c r="BZ8" t="str">
        <f t="shared" si="69"/>
        <v/>
      </c>
      <c r="CA8" t="str">
        <f t="shared" si="70"/>
        <v/>
      </c>
      <c r="CB8" t="str">
        <f t="shared" si="71"/>
        <v/>
      </c>
      <c r="CC8" t="str">
        <f t="shared" si="72"/>
        <v/>
      </c>
      <c r="CD8" t="str">
        <f t="shared" si="73"/>
        <v/>
      </c>
      <c r="CE8" t="str">
        <f t="shared" si="74"/>
        <v/>
      </c>
      <c r="CF8" t="str">
        <f t="shared" si="75"/>
        <v/>
      </c>
      <c r="CG8" t="str">
        <f t="shared" si="76"/>
        <v/>
      </c>
      <c r="CH8" t="str">
        <f t="shared" si="77"/>
        <v/>
      </c>
      <c r="CI8" t="str">
        <f t="shared" si="78"/>
        <v/>
      </c>
      <c r="CJ8" t="str">
        <f t="shared" si="79"/>
        <v/>
      </c>
      <c r="CK8" t="str">
        <f t="shared" si="80"/>
        <v/>
      </c>
      <c r="CL8" t="str">
        <f t="shared" si="81"/>
        <v>So Cal</v>
      </c>
      <c r="CM8" t="str">
        <f t="shared" si="82"/>
        <v/>
      </c>
      <c r="CN8" t="str">
        <f t="shared" si="83"/>
        <v>So Cal 2002</v>
      </c>
      <c r="CO8" t="str">
        <f t="shared" si="84"/>
        <v/>
      </c>
      <c r="CP8" t="str">
        <f t="shared" si="85"/>
        <v/>
      </c>
      <c r="CQ8" t="str">
        <f t="shared" si="86"/>
        <v/>
      </c>
      <c r="CR8" t="str">
        <f t="shared" si="87"/>
        <v/>
      </c>
      <c r="CS8" t="str">
        <f t="shared" si="88"/>
        <v/>
      </c>
      <c r="CT8" t="str">
        <f t="shared" si="89"/>
        <v/>
      </c>
      <c r="CU8" t="str">
        <f t="shared" si="90"/>
        <v/>
      </c>
      <c r="CV8" t="str">
        <f t="shared" si="91"/>
        <v/>
      </c>
      <c r="CW8" t="str">
        <f t="shared" si="92"/>
        <v/>
      </c>
      <c r="CX8" t="str">
        <f t="shared" si="93"/>
        <v/>
      </c>
      <c r="CY8" t="str">
        <f t="shared" si="94"/>
        <v/>
      </c>
      <c r="CZ8" t="str">
        <f t="shared" si="95"/>
        <v/>
      </c>
      <c r="DA8" t="str">
        <f t="shared" si="96"/>
        <v/>
      </c>
      <c r="DB8" t="str">
        <f t="shared" si="97"/>
        <v/>
      </c>
      <c r="DC8" t="str">
        <f t="shared" si="98"/>
        <v/>
      </c>
      <c r="DD8" t="str">
        <f t="shared" si="99"/>
        <v/>
      </c>
      <c r="DE8" t="str">
        <f t="shared" si="100"/>
        <v/>
      </c>
      <c r="DF8">
        <v>800</v>
      </c>
      <c r="DG8">
        <v>800</v>
      </c>
      <c r="DH8" s="14">
        <v>1836.1</v>
      </c>
      <c r="DI8" s="14">
        <v>1205</v>
      </c>
      <c r="DJ8" s="14">
        <v>4015</v>
      </c>
      <c r="DK8" s="14">
        <v>1863</v>
      </c>
      <c r="DL8" s="14">
        <v>345</v>
      </c>
      <c r="DM8">
        <v>6.8</v>
      </c>
      <c r="DN8" s="14">
        <v>1233.0999999999999</v>
      </c>
      <c r="DO8">
        <v>34</v>
      </c>
      <c r="DP8">
        <v>160</v>
      </c>
      <c r="DQ8" s="14">
        <v>2835</v>
      </c>
      <c r="DR8" s="14">
        <v>350</v>
      </c>
      <c r="DS8" s="14">
        <v>4266</v>
      </c>
      <c r="DT8" s="14">
        <v>1296</v>
      </c>
      <c r="DU8" s="14">
        <v>1233.0999999999999</v>
      </c>
      <c r="DV8">
        <v>6.8</v>
      </c>
      <c r="DW8">
        <v>49</v>
      </c>
      <c r="DX8" s="14">
        <v>1255.2</v>
      </c>
      <c r="DY8">
        <v>685</v>
      </c>
      <c r="DZ8">
        <v>1065</v>
      </c>
      <c r="EA8">
        <v>0</v>
      </c>
      <c r="EB8" s="14">
        <f t="shared" si="101"/>
        <v>144000</v>
      </c>
      <c r="EC8" s="14">
        <v>330498</v>
      </c>
      <c r="ED8" s="14">
        <v>216900</v>
      </c>
      <c r="EE8" s="14">
        <v>722700</v>
      </c>
      <c r="EF8" s="14">
        <v>335340</v>
      </c>
      <c r="EG8" s="14">
        <v>62100</v>
      </c>
      <c r="EH8" s="14">
        <v>1224</v>
      </c>
      <c r="EI8" s="14">
        <v>221958</v>
      </c>
      <c r="EJ8" s="14">
        <v>6120</v>
      </c>
      <c r="EK8" s="14">
        <v>28800</v>
      </c>
      <c r="EL8" s="14">
        <v>510300</v>
      </c>
      <c r="EM8" s="14">
        <v>63000</v>
      </c>
      <c r="EN8" s="14">
        <v>767880</v>
      </c>
      <c r="EO8" s="14">
        <v>233280</v>
      </c>
      <c r="EP8" s="14">
        <v>221958</v>
      </c>
      <c r="EQ8">
        <v>1224</v>
      </c>
      <c r="ER8" s="14">
        <v>8820</v>
      </c>
      <c r="ES8" s="14">
        <v>225936</v>
      </c>
      <c r="ET8" s="14">
        <v>123300</v>
      </c>
      <c r="EU8" s="14">
        <v>191700</v>
      </c>
      <c r="EV8">
        <v>0</v>
      </c>
      <c r="EW8" t="s">
        <v>132</v>
      </c>
      <c r="EX8" t="s">
        <v>45</v>
      </c>
      <c r="EY8" t="s">
        <v>31</v>
      </c>
      <c r="EZ8" t="s">
        <v>416</v>
      </c>
      <c r="FA8" s="8"/>
      <c r="FB8" s="8"/>
      <c r="FS8">
        <v>537</v>
      </c>
    </row>
    <row r="9" spans="1:175" x14ac:dyDescent="0.2">
      <c r="A9" t="s">
        <v>168</v>
      </c>
      <c r="B9">
        <v>2003</v>
      </c>
      <c r="C9" s="45">
        <v>37681</v>
      </c>
      <c r="D9" t="s">
        <v>86</v>
      </c>
      <c r="E9" t="str">
        <f t="shared" si="0"/>
        <v>CA 2003</v>
      </c>
      <c r="F9" t="s">
        <v>164</v>
      </c>
      <c r="G9" t="s">
        <v>165</v>
      </c>
      <c r="H9" t="s">
        <v>166</v>
      </c>
      <c r="I9" t="s">
        <v>167</v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/>
      </c>
      <c r="P9" t="str">
        <f t="shared" si="7"/>
        <v/>
      </c>
      <c r="Q9" t="str">
        <f t="shared" si="8"/>
        <v/>
      </c>
      <c r="R9" t="str">
        <f t="shared" si="9"/>
        <v/>
      </c>
      <c r="S9" t="str">
        <f t="shared" si="10"/>
        <v/>
      </c>
      <c r="T9" t="str">
        <f t="shared" si="11"/>
        <v/>
      </c>
      <c r="U9" t="str">
        <f t="shared" si="12"/>
        <v/>
      </c>
      <c r="V9" t="str">
        <f t="shared" si="13"/>
        <v/>
      </c>
      <c r="W9" t="str">
        <f t="shared" si="14"/>
        <v/>
      </c>
      <c r="X9" t="str">
        <f t="shared" si="15"/>
        <v/>
      </c>
      <c r="Y9" t="str">
        <f t="shared" si="16"/>
        <v/>
      </c>
      <c r="Z9" t="str">
        <f t="shared" si="17"/>
        <v/>
      </c>
      <c r="AA9" t="str">
        <f t="shared" si="18"/>
        <v/>
      </c>
      <c r="AB9" t="str">
        <f t="shared" si="19"/>
        <v/>
      </c>
      <c r="AC9" t="str">
        <f t="shared" si="20"/>
        <v/>
      </c>
      <c r="AD9" t="str">
        <f t="shared" si="21"/>
        <v/>
      </c>
      <c r="AE9" t="str">
        <f t="shared" si="22"/>
        <v/>
      </c>
      <c r="AF9" t="str">
        <f t="shared" si="23"/>
        <v/>
      </c>
      <c r="AG9" t="str">
        <f t="shared" si="24"/>
        <v/>
      </c>
      <c r="AH9" t="str">
        <f t="shared" si="25"/>
        <v/>
      </c>
      <c r="AI9" t="str">
        <f t="shared" si="26"/>
        <v/>
      </c>
      <c r="AJ9" t="str">
        <f t="shared" si="27"/>
        <v/>
      </c>
      <c r="AK9" t="str">
        <f t="shared" si="28"/>
        <v/>
      </c>
      <c r="AL9" t="str">
        <f t="shared" si="29"/>
        <v/>
      </c>
      <c r="AM9" t="str">
        <f t="shared" si="30"/>
        <v/>
      </c>
      <c r="AN9" t="str">
        <f t="shared" si="31"/>
        <v/>
      </c>
      <c r="AO9" t="str">
        <f t="shared" si="32"/>
        <v/>
      </c>
      <c r="AP9" t="str">
        <f t="shared" si="33"/>
        <v/>
      </c>
      <c r="AQ9" t="str">
        <f t="shared" si="34"/>
        <v/>
      </c>
      <c r="AR9" t="str">
        <f t="shared" si="35"/>
        <v/>
      </c>
      <c r="AS9" t="str">
        <f t="shared" si="36"/>
        <v/>
      </c>
      <c r="AT9" t="str">
        <f t="shared" si="37"/>
        <v/>
      </c>
      <c r="AU9" t="str">
        <f t="shared" si="38"/>
        <v/>
      </c>
      <c r="AV9" t="str">
        <f t="shared" si="39"/>
        <v/>
      </c>
      <c r="AW9" t="str">
        <f t="shared" si="40"/>
        <v/>
      </c>
      <c r="AX9" t="str">
        <f t="shared" si="41"/>
        <v/>
      </c>
      <c r="AY9" t="str">
        <f t="shared" si="42"/>
        <v/>
      </c>
      <c r="AZ9" t="str">
        <f t="shared" si="43"/>
        <v/>
      </c>
      <c r="BA9" t="str">
        <f t="shared" si="44"/>
        <v/>
      </c>
      <c r="BB9" t="str">
        <f t="shared" si="45"/>
        <v/>
      </c>
      <c r="BC9" t="str">
        <f t="shared" si="46"/>
        <v/>
      </c>
      <c r="BD9" t="str">
        <f t="shared" si="47"/>
        <v/>
      </c>
      <c r="BE9" t="str">
        <f t="shared" si="48"/>
        <v/>
      </c>
      <c r="BF9" t="str">
        <f t="shared" si="49"/>
        <v/>
      </c>
      <c r="BG9" t="str">
        <f t="shared" si="50"/>
        <v/>
      </c>
      <c r="BH9" t="str">
        <f t="shared" si="51"/>
        <v/>
      </c>
      <c r="BI9" t="str">
        <f t="shared" si="52"/>
        <v/>
      </c>
      <c r="BJ9" t="str">
        <f t="shared" si="53"/>
        <v/>
      </c>
      <c r="BK9" t="str">
        <f t="shared" si="54"/>
        <v/>
      </c>
      <c r="BL9" t="str">
        <f t="shared" si="55"/>
        <v/>
      </c>
      <c r="BM9" t="str">
        <f t="shared" si="56"/>
        <v/>
      </c>
      <c r="BN9" t="str">
        <f t="shared" si="57"/>
        <v/>
      </c>
      <c r="BO9" t="str">
        <f t="shared" si="58"/>
        <v/>
      </c>
      <c r="BP9" t="str">
        <f t="shared" si="59"/>
        <v/>
      </c>
      <c r="BQ9" t="str">
        <f t="shared" si="60"/>
        <v/>
      </c>
      <c r="BR9" t="str">
        <f t="shared" si="61"/>
        <v/>
      </c>
      <c r="BS9" t="str">
        <f t="shared" si="62"/>
        <v/>
      </c>
      <c r="BT9" t="str">
        <f t="shared" si="63"/>
        <v/>
      </c>
      <c r="BU9" t="str">
        <f t="shared" si="64"/>
        <v/>
      </c>
      <c r="BV9" t="str">
        <f t="shared" si="65"/>
        <v/>
      </c>
      <c r="BW9" t="str">
        <f t="shared" si="66"/>
        <v/>
      </c>
      <c r="BX9" t="str">
        <f t="shared" si="67"/>
        <v/>
      </c>
      <c r="BY9" t="str">
        <f t="shared" si="68"/>
        <v/>
      </c>
      <c r="BZ9" t="str">
        <f t="shared" si="69"/>
        <v/>
      </c>
      <c r="CA9" t="str">
        <f t="shared" si="70"/>
        <v/>
      </c>
      <c r="CB9" t="str">
        <f t="shared" si="71"/>
        <v/>
      </c>
      <c r="CC9" t="str">
        <f t="shared" si="72"/>
        <v/>
      </c>
      <c r="CD9" t="str">
        <f t="shared" si="73"/>
        <v/>
      </c>
      <c r="CE9" t="str">
        <f t="shared" si="74"/>
        <v/>
      </c>
      <c r="CF9" t="str">
        <f t="shared" si="75"/>
        <v/>
      </c>
      <c r="CG9" t="str">
        <f t="shared" si="76"/>
        <v/>
      </c>
      <c r="CH9" t="str">
        <f t="shared" si="77"/>
        <v/>
      </c>
      <c r="CI9" t="str">
        <f t="shared" si="78"/>
        <v/>
      </c>
      <c r="CJ9" t="str">
        <f t="shared" si="79"/>
        <v/>
      </c>
      <c r="CK9" t="str">
        <f t="shared" si="80"/>
        <v/>
      </c>
      <c r="CL9" t="str">
        <f t="shared" si="81"/>
        <v>So Cal</v>
      </c>
      <c r="CM9" t="str">
        <f t="shared" si="82"/>
        <v/>
      </c>
      <c r="CN9" t="str">
        <f t="shared" si="83"/>
        <v/>
      </c>
      <c r="CO9" t="str">
        <f t="shared" si="84"/>
        <v>So Cal 2003</v>
      </c>
      <c r="CP9" t="str">
        <f t="shared" si="85"/>
        <v/>
      </c>
      <c r="CQ9" t="str">
        <f t="shared" si="86"/>
        <v/>
      </c>
      <c r="CR9" t="str">
        <f t="shared" si="87"/>
        <v/>
      </c>
      <c r="CS9" t="str">
        <f t="shared" si="88"/>
        <v/>
      </c>
      <c r="CT9" t="str">
        <f t="shared" si="89"/>
        <v/>
      </c>
      <c r="CU9" t="str">
        <f t="shared" si="90"/>
        <v/>
      </c>
      <c r="CV9" t="str">
        <f t="shared" si="91"/>
        <v/>
      </c>
      <c r="CW9" t="str">
        <f t="shared" si="92"/>
        <v/>
      </c>
      <c r="CX9" t="str">
        <f t="shared" si="93"/>
        <v/>
      </c>
      <c r="CY9" t="str">
        <f t="shared" si="94"/>
        <v/>
      </c>
      <c r="CZ9" t="str">
        <f t="shared" si="95"/>
        <v/>
      </c>
      <c r="DA9" t="str">
        <f t="shared" si="96"/>
        <v/>
      </c>
      <c r="DB9" t="str">
        <f t="shared" si="97"/>
        <v/>
      </c>
      <c r="DC9" t="str">
        <f t="shared" si="98"/>
        <v/>
      </c>
      <c r="DD9" t="str">
        <f t="shared" si="99"/>
        <v/>
      </c>
      <c r="DE9" t="str">
        <f t="shared" si="100"/>
        <v/>
      </c>
      <c r="DF9">
        <v>520</v>
      </c>
      <c r="DG9">
        <v>520</v>
      </c>
      <c r="DH9" s="14">
        <v>2336.1</v>
      </c>
      <c r="DI9" s="14">
        <v>1205</v>
      </c>
      <c r="DJ9" s="14">
        <v>5265</v>
      </c>
      <c r="DK9" s="14">
        <v>1863</v>
      </c>
      <c r="DL9" s="14">
        <v>345</v>
      </c>
      <c r="DM9">
        <v>6.8</v>
      </c>
      <c r="DN9" s="14">
        <v>1233.0999999999999</v>
      </c>
      <c r="DO9">
        <v>34</v>
      </c>
      <c r="DP9">
        <v>160</v>
      </c>
      <c r="DQ9" s="14">
        <v>2835</v>
      </c>
      <c r="DR9" s="14">
        <v>350</v>
      </c>
      <c r="DS9" s="14">
        <v>4866</v>
      </c>
      <c r="DT9" s="14">
        <v>1296</v>
      </c>
      <c r="DU9" s="14">
        <v>1233.0999999999999</v>
      </c>
      <c r="DV9">
        <v>6.8</v>
      </c>
      <c r="DW9">
        <v>49</v>
      </c>
      <c r="DX9" s="14">
        <v>1775.2</v>
      </c>
      <c r="DY9">
        <v>685</v>
      </c>
      <c r="DZ9">
        <v>1065</v>
      </c>
      <c r="EA9">
        <v>0</v>
      </c>
      <c r="EB9" s="14">
        <f t="shared" si="101"/>
        <v>93600</v>
      </c>
      <c r="EC9" s="14">
        <v>420498</v>
      </c>
      <c r="ED9" s="14">
        <v>216900</v>
      </c>
      <c r="EE9" s="14">
        <v>947700</v>
      </c>
      <c r="EF9" s="14">
        <v>335340</v>
      </c>
      <c r="EG9" s="14">
        <v>62100</v>
      </c>
      <c r="EH9" s="14">
        <v>1224</v>
      </c>
      <c r="EI9" s="14">
        <v>221958</v>
      </c>
      <c r="EJ9" s="14">
        <v>6120</v>
      </c>
      <c r="EK9" s="14">
        <v>28800</v>
      </c>
      <c r="EL9" s="14">
        <v>510300</v>
      </c>
      <c r="EM9" s="14">
        <v>63000</v>
      </c>
      <c r="EN9" s="14">
        <v>875880</v>
      </c>
      <c r="EO9" s="14">
        <v>233280</v>
      </c>
      <c r="EP9" s="14">
        <v>221958</v>
      </c>
      <c r="EQ9">
        <v>1224</v>
      </c>
      <c r="ER9" s="14">
        <v>8820</v>
      </c>
      <c r="ES9" s="14">
        <v>319536</v>
      </c>
      <c r="ET9" s="14">
        <v>123300</v>
      </c>
      <c r="EU9" s="14">
        <v>191700</v>
      </c>
      <c r="EV9">
        <v>0</v>
      </c>
      <c r="EW9" t="s">
        <v>132</v>
      </c>
      <c r="EX9" t="s">
        <v>45</v>
      </c>
      <c r="EY9" t="s">
        <v>31</v>
      </c>
      <c r="EZ9" s="2" t="s">
        <v>416</v>
      </c>
      <c r="FA9" s="2"/>
      <c r="FB9" s="2"/>
      <c r="FH9">
        <v>0</v>
      </c>
      <c r="FS9">
        <v>880</v>
      </c>
    </row>
    <row r="10" spans="1:175" x14ac:dyDescent="0.2">
      <c r="A10" t="s">
        <v>60</v>
      </c>
      <c r="B10">
        <v>2003</v>
      </c>
      <c r="C10" s="45">
        <v>37956</v>
      </c>
      <c r="D10" t="s">
        <v>86</v>
      </c>
      <c r="E10" t="str">
        <f>CONCATENATE(D10," ",B10)</f>
        <v>CA 2003</v>
      </c>
      <c r="F10" t="s">
        <v>260</v>
      </c>
      <c r="G10" t="s">
        <v>165</v>
      </c>
      <c r="H10" t="s">
        <v>261</v>
      </c>
      <c r="I10" t="s">
        <v>262</v>
      </c>
      <c r="J10" t="str">
        <f t="shared" si="1"/>
        <v/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  <c r="Q10" t="str">
        <f t="shared" si="8"/>
        <v/>
      </c>
      <c r="R10" t="str">
        <f t="shared" si="9"/>
        <v/>
      </c>
      <c r="S10" t="str">
        <f t="shared" si="10"/>
        <v/>
      </c>
      <c r="T10" t="str">
        <f t="shared" si="11"/>
        <v/>
      </c>
      <c r="U10" t="str">
        <f t="shared" si="12"/>
        <v/>
      </c>
      <c r="V10" t="str">
        <f t="shared" si="13"/>
        <v/>
      </c>
      <c r="W10" t="str">
        <f t="shared" si="14"/>
        <v/>
      </c>
      <c r="X10" t="str">
        <f t="shared" si="15"/>
        <v/>
      </c>
      <c r="Y10" t="str">
        <f t="shared" si="16"/>
        <v/>
      </c>
      <c r="Z10" t="str">
        <f t="shared" si="17"/>
        <v/>
      </c>
      <c r="AA10" t="str">
        <f t="shared" si="18"/>
        <v/>
      </c>
      <c r="AB10" t="str">
        <f t="shared" si="19"/>
        <v/>
      </c>
      <c r="AC10" t="str">
        <f t="shared" si="20"/>
        <v/>
      </c>
      <c r="AD10" t="str">
        <f t="shared" si="21"/>
        <v/>
      </c>
      <c r="AE10" t="str">
        <f t="shared" si="22"/>
        <v/>
      </c>
      <c r="AF10" t="str">
        <f t="shared" si="23"/>
        <v/>
      </c>
      <c r="AG10" t="str">
        <f t="shared" si="24"/>
        <v/>
      </c>
      <c r="AH10" t="str">
        <f t="shared" si="25"/>
        <v/>
      </c>
      <c r="AI10" t="str">
        <f t="shared" si="26"/>
        <v/>
      </c>
      <c r="AJ10" t="str">
        <f t="shared" si="27"/>
        <v/>
      </c>
      <c r="AK10" t="str">
        <f t="shared" si="28"/>
        <v/>
      </c>
      <c r="AL10" t="str">
        <f t="shared" si="29"/>
        <v/>
      </c>
      <c r="AM10" t="str">
        <f t="shared" si="30"/>
        <v/>
      </c>
      <c r="AN10" t="str">
        <f t="shared" si="31"/>
        <v/>
      </c>
      <c r="AO10" t="str">
        <f t="shared" si="32"/>
        <v/>
      </c>
      <c r="AP10" t="str">
        <f t="shared" si="33"/>
        <v/>
      </c>
      <c r="AQ10" t="str">
        <f t="shared" si="34"/>
        <v/>
      </c>
      <c r="AR10" t="str">
        <f t="shared" si="35"/>
        <v/>
      </c>
      <c r="AS10" t="str">
        <f t="shared" si="36"/>
        <v/>
      </c>
      <c r="AT10" t="str">
        <f t="shared" si="37"/>
        <v/>
      </c>
      <c r="AU10" t="str">
        <f t="shared" si="38"/>
        <v/>
      </c>
      <c r="AV10" t="str">
        <f t="shared" si="39"/>
        <v/>
      </c>
      <c r="AW10" t="str">
        <f t="shared" si="40"/>
        <v/>
      </c>
      <c r="AX10" t="str">
        <f t="shared" si="41"/>
        <v/>
      </c>
      <c r="AY10" t="str">
        <f t="shared" si="42"/>
        <v/>
      </c>
      <c r="AZ10" t="str">
        <f t="shared" si="43"/>
        <v/>
      </c>
      <c r="BA10" t="str">
        <f t="shared" si="44"/>
        <v/>
      </c>
      <c r="BB10" t="str">
        <f t="shared" si="45"/>
        <v/>
      </c>
      <c r="BC10" t="str">
        <f t="shared" si="46"/>
        <v/>
      </c>
      <c r="BD10" t="str">
        <f t="shared" si="47"/>
        <v/>
      </c>
      <c r="BE10" t="str">
        <f t="shared" si="48"/>
        <v/>
      </c>
      <c r="BF10" t="str">
        <f t="shared" si="49"/>
        <v/>
      </c>
      <c r="BG10" t="str">
        <f t="shared" si="50"/>
        <v/>
      </c>
      <c r="BH10" t="str">
        <f t="shared" si="51"/>
        <v/>
      </c>
      <c r="BI10" t="str">
        <f t="shared" si="52"/>
        <v/>
      </c>
      <c r="BJ10" t="str">
        <f t="shared" si="53"/>
        <v/>
      </c>
      <c r="BK10" t="str">
        <f t="shared" si="54"/>
        <v/>
      </c>
      <c r="BL10" t="str">
        <f t="shared" si="55"/>
        <v/>
      </c>
      <c r="BM10" t="str">
        <f t="shared" si="56"/>
        <v/>
      </c>
      <c r="BN10" t="str">
        <f t="shared" si="57"/>
        <v/>
      </c>
      <c r="BO10" t="str">
        <f t="shared" si="58"/>
        <v/>
      </c>
      <c r="BP10" t="str">
        <f t="shared" si="59"/>
        <v/>
      </c>
      <c r="BQ10" t="str">
        <f t="shared" si="60"/>
        <v/>
      </c>
      <c r="BR10" t="str">
        <f t="shared" si="61"/>
        <v/>
      </c>
      <c r="BS10" t="str">
        <f t="shared" si="62"/>
        <v/>
      </c>
      <c r="BT10" t="str">
        <f t="shared" si="63"/>
        <v/>
      </c>
      <c r="BU10" t="str">
        <f t="shared" si="64"/>
        <v/>
      </c>
      <c r="BV10" t="str">
        <f t="shared" si="65"/>
        <v/>
      </c>
      <c r="BW10" t="str">
        <f t="shared" si="66"/>
        <v/>
      </c>
      <c r="BX10" t="str">
        <f t="shared" si="67"/>
        <v/>
      </c>
      <c r="BY10" t="str">
        <f t="shared" si="68"/>
        <v/>
      </c>
      <c r="BZ10" t="str">
        <f t="shared" si="69"/>
        <v/>
      </c>
      <c r="CA10" t="str">
        <f t="shared" si="70"/>
        <v/>
      </c>
      <c r="CB10" t="str">
        <f t="shared" si="71"/>
        <v/>
      </c>
      <c r="CC10" t="str">
        <f t="shared" si="72"/>
        <v/>
      </c>
      <c r="CD10" t="str">
        <f t="shared" si="73"/>
        <v/>
      </c>
      <c r="CE10" t="str">
        <f t="shared" si="74"/>
        <v/>
      </c>
      <c r="CF10" t="str">
        <f t="shared" si="75"/>
        <v/>
      </c>
      <c r="CG10" t="str">
        <f t="shared" si="76"/>
        <v/>
      </c>
      <c r="CH10" t="str">
        <f t="shared" si="77"/>
        <v/>
      </c>
      <c r="CI10" t="str">
        <f t="shared" si="78"/>
        <v/>
      </c>
      <c r="CJ10" t="str">
        <f t="shared" si="79"/>
        <v/>
      </c>
      <c r="CK10" t="str">
        <f t="shared" si="80"/>
        <v/>
      </c>
      <c r="CL10" t="str">
        <f t="shared" si="81"/>
        <v>So Cal</v>
      </c>
      <c r="CM10" t="str">
        <f t="shared" si="82"/>
        <v/>
      </c>
      <c r="CN10" t="str">
        <f t="shared" si="83"/>
        <v/>
      </c>
      <c r="CO10" t="str">
        <f t="shared" si="84"/>
        <v>So Cal 2003</v>
      </c>
      <c r="CP10" t="str">
        <f t="shared" si="85"/>
        <v/>
      </c>
      <c r="CQ10" t="str">
        <f t="shared" si="86"/>
        <v/>
      </c>
      <c r="CR10" t="str">
        <f t="shared" si="87"/>
        <v/>
      </c>
      <c r="CS10" t="str">
        <f t="shared" si="88"/>
        <v/>
      </c>
      <c r="CT10" t="str">
        <f t="shared" si="89"/>
        <v/>
      </c>
      <c r="CU10" t="str">
        <f t="shared" si="90"/>
        <v/>
      </c>
      <c r="CV10" t="str">
        <f t="shared" si="91"/>
        <v/>
      </c>
      <c r="CW10" t="str">
        <f t="shared" si="92"/>
        <v/>
      </c>
      <c r="CX10" t="str">
        <f t="shared" si="93"/>
        <v/>
      </c>
      <c r="CY10" t="str">
        <f t="shared" si="94"/>
        <v/>
      </c>
      <c r="CZ10" t="str">
        <f t="shared" si="95"/>
        <v/>
      </c>
      <c r="DA10" t="str">
        <f t="shared" si="96"/>
        <v/>
      </c>
      <c r="DB10" t="str">
        <f t="shared" si="97"/>
        <v/>
      </c>
      <c r="DC10" t="str">
        <f t="shared" si="98"/>
        <v/>
      </c>
      <c r="DD10" t="str">
        <f t="shared" si="99"/>
        <v/>
      </c>
      <c r="DE10" t="str">
        <f t="shared" si="100"/>
        <v/>
      </c>
      <c r="DF10">
        <v>600</v>
      </c>
      <c r="DG10">
        <v>600</v>
      </c>
      <c r="DH10" s="14">
        <v>2606.1</v>
      </c>
      <c r="DI10" s="14">
        <v>1205</v>
      </c>
      <c r="DJ10" s="14">
        <v>9850</v>
      </c>
      <c r="DK10" s="14">
        <v>3833</v>
      </c>
      <c r="DL10" s="14">
        <v>1845</v>
      </c>
      <c r="DM10">
        <v>6.8</v>
      </c>
      <c r="DN10" s="14">
        <v>1503.1</v>
      </c>
      <c r="DO10">
        <v>34</v>
      </c>
      <c r="DP10">
        <v>160</v>
      </c>
      <c r="DQ10" s="14">
        <v>4295</v>
      </c>
      <c r="DR10" s="14">
        <v>1390</v>
      </c>
      <c r="DS10" s="14">
        <v>4866</v>
      </c>
      <c r="DT10" s="14">
        <v>1296</v>
      </c>
      <c r="DU10" s="14">
        <v>1503.1</v>
      </c>
      <c r="DV10">
        <v>6.8</v>
      </c>
      <c r="DW10">
        <v>559</v>
      </c>
      <c r="DX10" s="14">
        <v>2375.1999999999998</v>
      </c>
      <c r="DY10">
        <v>685</v>
      </c>
      <c r="DZ10">
        <v>1065</v>
      </c>
      <c r="EA10">
        <v>0</v>
      </c>
      <c r="EB10" s="14">
        <f>DF10*$EB$1*$EB$2</f>
        <v>108000</v>
      </c>
      <c r="EC10" s="14">
        <v>469098</v>
      </c>
      <c r="ED10" s="14">
        <v>216900</v>
      </c>
      <c r="EE10" s="14">
        <v>1773000</v>
      </c>
      <c r="EF10" s="14">
        <v>689940</v>
      </c>
      <c r="EG10" s="14">
        <v>332100</v>
      </c>
      <c r="EH10" s="14">
        <v>1224</v>
      </c>
      <c r="EI10" s="14">
        <v>270558</v>
      </c>
      <c r="EJ10" s="14">
        <v>6120</v>
      </c>
      <c r="EK10" s="14">
        <v>28800</v>
      </c>
      <c r="EL10" s="14">
        <v>773100</v>
      </c>
      <c r="EM10" s="14">
        <v>250200</v>
      </c>
      <c r="EN10" s="14">
        <v>875880</v>
      </c>
      <c r="EO10" s="14">
        <v>233280</v>
      </c>
      <c r="EP10" s="14">
        <v>270558</v>
      </c>
      <c r="EQ10">
        <v>1224</v>
      </c>
      <c r="ER10" s="14">
        <v>100620</v>
      </c>
      <c r="ES10" s="14">
        <v>427536</v>
      </c>
      <c r="ET10" s="14">
        <v>123300</v>
      </c>
      <c r="EU10" s="14">
        <v>191700</v>
      </c>
      <c r="EV10">
        <v>0</v>
      </c>
      <c r="EW10" t="s">
        <v>53</v>
      </c>
      <c r="EX10" t="s">
        <v>45</v>
      </c>
      <c r="EY10" t="s">
        <v>31</v>
      </c>
      <c r="EZ10" t="s">
        <v>416</v>
      </c>
      <c r="FC10" s="3" t="s">
        <v>436</v>
      </c>
      <c r="FD10" t="s">
        <v>435</v>
      </c>
      <c r="FH10">
        <v>0</v>
      </c>
      <c r="FS10">
        <v>861</v>
      </c>
    </row>
    <row r="11" spans="1:175" x14ac:dyDescent="0.2">
      <c r="A11" t="s">
        <v>60</v>
      </c>
      <c r="B11">
        <v>2004</v>
      </c>
      <c r="C11" s="45">
        <v>37987</v>
      </c>
      <c r="D11" t="s">
        <v>86</v>
      </c>
      <c r="E11" t="str">
        <f t="shared" si="0"/>
        <v>CA 2004</v>
      </c>
      <c r="F11" t="s">
        <v>410</v>
      </c>
      <c r="G11" t="s">
        <v>170</v>
      </c>
      <c r="H11" t="s">
        <v>87</v>
      </c>
      <c r="I11" t="s">
        <v>411</v>
      </c>
      <c r="J11" t="str">
        <f t="shared" si="1"/>
        <v/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/>
      </c>
      <c r="O11" t="str">
        <f t="shared" si="6"/>
        <v/>
      </c>
      <c r="P11" t="str">
        <f t="shared" si="7"/>
        <v/>
      </c>
      <c r="Q11" t="str">
        <f t="shared" si="8"/>
        <v/>
      </c>
      <c r="R11" t="str">
        <f t="shared" si="9"/>
        <v/>
      </c>
      <c r="S11" t="str">
        <f t="shared" si="10"/>
        <v/>
      </c>
      <c r="T11" t="str">
        <f t="shared" si="11"/>
        <v/>
      </c>
      <c r="U11" t="str">
        <f t="shared" si="12"/>
        <v/>
      </c>
      <c r="V11" t="str">
        <f t="shared" si="13"/>
        <v/>
      </c>
      <c r="W11" t="str">
        <f t="shared" si="14"/>
        <v/>
      </c>
      <c r="X11" t="str">
        <f t="shared" si="15"/>
        <v/>
      </c>
      <c r="Y11" t="str">
        <f t="shared" si="16"/>
        <v/>
      </c>
      <c r="Z11" t="str">
        <f t="shared" si="17"/>
        <v/>
      </c>
      <c r="AA11" t="str">
        <f t="shared" si="18"/>
        <v/>
      </c>
      <c r="AB11" t="str">
        <f t="shared" si="19"/>
        <v/>
      </c>
      <c r="AC11" t="str">
        <f t="shared" si="20"/>
        <v/>
      </c>
      <c r="AD11" t="str">
        <f t="shared" si="21"/>
        <v/>
      </c>
      <c r="AE11" t="str">
        <f t="shared" si="22"/>
        <v/>
      </c>
      <c r="AF11" t="str">
        <f t="shared" si="23"/>
        <v/>
      </c>
      <c r="AG11" t="str">
        <f t="shared" si="24"/>
        <v/>
      </c>
      <c r="AH11" t="str">
        <f t="shared" si="25"/>
        <v/>
      </c>
      <c r="AI11" t="str">
        <f t="shared" si="26"/>
        <v/>
      </c>
      <c r="AJ11" t="str">
        <f t="shared" si="27"/>
        <v/>
      </c>
      <c r="AK11" t="str">
        <f t="shared" si="28"/>
        <v/>
      </c>
      <c r="AL11" t="str">
        <f t="shared" si="29"/>
        <v/>
      </c>
      <c r="AM11" t="str">
        <f t="shared" si="30"/>
        <v/>
      </c>
      <c r="AN11" t="str">
        <f t="shared" si="31"/>
        <v/>
      </c>
      <c r="AO11" t="str">
        <f t="shared" si="32"/>
        <v/>
      </c>
      <c r="AP11" t="str">
        <f t="shared" si="33"/>
        <v/>
      </c>
      <c r="AQ11" t="str">
        <f t="shared" si="34"/>
        <v/>
      </c>
      <c r="AR11" t="str">
        <f t="shared" si="35"/>
        <v/>
      </c>
      <c r="AS11" t="str">
        <f t="shared" si="36"/>
        <v/>
      </c>
      <c r="AT11" t="str">
        <f t="shared" si="37"/>
        <v/>
      </c>
      <c r="AU11" t="str">
        <f t="shared" si="38"/>
        <v/>
      </c>
      <c r="AV11" t="str">
        <f t="shared" si="39"/>
        <v/>
      </c>
      <c r="AW11" t="str">
        <f t="shared" si="40"/>
        <v/>
      </c>
      <c r="AX11" t="str">
        <f t="shared" si="41"/>
        <v/>
      </c>
      <c r="AY11" t="str">
        <f t="shared" si="42"/>
        <v/>
      </c>
      <c r="AZ11" t="str">
        <f t="shared" si="43"/>
        <v/>
      </c>
      <c r="BA11" t="str">
        <f t="shared" si="44"/>
        <v/>
      </c>
      <c r="BB11" t="str">
        <f t="shared" si="45"/>
        <v/>
      </c>
      <c r="BC11" t="str">
        <f t="shared" si="46"/>
        <v/>
      </c>
      <c r="BD11" t="str">
        <f t="shared" si="47"/>
        <v/>
      </c>
      <c r="BE11" t="str">
        <f t="shared" si="48"/>
        <v/>
      </c>
      <c r="BF11" t="str">
        <f t="shared" si="49"/>
        <v/>
      </c>
      <c r="BG11" t="str">
        <f t="shared" si="50"/>
        <v/>
      </c>
      <c r="BH11" t="str">
        <f t="shared" si="51"/>
        <v/>
      </c>
      <c r="BI11" t="str">
        <f t="shared" si="52"/>
        <v/>
      </c>
      <c r="BJ11" t="str">
        <f t="shared" si="53"/>
        <v/>
      </c>
      <c r="BK11" t="str">
        <f t="shared" si="54"/>
        <v/>
      </c>
      <c r="BL11" t="str">
        <f t="shared" si="55"/>
        <v/>
      </c>
      <c r="BM11" t="str">
        <f t="shared" si="56"/>
        <v/>
      </c>
      <c r="BN11" t="str">
        <f t="shared" si="57"/>
        <v/>
      </c>
      <c r="BO11" t="str">
        <f t="shared" si="58"/>
        <v/>
      </c>
      <c r="BP11" t="str">
        <f t="shared" si="59"/>
        <v/>
      </c>
      <c r="BQ11" t="str">
        <f t="shared" si="60"/>
        <v/>
      </c>
      <c r="BR11" t="str">
        <f t="shared" si="61"/>
        <v/>
      </c>
      <c r="BS11" t="str">
        <f t="shared" si="62"/>
        <v/>
      </c>
      <c r="BT11" t="str">
        <f t="shared" si="63"/>
        <v/>
      </c>
      <c r="BU11" t="str">
        <f t="shared" si="64"/>
        <v/>
      </c>
      <c r="BV11" t="str">
        <f t="shared" si="65"/>
        <v/>
      </c>
      <c r="BW11" t="str">
        <f t="shared" si="66"/>
        <v/>
      </c>
      <c r="BX11" t="str">
        <f t="shared" si="67"/>
        <v/>
      </c>
      <c r="BY11" t="str">
        <f t="shared" si="68"/>
        <v/>
      </c>
      <c r="BZ11" t="str">
        <f t="shared" si="69"/>
        <v/>
      </c>
      <c r="CA11" t="str">
        <f t="shared" si="70"/>
        <v/>
      </c>
      <c r="CB11" t="str">
        <f t="shared" si="71"/>
        <v/>
      </c>
      <c r="CC11" t="str">
        <f t="shared" si="72"/>
        <v/>
      </c>
      <c r="CD11" t="str">
        <f t="shared" si="73"/>
        <v/>
      </c>
      <c r="CE11" t="str">
        <f t="shared" si="74"/>
        <v/>
      </c>
      <c r="CF11" t="str">
        <f t="shared" si="75"/>
        <v/>
      </c>
      <c r="CG11" t="str">
        <f t="shared" si="76"/>
        <v/>
      </c>
      <c r="CH11" t="str">
        <f t="shared" si="77"/>
        <v/>
      </c>
      <c r="CI11" t="str">
        <f t="shared" si="78"/>
        <v/>
      </c>
      <c r="CJ11" t="str">
        <f t="shared" si="79"/>
        <v/>
      </c>
      <c r="CK11" t="str">
        <f t="shared" si="80"/>
        <v/>
      </c>
      <c r="CL11" t="str">
        <f t="shared" si="81"/>
        <v>So Cal</v>
      </c>
      <c r="CM11" t="str">
        <f t="shared" si="82"/>
        <v/>
      </c>
      <c r="CN11" t="str">
        <f t="shared" si="83"/>
        <v/>
      </c>
      <c r="CO11" t="str">
        <f t="shared" si="84"/>
        <v/>
      </c>
      <c r="CP11" t="str">
        <f t="shared" si="85"/>
        <v>So Cal 2004</v>
      </c>
      <c r="CQ11" t="str">
        <f t="shared" si="86"/>
        <v/>
      </c>
      <c r="CR11" t="str">
        <f t="shared" si="87"/>
        <v/>
      </c>
      <c r="CS11" t="str">
        <f t="shared" si="88"/>
        <v/>
      </c>
      <c r="CT11" t="str">
        <f t="shared" si="89"/>
        <v/>
      </c>
      <c r="CU11" t="str">
        <f t="shared" si="90"/>
        <v/>
      </c>
      <c r="CV11" t="str">
        <f t="shared" si="91"/>
        <v/>
      </c>
      <c r="CW11" t="str">
        <f t="shared" si="92"/>
        <v/>
      </c>
      <c r="CX11" t="str">
        <f t="shared" si="93"/>
        <v/>
      </c>
      <c r="CY11" t="str">
        <f t="shared" si="94"/>
        <v/>
      </c>
      <c r="CZ11" t="str">
        <f t="shared" si="95"/>
        <v/>
      </c>
      <c r="DA11" t="str">
        <f t="shared" si="96"/>
        <v/>
      </c>
      <c r="DB11" t="str">
        <f t="shared" si="97"/>
        <v/>
      </c>
      <c r="DC11" t="str">
        <f t="shared" si="98"/>
        <v/>
      </c>
      <c r="DD11" t="str">
        <f t="shared" si="99"/>
        <v/>
      </c>
      <c r="DE11" t="str">
        <f t="shared" si="100"/>
        <v/>
      </c>
      <c r="DF11">
        <v>700</v>
      </c>
      <c r="DG11">
        <v>700</v>
      </c>
      <c r="DH11" s="14">
        <v>3066.1</v>
      </c>
      <c r="DI11" s="14">
        <v>1425</v>
      </c>
      <c r="DJ11" s="14">
        <v>9850</v>
      </c>
      <c r="DK11" s="14">
        <v>3833</v>
      </c>
      <c r="DL11" s="14">
        <v>3745</v>
      </c>
      <c r="DM11">
        <v>6.8</v>
      </c>
      <c r="DN11" s="14">
        <v>1503.1</v>
      </c>
      <c r="DO11">
        <v>34</v>
      </c>
      <c r="DP11">
        <v>160</v>
      </c>
      <c r="DQ11" s="14">
        <v>4845</v>
      </c>
      <c r="DR11" s="14">
        <v>1390</v>
      </c>
      <c r="DS11" s="14">
        <v>6446</v>
      </c>
      <c r="DT11" s="14">
        <v>1846</v>
      </c>
      <c r="DU11" s="14">
        <v>1503.1</v>
      </c>
      <c r="DV11">
        <v>6.8</v>
      </c>
      <c r="DW11">
        <v>559</v>
      </c>
      <c r="DX11" s="14">
        <v>3075.2</v>
      </c>
      <c r="DY11">
        <v>905</v>
      </c>
      <c r="DZ11">
        <v>1065</v>
      </c>
      <c r="EA11">
        <v>0</v>
      </c>
      <c r="EB11" s="14">
        <f t="shared" si="101"/>
        <v>126000</v>
      </c>
      <c r="EC11" s="14">
        <v>551898</v>
      </c>
      <c r="ED11" s="14">
        <v>256500</v>
      </c>
      <c r="EE11" s="14">
        <v>1773000</v>
      </c>
      <c r="EF11" s="14">
        <v>689940</v>
      </c>
      <c r="EG11" s="14">
        <v>674100</v>
      </c>
      <c r="EH11" s="14">
        <v>1224</v>
      </c>
      <c r="EI11" s="14">
        <v>270558</v>
      </c>
      <c r="EJ11" s="14">
        <v>6120</v>
      </c>
      <c r="EK11" s="14">
        <v>28800</v>
      </c>
      <c r="EL11" s="14">
        <v>872100</v>
      </c>
      <c r="EM11" s="14">
        <v>250200</v>
      </c>
      <c r="EN11" s="14">
        <v>1160280</v>
      </c>
      <c r="EO11" s="14">
        <v>332280</v>
      </c>
      <c r="EP11" s="14">
        <v>270558</v>
      </c>
      <c r="EQ11">
        <v>1224</v>
      </c>
      <c r="ER11" s="14">
        <v>100620</v>
      </c>
      <c r="ES11" s="14">
        <v>553536</v>
      </c>
      <c r="ET11" s="14">
        <v>162900</v>
      </c>
      <c r="EU11" s="14">
        <v>191700</v>
      </c>
      <c r="EV11">
        <v>0</v>
      </c>
      <c r="EW11" t="s">
        <v>36</v>
      </c>
      <c r="EX11" t="s">
        <v>45</v>
      </c>
      <c r="EY11" t="s">
        <v>31</v>
      </c>
      <c r="EZ11" t="s">
        <v>416</v>
      </c>
      <c r="FC11" t="s">
        <v>504</v>
      </c>
      <c r="FD11" t="s">
        <v>505</v>
      </c>
      <c r="FS11">
        <v>365</v>
      </c>
    </row>
    <row r="12" spans="1:175" x14ac:dyDescent="0.2">
      <c r="A12" t="s">
        <v>204</v>
      </c>
      <c r="B12">
        <v>2004</v>
      </c>
      <c r="C12" s="45"/>
      <c r="D12" t="s">
        <v>86</v>
      </c>
      <c r="E12" t="str">
        <f t="shared" si="0"/>
        <v>CA 2004</v>
      </c>
      <c r="F12" t="s">
        <v>305</v>
      </c>
      <c r="G12" t="s">
        <v>192</v>
      </c>
      <c r="H12" t="s">
        <v>306</v>
      </c>
      <c r="I12" t="s">
        <v>307</v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/>
      </c>
      <c r="P12" t="str">
        <f t="shared" si="7"/>
        <v/>
      </c>
      <c r="Q12" t="str">
        <f t="shared" si="8"/>
        <v/>
      </c>
      <c r="R12" t="str">
        <f t="shared" si="9"/>
        <v/>
      </c>
      <c r="S12" t="str">
        <f t="shared" si="10"/>
        <v/>
      </c>
      <c r="T12" t="str">
        <f t="shared" si="11"/>
        <v/>
      </c>
      <c r="U12" t="str">
        <f t="shared" si="12"/>
        <v/>
      </c>
      <c r="V12" t="str">
        <f t="shared" si="13"/>
        <v/>
      </c>
      <c r="W12" t="str">
        <f t="shared" si="14"/>
        <v/>
      </c>
      <c r="X12" t="str">
        <f t="shared" si="15"/>
        <v/>
      </c>
      <c r="Y12" t="str">
        <f t="shared" si="16"/>
        <v/>
      </c>
      <c r="Z12" t="str">
        <f t="shared" si="17"/>
        <v/>
      </c>
      <c r="AA12" t="str">
        <f t="shared" si="18"/>
        <v/>
      </c>
      <c r="AB12" t="str">
        <f t="shared" si="19"/>
        <v/>
      </c>
      <c r="AC12" t="str">
        <f t="shared" si="20"/>
        <v/>
      </c>
      <c r="AD12" t="str">
        <f t="shared" si="21"/>
        <v/>
      </c>
      <c r="AE12" t="str">
        <f t="shared" si="22"/>
        <v/>
      </c>
      <c r="AF12" t="str">
        <f t="shared" si="23"/>
        <v/>
      </c>
      <c r="AG12" t="str">
        <f t="shared" si="24"/>
        <v/>
      </c>
      <c r="AH12" t="str">
        <f t="shared" si="25"/>
        <v/>
      </c>
      <c r="AI12" t="str">
        <f t="shared" si="26"/>
        <v/>
      </c>
      <c r="AJ12" t="str">
        <f t="shared" si="27"/>
        <v/>
      </c>
      <c r="AK12" t="str">
        <f t="shared" si="28"/>
        <v/>
      </c>
      <c r="AL12" t="str">
        <f t="shared" si="29"/>
        <v/>
      </c>
      <c r="AM12" t="str">
        <f t="shared" si="30"/>
        <v/>
      </c>
      <c r="AN12" t="str">
        <f t="shared" si="31"/>
        <v/>
      </c>
      <c r="AO12" t="str">
        <f t="shared" si="32"/>
        <v/>
      </c>
      <c r="AP12" t="str">
        <f t="shared" si="33"/>
        <v/>
      </c>
      <c r="AQ12" t="str">
        <f t="shared" si="34"/>
        <v/>
      </c>
      <c r="AR12" t="str">
        <f t="shared" si="35"/>
        <v/>
      </c>
      <c r="AS12" t="str">
        <f t="shared" si="36"/>
        <v/>
      </c>
      <c r="AT12" t="str">
        <f t="shared" si="37"/>
        <v/>
      </c>
      <c r="AU12" t="str">
        <f t="shared" si="38"/>
        <v/>
      </c>
      <c r="AV12" t="str">
        <f t="shared" si="39"/>
        <v/>
      </c>
      <c r="AW12" t="str">
        <f t="shared" si="40"/>
        <v/>
      </c>
      <c r="AX12" t="str">
        <f t="shared" si="41"/>
        <v/>
      </c>
      <c r="AY12" t="str">
        <f t="shared" si="42"/>
        <v/>
      </c>
      <c r="AZ12" t="str">
        <f t="shared" si="43"/>
        <v/>
      </c>
      <c r="BA12" t="str">
        <f t="shared" si="44"/>
        <v/>
      </c>
      <c r="BB12" t="str">
        <f t="shared" si="45"/>
        <v/>
      </c>
      <c r="BC12" t="str">
        <f t="shared" si="46"/>
        <v/>
      </c>
      <c r="BD12" t="str">
        <f t="shared" si="47"/>
        <v/>
      </c>
      <c r="BE12" t="str">
        <f t="shared" si="48"/>
        <v/>
      </c>
      <c r="BF12" t="str">
        <f t="shared" si="49"/>
        <v/>
      </c>
      <c r="BG12" t="str">
        <f t="shared" si="50"/>
        <v/>
      </c>
      <c r="BH12" t="str">
        <f t="shared" si="51"/>
        <v/>
      </c>
      <c r="BI12" t="str">
        <f t="shared" si="52"/>
        <v/>
      </c>
      <c r="BJ12" t="str">
        <f t="shared" si="53"/>
        <v/>
      </c>
      <c r="BK12" t="str">
        <f t="shared" si="54"/>
        <v/>
      </c>
      <c r="BL12" t="str">
        <f t="shared" si="55"/>
        <v/>
      </c>
      <c r="BM12" t="str">
        <f t="shared" si="56"/>
        <v/>
      </c>
      <c r="BN12" t="str">
        <f t="shared" si="57"/>
        <v/>
      </c>
      <c r="BO12" t="str">
        <f t="shared" si="58"/>
        <v/>
      </c>
      <c r="BP12" t="str">
        <f t="shared" si="59"/>
        <v/>
      </c>
      <c r="BQ12" t="str">
        <f t="shared" si="60"/>
        <v/>
      </c>
      <c r="BR12" t="str">
        <f t="shared" si="61"/>
        <v/>
      </c>
      <c r="BS12" t="str">
        <f t="shared" si="62"/>
        <v/>
      </c>
      <c r="BT12" t="str">
        <f t="shared" si="63"/>
        <v/>
      </c>
      <c r="BU12" t="str">
        <f t="shared" si="64"/>
        <v/>
      </c>
      <c r="BV12" t="str">
        <f t="shared" si="65"/>
        <v/>
      </c>
      <c r="BW12" t="str">
        <f t="shared" si="66"/>
        <v/>
      </c>
      <c r="BX12" t="str">
        <f t="shared" si="67"/>
        <v/>
      </c>
      <c r="BY12" t="str">
        <f t="shared" si="68"/>
        <v/>
      </c>
      <c r="BZ12" t="str">
        <f t="shared" si="69"/>
        <v/>
      </c>
      <c r="CA12" t="str">
        <f t="shared" si="70"/>
        <v/>
      </c>
      <c r="CB12" t="str">
        <f t="shared" si="71"/>
        <v/>
      </c>
      <c r="CC12" t="str">
        <f t="shared" si="72"/>
        <v/>
      </c>
      <c r="CD12" t="str">
        <f t="shared" si="73"/>
        <v/>
      </c>
      <c r="CE12" t="str">
        <f t="shared" si="74"/>
        <v/>
      </c>
      <c r="CF12" t="str">
        <f t="shared" si="75"/>
        <v/>
      </c>
      <c r="CG12" t="str">
        <f t="shared" si="76"/>
        <v/>
      </c>
      <c r="CH12" t="str">
        <f t="shared" si="77"/>
        <v/>
      </c>
      <c r="CI12" t="str">
        <f t="shared" si="78"/>
        <v/>
      </c>
      <c r="CJ12" t="str">
        <f t="shared" si="79"/>
        <v/>
      </c>
      <c r="CK12" t="str">
        <f t="shared" si="80"/>
        <v/>
      </c>
      <c r="CL12" t="str">
        <f t="shared" si="81"/>
        <v>So Cal</v>
      </c>
      <c r="CM12" t="str">
        <f t="shared" si="82"/>
        <v/>
      </c>
      <c r="CN12" t="str">
        <f t="shared" si="83"/>
        <v/>
      </c>
      <c r="CO12" t="str">
        <f t="shared" si="84"/>
        <v/>
      </c>
      <c r="CP12" t="str">
        <f t="shared" si="85"/>
        <v>So Cal 2004</v>
      </c>
      <c r="CQ12" t="str">
        <f t="shared" si="86"/>
        <v/>
      </c>
      <c r="CR12" t="str">
        <f t="shared" si="87"/>
        <v/>
      </c>
      <c r="CS12" t="str">
        <f t="shared" si="88"/>
        <v/>
      </c>
      <c r="CT12" t="str">
        <f t="shared" si="89"/>
        <v/>
      </c>
      <c r="CU12" t="str">
        <f t="shared" si="90"/>
        <v/>
      </c>
      <c r="CV12" t="str">
        <f t="shared" si="91"/>
        <v/>
      </c>
      <c r="CW12" t="str">
        <f t="shared" si="92"/>
        <v/>
      </c>
      <c r="CX12" t="str">
        <f t="shared" si="93"/>
        <v/>
      </c>
      <c r="CY12" t="str">
        <f t="shared" si="94"/>
        <v/>
      </c>
      <c r="CZ12" t="str">
        <f t="shared" si="95"/>
        <v/>
      </c>
      <c r="DA12" t="str">
        <f t="shared" si="96"/>
        <v/>
      </c>
      <c r="DB12" t="str">
        <f t="shared" si="97"/>
        <v/>
      </c>
      <c r="DC12" t="str">
        <f t="shared" si="98"/>
        <v/>
      </c>
      <c r="DD12" t="str">
        <f t="shared" si="99"/>
        <v/>
      </c>
      <c r="DE12" t="str">
        <f t="shared" si="100"/>
        <v/>
      </c>
      <c r="DF12">
        <v>1100</v>
      </c>
      <c r="DG12">
        <v>1100</v>
      </c>
      <c r="DH12" s="14">
        <v>3526.1</v>
      </c>
      <c r="DI12" s="14">
        <v>1425</v>
      </c>
      <c r="DJ12" s="14">
        <v>9850</v>
      </c>
      <c r="DK12" s="14">
        <v>4833</v>
      </c>
      <c r="DL12" s="14">
        <v>4745</v>
      </c>
      <c r="DM12">
        <v>6.8</v>
      </c>
      <c r="DN12" s="14">
        <v>1963.1</v>
      </c>
      <c r="DO12">
        <v>34</v>
      </c>
      <c r="DP12">
        <v>660</v>
      </c>
      <c r="DQ12" s="14">
        <v>6878</v>
      </c>
      <c r="DR12" s="14">
        <v>1390</v>
      </c>
      <c r="DS12" s="14">
        <v>7546</v>
      </c>
      <c r="DT12" s="14">
        <v>2946</v>
      </c>
      <c r="DU12" s="14">
        <v>1963.1</v>
      </c>
      <c r="DV12">
        <v>6.8</v>
      </c>
      <c r="DW12">
        <v>559</v>
      </c>
      <c r="DX12" s="14">
        <v>4815.2</v>
      </c>
      <c r="DY12">
        <v>905</v>
      </c>
      <c r="DZ12">
        <v>1065</v>
      </c>
      <c r="EA12">
        <v>0</v>
      </c>
      <c r="EB12" s="14">
        <f t="shared" si="101"/>
        <v>198000</v>
      </c>
      <c r="EC12" s="14">
        <v>634698</v>
      </c>
      <c r="ED12" s="14">
        <v>256500</v>
      </c>
      <c r="EE12" s="14">
        <v>1773000</v>
      </c>
      <c r="EF12" s="14">
        <v>869940</v>
      </c>
      <c r="EG12" s="14">
        <v>854100</v>
      </c>
      <c r="EH12" s="14">
        <v>1224</v>
      </c>
      <c r="EI12" s="14">
        <v>353358</v>
      </c>
      <c r="EJ12" s="14">
        <v>6120</v>
      </c>
      <c r="EK12" s="14">
        <v>118800</v>
      </c>
      <c r="EL12" s="14">
        <v>1238040</v>
      </c>
      <c r="EM12" s="14">
        <v>250200</v>
      </c>
      <c r="EN12" s="14">
        <v>1358280</v>
      </c>
      <c r="EO12" s="14">
        <v>530280</v>
      </c>
      <c r="EP12" s="14">
        <v>353358</v>
      </c>
      <c r="EQ12">
        <v>1224</v>
      </c>
      <c r="ER12" s="14">
        <v>100620</v>
      </c>
      <c r="ES12" s="14">
        <v>866736</v>
      </c>
      <c r="ET12" s="14">
        <v>162900</v>
      </c>
      <c r="EU12" s="14">
        <v>191700</v>
      </c>
      <c r="EV12">
        <v>0</v>
      </c>
      <c r="EW12" t="s">
        <v>53</v>
      </c>
      <c r="EX12" t="s">
        <v>45</v>
      </c>
      <c r="EY12" t="s">
        <v>31</v>
      </c>
      <c r="EZ12" t="s">
        <v>416</v>
      </c>
      <c r="FS12">
        <v>389</v>
      </c>
    </row>
    <row r="13" spans="1:175" x14ac:dyDescent="0.2">
      <c r="A13" t="s">
        <v>60</v>
      </c>
      <c r="B13">
        <v>2004</v>
      </c>
      <c r="C13" s="45"/>
      <c r="D13" t="s">
        <v>86</v>
      </c>
      <c r="E13" t="str">
        <f t="shared" si="0"/>
        <v>CA 2004</v>
      </c>
      <c r="F13" t="s">
        <v>396</v>
      </c>
      <c r="G13" t="s">
        <v>397</v>
      </c>
      <c r="H13" t="s">
        <v>87</v>
      </c>
      <c r="I13" t="s">
        <v>398</v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O13" t="str">
        <f t="shared" si="6"/>
        <v/>
      </c>
      <c r="P13" t="str">
        <f t="shared" si="7"/>
        <v/>
      </c>
      <c r="Q13" t="str">
        <f t="shared" si="8"/>
        <v/>
      </c>
      <c r="R13" t="str">
        <f t="shared" si="9"/>
        <v/>
      </c>
      <c r="S13" t="str">
        <f t="shared" si="10"/>
        <v/>
      </c>
      <c r="T13" t="str">
        <f t="shared" si="11"/>
        <v/>
      </c>
      <c r="U13" t="str">
        <f t="shared" si="12"/>
        <v/>
      </c>
      <c r="V13" t="str">
        <f t="shared" si="13"/>
        <v/>
      </c>
      <c r="W13" t="str">
        <f t="shared" si="14"/>
        <v/>
      </c>
      <c r="X13" t="str">
        <f t="shared" si="15"/>
        <v/>
      </c>
      <c r="Y13" t="str">
        <f t="shared" si="16"/>
        <v/>
      </c>
      <c r="Z13" t="str">
        <f t="shared" si="17"/>
        <v/>
      </c>
      <c r="AA13" t="str">
        <f t="shared" si="18"/>
        <v/>
      </c>
      <c r="AB13" t="str">
        <f t="shared" si="19"/>
        <v/>
      </c>
      <c r="AC13" t="str">
        <f t="shared" si="20"/>
        <v/>
      </c>
      <c r="AD13" t="str">
        <f t="shared" si="21"/>
        <v/>
      </c>
      <c r="AE13" t="str">
        <f t="shared" si="22"/>
        <v/>
      </c>
      <c r="AF13" t="str">
        <f t="shared" si="23"/>
        <v/>
      </c>
      <c r="AG13" t="str">
        <f t="shared" si="24"/>
        <v/>
      </c>
      <c r="AH13" t="str">
        <f t="shared" si="25"/>
        <v/>
      </c>
      <c r="AI13" t="str">
        <f t="shared" si="26"/>
        <v/>
      </c>
      <c r="AJ13" t="str">
        <f t="shared" si="27"/>
        <v/>
      </c>
      <c r="AK13" t="str">
        <f t="shared" si="28"/>
        <v/>
      </c>
      <c r="AL13" t="str">
        <f t="shared" si="29"/>
        <v/>
      </c>
      <c r="AM13" t="str">
        <f t="shared" si="30"/>
        <v/>
      </c>
      <c r="AN13" t="str">
        <f t="shared" si="31"/>
        <v/>
      </c>
      <c r="AO13" t="str">
        <f t="shared" si="32"/>
        <v/>
      </c>
      <c r="AP13" t="str">
        <f t="shared" si="33"/>
        <v/>
      </c>
      <c r="AQ13" t="str">
        <f t="shared" si="34"/>
        <v/>
      </c>
      <c r="AR13" t="str">
        <f t="shared" si="35"/>
        <v/>
      </c>
      <c r="AS13" t="str">
        <f t="shared" si="36"/>
        <v/>
      </c>
      <c r="AT13" t="str">
        <f t="shared" si="37"/>
        <v/>
      </c>
      <c r="AU13" t="str">
        <f t="shared" si="38"/>
        <v/>
      </c>
      <c r="AV13" t="str">
        <f t="shared" si="39"/>
        <v/>
      </c>
      <c r="AW13" t="str">
        <f t="shared" si="40"/>
        <v/>
      </c>
      <c r="AX13" t="str">
        <f t="shared" si="41"/>
        <v/>
      </c>
      <c r="AY13" t="str">
        <f t="shared" si="42"/>
        <v/>
      </c>
      <c r="AZ13" t="str">
        <f t="shared" si="43"/>
        <v/>
      </c>
      <c r="BA13" t="str">
        <f t="shared" si="44"/>
        <v/>
      </c>
      <c r="BB13" t="str">
        <f t="shared" si="45"/>
        <v/>
      </c>
      <c r="BC13" t="str">
        <f t="shared" si="46"/>
        <v/>
      </c>
      <c r="BD13" t="str">
        <f t="shared" si="47"/>
        <v/>
      </c>
      <c r="BE13" t="str">
        <f t="shared" si="48"/>
        <v/>
      </c>
      <c r="BF13" t="str">
        <f t="shared" si="49"/>
        <v/>
      </c>
      <c r="BG13" t="str">
        <f t="shared" si="50"/>
        <v/>
      </c>
      <c r="BH13" t="str">
        <f t="shared" si="51"/>
        <v/>
      </c>
      <c r="BI13" t="str">
        <f t="shared" si="52"/>
        <v/>
      </c>
      <c r="BJ13" t="str">
        <f t="shared" si="53"/>
        <v/>
      </c>
      <c r="BK13" t="str">
        <f t="shared" si="54"/>
        <v/>
      </c>
      <c r="BL13" t="str">
        <f t="shared" si="55"/>
        <v/>
      </c>
      <c r="BM13" t="str">
        <f t="shared" si="56"/>
        <v/>
      </c>
      <c r="BN13" t="str">
        <f t="shared" si="57"/>
        <v/>
      </c>
      <c r="BO13" t="str">
        <f t="shared" si="58"/>
        <v/>
      </c>
      <c r="BP13" t="str">
        <f t="shared" si="59"/>
        <v/>
      </c>
      <c r="BQ13" t="str">
        <f t="shared" si="60"/>
        <v/>
      </c>
      <c r="BR13" t="str">
        <f t="shared" si="61"/>
        <v/>
      </c>
      <c r="BS13" t="str">
        <f t="shared" si="62"/>
        <v/>
      </c>
      <c r="BT13" t="str">
        <f t="shared" si="63"/>
        <v/>
      </c>
      <c r="BU13" t="str">
        <f t="shared" si="64"/>
        <v/>
      </c>
      <c r="BV13" t="str">
        <f t="shared" si="65"/>
        <v/>
      </c>
      <c r="BW13" t="str">
        <f t="shared" si="66"/>
        <v/>
      </c>
      <c r="BX13" t="str">
        <f t="shared" si="67"/>
        <v/>
      </c>
      <c r="BY13" t="str">
        <f t="shared" si="68"/>
        <v/>
      </c>
      <c r="BZ13" t="str">
        <f t="shared" si="69"/>
        <v/>
      </c>
      <c r="CA13" t="str">
        <f t="shared" si="70"/>
        <v/>
      </c>
      <c r="CB13" t="str">
        <f t="shared" si="71"/>
        <v/>
      </c>
      <c r="CC13" t="str">
        <f t="shared" si="72"/>
        <v/>
      </c>
      <c r="CD13" t="str">
        <f t="shared" si="73"/>
        <v/>
      </c>
      <c r="CE13" t="str">
        <f t="shared" si="74"/>
        <v/>
      </c>
      <c r="CF13" t="str">
        <f t="shared" si="75"/>
        <v/>
      </c>
      <c r="CG13" t="str">
        <f t="shared" si="76"/>
        <v/>
      </c>
      <c r="CH13" t="str">
        <f t="shared" si="77"/>
        <v/>
      </c>
      <c r="CI13" t="str">
        <f t="shared" si="78"/>
        <v/>
      </c>
      <c r="CJ13" t="str">
        <f t="shared" si="79"/>
        <v/>
      </c>
      <c r="CK13" t="str">
        <f t="shared" si="80"/>
        <v/>
      </c>
      <c r="CL13" t="str">
        <f t="shared" si="81"/>
        <v>So Cal</v>
      </c>
      <c r="CM13" t="str">
        <f t="shared" si="82"/>
        <v/>
      </c>
      <c r="CN13" t="str">
        <f t="shared" si="83"/>
        <v/>
      </c>
      <c r="CO13" t="str">
        <f t="shared" si="84"/>
        <v/>
      </c>
      <c r="CP13" t="str">
        <f t="shared" si="85"/>
        <v>So Cal 2004</v>
      </c>
      <c r="CQ13" t="str">
        <f t="shared" si="86"/>
        <v/>
      </c>
      <c r="CR13" t="str">
        <f t="shared" si="87"/>
        <v/>
      </c>
      <c r="CS13" t="str">
        <f t="shared" si="88"/>
        <v/>
      </c>
      <c r="CT13" t="str">
        <f t="shared" si="89"/>
        <v/>
      </c>
      <c r="CU13" t="str">
        <f t="shared" si="90"/>
        <v/>
      </c>
      <c r="CV13" t="str">
        <f t="shared" si="91"/>
        <v/>
      </c>
      <c r="CW13" t="str">
        <f t="shared" si="92"/>
        <v/>
      </c>
      <c r="CX13" t="str">
        <f t="shared" si="93"/>
        <v/>
      </c>
      <c r="CY13" t="str">
        <f t="shared" si="94"/>
        <v/>
      </c>
      <c r="CZ13" t="str">
        <f t="shared" si="95"/>
        <v/>
      </c>
      <c r="DA13" t="str">
        <f t="shared" si="96"/>
        <v/>
      </c>
      <c r="DB13" t="str">
        <f t="shared" si="97"/>
        <v/>
      </c>
      <c r="DC13" t="str">
        <f t="shared" si="98"/>
        <v/>
      </c>
      <c r="DD13" t="str">
        <f t="shared" si="99"/>
        <v/>
      </c>
      <c r="DE13" t="str">
        <f t="shared" si="100"/>
        <v/>
      </c>
      <c r="DF13">
        <v>440</v>
      </c>
      <c r="DG13">
        <v>440</v>
      </c>
      <c r="DH13" s="14">
        <v>3526.1</v>
      </c>
      <c r="DI13" s="14">
        <v>1425</v>
      </c>
      <c r="DJ13" s="14">
        <v>9850</v>
      </c>
      <c r="DK13" s="14">
        <v>4833</v>
      </c>
      <c r="DL13" s="14">
        <v>4745</v>
      </c>
      <c r="DM13">
        <v>6.8</v>
      </c>
      <c r="DN13" s="14">
        <v>1963.1</v>
      </c>
      <c r="DO13">
        <v>34</v>
      </c>
      <c r="DP13">
        <v>660</v>
      </c>
      <c r="DQ13" s="14">
        <v>6878</v>
      </c>
      <c r="DR13" s="14">
        <v>1390</v>
      </c>
      <c r="DS13" s="14">
        <v>7546</v>
      </c>
      <c r="DT13" s="14">
        <v>2946</v>
      </c>
      <c r="DU13" s="14">
        <v>1963.1</v>
      </c>
      <c r="DV13">
        <v>6.8</v>
      </c>
      <c r="DW13">
        <v>559</v>
      </c>
      <c r="DX13" s="14">
        <v>3715.2</v>
      </c>
      <c r="DY13">
        <v>905</v>
      </c>
      <c r="DZ13">
        <v>1065</v>
      </c>
      <c r="EA13">
        <v>0</v>
      </c>
      <c r="EB13" s="14">
        <f t="shared" si="101"/>
        <v>79200</v>
      </c>
      <c r="EC13" s="14">
        <v>634698</v>
      </c>
      <c r="ED13" s="14">
        <v>256500</v>
      </c>
      <c r="EE13" s="14">
        <v>1773000</v>
      </c>
      <c r="EF13" s="14">
        <v>869940</v>
      </c>
      <c r="EG13" s="14">
        <v>854100</v>
      </c>
      <c r="EH13" s="14">
        <v>1224</v>
      </c>
      <c r="EI13" s="14">
        <v>353358</v>
      </c>
      <c r="EJ13" s="14">
        <v>6120</v>
      </c>
      <c r="EK13" s="14">
        <v>118800</v>
      </c>
      <c r="EL13" s="14">
        <v>1238040</v>
      </c>
      <c r="EM13" s="14">
        <v>250200</v>
      </c>
      <c r="EN13" s="14">
        <v>1358280</v>
      </c>
      <c r="EO13" s="14">
        <v>530280</v>
      </c>
      <c r="EP13" s="14">
        <v>353358</v>
      </c>
      <c r="EQ13">
        <v>1224</v>
      </c>
      <c r="ER13" s="14">
        <v>100620</v>
      </c>
      <c r="ES13" s="14">
        <v>668736</v>
      </c>
      <c r="ET13" s="14">
        <v>162900</v>
      </c>
      <c r="EU13" s="14">
        <v>191700</v>
      </c>
      <c r="EV13">
        <v>0</v>
      </c>
      <c r="EW13" t="s">
        <v>36</v>
      </c>
      <c r="EX13" t="s">
        <v>45</v>
      </c>
      <c r="EY13" t="s">
        <v>31</v>
      </c>
      <c r="EZ13" s="2" t="s">
        <v>416</v>
      </c>
      <c r="FA13" s="2"/>
      <c r="FB13" s="2"/>
      <c r="FC13" t="s">
        <v>504</v>
      </c>
      <c r="FD13" t="s">
        <v>505</v>
      </c>
      <c r="FS13">
        <v>667</v>
      </c>
    </row>
    <row r="14" spans="1:175" x14ac:dyDescent="0.2">
      <c r="A14" t="s">
        <v>204</v>
      </c>
      <c r="B14">
        <v>2004</v>
      </c>
      <c r="C14" s="45"/>
      <c r="D14" t="s">
        <v>86</v>
      </c>
      <c r="E14" t="str">
        <f>CONCATENATE(D14," ",B14)</f>
        <v>CA 2004</v>
      </c>
      <c r="F14" t="s">
        <v>392</v>
      </c>
      <c r="G14" t="s">
        <v>170</v>
      </c>
      <c r="H14" t="s">
        <v>393</v>
      </c>
      <c r="I14" t="s">
        <v>394</v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/>
      </c>
      <c r="P14" t="str">
        <f t="shared" si="7"/>
        <v/>
      </c>
      <c r="Q14" t="str">
        <f t="shared" si="8"/>
        <v/>
      </c>
      <c r="R14" t="str">
        <f t="shared" si="9"/>
        <v/>
      </c>
      <c r="S14" t="str">
        <f t="shared" si="10"/>
        <v/>
      </c>
      <c r="T14" t="str">
        <f t="shared" si="11"/>
        <v/>
      </c>
      <c r="U14" t="str">
        <f t="shared" si="12"/>
        <v/>
      </c>
      <c r="V14" t="str">
        <f t="shared" si="13"/>
        <v/>
      </c>
      <c r="W14" t="str">
        <f t="shared" si="14"/>
        <v/>
      </c>
      <c r="X14" t="str">
        <f t="shared" si="15"/>
        <v/>
      </c>
      <c r="Y14" t="str">
        <f t="shared" si="16"/>
        <v/>
      </c>
      <c r="Z14" t="str">
        <f t="shared" si="17"/>
        <v/>
      </c>
      <c r="AA14" t="str">
        <f t="shared" si="18"/>
        <v/>
      </c>
      <c r="AB14" t="str">
        <f t="shared" si="19"/>
        <v/>
      </c>
      <c r="AC14" t="str">
        <f t="shared" si="20"/>
        <v/>
      </c>
      <c r="AD14" t="str">
        <f t="shared" si="21"/>
        <v/>
      </c>
      <c r="AE14" t="str">
        <f t="shared" si="22"/>
        <v/>
      </c>
      <c r="AF14" t="str">
        <f t="shared" si="23"/>
        <v/>
      </c>
      <c r="AG14" t="str">
        <f t="shared" si="24"/>
        <v/>
      </c>
      <c r="AH14" t="str">
        <f t="shared" si="25"/>
        <v/>
      </c>
      <c r="AI14" t="str">
        <f t="shared" si="26"/>
        <v/>
      </c>
      <c r="AJ14" t="str">
        <f t="shared" si="27"/>
        <v/>
      </c>
      <c r="AK14" t="str">
        <f t="shared" si="28"/>
        <v/>
      </c>
      <c r="AL14" t="str">
        <f t="shared" si="29"/>
        <v/>
      </c>
      <c r="AM14" t="str">
        <f t="shared" si="30"/>
        <v/>
      </c>
      <c r="AN14" t="str">
        <f t="shared" si="31"/>
        <v/>
      </c>
      <c r="AO14" t="str">
        <f t="shared" si="32"/>
        <v/>
      </c>
      <c r="AP14" t="str">
        <f t="shared" si="33"/>
        <v/>
      </c>
      <c r="AQ14" t="str">
        <f t="shared" si="34"/>
        <v/>
      </c>
      <c r="AR14" t="str">
        <f t="shared" si="35"/>
        <v/>
      </c>
      <c r="AS14" t="str">
        <f t="shared" si="36"/>
        <v/>
      </c>
      <c r="AT14" t="str">
        <f t="shared" si="37"/>
        <v/>
      </c>
      <c r="AU14" t="str">
        <f t="shared" si="38"/>
        <v/>
      </c>
      <c r="AV14" t="str">
        <f t="shared" si="39"/>
        <v/>
      </c>
      <c r="AW14" t="str">
        <f t="shared" si="40"/>
        <v/>
      </c>
      <c r="AX14" t="str">
        <f t="shared" si="41"/>
        <v/>
      </c>
      <c r="AY14" t="str">
        <f t="shared" si="42"/>
        <v/>
      </c>
      <c r="AZ14" t="str">
        <f t="shared" si="43"/>
        <v/>
      </c>
      <c r="BA14" t="str">
        <f t="shared" si="44"/>
        <v/>
      </c>
      <c r="BB14" t="str">
        <f t="shared" si="45"/>
        <v/>
      </c>
      <c r="BC14" t="str">
        <f t="shared" si="46"/>
        <v/>
      </c>
      <c r="BD14" t="str">
        <f t="shared" si="47"/>
        <v/>
      </c>
      <c r="BE14" t="str">
        <f t="shared" si="48"/>
        <v/>
      </c>
      <c r="BF14" t="str">
        <f t="shared" si="49"/>
        <v/>
      </c>
      <c r="BG14" t="str">
        <f t="shared" si="50"/>
        <v/>
      </c>
      <c r="BH14" t="str">
        <f t="shared" si="51"/>
        <v/>
      </c>
      <c r="BI14" t="str">
        <f t="shared" si="52"/>
        <v/>
      </c>
      <c r="BJ14" t="str">
        <f t="shared" si="53"/>
        <v/>
      </c>
      <c r="BK14" t="str">
        <f t="shared" si="54"/>
        <v/>
      </c>
      <c r="BL14" t="str">
        <f t="shared" si="55"/>
        <v/>
      </c>
      <c r="BM14" t="str">
        <f t="shared" si="56"/>
        <v/>
      </c>
      <c r="BN14" t="str">
        <f t="shared" si="57"/>
        <v/>
      </c>
      <c r="BO14" t="str">
        <f t="shared" si="58"/>
        <v/>
      </c>
      <c r="BP14" t="str">
        <f t="shared" si="59"/>
        <v/>
      </c>
      <c r="BQ14" t="str">
        <f t="shared" si="60"/>
        <v/>
      </c>
      <c r="BR14" t="str">
        <f t="shared" si="61"/>
        <v/>
      </c>
      <c r="BS14" t="str">
        <f t="shared" si="62"/>
        <v/>
      </c>
      <c r="BT14" t="str">
        <f t="shared" si="63"/>
        <v/>
      </c>
      <c r="BU14" t="str">
        <f t="shared" si="64"/>
        <v/>
      </c>
      <c r="BV14" t="str">
        <f t="shared" si="65"/>
        <v/>
      </c>
      <c r="BW14" t="str">
        <f t="shared" si="66"/>
        <v/>
      </c>
      <c r="BX14" t="str">
        <f t="shared" si="67"/>
        <v/>
      </c>
      <c r="BY14" t="str">
        <f t="shared" si="68"/>
        <v/>
      </c>
      <c r="BZ14" t="str">
        <f t="shared" si="69"/>
        <v/>
      </c>
      <c r="CA14" t="str">
        <f t="shared" si="70"/>
        <v/>
      </c>
      <c r="CB14" t="str">
        <f t="shared" si="71"/>
        <v/>
      </c>
      <c r="CC14" t="str">
        <f t="shared" si="72"/>
        <v/>
      </c>
      <c r="CD14" t="str">
        <f t="shared" si="73"/>
        <v/>
      </c>
      <c r="CE14" t="str">
        <f t="shared" si="74"/>
        <v/>
      </c>
      <c r="CF14" t="str">
        <f t="shared" si="75"/>
        <v/>
      </c>
      <c r="CG14" t="str">
        <f t="shared" si="76"/>
        <v/>
      </c>
      <c r="CH14" t="str">
        <f t="shared" si="77"/>
        <v/>
      </c>
      <c r="CI14" t="str">
        <f t="shared" si="78"/>
        <v/>
      </c>
      <c r="CJ14" t="str">
        <f t="shared" si="79"/>
        <v/>
      </c>
      <c r="CK14" t="str">
        <f t="shared" si="80"/>
        <v/>
      </c>
      <c r="CL14" t="str">
        <f t="shared" si="81"/>
        <v>So Cal</v>
      </c>
      <c r="CM14" t="str">
        <f t="shared" si="82"/>
        <v/>
      </c>
      <c r="CN14" t="str">
        <f t="shared" si="83"/>
        <v/>
      </c>
      <c r="CO14" t="str">
        <f t="shared" si="84"/>
        <v/>
      </c>
      <c r="CP14" t="str">
        <f t="shared" si="85"/>
        <v>So Cal 2004</v>
      </c>
      <c r="CQ14" t="str">
        <f t="shared" si="86"/>
        <v/>
      </c>
      <c r="CR14" t="str">
        <f t="shared" si="87"/>
        <v/>
      </c>
      <c r="CS14" t="str">
        <f t="shared" si="88"/>
        <v/>
      </c>
      <c r="CT14" t="str">
        <f t="shared" si="89"/>
        <v/>
      </c>
      <c r="CU14" t="str">
        <f t="shared" si="90"/>
        <v/>
      </c>
      <c r="CV14" t="str">
        <f t="shared" si="91"/>
        <v/>
      </c>
      <c r="CW14" t="str">
        <f t="shared" si="92"/>
        <v/>
      </c>
      <c r="CX14" t="str">
        <f t="shared" si="93"/>
        <v/>
      </c>
      <c r="CY14" t="str">
        <f t="shared" si="94"/>
        <v/>
      </c>
      <c r="CZ14" t="str">
        <f t="shared" si="95"/>
        <v/>
      </c>
      <c r="DA14" t="str">
        <f t="shared" si="96"/>
        <v/>
      </c>
      <c r="DB14" t="str">
        <f t="shared" si="97"/>
        <v/>
      </c>
      <c r="DC14" t="str">
        <f t="shared" si="98"/>
        <v/>
      </c>
      <c r="DD14" t="str">
        <f t="shared" si="99"/>
        <v/>
      </c>
      <c r="DE14" t="str">
        <f t="shared" si="100"/>
        <v/>
      </c>
      <c r="DF14">
        <v>200</v>
      </c>
      <c r="DG14">
        <v>200</v>
      </c>
      <c r="DH14" s="14">
        <v>3066.1</v>
      </c>
      <c r="DI14" s="14">
        <v>1425</v>
      </c>
      <c r="DJ14" s="14">
        <v>9850</v>
      </c>
      <c r="DK14" s="14">
        <v>4833</v>
      </c>
      <c r="DL14" s="14">
        <v>4745</v>
      </c>
      <c r="DM14">
        <v>6.8</v>
      </c>
      <c r="DN14" s="14">
        <v>1503.1</v>
      </c>
      <c r="DO14">
        <v>34</v>
      </c>
      <c r="DP14">
        <v>660</v>
      </c>
      <c r="DQ14" s="14">
        <v>6130</v>
      </c>
      <c r="DR14" s="14">
        <v>1390</v>
      </c>
      <c r="DS14" s="14">
        <v>7546</v>
      </c>
      <c r="DT14" s="14">
        <v>2946</v>
      </c>
      <c r="DU14" s="14">
        <v>1503.1</v>
      </c>
      <c r="DV14">
        <v>6.8</v>
      </c>
      <c r="DW14">
        <v>559</v>
      </c>
      <c r="DX14" s="14">
        <v>3275.2</v>
      </c>
      <c r="DY14">
        <v>905</v>
      </c>
      <c r="DZ14">
        <v>1065</v>
      </c>
      <c r="EA14">
        <v>0</v>
      </c>
      <c r="EB14" s="14">
        <f t="shared" si="101"/>
        <v>36000</v>
      </c>
      <c r="EC14" s="14">
        <v>551898</v>
      </c>
      <c r="ED14" s="14">
        <v>256500</v>
      </c>
      <c r="EE14" s="14">
        <v>1773000</v>
      </c>
      <c r="EF14" s="14">
        <v>869940</v>
      </c>
      <c r="EG14" s="14">
        <v>854100</v>
      </c>
      <c r="EH14" s="14">
        <v>1224</v>
      </c>
      <c r="EI14" s="14">
        <v>270558</v>
      </c>
      <c r="EJ14" s="14">
        <v>6120</v>
      </c>
      <c r="EK14" s="14">
        <v>118800</v>
      </c>
      <c r="EL14" s="14">
        <v>1103400</v>
      </c>
      <c r="EM14" s="14">
        <v>250200</v>
      </c>
      <c r="EN14" s="14">
        <v>1358280</v>
      </c>
      <c r="EO14" s="14">
        <v>530280</v>
      </c>
      <c r="EP14" s="14">
        <v>270558</v>
      </c>
      <c r="EQ14">
        <v>1224</v>
      </c>
      <c r="ER14" s="14">
        <v>100620</v>
      </c>
      <c r="ES14" s="14">
        <v>589536</v>
      </c>
      <c r="ET14" s="14">
        <v>162900</v>
      </c>
      <c r="EU14" s="14">
        <v>191700</v>
      </c>
      <c r="EV14">
        <v>0</v>
      </c>
      <c r="EW14" t="s">
        <v>53</v>
      </c>
      <c r="EX14" t="s">
        <v>45</v>
      </c>
      <c r="EY14" t="s">
        <v>31</v>
      </c>
      <c r="EZ14" t="s">
        <v>416</v>
      </c>
      <c r="FC14" t="s">
        <v>506</v>
      </c>
      <c r="FD14" t="s">
        <v>507</v>
      </c>
      <c r="FS14">
        <v>719</v>
      </c>
    </row>
    <row r="15" spans="1:175" x14ac:dyDescent="0.2">
      <c r="A15" t="s">
        <v>35</v>
      </c>
      <c r="B15">
        <v>2001</v>
      </c>
      <c r="C15" s="45">
        <v>37043</v>
      </c>
      <c r="D15" t="s">
        <v>86</v>
      </c>
      <c r="E15" t="str">
        <f>CONCATENATE(D15," ",B15)</f>
        <v>CA 2001</v>
      </c>
      <c r="F15" t="s">
        <v>247</v>
      </c>
      <c r="G15" t="s">
        <v>248</v>
      </c>
      <c r="H15" t="s">
        <v>89</v>
      </c>
      <c r="I15" t="s">
        <v>341</v>
      </c>
      <c r="J15" t="str">
        <f t="shared" si="1"/>
        <v/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/>
      </c>
      <c r="O15" t="str">
        <f t="shared" si="6"/>
        <v/>
      </c>
      <c r="P15" t="str">
        <f t="shared" si="7"/>
        <v/>
      </c>
      <c r="Q15" t="str">
        <f t="shared" si="8"/>
        <v/>
      </c>
      <c r="R15" t="str">
        <f t="shared" si="9"/>
        <v/>
      </c>
      <c r="S15" t="str">
        <f t="shared" si="10"/>
        <v/>
      </c>
      <c r="T15" t="str">
        <f t="shared" si="11"/>
        <v/>
      </c>
      <c r="U15" t="str">
        <f t="shared" si="12"/>
        <v/>
      </c>
      <c r="V15" t="str">
        <f t="shared" si="13"/>
        <v/>
      </c>
      <c r="W15" t="str">
        <f t="shared" si="14"/>
        <v/>
      </c>
      <c r="X15" t="str">
        <f t="shared" si="15"/>
        <v/>
      </c>
      <c r="Y15" t="str">
        <f t="shared" si="16"/>
        <v/>
      </c>
      <c r="Z15" t="str">
        <f t="shared" si="17"/>
        <v/>
      </c>
      <c r="AA15" t="str">
        <f t="shared" si="18"/>
        <v/>
      </c>
      <c r="AB15" t="str">
        <f t="shared" si="19"/>
        <v/>
      </c>
      <c r="AC15" t="str">
        <f t="shared" si="20"/>
        <v/>
      </c>
      <c r="AD15" t="str">
        <f t="shared" si="21"/>
        <v/>
      </c>
      <c r="AE15" t="str">
        <f t="shared" si="22"/>
        <v/>
      </c>
      <c r="AF15" t="str">
        <f t="shared" si="23"/>
        <v/>
      </c>
      <c r="AG15" t="str">
        <f t="shared" si="24"/>
        <v/>
      </c>
      <c r="AH15" t="str">
        <f t="shared" si="25"/>
        <v/>
      </c>
      <c r="AI15" t="str">
        <f t="shared" si="26"/>
        <v/>
      </c>
      <c r="AJ15" t="str">
        <f t="shared" si="27"/>
        <v/>
      </c>
      <c r="AK15" t="str">
        <f t="shared" si="28"/>
        <v/>
      </c>
      <c r="AL15" t="str">
        <f t="shared" si="29"/>
        <v/>
      </c>
      <c r="AM15" t="str">
        <f t="shared" si="30"/>
        <v/>
      </c>
      <c r="AN15" t="str">
        <f t="shared" si="31"/>
        <v/>
      </c>
      <c r="AO15" t="str">
        <f t="shared" si="32"/>
        <v/>
      </c>
      <c r="AP15" t="str">
        <f t="shared" si="33"/>
        <v/>
      </c>
      <c r="AQ15" t="str">
        <f t="shared" si="34"/>
        <v/>
      </c>
      <c r="AR15" t="str">
        <f t="shared" si="35"/>
        <v/>
      </c>
      <c r="AS15" t="str">
        <f t="shared" si="36"/>
        <v/>
      </c>
      <c r="AT15" t="str">
        <f t="shared" si="37"/>
        <v/>
      </c>
      <c r="AU15" t="str">
        <f t="shared" si="38"/>
        <v/>
      </c>
      <c r="AV15" t="str">
        <f t="shared" si="39"/>
        <v/>
      </c>
      <c r="AW15" t="str">
        <f t="shared" si="40"/>
        <v/>
      </c>
      <c r="AX15" t="str">
        <f t="shared" si="41"/>
        <v/>
      </c>
      <c r="AY15" t="str">
        <f t="shared" si="42"/>
        <v/>
      </c>
      <c r="AZ15" t="str">
        <f t="shared" si="43"/>
        <v/>
      </c>
      <c r="BA15" t="str">
        <f t="shared" si="44"/>
        <v/>
      </c>
      <c r="BB15" t="str">
        <f t="shared" si="45"/>
        <v/>
      </c>
      <c r="BC15" t="str">
        <f t="shared" si="46"/>
        <v/>
      </c>
      <c r="BD15" t="str">
        <f t="shared" si="47"/>
        <v/>
      </c>
      <c r="BE15" t="str">
        <f t="shared" si="48"/>
        <v/>
      </c>
      <c r="BF15" t="str">
        <f t="shared" si="49"/>
        <v/>
      </c>
      <c r="BG15" t="str">
        <f t="shared" si="50"/>
        <v/>
      </c>
      <c r="BH15" t="str">
        <f t="shared" si="51"/>
        <v/>
      </c>
      <c r="BI15" t="str">
        <f t="shared" si="52"/>
        <v/>
      </c>
      <c r="BJ15" t="str">
        <f t="shared" si="53"/>
        <v/>
      </c>
      <c r="BK15" t="str">
        <f t="shared" si="54"/>
        <v/>
      </c>
      <c r="BL15" t="str">
        <f t="shared" si="55"/>
        <v/>
      </c>
      <c r="BM15" t="str">
        <f t="shared" si="56"/>
        <v/>
      </c>
      <c r="BN15" t="str">
        <f t="shared" si="57"/>
        <v/>
      </c>
      <c r="BO15" t="str">
        <f t="shared" si="58"/>
        <v/>
      </c>
      <c r="BP15" t="str">
        <f t="shared" si="59"/>
        <v/>
      </c>
      <c r="BQ15" t="str">
        <f t="shared" si="60"/>
        <v/>
      </c>
      <c r="BR15" t="str">
        <f t="shared" si="61"/>
        <v/>
      </c>
      <c r="BS15" t="str">
        <f t="shared" si="62"/>
        <v/>
      </c>
      <c r="BT15" t="str">
        <f t="shared" si="63"/>
        <v/>
      </c>
      <c r="BU15" t="str">
        <f t="shared" si="64"/>
        <v/>
      </c>
      <c r="BV15" t="str">
        <f t="shared" si="65"/>
        <v/>
      </c>
      <c r="BW15" t="str">
        <f t="shared" si="66"/>
        <v/>
      </c>
      <c r="BX15" t="str">
        <f t="shared" si="67"/>
        <v/>
      </c>
      <c r="BY15" t="str">
        <f t="shared" si="68"/>
        <v/>
      </c>
      <c r="BZ15" t="str">
        <f t="shared" si="69"/>
        <v/>
      </c>
      <c r="CA15" t="str">
        <f t="shared" si="70"/>
        <v/>
      </c>
      <c r="CB15" t="str">
        <f t="shared" si="71"/>
        <v/>
      </c>
      <c r="CC15" t="str">
        <f t="shared" si="72"/>
        <v/>
      </c>
      <c r="CD15" t="str">
        <f t="shared" si="73"/>
        <v/>
      </c>
      <c r="CE15" t="str">
        <f t="shared" si="74"/>
        <v/>
      </c>
      <c r="CF15" t="str">
        <f t="shared" si="75"/>
        <v/>
      </c>
      <c r="CG15" t="str">
        <f t="shared" si="76"/>
        <v>SDG&amp;E</v>
      </c>
      <c r="CH15" t="str">
        <f t="shared" si="77"/>
        <v>SDG&amp;E 2001</v>
      </c>
      <c r="CI15" t="str">
        <f t="shared" si="78"/>
        <v/>
      </c>
      <c r="CJ15" t="str">
        <f t="shared" si="79"/>
        <v/>
      </c>
      <c r="CK15" t="str">
        <f t="shared" si="80"/>
        <v/>
      </c>
      <c r="CL15" t="str">
        <f t="shared" si="81"/>
        <v/>
      </c>
      <c r="CM15" t="str">
        <f t="shared" si="82"/>
        <v/>
      </c>
      <c r="CN15" t="str">
        <f t="shared" si="83"/>
        <v/>
      </c>
      <c r="CO15" t="str">
        <f t="shared" si="84"/>
        <v/>
      </c>
      <c r="CP15" t="str">
        <f t="shared" si="85"/>
        <v/>
      </c>
      <c r="CQ15" t="str">
        <f t="shared" si="86"/>
        <v/>
      </c>
      <c r="CR15" t="str">
        <f t="shared" si="87"/>
        <v/>
      </c>
      <c r="CS15" t="str">
        <f t="shared" si="88"/>
        <v/>
      </c>
      <c r="CT15" t="str">
        <f t="shared" si="89"/>
        <v/>
      </c>
      <c r="CU15" t="str">
        <f t="shared" si="90"/>
        <v/>
      </c>
      <c r="CV15" t="str">
        <f t="shared" si="91"/>
        <v/>
      </c>
      <c r="CW15" t="str">
        <f t="shared" si="92"/>
        <v/>
      </c>
      <c r="CX15" t="str">
        <f t="shared" si="93"/>
        <v/>
      </c>
      <c r="CY15" t="str">
        <f t="shared" si="94"/>
        <v/>
      </c>
      <c r="CZ15" t="str">
        <f t="shared" si="95"/>
        <v/>
      </c>
      <c r="DA15" t="str">
        <f t="shared" si="96"/>
        <v/>
      </c>
      <c r="DB15" t="str">
        <f t="shared" si="97"/>
        <v/>
      </c>
      <c r="DC15" t="str">
        <f t="shared" si="98"/>
        <v/>
      </c>
      <c r="DD15" t="str">
        <f t="shared" si="99"/>
        <v/>
      </c>
      <c r="DE15" t="str">
        <f t="shared" si="100"/>
        <v/>
      </c>
      <c r="DF15">
        <v>49</v>
      </c>
      <c r="DG15">
        <v>0</v>
      </c>
      <c r="DH15" s="14">
        <v>1086.0999999999999</v>
      </c>
      <c r="DI15" s="14">
        <v>685</v>
      </c>
      <c r="DJ15" s="14">
        <v>560</v>
      </c>
      <c r="DK15" s="14">
        <v>0</v>
      </c>
      <c r="DL15" s="14">
        <v>0</v>
      </c>
      <c r="DM15">
        <v>6.8</v>
      </c>
      <c r="DN15" s="14">
        <v>1023.1</v>
      </c>
      <c r="DO15">
        <v>34</v>
      </c>
      <c r="DP15">
        <v>160</v>
      </c>
      <c r="DQ15" s="14">
        <v>0</v>
      </c>
      <c r="DR15" s="14">
        <v>0</v>
      </c>
      <c r="DS15" s="14">
        <v>0</v>
      </c>
      <c r="DT15" s="14">
        <v>0</v>
      </c>
      <c r="DU15" s="14">
        <v>1023.1</v>
      </c>
      <c r="DV15">
        <v>6.8</v>
      </c>
      <c r="DW15">
        <v>49</v>
      </c>
      <c r="DX15" s="14">
        <v>5.2</v>
      </c>
      <c r="DY15">
        <v>685</v>
      </c>
      <c r="DZ15">
        <v>545</v>
      </c>
      <c r="EA15">
        <v>0</v>
      </c>
      <c r="EB15" s="14">
        <f t="shared" si="101"/>
        <v>8820</v>
      </c>
      <c r="EC15" s="14">
        <v>195498</v>
      </c>
      <c r="ED15" s="14">
        <v>123300</v>
      </c>
      <c r="EE15" s="14">
        <v>100800</v>
      </c>
      <c r="EF15" s="14">
        <v>0</v>
      </c>
      <c r="EG15" s="14">
        <v>0</v>
      </c>
      <c r="EH15" s="14">
        <v>1224</v>
      </c>
      <c r="EI15" s="14">
        <v>184158</v>
      </c>
      <c r="EJ15" s="14">
        <v>6120</v>
      </c>
      <c r="EK15" s="14">
        <v>28800</v>
      </c>
      <c r="EL15" s="14">
        <v>0</v>
      </c>
      <c r="EM15" s="14">
        <v>0</v>
      </c>
      <c r="EN15" s="14">
        <v>0</v>
      </c>
      <c r="EO15" s="14">
        <v>0</v>
      </c>
      <c r="EP15" s="14">
        <v>184158</v>
      </c>
      <c r="EQ15">
        <v>1224</v>
      </c>
      <c r="ER15" s="14">
        <v>8820</v>
      </c>
      <c r="ES15" s="14">
        <v>936</v>
      </c>
      <c r="ET15" s="14">
        <v>123300</v>
      </c>
      <c r="EU15" s="14">
        <v>98100</v>
      </c>
      <c r="EV15">
        <v>0</v>
      </c>
      <c r="EW15" t="s">
        <v>36</v>
      </c>
      <c r="EX15" t="s">
        <v>45</v>
      </c>
      <c r="EY15" t="s">
        <v>31</v>
      </c>
      <c r="EZ15" s="2" t="s">
        <v>250</v>
      </c>
      <c r="FA15" s="2"/>
      <c r="FB15" s="2"/>
      <c r="FC15" t="s">
        <v>498</v>
      </c>
      <c r="FD15" t="s">
        <v>499</v>
      </c>
      <c r="FE15" t="s">
        <v>453</v>
      </c>
      <c r="FF15" t="s">
        <v>454</v>
      </c>
      <c r="FG15" t="s">
        <v>155</v>
      </c>
      <c r="FS15">
        <v>377</v>
      </c>
    </row>
    <row r="16" spans="1:175" x14ac:dyDescent="0.2">
      <c r="A16" t="s">
        <v>168</v>
      </c>
      <c r="B16">
        <v>2003</v>
      </c>
      <c r="C16" s="45">
        <v>37773</v>
      </c>
      <c r="D16" t="s">
        <v>86</v>
      </c>
      <c r="E16" t="str">
        <f t="shared" si="0"/>
        <v>CA 2003</v>
      </c>
      <c r="F16" t="s">
        <v>247</v>
      </c>
      <c r="G16" t="s">
        <v>248</v>
      </c>
      <c r="H16" t="s">
        <v>104</v>
      </c>
      <c r="I16" s="3" t="s">
        <v>249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 t="str">
        <f t="shared" si="5"/>
        <v/>
      </c>
      <c r="O16" t="str">
        <f t="shared" si="6"/>
        <v/>
      </c>
      <c r="P16" t="str">
        <f t="shared" si="7"/>
        <v/>
      </c>
      <c r="Q16" t="str">
        <f t="shared" si="8"/>
        <v/>
      </c>
      <c r="R16" t="str">
        <f t="shared" si="9"/>
        <v/>
      </c>
      <c r="S16" t="str">
        <f t="shared" si="10"/>
        <v/>
      </c>
      <c r="T16" t="str">
        <f t="shared" si="11"/>
        <v/>
      </c>
      <c r="U16" t="str">
        <f t="shared" si="12"/>
        <v/>
      </c>
      <c r="V16" t="str">
        <f t="shared" si="13"/>
        <v/>
      </c>
      <c r="W16" t="str">
        <f t="shared" si="14"/>
        <v/>
      </c>
      <c r="X16" t="str">
        <f t="shared" si="15"/>
        <v/>
      </c>
      <c r="Y16" t="str">
        <f t="shared" si="16"/>
        <v/>
      </c>
      <c r="Z16" t="str">
        <f t="shared" si="17"/>
        <v/>
      </c>
      <c r="AA16" t="str">
        <f t="shared" si="18"/>
        <v/>
      </c>
      <c r="AB16" t="str">
        <f t="shared" si="19"/>
        <v/>
      </c>
      <c r="AC16" t="str">
        <f t="shared" si="20"/>
        <v/>
      </c>
      <c r="AD16" t="str">
        <f t="shared" si="21"/>
        <v/>
      </c>
      <c r="AE16" t="str">
        <f t="shared" si="22"/>
        <v/>
      </c>
      <c r="AF16" t="str">
        <f t="shared" si="23"/>
        <v/>
      </c>
      <c r="AG16" t="str">
        <f t="shared" si="24"/>
        <v/>
      </c>
      <c r="AH16" t="str">
        <f t="shared" si="25"/>
        <v/>
      </c>
      <c r="AI16" t="str">
        <f t="shared" si="26"/>
        <v/>
      </c>
      <c r="AJ16" t="str">
        <f t="shared" si="27"/>
        <v/>
      </c>
      <c r="AK16" t="str">
        <f t="shared" si="28"/>
        <v/>
      </c>
      <c r="AL16" t="str">
        <f t="shared" si="29"/>
        <v/>
      </c>
      <c r="AM16" t="str">
        <f t="shared" si="30"/>
        <v/>
      </c>
      <c r="AN16" t="str">
        <f t="shared" si="31"/>
        <v/>
      </c>
      <c r="AO16" t="str">
        <f t="shared" si="32"/>
        <v/>
      </c>
      <c r="AP16" t="str">
        <f t="shared" si="33"/>
        <v/>
      </c>
      <c r="AQ16" t="str">
        <f t="shared" si="34"/>
        <v/>
      </c>
      <c r="AR16" t="str">
        <f t="shared" si="35"/>
        <v/>
      </c>
      <c r="AS16" t="str">
        <f t="shared" si="36"/>
        <v/>
      </c>
      <c r="AT16" t="str">
        <f t="shared" si="37"/>
        <v/>
      </c>
      <c r="AU16" t="str">
        <f t="shared" si="38"/>
        <v/>
      </c>
      <c r="AV16" t="str">
        <f t="shared" si="39"/>
        <v/>
      </c>
      <c r="AW16" t="str">
        <f t="shared" si="40"/>
        <v/>
      </c>
      <c r="AX16" t="str">
        <f t="shared" si="41"/>
        <v/>
      </c>
      <c r="AY16" t="str">
        <f t="shared" si="42"/>
        <v/>
      </c>
      <c r="AZ16" t="str">
        <f t="shared" si="43"/>
        <v/>
      </c>
      <c r="BA16" t="str">
        <f t="shared" si="44"/>
        <v/>
      </c>
      <c r="BB16" t="str">
        <f t="shared" si="45"/>
        <v/>
      </c>
      <c r="BC16" t="str">
        <f t="shared" si="46"/>
        <v/>
      </c>
      <c r="BD16" t="str">
        <f t="shared" si="47"/>
        <v/>
      </c>
      <c r="BE16" t="str">
        <f t="shared" si="48"/>
        <v/>
      </c>
      <c r="BF16" t="str">
        <f t="shared" si="49"/>
        <v/>
      </c>
      <c r="BG16" t="str">
        <f t="shared" si="50"/>
        <v/>
      </c>
      <c r="BH16" t="str">
        <f t="shared" si="51"/>
        <v/>
      </c>
      <c r="BI16" t="str">
        <f t="shared" si="52"/>
        <v/>
      </c>
      <c r="BJ16" t="str">
        <f t="shared" si="53"/>
        <v/>
      </c>
      <c r="BK16" t="str">
        <f t="shared" si="54"/>
        <v/>
      </c>
      <c r="BL16" t="str">
        <f t="shared" si="55"/>
        <v/>
      </c>
      <c r="BM16" t="str">
        <f t="shared" si="56"/>
        <v/>
      </c>
      <c r="BN16" t="str">
        <f t="shared" si="57"/>
        <v/>
      </c>
      <c r="BO16" t="str">
        <f t="shared" si="58"/>
        <v/>
      </c>
      <c r="BP16" t="str">
        <f t="shared" si="59"/>
        <v/>
      </c>
      <c r="BQ16" t="str">
        <f t="shared" si="60"/>
        <v/>
      </c>
      <c r="BR16" t="str">
        <f t="shared" si="61"/>
        <v/>
      </c>
      <c r="BS16" t="str">
        <f t="shared" si="62"/>
        <v/>
      </c>
      <c r="BT16" t="str">
        <f t="shared" si="63"/>
        <v/>
      </c>
      <c r="BU16" t="str">
        <f t="shared" si="64"/>
        <v/>
      </c>
      <c r="BV16" t="str">
        <f t="shared" si="65"/>
        <v/>
      </c>
      <c r="BW16" t="str">
        <f t="shared" si="66"/>
        <v/>
      </c>
      <c r="BX16" t="str">
        <f t="shared" si="67"/>
        <v/>
      </c>
      <c r="BY16" t="str">
        <f t="shared" si="68"/>
        <v/>
      </c>
      <c r="BZ16" t="str">
        <f t="shared" si="69"/>
        <v/>
      </c>
      <c r="CA16" t="str">
        <f t="shared" si="70"/>
        <v/>
      </c>
      <c r="CB16" t="str">
        <f t="shared" si="71"/>
        <v/>
      </c>
      <c r="CC16" t="str">
        <f t="shared" si="72"/>
        <v/>
      </c>
      <c r="CD16" t="str">
        <f t="shared" si="73"/>
        <v/>
      </c>
      <c r="CE16" t="str">
        <f t="shared" si="74"/>
        <v/>
      </c>
      <c r="CF16" t="str">
        <f t="shared" si="75"/>
        <v/>
      </c>
      <c r="CG16" t="str">
        <f t="shared" si="76"/>
        <v>SDG&amp;E</v>
      </c>
      <c r="CH16" t="str">
        <f t="shared" si="77"/>
        <v/>
      </c>
      <c r="CI16" t="str">
        <f t="shared" si="78"/>
        <v/>
      </c>
      <c r="CJ16" t="str">
        <f t="shared" si="79"/>
        <v>SDG&amp;E 2003</v>
      </c>
      <c r="CK16" t="str">
        <f t="shared" si="80"/>
        <v/>
      </c>
      <c r="CL16" t="str">
        <f t="shared" si="81"/>
        <v/>
      </c>
      <c r="CM16" t="str">
        <f t="shared" si="82"/>
        <v/>
      </c>
      <c r="CN16" t="str">
        <f t="shared" si="83"/>
        <v/>
      </c>
      <c r="CO16" t="str">
        <f t="shared" si="84"/>
        <v/>
      </c>
      <c r="CP16" t="str">
        <f t="shared" si="85"/>
        <v/>
      </c>
      <c r="CQ16" t="str">
        <f t="shared" si="86"/>
        <v/>
      </c>
      <c r="CR16" t="str">
        <f t="shared" si="87"/>
        <v/>
      </c>
      <c r="CS16" t="str">
        <f t="shared" si="88"/>
        <v/>
      </c>
      <c r="CT16" t="str">
        <f t="shared" si="89"/>
        <v/>
      </c>
      <c r="CU16" t="str">
        <f t="shared" si="90"/>
        <v/>
      </c>
      <c r="CV16" t="str">
        <f t="shared" si="91"/>
        <v/>
      </c>
      <c r="CW16" t="str">
        <f t="shared" si="92"/>
        <v/>
      </c>
      <c r="CX16" t="str">
        <f t="shared" si="93"/>
        <v/>
      </c>
      <c r="CY16" t="str">
        <f t="shared" si="94"/>
        <v/>
      </c>
      <c r="CZ16" t="str">
        <f t="shared" si="95"/>
        <v/>
      </c>
      <c r="DA16" t="str">
        <f t="shared" si="96"/>
        <v/>
      </c>
      <c r="DB16" t="str">
        <f t="shared" si="97"/>
        <v/>
      </c>
      <c r="DC16" t="str">
        <f t="shared" si="98"/>
        <v/>
      </c>
      <c r="DD16" t="str">
        <f t="shared" si="99"/>
        <v/>
      </c>
      <c r="DE16" t="str">
        <f t="shared" si="100"/>
        <v/>
      </c>
      <c r="DF16">
        <v>510</v>
      </c>
      <c r="DG16">
        <v>510</v>
      </c>
      <c r="DH16" s="14">
        <v>2606.1</v>
      </c>
      <c r="DI16" s="14">
        <v>1205</v>
      </c>
      <c r="DJ16" s="14">
        <v>7305</v>
      </c>
      <c r="DK16" s="14">
        <v>3113</v>
      </c>
      <c r="DL16" s="14">
        <v>845</v>
      </c>
      <c r="DM16">
        <v>6.8</v>
      </c>
      <c r="DN16" s="14">
        <v>1503.1</v>
      </c>
      <c r="DO16">
        <v>34</v>
      </c>
      <c r="DP16">
        <v>160</v>
      </c>
      <c r="DQ16" s="14">
        <v>3385</v>
      </c>
      <c r="DR16" s="14">
        <v>850</v>
      </c>
      <c r="DS16" s="14">
        <v>4866</v>
      </c>
      <c r="DT16" s="14">
        <v>1296</v>
      </c>
      <c r="DU16" s="14">
        <v>1503.1</v>
      </c>
      <c r="DV16">
        <v>6.8</v>
      </c>
      <c r="DW16">
        <v>559</v>
      </c>
      <c r="DX16" s="14">
        <v>1775.2</v>
      </c>
      <c r="DY16">
        <v>685</v>
      </c>
      <c r="DZ16">
        <v>1065</v>
      </c>
      <c r="EA16">
        <v>0</v>
      </c>
      <c r="EB16" s="14">
        <f t="shared" si="101"/>
        <v>91800</v>
      </c>
      <c r="EC16" s="14">
        <v>469098</v>
      </c>
      <c r="ED16" s="14">
        <v>216900</v>
      </c>
      <c r="EE16" s="14">
        <v>1314900</v>
      </c>
      <c r="EF16" s="14">
        <v>560340</v>
      </c>
      <c r="EG16" s="14">
        <v>152100</v>
      </c>
      <c r="EH16" s="14">
        <v>1224</v>
      </c>
      <c r="EI16" s="14">
        <v>270558</v>
      </c>
      <c r="EJ16" s="14">
        <v>6120</v>
      </c>
      <c r="EK16" s="14">
        <v>28800</v>
      </c>
      <c r="EL16" s="14">
        <v>609300</v>
      </c>
      <c r="EM16" s="14">
        <v>153000</v>
      </c>
      <c r="EN16" s="14">
        <v>875880</v>
      </c>
      <c r="EO16" s="14">
        <v>233280</v>
      </c>
      <c r="EP16" s="14">
        <v>270558</v>
      </c>
      <c r="EQ16">
        <v>1224</v>
      </c>
      <c r="ER16" s="14">
        <v>100620</v>
      </c>
      <c r="ES16" s="14">
        <v>319536</v>
      </c>
      <c r="ET16" s="14">
        <v>123300</v>
      </c>
      <c r="EU16" s="14">
        <v>191700</v>
      </c>
      <c r="EV16">
        <v>0</v>
      </c>
      <c r="EW16" t="s">
        <v>53</v>
      </c>
      <c r="EX16" t="s">
        <v>45</v>
      </c>
      <c r="EY16" t="s">
        <v>31</v>
      </c>
      <c r="EZ16" s="2" t="s">
        <v>250</v>
      </c>
      <c r="FA16" s="2"/>
      <c r="FB16" s="2"/>
      <c r="FC16" s="3" t="s">
        <v>436</v>
      </c>
      <c r="FD16" t="s">
        <v>435</v>
      </c>
      <c r="FS16">
        <v>660</v>
      </c>
    </row>
    <row r="17" spans="1:175" x14ac:dyDescent="0.2">
      <c r="A17" t="s">
        <v>35</v>
      </c>
      <c r="B17">
        <v>2001</v>
      </c>
      <c r="C17" s="45">
        <v>37043</v>
      </c>
      <c r="D17" t="s">
        <v>86</v>
      </c>
      <c r="E17" t="str">
        <f t="shared" si="0"/>
        <v>CA 2001</v>
      </c>
      <c r="F17" t="s">
        <v>102</v>
      </c>
      <c r="G17" t="s">
        <v>103</v>
      </c>
      <c r="H17" t="s">
        <v>104</v>
      </c>
      <c r="I17" t="s">
        <v>105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Q17" t="str">
        <f t="shared" si="8"/>
        <v/>
      </c>
      <c r="R17" t="str">
        <f t="shared" si="9"/>
        <v/>
      </c>
      <c r="S17" t="str">
        <f t="shared" si="10"/>
        <v/>
      </c>
      <c r="T17" t="str">
        <f t="shared" si="11"/>
        <v/>
      </c>
      <c r="U17" t="str">
        <f t="shared" si="12"/>
        <v/>
      </c>
      <c r="V17" t="str">
        <f t="shared" si="13"/>
        <v/>
      </c>
      <c r="W17" t="str">
        <f t="shared" si="14"/>
        <v/>
      </c>
      <c r="X17" t="str">
        <f t="shared" si="15"/>
        <v/>
      </c>
      <c r="Y17" t="str">
        <f t="shared" si="16"/>
        <v/>
      </c>
      <c r="Z17" t="str">
        <f t="shared" si="17"/>
        <v/>
      </c>
      <c r="AA17" t="str">
        <f t="shared" si="18"/>
        <v/>
      </c>
      <c r="AB17" t="str">
        <f t="shared" si="19"/>
        <v/>
      </c>
      <c r="AC17" t="str">
        <f t="shared" si="20"/>
        <v/>
      </c>
      <c r="AD17" t="str">
        <f t="shared" si="21"/>
        <v/>
      </c>
      <c r="AE17" t="str">
        <f t="shared" si="22"/>
        <v/>
      </c>
      <c r="AF17" t="str">
        <f t="shared" si="23"/>
        <v/>
      </c>
      <c r="AG17" t="str">
        <f t="shared" si="24"/>
        <v/>
      </c>
      <c r="AH17" t="str">
        <f t="shared" si="25"/>
        <v/>
      </c>
      <c r="AI17" t="str">
        <f t="shared" si="26"/>
        <v/>
      </c>
      <c r="AJ17" t="str">
        <f t="shared" si="27"/>
        <v/>
      </c>
      <c r="AK17" t="str">
        <f t="shared" si="28"/>
        <v/>
      </c>
      <c r="AL17" t="str">
        <f t="shared" si="29"/>
        <v/>
      </c>
      <c r="AM17" t="str">
        <f t="shared" si="30"/>
        <v/>
      </c>
      <c r="AN17" t="str">
        <f t="shared" si="31"/>
        <v/>
      </c>
      <c r="AO17" t="str">
        <f t="shared" si="32"/>
        <v/>
      </c>
      <c r="AP17" t="str">
        <f t="shared" si="33"/>
        <v/>
      </c>
      <c r="AQ17" t="str">
        <f t="shared" si="34"/>
        <v/>
      </c>
      <c r="AR17" t="str">
        <f t="shared" si="35"/>
        <v/>
      </c>
      <c r="AS17" t="str">
        <f t="shared" si="36"/>
        <v/>
      </c>
      <c r="AT17" t="str">
        <f t="shared" si="37"/>
        <v/>
      </c>
      <c r="AU17" t="str">
        <f t="shared" si="38"/>
        <v/>
      </c>
      <c r="AV17" t="str">
        <f t="shared" si="39"/>
        <v/>
      </c>
      <c r="AW17" t="str">
        <f t="shared" si="40"/>
        <v/>
      </c>
      <c r="AX17" t="str">
        <f t="shared" si="41"/>
        <v/>
      </c>
      <c r="AY17" t="str">
        <f t="shared" si="42"/>
        <v/>
      </c>
      <c r="AZ17" t="str">
        <f t="shared" si="43"/>
        <v/>
      </c>
      <c r="BA17" t="str">
        <f t="shared" si="44"/>
        <v/>
      </c>
      <c r="BB17" t="str">
        <f t="shared" si="45"/>
        <v/>
      </c>
      <c r="BC17" t="str">
        <f t="shared" si="46"/>
        <v/>
      </c>
      <c r="BD17" t="str">
        <f t="shared" si="47"/>
        <v/>
      </c>
      <c r="BE17" t="str">
        <f t="shared" si="48"/>
        <v/>
      </c>
      <c r="BF17" t="str">
        <f t="shared" si="49"/>
        <v/>
      </c>
      <c r="BG17" t="str">
        <f t="shared" si="50"/>
        <v/>
      </c>
      <c r="BH17" t="str">
        <f t="shared" si="51"/>
        <v/>
      </c>
      <c r="BI17" t="str">
        <f t="shared" si="52"/>
        <v/>
      </c>
      <c r="BJ17" t="str">
        <f t="shared" si="53"/>
        <v/>
      </c>
      <c r="BK17" t="str">
        <f t="shared" si="54"/>
        <v/>
      </c>
      <c r="BL17" t="str">
        <f t="shared" si="55"/>
        <v/>
      </c>
      <c r="BM17" t="str">
        <f t="shared" si="56"/>
        <v>PG&amp;E</v>
      </c>
      <c r="BN17" t="str">
        <f t="shared" si="57"/>
        <v>PG&amp;E 2001</v>
      </c>
      <c r="BO17" t="str">
        <f t="shared" si="58"/>
        <v/>
      </c>
      <c r="BP17" t="str">
        <f t="shared" si="59"/>
        <v/>
      </c>
      <c r="BQ17" t="str">
        <f t="shared" si="60"/>
        <v/>
      </c>
      <c r="BR17" t="str">
        <f t="shared" si="61"/>
        <v/>
      </c>
      <c r="BS17" t="str">
        <f t="shared" si="62"/>
        <v/>
      </c>
      <c r="BT17" t="str">
        <f t="shared" si="63"/>
        <v/>
      </c>
      <c r="BU17" t="str">
        <f t="shared" si="64"/>
        <v/>
      </c>
      <c r="BV17" t="str">
        <f t="shared" si="65"/>
        <v/>
      </c>
      <c r="BW17" t="str">
        <f t="shared" si="66"/>
        <v/>
      </c>
      <c r="BX17" t="str">
        <f t="shared" si="67"/>
        <v/>
      </c>
      <c r="BY17" t="str">
        <f t="shared" si="68"/>
        <v/>
      </c>
      <c r="BZ17" t="str">
        <f t="shared" si="69"/>
        <v/>
      </c>
      <c r="CA17" t="str">
        <f t="shared" si="70"/>
        <v/>
      </c>
      <c r="CB17" t="str">
        <f t="shared" si="71"/>
        <v/>
      </c>
      <c r="CC17" t="str">
        <f t="shared" si="72"/>
        <v/>
      </c>
      <c r="CD17" t="str">
        <f t="shared" si="73"/>
        <v/>
      </c>
      <c r="CE17" t="str">
        <f t="shared" si="74"/>
        <v/>
      </c>
      <c r="CF17" t="str">
        <f t="shared" si="75"/>
        <v/>
      </c>
      <c r="CG17" t="str">
        <f t="shared" si="76"/>
        <v/>
      </c>
      <c r="CH17" t="str">
        <f t="shared" si="77"/>
        <v/>
      </c>
      <c r="CI17" t="str">
        <f t="shared" si="78"/>
        <v/>
      </c>
      <c r="CJ17" t="str">
        <f t="shared" si="79"/>
        <v/>
      </c>
      <c r="CK17" t="str">
        <f t="shared" si="80"/>
        <v/>
      </c>
      <c r="CL17" t="str">
        <f t="shared" si="81"/>
        <v/>
      </c>
      <c r="CM17" t="str">
        <f t="shared" si="82"/>
        <v/>
      </c>
      <c r="CN17" t="str">
        <f t="shared" si="83"/>
        <v/>
      </c>
      <c r="CO17" t="str">
        <f t="shared" si="84"/>
        <v/>
      </c>
      <c r="CP17" t="str">
        <f t="shared" si="85"/>
        <v/>
      </c>
      <c r="CQ17" t="str">
        <f t="shared" si="86"/>
        <v/>
      </c>
      <c r="CR17" t="str">
        <f t="shared" si="87"/>
        <v/>
      </c>
      <c r="CS17" t="str">
        <f t="shared" si="88"/>
        <v/>
      </c>
      <c r="CT17" t="str">
        <f t="shared" si="89"/>
        <v/>
      </c>
      <c r="CU17" t="str">
        <f t="shared" si="90"/>
        <v/>
      </c>
      <c r="CV17" t="str">
        <f t="shared" si="91"/>
        <v/>
      </c>
      <c r="CW17" t="str">
        <f t="shared" si="92"/>
        <v/>
      </c>
      <c r="CX17" t="str">
        <f t="shared" si="93"/>
        <v/>
      </c>
      <c r="CY17" t="str">
        <f t="shared" si="94"/>
        <v/>
      </c>
      <c r="CZ17" t="str">
        <f t="shared" si="95"/>
        <v/>
      </c>
      <c r="DA17" t="str">
        <f t="shared" si="96"/>
        <v/>
      </c>
      <c r="DB17" t="str">
        <f t="shared" si="97"/>
        <v/>
      </c>
      <c r="DC17" t="str">
        <f t="shared" si="98"/>
        <v/>
      </c>
      <c r="DD17" t="str">
        <f t="shared" si="99"/>
        <v/>
      </c>
      <c r="DE17" t="str">
        <f t="shared" si="100"/>
        <v/>
      </c>
      <c r="DF17">
        <v>500</v>
      </c>
      <c r="DG17">
        <v>500</v>
      </c>
      <c r="DH17" s="14">
        <v>1086.0999999999999</v>
      </c>
      <c r="DI17" s="14">
        <v>685</v>
      </c>
      <c r="DJ17" s="14">
        <v>560</v>
      </c>
      <c r="DK17" s="14">
        <v>0</v>
      </c>
      <c r="DL17" s="14">
        <v>0</v>
      </c>
      <c r="DM17">
        <v>6.8</v>
      </c>
      <c r="DN17" s="14">
        <v>1023.1</v>
      </c>
      <c r="DO17">
        <v>34</v>
      </c>
      <c r="DP17">
        <v>160</v>
      </c>
      <c r="DQ17" s="14">
        <v>0</v>
      </c>
      <c r="DR17" s="14">
        <v>0</v>
      </c>
      <c r="DS17" s="14">
        <v>500</v>
      </c>
      <c r="DT17" s="14">
        <v>0</v>
      </c>
      <c r="DU17" s="14">
        <v>1023.1</v>
      </c>
      <c r="DV17">
        <v>6.8</v>
      </c>
      <c r="DW17">
        <v>49</v>
      </c>
      <c r="DX17" s="14">
        <v>5.2</v>
      </c>
      <c r="DY17">
        <v>685</v>
      </c>
      <c r="DZ17">
        <v>545</v>
      </c>
      <c r="EA17">
        <v>0</v>
      </c>
      <c r="EB17" s="14">
        <f t="shared" si="101"/>
        <v>90000</v>
      </c>
      <c r="EC17" s="14">
        <v>195498</v>
      </c>
      <c r="ED17" s="14">
        <v>123300</v>
      </c>
      <c r="EE17" s="14">
        <v>100800</v>
      </c>
      <c r="EF17" s="14">
        <v>0</v>
      </c>
      <c r="EG17" s="14">
        <v>0</v>
      </c>
      <c r="EH17" s="14">
        <v>1224</v>
      </c>
      <c r="EI17" s="14">
        <v>184158</v>
      </c>
      <c r="EJ17" s="14">
        <v>6120</v>
      </c>
      <c r="EK17" s="14">
        <v>28800</v>
      </c>
      <c r="EL17" s="14">
        <v>0</v>
      </c>
      <c r="EM17" s="14">
        <v>0</v>
      </c>
      <c r="EN17" s="14">
        <v>90000</v>
      </c>
      <c r="EO17" s="14">
        <v>0</v>
      </c>
      <c r="EP17" s="14">
        <v>184158</v>
      </c>
      <c r="EQ17">
        <v>1224</v>
      </c>
      <c r="ER17" s="14">
        <v>8820</v>
      </c>
      <c r="ES17" s="14">
        <v>936</v>
      </c>
      <c r="ET17" s="14">
        <v>123300</v>
      </c>
      <c r="EU17" s="14">
        <v>98100</v>
      </c>
      <c r="EV17">
        <v>0</v>
      </c>
      <c r="EW17" t="s">
        <v>53</v>
      </c>
      <c r="EX17" t="s">
        <v>45</v>
      </c>
      <c r="EY17" t="s">
        <v>31</v>
      </c>
      <c r="EZ17" s="2" t="s">
        <v>89</v>
      </c>
      <c r="FA17" s="2"/>
      <c r="FB17" s="2"/>
      <c r="FC17" s="3" t="s">
        <v>436</v>
      </c>
      <c r="FD17" t="s">
        <v>435</v>
      </c>
      <c r="FG17" t="s">
        <v>315</v>
      </c>
      <c r="FS17">
        <v>658</v>
      </c>
    </row>
    <row r="18" spans="1:175" x14ac:dyDescent="0.2">
      <c r="A18" t="s">
        <v>35</v>
      </c>
      <c r="B18">
        <v>2001</v>
      </c>
      <c r="C18" s="45">
        <v>37073</v>
      </c>
      <c r="D18" t="s">
        <v>86</v>
      </c>
      <c r="E18" t="str">
        <f>CONCATENATE(D18," ",B18)</f>
        <v>CA 2001</v>
      </c>
      <c r="F18" t="s">
        <v>84</v>
      </c>
      <c r="G18" t="s">
        <v>85</v>
      </c>
      <c r="H18" t="s">
        <v>29</v>
      </c>
      <c r="I18" t="s">
        <v>354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  <c r="N18" t="str">
        <f t="shared" si="5"/>
        <v/>
      </c>
      <c r="O18" t="str">
        <f t="shared" si="6"/>
        <v/>
      </c>
      <c r="P18" t="str">
        <f t="shared" si="7"/>
        <v/>
      </c>
      <c r="Q18" t="str">
        <f t="shared" si="8"/>
        <v/>
      </c>
      <c r="R18" t="str">
        <f t="shared" si="9"/>
        <v/>
      </c>
      <c r="S18" t="str">
        <f t="shared" si="10"/>
        <v/>
      </c>
      <c r="T18" t="str">
        <f t="shared" si="11"/>
        <v/>
      </c>
      <c r="U18" t="str">
        <f t="shared" si="12"/>
        <v/>
      </c>
      <c r="V18" t="str">
        <f t="shared" si="13"/>
        <v/>
      </c>
      <c r="W18" t="str">
        <f t="shared" si="14"/>
        <v/>
      </c>
      <c r="X18" t="str">
        <f t="shared" si="15"/>
        <v/>
      </c>
      <c r="Y18" t="str">
        <f t="shared" si="16"/>
        <v/>
      </c>
      <c r="Z18" t="str">
        <f t="shared" si="17"/>
        <v/>
      </c>
      <c r="AA18" t="str">
        <f t="shared" si="18"/>
        <v/>
      </c>
      <c r="AB18" t="str">
        <f t="shared" si="19"/>
        <v/>
      </c>
      <c r="AC18" t="str">
        <f t="shared" si="20"/>
        <v/>
      </c>
      <c r="AD18" t="str">
        <f t="shared" si="21"/>
        <v/>
      </c>
      <c r="AE18" t="str">
        <f t="shared" si="22"/>
        <v/>
      </c>
      <c r="AF18" t="str">
        <f t="shared" si="23"/>
        <v/>
      </c>
      <c r="AG18" t="str">
        <f t="shared" si="24"/>
        <v/>
      </c>
      <c r="AH18" t="str">
        <f t="shared" si="25"/>
        <v/>
      </c>
      <c r="AI18" t="str">
        <f t="shared" si="26"/>
        <v/>
      </c>
      <c r="AJ18" t="str">
        <f t="shared" si="27"/>
        <v/>
      </c>
      <c r="AK18" t="str">
        <f t="shared" si="28"/>
        <v/>
      </c>
      <c r="AL18" t="str">
        <f t="shared" si="29"/>
        <v/>
      </c>
      <c r="AM18" t="str">
        <f t="shared" si="30"/>
        <v/>
      </c>
      <c r="AN18" t="str">
        <f t="shared" si="31"/>
        <v/>
      </c>
      <c r="AO18" t="str">
        <f t="shared" si="32"/>
        <v/>
      </c>
      <c r="AP18" t="str">
        <f t="shared" si="33"/>
        <v/>
      </c>
      <c r="AQ18" t="str">
        <f t="shared" si="34"/>
        <v/>
      </c>
      <c r="AR18" t="str">
        <f t="shared" si="35"/>
        <v/>
      </c>
      <c r="AS18" t="str">
        <f t="shared" si="36"/>
        <v/>
      </c>
      <c r="AT18" t="str">
        <f t="shared" si="37"/>
        <v/>
      </c>
      <c r="AU18" t="str">
        <f t="shared" si="38"/>
        <v/>
      </c>
      <c r="AV18" t="str">
        <f t="shared" si="39"/>
        <v/>
      </c>
      <c r="AW18" t="str">
        <f t="shared" si="40"/>
        <v/>
      </c>
      <c r="AX18" t="str">
        <f t="shared" si="41"/>
        <v/>
      </c>
      <c r="AY18" t="str">
        <f t="shared" si="42"/>
        <v/>
      </c>
      <c r="AZ18" t="str">
        <f t="shared" si="43"/>
        <v/>
      </c>
      <c r="BA18" t="str">
        <f t="shared" si="44"/>
        <v/>
      </c>
      <c r="BB18" t="str">
        <f t="shared" si="45"/>
        <v/>
      </c>
      <c r="BC18" t="str">
        <f t="shared" si="46"/>
        <v/>
      </c>
      <c r="BD18" t="str">
        <f t="shared" si="47"/>
        <v/>
      </c>
      <c r="BE18" t="str">
        <f t="shared" si="48"/>
        <v/>
      </c>
      <c r="BF18" t="str">
        <f t="shared" si="49"/>
        <v/>
      </c>
      <c r="BG18" t="str">
        <f t="shared" si="50"/>
        <v/>
      </c>
      <c r="BH18" t="str">
        <f t="shared" si="51"/>
        <v/>
      </c>
      <c r="BI18" t="str">
        <f t="shared" si="52"/>
        <v/>
      </c>
      <c r="BJ18" t="str">
        <f t="shared" si="53"/>
        <v/>
      </c>
      <c r="BK18" t="str">
        <f t="shared" si="54"/>
        <v/>
      </c>
      <c r="BL18" t="str">
        <f t="shared" si="55"/>
        <v/>
      </c>
      <c r="BM18" t="str">
        <f t="shared" si="56"/>
        <v>PG&amp;E</v>
      </c>
      <c r="BN18" t="str">
        <f t="shared" si="57"/>
        <v>PG&amp;E 2001</v>
      </c>
      <c r="BO18" t="str">
        <f t="shared" si="58"/>
        <v/>
      </c>
      <c r="BP18" t="str">
        <f t="shared" si="59"/>
        <v/>
      </c>
      <c r="BQ18" t="str">
        <f t="shared" si="60"/>
        <v/>
      </c>
      <c r="BR18" t="str">
        <f t="shared" si="61"/>
        <v/>
      </c>
      <c r="BS18" t="str">
        <f t="shared" si="62"/>
        <v/>
      </c>
      <c r="BT18" t="str">
        <f t="shared" si="63"/>
        <v/>
      </c>
      <c r="BU18" t="str">
        <f t="shared" si="64"/>
        <v/>
      </c>
      <c r="BV18" t="str">
        <f t="shared" si="65"/>
        <v/>
      </c>
      <c r="BW18" t="str">
        <f t="shared" si="66"/>
        <v/>
      </c>
      <c r="BX18" t="str">
        <f t="shared" si="67"/>
        <v/>
      </c>
      <c r="BY18" t="str">
        <f t="shared" si="68"/>
        <v/>
      </c>
      <c r="BZ18" t="str">
        <f t="shared" si="69"/>
        <v/>
      </c>
      <c r="CA18" t="str">
        <f t="shared" si="70"/>
        <v/>
      </c>
      <c r="CB18" t="str">
        <f t="shared" si="71"/>
        <v/>
      </c>
      <c r="CC18" t="str">
        <f t="shared" si="72"/>
        <v/>
      </c>
      <c r="CD18" t="str">
        <f t="shared" si="73"/>
        <v/>
      </c>
      <c r="CE18" t="str">
        <f t="shared" si="74"/>
        <v/>
      </c>
      <c r="CF18" t="str">
        <f t="shared" si="75"/>
        <v/>
      </c>
      <c r="CG18" t="str">
        <f t="shared" si="76"/>
        <v/>
      </c>
      <c r="CH18" t="str">
        <f t="shared" si="77"/>
        <v/>
      </c>
      <c r="CI18" t="str">
        <f t="shared" si="78"/>
        <v/>
      </c>
      <c r="CJ18" t="str">
        <f t="shared" si="79"/>
        <v/>
      </c>
      <c r="CK18" t="str">
        <f t="shared" si="80"/>
        <v/>
      </c>
      <c r="CL18" t="str">
        <f t="shared" si="81"/>
        <v/>
      </c>
      <c r="CM18" t="str">
        <f t="shared" si="82"/>
        <v/>
      </c>
      <c r="CN18" t="str">
        <f t="shared" si="83"/>
        <v/>
      </c>
      <c r="CO18" t="str">
        <f t="shared" si="84"/>
        <v/>
      </c>
      <c r="CP18" t="str">
        <f t="shared" si="85"/>
        <v/>
      </c>
      <c r="CQ18" t="str">
        <f t="shared" si="86"/>
        <v/>
      </c>
      <c r="CR18" t="str">
        <f t="shared" si="87"/>
        <v/>
      </c>
      <c r="CS18" t="str">
        <f t="shared" si="88"/>
        <v/>
      </c>
      <c r="CT18" t="str">
        <f t="shared" si="89"/>
        <v/>
      </c>
      <c r="CU18" t="str">
        <f t="shared" si="90"/>
        <v/>
      </c>
      <c r="CV18" t="str">
        <f t="shared" si="91"/>
        <v/>
      </c>
      <c r="CW18" t="str">
        <f t="shared" si="92"/>
        <v/>
      </c>
      <c r="CX18" t="str">
        <f t="shared" si="93"/>
        <v/>
      </c>
      <c r="CY18" t="str">
        <f t="shared" si="94"/>
        <v/>
      </c>
      <c r="CZ18" t="str">
        <f t="shared" si="95"/>
        <v/>
      </c>
      <c r="DA18" t="str">
        <f t="shared" si="96"/>
        <v/>
      </c>
      <c r="DB18" t="str">
        <f t="shared" si="97"/>
        <v/>
      </c>
      <c r="DC18" t="str">
        <f t="shared" si="98"/>
        <v/>
      </c>
      <c r="DD18" t="str">
        <f t="shared" si="99"/>
        <v/>
      </c>
      <c r="DE18" t="str">
        <f t="shared" si="100"/>
        <v/>
      </c>
      <c r="DF18">
        <v>51</v>
      </c>
      <c r="DG18">
        <v>51</v>
      </c>
      <c r="DH18" s="14">
        <v>1326.1</v>
      </c>
      <c r="DI18" s="14">
        <v>1205</v>
      </c>
      <c r="DJ18" s="14">
        <v>560</v>
      </c>
      <c r="DK18" s="14">
        <v>0</v>
      </c>
      <c r="DL18" s="14">
        <v>0</v>
      </c>
      <c r="DM18">
        <v>6.8</v>
      </c>
      <c r="DN18" s="14">
        <v>1023.1</v>
      </c>
      <c r="DO18">
        <v>34</v>
      </c>
      <c r="DP18">
        <v>160</v>
      </c>
      <c r="DQ18" s="14">
        <v>0</v>
      </c>
      <c r="DR18" s="14">
        <v>0</v>
      </c>
      <c r="DS18" s="14">
        <v>1051</v>
      </c>
      <c r="DT18" s="14">
        <v>490</v>
      </c>
      <c r="DU18" s="14">
        <v>1023.1</v>
      </c>
      <c r="DV18">
        <v>6.8</v>
      </c>
      <c r="DW18">
        <v>49</v>
      </c>
      <c r="DX18" s="14">
        <v>5.2</v>
      </c>
      <c r="DY18">
        <v>685</v>
      </c>
      <c r="DZ18">
        <v>1065</v>
      </c>
      <c r="EA18">
        <v>0</v>
      </c>
      <c r="EB18" s="14">
        <f t="shared" si="101"/>
        <v>9180</v>
      </c>
      <c r="EC18" s="14">
        <v>238698</v>
      </c>
      <c r="ED18" s="14">
        <v>216900</v>
      </c>
      <c r="EE18" s="14">
        <v>100800</v>
      </c>
      <c r="EF18" s="14">
        <v>0</v>
      </c>
      <c r="EG18" s="14">
        <v>0</v>
      </c>
      <c r="EH18" s="14">
        <v>1224</v>
      </c>
      <c r="EI18" s="14">
        <v>184158</v>
      </c>
      <c r="EJ18" s="14">
        <v>6120</v>
      </c>
      <c r="EK18" s="14">
        <v>28800</v>
      </c>
      <c r="EL18" s="14">
        <v>0</v>
      </c>
      <c r="EM18" s="14">
        <v>0</v>
      </c>
      <c r="EN18" s="14">
        <v>189180</v>
      </c>
      <c r="EO18" s="14">
        <v>88200</v>
      </c>
      <c r="EP18" s="14">
        <v>184158</v>
      </c>
      <c r="EQ18">
        <v>1224</v>
      </c>
      <c r="ER18" s="14">
        <v>8820</v>
      </c>
      <c r="ES18" s="14">
        <v>936</v>
      </c>
      <c r="ET18" s="14">
        <v>123300</v>
      </c>
      <c r="EU18" s="14">
        <v>191700</v>
      </c>
      <c r="EV18">
        <v>0</v>
      </c>
      <c r="EW18" t="s">
        <v>36</v>
      </c>
      <c r="EX18" t="s">
        <v>45</v>
      </c>
      <c r="EY18" t="s">
        <v>31</v>
      </c>
      <c r="EZ18" s="2" t="s">
        <v>89</v>
      </c>
      <c r="FA18" s="1"/>
      <c r="FB18" s="1"/>
      <c r="FS18">
        <v>371</v>
      </c>
    </row>
    <row r="19" spans="1:175" x14ac:dyDescent="0.2">
      <c r="A19" t="s">
        <v>35</v>
      </c>
      <c r="B19">
        <v>2001</v>
      </c>
      <c r="C19" s="45">
        <v>37073</v>
      </c>
      <c r="D19" t="s">
        <v>86</v>
      </c>
      <c r="E19" t="str">
        <f t="shared" si="0"/>
        <v>CA 2001</v>
      </c>
      <c r="F19" t="s">
        <v>107</v>
      </c>
      <c r="G19" t="s">
        <v>108</v>
      </c>
      <c r="H19" t="s">
        <v>104</v>
      </c>
      <c r="I19" t="s">
        <v>109</v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/>
      </c>
      <c r="P19" t="str">
        <f t="shared" si="7"/>
        <v/>
      </c>
      <c r="Q19" t="str">
        <f t="shared" si="8"/>
        <v/>
      </c>
      <c r="R19" t="str">
        <f t="shared" si="9"/>
        <v/>
      </c>
      <c r="S19" t="str">
        <f t="shared" si="10"/>
        <v/>
      </c>
      <c r="T19" t="str">
        <f t="shared" si="11"/>
        <v/>
      </c>
      <c r="U19" t="str">
        <f t="shared" si="12"/>
        <v/>
      </c>
      <c r="V19" t="str">
        <f t="shared" si="13"/>
        <v/>
      </c>
      <c r="W19" t="str">
        <f t="shared" si="14"/>
        <v/>
      </c>
      <c r="X19" t="str">
        <f t="shared" si="15"/>
        <v/>
      </c>
      <c r="Y19" t="str">
        <f t="shared" si="16"/>
        <v/>
      </c>
      <c r="Z19" t="str">
        <f t="shared" si="17"/>
        <v/>
      </c>
      <c r="AA19" t="str">
        <f t="shared" si="18"/>
        <v/>
      </c>
      <c r="AB19" t="str">
        <f t="shared" si="19"/>
        <v/>
      </c>
      <c r="AC19" t="str">
        <f t="shared" si="20"/>
        <v/>
      </c>
      <c r="AD19" t="str">
        <f t="shared" si="21"/>
        <v/>
      </c>
      <c r="AE19" t="str">
        <f t="shared" si="22"/>
        <v/>
      </c>
      <c r="AF19" t="str">
        <f t="shared" si="23"/>
        <v/>
      </c>
      <c r="AG19" t="str">
        <f t="shared" si="24"/>
        <v/>
      </c>
      <c r="AH19" t="str">
        <f t="shared" si="25"/>
        <v/>
      </c>
      <c r="AI19" t="str">
        <f t="shared" si="26"/>
        <v/>
      </c>
      <c r="AJ19" t="str">
        <f t="shared" si="27"/>
        <v/>
      </c>
      <c r="AK19" t="str">
        <f t="shared" si="28"/>
        <v/>
      </c>
      <c r="AL19" t="str">
        <f t="shared" si="29"/>
        <v/>
      </c>
      <c r="AM19" t="str">
        <f t="shared" si="30"/>
        <v/>
      </c>
      <c r="AN19" t="str">
        <f t="shared" si="31"/>
        <v/>
      </c>
      <c r="AO19" t="str">
        <f t="shared" si="32"/>
        <v/>
      </c>
      <c r="AP19" t="str">
        <f t="shared" si="33"/>
        <v/>
      </c>
      <c r="AQ19" t="str">
        <f t="shared" si="34"/>
        <v/>
      </c>
      <c r="AR19" t="str">
        <f t="shared" si="35"/>
        <v/>
      </c>
      <c r="AS19" t="str">
        <f t="shared" si="36"/>
        <v/>
      </c>
      <c r="AT19" t="str">
        <f t="shared" si="37"/>
        <v/>
      </c>
      <c r="AU19" t="str">
        <f t="shared" si="38"/>
        <v/>
      </c>
      <c r="AV19" t="str">
        <f t="shared" si="39"/>
        <v/>
      </c>
      <c r="AW19" t="str">
        <f t="shared" si="40"/>
        <v/>
      </c>
      <c r="AX19" t="str">
        <f t="shared" si="41"/>
        <v/>
      </c>
      <c r="AY19" t="str">
        <f t="shared" si="42"/>
        <v/>
      </c>
      <c r="AZ19" t="str">
        <f t="shared" si="43"/>
        <v/>
      </c>
      <c r="BA19" t="str">
        <f t="shared" si="44"/>
        <v/>
      </c>
      <c r="BB19" t="str">
        <f t="shared" si="45"/>
        <v/>
      </c>
      <c r="BC19" t="str">
        <f t="shared" si="46"/>
        <v/>
      </c>
      <c r="BD19" t="str">
        <f t="shared" si="47"/>
        <v/>
      </c>
      <c r="BE19" t="str">
        <f t="shared" si="48"/>
        <v/>
      </c>
      <c r="BF19" t="str">
        <f t="shared" si="49"/>
        <v/>
      </c>
      <c r="BG19" t="str">
        <f t="shared" si="50"/>
        <v/>
      </c>
      <c r="BH19" t="str">
        <f t="shared" si="51"/>
        <v/>
      </c>
      <c r="BI19" t="str">
        <f t="shared" si="52"/>
        <v/>
      </c>
      <c r="BJ19" t="str">
        <f t="shared" si="53"/>
        <v/>
      </c>
      <c r="BK19" t="str">
        <f t="shared" si="54"/>
        <v/>
      </c>
      <c r="BL19" t="str">
        <f t="shared" si="55"/>
        <v/>
      </c>
      <c r="BM19" t="str">
        <f t="shared" si="56"/>
        <v>PG&amp;E</v>
      </c>
      <c r="BN19" t="str">
        <f t="shared" si="57"/>
        <v>PG&amp;E 2001</v>
      </c>
      <c r="BO19" t="str">
        <f t="shared" si="58"/>
        <v/>
      </c>
      <c r="BP19" t="str">
        <f t="shared" si="59"/>
        <v/>
      </c>
      <c r="BQ19" t="str">
        <f t="shared" si="60"/>
        <v/>
      </c>
      <c r="BR19" t="str">
        <f t="shared" si="61"/>
        <v/>
      </c>
      <c r="BS19" t="str">
        <f t="shared" si="62"/>
        <v/>
      </c>
      <c r="BT19" t="str">
        <f t="shared" si="63"/>
        <v/>
      </c>
      <c r="BU19" t="str">
        <f t="shared" si="64"/>
        <v/>
      </c>
      <c r="BV19" t="str">
        <f t="shared" si="65"/>
        <v/>
      </c>
      <c r="BW19" t="str">
        <f t="shared" si="66"/>
        <v/>
      </c>
      <c r="BX19" t="str">
        <f t="shared" si="67"/>
        <v/>
      </c>
      <c r="BY19" t="str">
        <f t="shared" si="68"/>
        <v/>
      </c>
      <c r="BZ19" t="str">
        <f t="shared" si="69"/>
        <v/>
      </c>
      <c r="CA19" t="str">
        <f t="shared" si="70"/>
        <v/>
      </c>
      <c r="CB19" t="str">
        <f t="shared" si="71"/>
        <v/>
      </c>
      <c r="CC19" t="str">
        <f t="shared" si="72"/>
        <v/>
      </c>
      <c r="CD19" t="str">
        <f t="shared" si="73"/>
        <v/>
      </c>
      <c r="CE19" t="str">
        <f t="shared" si="74"/>
        <v/>
      </c>
      <c r="CF19" t="str">
        <f t="shared" si="75"/>
        <v/>
      </c>
      <c r="CG19" t="str">
        <f t="shared" si="76"/>
        <v/>
      </c>
      <c r="CH19" t="str">
        <f t="shared" si="77"/>
        <v/>
      </c>
      <c r="CI19" t="str">
        <f t="shared" si="78"/>
        <v/>
      </c>
      <c r="CJ19" t="str">
        <f t="shared" si="79"/>
        <v/>
      </c>
      <c r="CK19" t="str">
        <f t="shared" si="80"/>
        <v/>
      </c>
      <c r="CL19" t="str">
        <f t="shared" si="81"/>
        <v/>
      </c>
      <c r="CM19" t="str">
        <f t="shared" si="82"/>
        <v/>
      </c>
      <c r="CN19" t="str">
        <f t="shared" si="83"/>
        <v/>
      </c>
      <c r="CO19" t="str">
        <f t="shared" si="84"/>
        <v/>
      </c>
      <c r="CP19" t="str">
        <f t="shared" si="85"/>
        <v/>
      </c>
      <c r="CQ19" t="str">
        <f t="shared" si="86"/>
        <v/>
      </c>
      <c r="CR19" t="str">
        <f t="shared" si="87"/>
        <v/>
      </c>
      <c r="CS19" t="str">
        <f t="shared" si="88"/>
        <v/>
      </c>
      <c r="CT19" t="str">
        <f t="shared" si="89"/>
        <v/>
      </c>
      <c r="CU19" t="str">
        <f t="shared" si="90"/>
        <v/>
      </c>
      <c r="CV19" t="str">
        <f t="shared" si="91"/>
        <v/>
      </c>
      <c r="CW19" t="str">
        <f t="shared" si="92"/>
        <v/>
      </c>
      <c r="CX19" t="str">
        <f t="shared" si="93"/>
        <v/>
      </c>
      <c r="CY19" t="str">
        <f t="shared" si="94"/>
        <v/>
      </c>
      <c r="CZ19" t="str">
        <f t="shared" si="95"/>
        <v/>
      </c>
      <c r="DA19" t="str">
        <f t="shared" si="96"/>
        <v/>
      </c>
      <c r="DB19" t="str">
        <f t="shared" si="97"/>
        <v/>
      </c>
      <c r="DC19" t="str">
        <f t="shared" si="98"/>
        <v/>
      </c>
      <c r="DD19" t="str">
        <f t="shared" si="99"/>
        <v/>
      </c>
      <c r="DE19" t="str">
        <f t="shared" si="100"/>
        <v/>
      </c>
      <c r="DF19">
        <v>500</v>
      </c>
      <c r="DG19">
        <v>425</v>
      </c>
      <c r="DH19" s="14">
        <v>1326.1</v>
      </c>
      <c r="DI19" s="14">
        <v>1205</v>
      </c>
      <c r="DJ19" s="14">
        <v>560</v>
      </c>
      <c r="DK19" s="14">
        <v>0</v>
      </c>
      <c r="DL19" s="14">
        <v>0</v>
      </c>
      <c r="DM19">
        <v>6.8</v>
      </c>
      <c r="DN19" s="14">
        <v>1023.1</v>
      </c>
      <c r="DO19">
        <v>34</v>
      </c>
      <c r="DP19">
        <v>160</v>
      </c>
      <c r="DQ19" s="14">
        <v>0</v>
      </c>
      <c r="DR19" s="14">
        <v>0</v>
      </c>
      <c r="DS19" s="14">
        <v>1000</v>
      </c>
      <c r="DT19" s="14">
        <v>490</v>
      </c>
      <c r="DU19" s="14">
        <v>1023.1</v>
      </c>
      <c r="DV19">
        <v>6.8</v>
      </c>
      <c r="DW19">
        <v>49</v>
      </c>
      <c r="DX19" s="14">
        <v>5.2</v>
      </c>
      <c r="DY19">
        <v>685</v>
      </c>
      <c r="DZ19">
        <v>1065</v>
      </c>
      <c r="EA19">
        <v>0</v>
      </c>
      <c r="EB19" s="14">
        <f t="shared" si="101"/>
        <v>90000</v>
      </c>
      <c r="EC19" s="14">
        <v>238698</v>
      </c>
      <c r="ED19" s="14">
        <v>216900</v>
      </c>
      <c r="EE19" s="14">
        <v>100800</v>
      </c>
      <c r="EF19" s="14">
        <v>0</v>
      </c>
      <c r="EG19" s="14">
        <v>0</v>
      </c>
      <c r="EH19" s="14">
        <v>1224</v>
      </c>
      <c r="EI19" s="14">
        <v>184158</v>
      </c>
      <c r="EJ19" s="14">
        <v>6120</v>
      </c>
      <c r="EK19" s="14">
        <v>28800</v>
      </c>
      <c r="EL19" s="14">
        <v>0</v>
      </c>
      <c r="EM19" s="14">
        <v>0</v>
      </c>
      <c r="EN19" s="14">
        <v>180000</v>
      </c>
      <c r="EO19" s="14">
        <v>88200</v>
      </c>
      <c r="EP19" s="14">
        <v>184158</v>
      </c>
      <c r="EQ19">
        <v>1224</v>
      </c>
      <c r="ER19" s="14">
        <v>8820</v>
      </c>
      <c r="ES19" s="14">
        <v>936</v>
      </c>
      <c r="ET19" s="14">
        <v>123300</v>
      </c>
      <c r="EU19" s="14">
        <v>191700</v>
      </c>
      <c r="EV19">
        <v>0</v>
      </c>
      <c r="EW19" t="s">
        <v>53</v>
      </c>
      <c r="EX19" t="s">
        <v>45</v>
      </c>
      <c r="EY19" t="s">
        <v>31</v>
      </c>
      <c r="EZ19" s="2" t="s">
        <v>89</v>
      </c>
      <c r="FA19" s="2"/>
      <c r="FB19" s="2"/>
      <c r="FC19" s="3" t="s">
        <v>436</v>
      </c>
      <c r="FD19" t="s">
        <v>435</v>
      </c>
      <c r="FS19">
        <v>657</v>
      </c>
    </row>
    <row r="20" spans="1:175" x14ac:dyDescent="0.2">
      <c r="A20" t="s">
        <v>60</v>
      </c>
      <c r="B20">
        <v>2002</v>
      </c>
      <c r="C20" s="45">
        <v>37408</v>
      </c>
      <c r="D20" t="s">
        <v>86</v>
      </c>
      <c r="E20" t="str">
        <f t="shared" si="0"/>
        <v>CA 2002</v>
      </c>
      <c r="F20" t="s">
        <v>84</v>
      </c>
      <c r="G20" t="s">
        <v>85</v>
      </c>
      <c r="H20" t="s">
        <v>87</v>
      </c>
      <c r="I20" t="s">
        <v>88</v>
      </c>
      <c r="J20" t="str">
        <f t="shared" si="1"/>
        <v/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/>
      </c>
      <c r="P20" t="str">
        <f t="shared" si="7"/>
        <v/>
      </c>
      <c r="Q20" t="str">
        <f t="shared" si="8"/>
        <v/>
      </c>
      <c r="R20" t="str">
        <f t="shared" si="9"/>
        <v/>
      </c>
      <c r="S20" t="str">
        <f t="shared" si="10"/>
        <v/>
      </c>
      <c r="T20" t="str">
        <f t="shared" si="11"/>
        <v/>
      </c>
      <c r="U20" t="str">
        <f t="shared" si="12"/>
        <v/>
      </c>
      <c r="V20" t="str">
        <f t="shared" si="13"/>
        <v/>
      </c>
      <c r="W20" t="str">
        <f t="shared" si="14"/>
        <v/>
      </c>
      <c r="X20" t="str">
        <f t="shared" si="15"/>
        <v/>
      </c>
      <c r="Y20" t="str">
        <f t="shared" si="16"/>
        <v/>
      </c>
      <c r="Z20" t="str">
        <f t="shared" si="17"/>
        <v/>
      </c>
      <c r="AA20" t="str">
        <f t="shared" si="18"/>
        <v/>
      </c>
      <c r="AB20" t="str">
        <f t="shared" si="19"/>
        <v/>
      </c>
      <c r="AC20" t="str">
        <f t="shared" si="20"/>
        <v/>
      </c>
      <c r="AD20" t="str">
        <f t="shared" si="21"/>
        <v/>
      </c>
      <c r="AE20" t="str">
        <f t="shared" si="22"/>
        <v/>
      </c>
      <c r="AF20" t="str">
        <f t="shared" si="23"/>
        <v/>
      </c>
      <c r="AG20" t="str">
        <f t="shared" si="24"/>
        <v/>
      </c>
      <c r="AH20" t="str">
        <f t="shared" si="25"/>
        <v/>
      </c>
      <c r="AI20" t="str">
        <f t="shared" si="26"/>
        <v/>
      </c>
      <c r="AJ20" t="str">
        <f t="shared" si="27"/>
        <v/>
      </c>
      <c r="AK20" t="str">
        <f t="shared" si="28"/>
        <v/>
      </c>
      <c r="AL20" t="str">
        <f t="shared" si="29"/>
        <v/>
      </c>
      <c r="AM20" t="str">
        <f t="shared" si="30"/>
        <v/>
      </c>
      <c r="AN20" t="str">
        <f t="shared" si="31"/>
        <v/>
      </c>
      <c r="AO20" t="str">
        <f t="shared" si="32"/>
        <v/>
      </c>
      <c r="AP20" t="str">
        <f t="shared" si="33"/>
        <v/>
      </c>
      <c r="AQ20" t="str">
        <f t="shared" si="34"/>
        <v/>
      </c>
      <c r="AR20" t="str">
        <f t="shared" si="35"/>
        <v/>
      </c>
      <c r="AS20" t="str">
        <f t="shared" si="36"/>
        <v/>
      </c>
      <c r="AT20" t="str">
        <f t="shared" si="37"/>
        <v/>
      </c>
      <c r="AU20" t="str">
        <f t="shared" si="38"/>
        <v/>
      </c>
      <c r="AV20" t="str">
        <f t="shared" si="39"/>
        <v/>
      </c>
      <c r="AW20" t="str">
        <f t="shared" si="40"/>
        <v/>
      </c>
      <c r="AX20" t="str">
        <f t="shared" si="41"/>
        <v/>
      </c>
      <c r="AY20" t="str">
        <f t="shared" si="42"/>
        <v/>
      </c>
      <c r="AZ20" t="str">
        <f t="shared" si="43"/>
        <v/>
      </c>
      <c r="BA20" t="str">
        <f t="shared" si="44"/>
        <v/>
      </c>
      <c r="BB20" t="str">
        <f t="shared" si="45"/>
        <v/>
      </c>
      <c r="BC20" t="str">
        <f t="shared" si="46"/>
        <v/>
      </c>
      <c r="BD20" t="str">
        <f t="shared" si="47"/>
        <v/>
      </c>
      <c r="BE20" t="str">
        <f t="shared" si="48"/>
        <v/>
      </c>
      <c r="BF20" t="str">
        <f t="shared" si="49"/>
        <v/>
      </c>
      <c r="BG20" t="str">
        <f t="shared" si="50"/>
        <v/>
      </c>
      <c r="BH20" t="str">
        <f t="shared" si="51"/>
        <v/>
      </c>
      <c r="BI20" t="str">
        <f t="shared" si="52"/>
        <v/>
      </c>
      <c r="BJ20" t="str">
        <f t="shared" si="53"/>
        <v/>
      </c>
      <c r="BK20" t="str">
        <f t="shared" si="54"/>
        <v/>
      </c>
      <c r="BL20" t="str">
        <f t="shared" si="55"/>
        <v/>
      </c>
      <c r="BM20" t="str">
        <f t="shared" si="56"/>
        <v>PG&amp;E</v>
      </c>
      <c r="BN20" t="str">
        <f t="shared" si="57"/>
        <v/>
      </c>
      <c r="BO20" t="str">
        <f t="shared" si="58"/>
        <v>PG&amp;E 2002</v>
      </c>
      <c r="BP20" t="str">
        <f t="shared" si="59"/>
        <v/>
      </c>
      <c r="BQ20" t="str">
        <f t="shared" si="60"/>
        <v/>
      </c>
      <c r="BR20" t="str">
        <f t="shared" si="61"/>
        <v/>
      </c>
      <c r="BS20" t="str">
        <f t="shared" si="62"/>
        <v/>
      </c>
      <c r="BT20" t="str">
        <f t="shared" si="63"/>
        <v/>
      </c>
      <c r="BU20" t="str">
        <f t="shared" si="64"/>
        <v/>
      </c>
      <c r="BV20" t="str">
        <f t="shared" si="65"/>
        <v/>
      </c>
      <c r="BW20" t="str">
        <f t="shared" si="66"/>
        <v/>
      </c>
      <c r="BX20" t="str">
        <f t="shared" si="67"/>
        <v/>
      </c>
      <c r="BY20" t="str">
        <f t="shared" si="68"/>
        <v/>
      </c>
      <c r="BZ20" t="str">
        <f t="shared" si="69"/>
        <v/>
      </c>
      <c r="CA20" t="str">
        <f t="shared" si="70"/>
        <v/>
      </c>
      <c r="CB20" t="str">
        <f t="shared" si="71"/>
        <v/>
      </c>
      <c r="CC20" t="str">
        <f t="shared" si="72"/>
        <v/>
      </c>
      <c r="CD20" t="str">
        <f t="shared" si="73"/>
        <v/>
      </c>
      <c r="CE20" t="str">
        <f t="shared" si="74"/>
        <v/>
      </c>
      <c r="CF20" t="str">
        <f t="shared" si="75"/>
        <v/>
      </c>
      <c r="CG20" t="str">
        <f t="shared" si="76"/>
        <v/>
      </c>
      <c r="CH20" t="str">
        <f t="shared" si="77"/>
        <v/>
      </c>
      <c r="CI20" t="str">
        <f t="shared" si="78"/>
        <v/>
      </c>
      <c r="CJ20" t="str">
        <f t="shared" si="79"/>
        <v/>
      </c>
      <c r="CK20" t="str">
        <f t="shared" si="80"/>
        <v/>
      </c>
      <c r="CL20" t="str">
        <f t="shared" si="81"/>
        <v/>
      </c>
      <c r="CM20" t="str">
        <f t="shared" si="82"/>
        <v/>
      </c>
      <c r="CN20" t="str">
        <f t="shared" si="83"/>
        <v/>
      </c>
      <c r="CO20" t="str">
        <f t="shared" si="84"/>
        <v/>
      </c>
      <c r="CP20" t="str">
        <f t="shared" si="85"/>
        <v/>
      </c>
      <c r="CQ20" t="str">
        <f t="shared" si="86"/>
        <v/>
      </c>
      <c r="CR20" t="str">
        <f t="shared" si="87"/>
        <v/>
      </c>
      <c r="CS20" t="str">
        <f t="shared" si="88"/>
        <v/>
      </c>
      <c r="CT20" t="str">
        <f t="shared" si="89"/>
        <v/>
      </c>
      <c r="CU20" t="str">
        <f t="shared" si="90"/>
        <v/>
      </c>
      <c r="CV20" t="str">
        <f t="shared" si="91"/>
        <v/>
      </c>
      <c r="CW20" t="str">
        <f t="shared" si="92"/>
        <v/>
      </c>
      <c r="CX20" t="str">
        <f t="shared" si="93"/>
        <v/>
      </c>
      <c r="CY20" t="str">
        <f t="shared" si="94"/>
        <v/>
      </c>
      <c r="CZ20" t="str">
        <f t="shared" si="95"/>
        <v/>
      </c>
      <c r="DA20" t="str">
        <f t="shared" si="96"/>
        <v/>
      </c>
      <c r="DB20" t="str">
        <f t="shared" si="97"/>
        <v/>
      </c>
      <c r="DC20" t="str">
        <f t="shared" si="98"/>
        <v/>
      </c>
      <c r="DD20" t="str">
        <f t="shared" si="99"/>
        <v/>
      </c>
      <c r="DE20" t="str">
        <f t="shared" si="100"/>
        <v/>
      </c>
      <c r="DF20">
        <v>170</v>
      </c>
      <c r="DG20">
        <v>170</v>
      </c>
      <c r="DH20" s="14">
        <v>1611.1</v>
      </c>
      <c r="DI20" s="14">
        <v>1205</v>
      </c>
      <c r="DJ20" s="14">
        <v>2915</v>
      </c>
      <c r="DK20" s="14">
        <v>1363</v>
      </c>
      <c r="DL20" s="14">
        <v>345</v>
      </c>
      <c r="DM20">
        <v>6.8</v>
      </c>
      <c r="DN20" s="14">
        <v>1233.0999999999999</v>
      </c>
      <c r="DO20">
        <v>34</v>
      </c>
      <c r="DP20">
        <v>160</v>
      </c>
      <c r="DQ20" s="14">
        <v>280</v>
      </c>
      <c r="DR20" s="14">
        <v>350</v>
      </c>
      <c r="DS20" s="14">
        <v>2101</v>
      </c>
      <c r="DT20" s="14">
        <v>760</v>
      </c>
      <c r="DU20" s="14">
        <v>1233.0999999999999</v>
      </c>
      <c r="DV20">
        <v>6.8</v>
      </c>
      <c r="DW20">
        <v>49</v>
      </c>
      <c r="DX20" s="14">
        <v>5.2</v>
      </c>
      <c r="DY20">
        <v>685</v>
      </c>
      <c r="DZ20">
        <v>1065</v>
      </c>
      <c r="EA20">
        <v>0</v>
      </c>
      <c r="EB20" s="14">
        <f t="shared" si="101"/>
        <v>30600</v>
      </c>
      <c r="EC20" s="14">
        <v>289998</v>
      </c>
      <c r="ED20" s="14">
        <v>216900</v>
      </c>
      <c r="EE20" s="14">
        <v>524700</v>
      </c>
      <c r="EF20" s="14">
        <v>245340</v>
      </c>
      <c r="EG20" s="14">
        <v>62100</v>
      </c>
      <c r="EH20" s="14">
        <v>1224</v>
      </c>
      <c r="EI20" s="14">
        <v>221958</v>
      </c>
      <c r="EJ20" s="14">
        <v>6120</v>
      </c>
      <c r="EK20" s="14">
        <v>28800</v>
      </c>
      <c r="EL20" s="14">
        <v>50400</v>
      </c>
      <c r="EM20" s="14">
        <v>63000</v>
      </c>
      <c r="EN20" s="14">
        <v>378180</v>
      </c>
      <c r="EO20" s="14">
        <v>136800</v>
      </c>
      <c r="EP20" s="14">
        <v>221958</v>
      </c>
      <c r="EQ20">
        <v>1224</v>
      </c>
      <c r="ER20" s="14">
        <v>8820</v>
      </c>
      <c r="ES20" s="14">
        <v>936</v>
      </c>
      <c r="ET20" s="14">
        <v>123300</v>
      </c>
      <c r="EU20" s="14">
        <v>191700</v>
      </c>
      <c r="EV20">
        <v>0</v>
      </c>
      <c r="EW20" t="s">
        <v>36</v>
      </c>
      <c r="EX20" t="s">
        <v>45</v>
      </c>
      <c r="EY20" t="s">
        <v>31</v>
      </c>
      <c r="EZ20" s="2" t="s">
        <v>89</v>
      </c>
      <c r="FA20" s="2"/>
      <c r="FB20" s="2"/>
      <c r="FC20" t="s">
        <v>504</v>
      </c>
      <c r="FD20" t="s">
        <v>505</v>
      </c>
      <c r="FG20" t="s">
        <v>351</v>
      </c>
      <c r="FH20">
        <v>0</v>
      </c>
      <c r="FS20">
        <v>749</v>
      </c>
    </row>
    <row r="21" spans="1:175" x14ac:dyDescent="0.2">
      <c r="A21" t="s">
        <v>35</v>
      </c>
      <c r="B21">
        <v>2002</v>
      </c>
      <c r="C21" s="45">
        <v>37408</v>
      </c>
      <c r="D21" t="s">
        <v>86</v>
      </c>
      <c r="E21" t="str">
        <f>CONCATENATE(D21," ",B21)</f>
        <v>CA 2002</v>
      </c>
      <c r="F21" t="s">
        <v>107</v>
      </c>
      <c r="G21" t="s">
        <v>108</v>
      </c>
      <c r="H21" t="s">
        <v>104</v>
      </c>
      <c r="I21" t="s">
        <v>186</v>
      </c>
      <c r="J21" t="str">
        <f t="shared" si="1"/>
        <v/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/>
      </c>
      <c r="P21" t="str">
        <f t="shared" si="7"/>
        <v/>
      </c>
      <c r="Q21" t="str">
        <f t="shared" si="8"/>
        <v/>
      </c>
      <c r="R21" t="str">
        <f t="shared" si="9"/>
        <v/>
      </c>
      <c r="S21" t="str">
        <f t="shared" si="10"/>
        <v/>
      </c>
      <c r="T21" t="str">
        <f t="shared" si="11"/>
        <v/>
      </c>
      <c r="U21" t="str">
        <f t="shared" si="12"/>
        <v/>
      </c>
      <c r="V21" t="str">
        <f t="shared" si="13"/>
        <v/>
      </c>
      <c r="W21" t="str">
        <f t="shared" si="14"/>
        <v/>
      </c>
      <c r="X21" t="str">
        <f t="shared" si="15"/>
        <v/>
      </c>
      <c r="Y21" t="str">
        <f t="shared" si="16"/>
        <v/>
      </c>
      <c r="Z21" t="str">
        <f t="shared" si="17"/>
        <v/>
      </c>
      <c r="AA21" t="str">
        <f t="shared" si="18"/>
        <v/>
      </c>
      <c r="AB21" t="str">
        <f t="shared" si="19"/>
        <v/>
      </c>
      <c r="AC21" t="str">
        <f t="shared" si="20"/>
        <v/>
      </c>
      <c r="AD21" t="str">
        <f t="shared" si="21"/>
        <v/>
      </c>
      <c r="AE21" t="str">
        <f t="shared" si="22"/>
        <v/>
      </c>
      <c r="AF21" t="str">
        <f t="shared" si="23"/>
        <v/>
      </c>
      <c r="AG21" t="str">
        <f t="shared" si="24"/>
        <v/>
      </c>
      <c r="AH21" t="str">
        <f t="shared" si="25"/>
        <v/>
      </c>
      <c r="AI21" t="str">
        <f t="shared" si="26"/>
        <v/>
      </c>
      <c r="AJ21" t="str">
        <f t="shared" si="27"/>
        <v/>
      </c>
      <c r="AK21" t="str">
        <f t="shared" si="28"/>
        <v/>
      </c>
      <c r="AL21" t="str">
        <f t="shared" si="29"/>
        <v/>
      </c>
      <c r="AM21" t="str">
        <f t="shared" si="30"/>
        <v/>
      </c>
      <c r="AN21" t="str">
        <f t="shared" si="31"/>
        <v/>
      </c>
      <c r="AO21" t="str">
        <f t="shared" si="32"/>
        <v/>
      </c>
      <c r="AP21" t="str">
        <f t="shared" si="33"/>
        <v/>
      </c>
      <c r="AQ21" t="str">
        <f t="shared" si="34"/>
        <v/>
      </c>
      <c r="AR21" t="str">
        <f t="shared" si="35"/>
        <v/>
      </c>
      <c r="AS21" t="str">
        <f t="shared" si="36"/>
        <v/>
      </c>
      <c r="AT21" t="str">
        <f t="shared" si="37"/>
        <v/>
      </c>
      <c r="AU21" t="str">
        <f t="shared" si="38"/>
        <v/>
      </c>
      <c r="AV21" t="str">
        <f t="shared" si="39"/>
        <v/>
      </c>
      <c r="AW21" t="str">
        <f t="shared" si="40"/>
        <v/>
      </c>
      <c r="AX21" t="str">
        <f t="shared" si="41"/>
        <v/>
      </c>
      <c r="AY21" t="str">
        <f t="shared" si="42"/>
        <v/>
      </c>
      <c r="AZ21" t="str">
        <f t="shared" si="43"/>
        <v/>
      </c>
      <c r="BA21" t="str">
        <f t="shared" si="44"/>
        <v/>
      </c>
      <c r="BB21" t="str">
        <f t="shared" si="45"/>
        <v/>
      </c>
      <c r="BC21" t="str">
        <f t="shared" si="46"/>
        <v/>
      </c>
      <c r="BD21" t="str">
        <f t="shared" si="47"/>
        <v/>
      </c>
      <c r="BE21" t="str">
        <f t="shared" si="48"/>
        <v/>
      </c>
      <c r="BF21" t="str">
        <f t="shared" si="49"/>
        <v/>
      </c>
      <c r="BG21" t="str">
        <f t="shared" si="50"/>
        <v/>
      </c>
      <c r="BH21" t="str">
        <f t="shared" si="51"/>
        <v/>
      </c>
      <c r="BI21" t="str">
        <f t="shared" si="52"/>
        <v/>
      </c>
      <c r="BJ21" t="str">
        <f t="shared" si="53"/>
        <v/>
      </c>
      <c r="BK21" t="str">
        <f t="shared" si="54"/>
        <v/>
      </c>
      <c r="BL21" t="str">
        <f t="shared" si="55"/>
        <v/>
      </c>
      <c r="BM21" t="str">
        <f t="shared" si="56"/>
        <v>PG&amp;E</v>
      </c>
      <c r="BN21" t="str">
        <f t="shared" si="57"/>
        <v/>
      </c>
      <c r="BO21" t="str">
        <f t="shared" si="58"/>
        <v>PG&amp;E 2002</v>
      </c>
      <c r="BP21" t="str">
        <f t="shared" si="59"/>
        <v/>
      </c>
      <c r="BQ21" t="str">
        <f t="shared" si="60"/>
        <v/>
      </c>
      <c r="BR21" t="str">
        <f t="shared" si="61"/>
        <v/>
      </c>
      <c r="BS21" t="str">
        <f t="shared" si="62"/>
        <v/>
      </c>
      <c r="BT21" t="str">
        <f t="shared" si="63"/>
        <v/>
      </c>
      <c r="BU21" t="str">
        <f t="shared" si="64"/>
        <v/>
      </c>
      <c r="BV21" t="str">
        <f t="shared" si="65"/>
        <v/>
      </c>
      <c r="BW21" t="str">
        <f t="shared" si="66"/>
        <v/>
      </c>
      <c r="BX21" t="str">
        <f t="shared" si="67"/>
        <v/>
      </c>
      <c r="BY21" t="str">
        <f t="shared" si="68"/>
        <v/>
      </c>
      <c r="BZ21" t="str">
        <f t="shared" si="69"/>
        <v/>
      </c>
      <c r="CA21" t="str">
        <f t="shared" si="70"/>
        <v/>
      </c>
      <c r="CB21" t="str">
        <f t="shared" si="71"/>
        <v/>
      </c>
      <c r="CC21" t="str">
        <f t="shared" si="72"/>
        <v/>
      </c>
      <c r="CD21" t="str">
        <f t="shared" si="73"/>
        <v/>
      </c>
      <c r="CE21" t="str">
        <f t="shared" si="74"/>
        <v/>
      </c>
      <c r="CF21" t="str">
        <f t="shared" si="75"/>
        <v/>
      </c>
      <c r="CG21" t="str">
        <f t="shared" si="76"/>
        <v/>
      </c>
      <c r="CH21" t="str">
        <f t="shared" si="77"/>
        <v/>
      </c>
      <c r="CI21" t="str">
        <f t="shared" si="78"/>
        <v/>
      </c>
      <c r="CJ21" t="str">
        <f t="shared" si="79"/>
        <v/>
      </c>
      <c r="CK21" t="str">
        <f t="shared" si="80"/>
        <v/>
      </c>
      <c r="CL21" t="str">
        <f t="shared" si="81"/>
        <v/>
      </c>
      <c r="CM21" t="str">
        <f t="shared" si="82"/>
        <v/>
      </c>
      <c r="CN21" t="str">
        <f t="shared" si="83"/>
        <v/>
      </c>
      <c r="CO21" t="str">
        <f t="shared" si="84"/>
        <v/>
      </c>
      <c r="CP21" t="str">
        <f t="shared" si="85"/>
        <v/>
      </c>
      <c r="CQ21" t="str">
        <f t="shared" si="86"/>
        <v/>
      </c>
      <c r="CR21" t="str">
        <f t="shared" si="87"/>
        <v/>
      </c>
      <c r="CS21" t="str">
        <f t="shared" si="88"/>
        <v/>
      </c>
      <c r="CT21" t="str">
        <f t="shared" si="89"/>
        <v/>
      </c>
      <c r="CU21" t="str">
        <f t="shared" si="90"/>
        <v/>
      </c>
      <c r="CV21" t="str">
        <f t="shared" si="91"/>
        <v/>
      </c>
      <c r="CW21" t="str">
        <f t="shared" si="92"/>
        <v/>
      </c>
      <c r="CX21" t="str">
        <f t="shared" si="93"/>
        <v/>
      </c>
      <c r="CY21" t="str">
        <f t="shared" si="94"/>
        <v/>
      </c>
      <c r="CZ21" t="str">
        <f t="shared" si="95"/>
        <v/>
      </c>
      <c r="DA21" t="str">
        <f t="shared" si="96"/>
        <v/>
      </c>
      <c r="DB21" t="str">
        <f t="shared" si="97"/>
        <v/>
      </c>
      <c r="DC21" t="str">
        <f t="shared" si="98"/>
        <v/>
      </c>
      <c r="DD21" t="str">
        <f t="shared" si="99"/>
        <v/>
      </c>
      <c r="DE21" t="str">
        <f t="shared" si="100"/>
        <v/>
      </c>
      <c r="DF21">
        <v>880</v>
      </c>
      <c r="DG21">
        <v>880</v>
      </c>
      <c r="DH21" s="14">
        <v>1611.1</v>
      </c>
      <c r="DI21" s="14">
        <v>1205</v>
      </c>
      <c r="DJ21" s="14">
        <v>2915</v>
      </c>
      <c r="DK21" s="14">
        <v>1363</v>
      </c>
      <c r="DL21" s="14">
        <v>345</v>
      </c>
      <c r="DM21">
        <v>6.8</v>
      </c>
      <c r="DN21" s="14">
        <v>1233.0999999999999</v>
      </c>
      <c r="DO21">
        <v>34</v>
      </c>
      <c r="DP21">
        <v>160</v>
      </c>
      <c r="DQ21" s="14">
        <v>280</v>
      </c>
      <c r="DR21" s="14">
        <v>350</v>
      </c>
      <c r="DS21" s="14">
        <v>1931</v>
      </c>
      <c r="DT21" s="14">
        <v>760</v>
      </c>
      <c r="DU21" s="14">
        <v>1233.0999999999999</v>
      </c>
      <c r="DV21">
        <v>6.8</v>
      </c>
      <c r="DW21">
        <v>49</v>
      </c>
      <c r="DX21" s="14">
        <v>5.2</v>
      </c>
      <c r="DY21">
        <v>685</v>
      </c>
      <c r="DZ21">
        <v>1065</v>
      </c>
      <c r="EA21">
        <v>0</v>
      </c>
      <c r="EB21" s="14">
        <f>DF21*$EB$1*$EB$2</f>
        <v>158400</v>
      </c>
      <c r="EC21" s="14">
        <v>289998</v>
      </c>
      <c r="ED21" s="14">
        <v>216900</v>
      </c>
      <c r="EE21" s="14">
        <v>524700</v>
      </c>
      <c r="EF21" s="14">
        <v>245340</v>
      </c>
      <c r="EG21" s="14">
        <v>62100</v>
      </c>
      <c r="EH21" s="14">
        <v>1224</v>
      </c>
      <c r="EI21" s="14">
        <v>221958</v>
      </c>
      <c r="EJ21" s="14">
        <v>6120</v>
      </c>
      <c r="EK21" s="14">
        <v>28800</v>
      </c>
      <c r="EL21" s="14">
        <v>50400</v>
      </c>
      <c r="EM21" s="14">
        <v>63000</v>
      </c>
      <c r="EN21" s="14">
        <v>347580</v>
      </c>
      <c r="EO21" s="14">
        <v>136800</v>
      </c>
      <c r="EP21" s="14">
        <v>221958</v>
      </c>
      <c r="EQ21">
        <v>1224</v>
      </c>
      <c r="ER21" s="14">
        <v>8820</v>
      </c>
      <c r="ES21" s="14">
        <v>936</v>
      </c>
      <c r="ET21" s="14">
        <v>123300</v>
      </c>
      <c r="EU21" s="14">
        <v>191700</v>
      </c>
      <c r="EV21">
        <v>0</v>
      </c>
      <c r="EW21" t="s">
        <v>53</v>
      </c>
      <c r="EX21" t="s">
        <v>45</v>
      </c>
      <c r="EY21" t="s">
        <v>31</v>
      </c>
      <c r="EZ21" s="2" t="s">
        <v>89</v>
      </c>
      <c r="FA21" s="2"/>
      <c r="FB21" s="2"/>
      <c r="FC21" s="3" t="s">
        <v>436</v>
      </c>
      <c r="FD21" t="s">
        <v>435</v>
      </c>
      <c r="FS21">
        <v>192</v>
      </c>
    </row>
    <row r="22" spans="1:175" x14ac:dyDescent="0.2">
      <c r="A22" t="s">
        <v>35</v>
      </c>
      <c r="B22">
        <v>2002</v>
      </c>
      <c r="C22" s="45">
        <v>37500</v>
      </c>
      <c r="D22" t="s">
        <v>86</v>
      </c>
      <c r="E22" t="str">
        <f t="shared" si="0"/>
        <v>CA 2002</v>
      </c>
      <c r="F22" t="s">
        <v>205</v>
      </c>
      <c r="G22" t="s">
        <v>206</v>
      </c>
      <c r="H22" t="s">
        <v>207</v>
      </c>
      <c r="I22" t="s">
        <v>208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  <c r="Q22" t="str">
        <f t="shared" si="8"/>
        <v/>
      </c>
      <c r="R22" t="str">
        <f t="shared" si="9"/>
        <v/>
      </c>
      <c r="S22" t="str">
        <f t="shared" si="10"/>
        <v/>
      </c>
      <c r="T22" t="str">
        <f t="shared" si="11"/>
        <v/>
      </c>
      <c r="U22" t="str">
        <f t="shared" si="12"/>
        <v/>
      </c>
      <c r="V22" t="str">
        <f t="shared" si="13"/>
        <v/>
      </c>
      <c r="W22" t="str">
        <f t="shared" si="14"/>
        <v/>
      </c>
      <c r="X22" t="str">
        <f t="shared" si="15"/>
        <v/>
      </c>
      <c r="Y22" t="str">
        <f t="shared" si="16"/>
        <v/>
      </c>
      <c r="Z22" t="str">
        <f t="shared" si="17"/>
        <v/>
      </c>
      <c r="AA22" t="str">
        <f t="shared" si="18"/>
        <v/>
      </c>
      <c r="AB22" t="str">
        <f t="shared" si="19"/>
        <v/>
      </c>
      <c r="AC22" t="str">
        <f t="shared" si="20"/>
        <v/>
      </c>
      <c r="AD22" t="str">
        <f t="shared" si="21"/>
        <v/>
      </c>
      <c r="AE22" t="str">
        <f t="shared" si="22"/>
        <v/>
      </c>
      <c r="AF22" t="str">
        <f t="shared" si="23"/>
        <v/>
      </c>
      <c r="AG22" t="str">
        <f t="shared" si="24"/>
        <v/>
      </c>
      <c r="AH22" t="str">
        <f t="shared" si="25"/>
        <v/>
      </c>
      <c r="AI22" t="str">
        <f t="shared" si="26"/>
        <v/>
      </c>
      <c r="AJ22" t="str">
        <f t="shared" si="27"/>
        <v/>
      </c>
      <c r="AK22" t="str">
        <f t="shared" si="28"/>
        <v/>
      </c>
      <c r="AL22" t="str">
        <f t="shared" si="29"/>
        <v/>
      </c>
      <c r="AM22" t="str">
        <f t="shared" si="30"/>
        <v/>
      </c>
      <c r="AN22" t="str">
        <f t="shared" si="31"/>
        <v/>
      </c>
      <c r="AO22" t="str">
        <f t="shared" si="32"/>
        <v/>
      </c>
      <c r="AP22" t="str">
        <f t="shared" si="33"/>
        <v/>
      </c>
      <c r="AQ22" t="str">
        <f t="shared" si="34"/>
        <v/>
      </c>
      <c r="AR22" t="str">
        <f t="shared" si="35"/>
        <v/>
      </c>
      <c r="AS22" t="str">
        <f t="shared" si="36"/>
        <v/>
      </c>
      <c r="AT22" t="str">
        <f t="shared" si="37"/>
        <v/>
      </c>
      <c r="AU22" t="str">
        <f t="shared" si="38"/>
        <v/>
      </c>
      <c r="AV22" t="str">
        <f t="shared" si="39"/>
        <v/>
      </c>
      <c r="AW22" t="str">
        <f t="shared" si="40"/>
        <v/>
      </c>
      <c r="AX22" t="str">
        <f t="shared" si="41"/>
        <v/>
      </c>
      <c r="AY22" t="str">
        <f t="shared" si="42"/>
        <v/>
      </c>
      <c r="AZ22" t="str">
        <f t="shared" si="43"/>
        <v/>
      </c>
      <c r="BA22" t="str">
        <f t="shared" si="44"/>
        <v/>
      </c>
      <c r="BB22" t="str">
        <f t="shared" si="45"/>
        <v/>
      </c>
      <c r="BC22" t="str">
        <f t="shared" si="46"/>
        <v/>
      </c>
      <c r="BD22" t="str">
        <f t="shared" si="47"/>
        <v/>
      </c>
      <c r="BE22" t="str">
        <f t="shared" si="48"/>
        <v/>
      </c>
      <c r="BF22" t="str">
        <f t="shared" si="49"/>
        <v/>
      </c>
      <c r="BG22" t="str">
        <f t="shared" si="50"/>
        <v/>
      </c>
      <c r="BH22" t="str">
        <f t="shared" si="51"/>
        <v/>
      </c>
      <c r="BI22" t="str">
        <f t="shared" si="52"/>
        <v/>
      </c>
      <c r="BJ22" t="str">
        <f t="shared" si="53"/>
        <v/>
      </c>
      <c r="BK22" t="str">
        <f t="shared" si="54"/>
        <v/>
      </c>
      <c r="BL22" t="str">
        <f t="shared" si="55"/>
        <v/>
      </c>
      <c r="BM22" t="str">
        <f t="shared" si="56"/>
        <v>PG&amp;E</v>
      </c>
      <c r="BN22" t="str">
        <f t="shared" si="57"/>
        <v/>
      </c>
      <c r="BO22" t="str">
        <f t="shared" si="58"/>
        <v>PG&amp;E 2002</v>
      </c>
      <c r="BP22" t="str">
        <f t="shared" si="59"/>
        <v/>
      </c>
      <c r="BQ22" t="str">
        <f t="shared" si="60"/>
        <v/>
      </c>
      <c r="BR22" t="str">
        <f t="shared" si="61"/>
        <v/>
      </c>
      <c r="BS22" t="str">
        <f t="shared" si="62"/>
        <v/>
      </c>
      <c r="BT22" t="str">
        <f t="shared" si="63"/>
        <v/>
      </c>
      <c r="BU22" t="str">
        <f t="shared" si="64"/>
        <v/>
      </c>
      <c r="BV22" t="str">
        <f t="shared" si="65"/>
        <v/>
      </c>
      <c r="BW22" t="str">
        <f t="shared" si="66"/>
        <v/>
      </c>
      <c r="BX22" t="str">
        <f t="shared" si="67"/>
        <v/>
      </c>
      <c r="BY22" t="str">
        <f t="shared" si="68"/>
        <v/>
      </c>
      <c r="BZ22" t="str">
        <f t="shared" si="69"/>
        <v/>
      </c>
      <c r="CA22" t="str">
        <f t="shared" si="70"/>
        <v/>
      </c>
      <c r="CB22" t="str">
        <f t="shared" si="71"/>
        <v/>
      </c>
      <c r="CC22" t="str">
        <f t="shared" si="72"/>
        <v/>
      </c>
      <c r="CD22" t="str">
        <f t="shared" si="73"/>
        <v/>
      </c>
      <c r="CE22" t="str">
        <f t="shared" si="74"/>
        <v/>
      </c>
      <c r="CF22" t="str">
        <f t="shared" si="75"/>
        <v/>
      </c>
      <c r="CG22" t="str">
        <f t="shared" si="76"/>
        <v/>
      </c>
      <c r="CH22" t="str">
        <f t="shared" si="77"/>
        <v/>
      </c>
      <c r="CI22" t="str">
        <f t="shared" si="78"/>
        <v/>
      </c>
      <c r="CJ22" t="str">
        <f t="shared" si="79"/>
        <v/>
      </c>
      <c r="CK22" t="str">
        <f t="shared" si="80"/>
        <v/>
      </c>
      <c r="CL22" t="str">
        <f t="shared" si="81"/>
        <v/>
      </c>
      <c r="CM22" t="str">
        <f t="shared" si="82"/>
        <v/>
      </c>
      <c r="CN22" t="str">
        <f t="shared" si="83"/>
        <v/>
      </c>
      <c r="CO22" t="str">
        <f t="shared" si="84"/>
        <v/>
      </c>
      <c r="CP22" t="str">
        <f t="shared" si="85"/>
        <v/>
      </c>
      <c r="CQ22" t="str">
        <f t="shared" si="86"/>
        <v/>
      </c>
      <c r="CR22" t="str">
        <f t="shared" si="87"/>
        <v/>
      </c>
      <c r="CS22" t="str">
        <f t="shared" si="88"/>
        <v/>
      </c>
      <c r="CT22" t="str">
        <f t="shared" si="89"/>
        <v/>
      </c>
      <c r="CU22" t="str">
        <f t="shared" si="90"/>
        <v/>
      </c>
      <c r="CV22" t="str">
        <f t="shared" si="91"/>
        <v/>
      </c>
      <c r="CW22" t="str">
        <f t="shared" si="92"/>
        <v/>
      </c>
      <c r="CX22" t="str">
        <f t="shared" si="93"/>
        <v/>
      </c>
      <c r="CY22" t="str">
        <f t="shared" si="94"/>
        <v/>
      </c>
      <c r="CZ22" t="str">
        <f t="shared" si="95"/>
        <v/>
      </c>
      <c r="DA22" t="str">
        <f t="shared" si="96"/>
        <v/>
      </c>
      <c r="DB22" t="str">
        <f t="shared" si="97"/>
        <v/>
      </c>
      <c r="DC22" t="str">
        <f t="shared" si="98"/>
        <v/>
      </c>
      <c r="DD22" t="str">
        <f t="shared" si="99"/>
        <v/>
      </c>
      <c r="DE22" t="str">
        <f t="shared" si="100"/>
        <v/>
      </c>
      <c r="DF22">
        <v>1060</v>
      </c>
      <c r="DG22">
        <v>1060</v>
      </c>
      <c r="DH22" s="14">
        <v>1611.1</v>
      </c>
      <c r="DI22" s="14">
        <v>1205</v>
      </c>
      <c r="DJ22" s="14">
        <v>3465</v>
      </c>
      <c r="DK22" s="14">
        <v>1863</v>
      </c>
      <c r="DL22" s="14">
        <v>345</v>
      </c>
      <c r="DM22">
        <v>6.8</v>
      </c>
      <c r="DN22" s="14">
        <v>1233.0999999999999</v>
      </c>
      <c r="DO22">
        <v>34</v>
      </c>
      <c r="DP22">
        <v>160</v>
      </c>
      <c r="DQ22" s="14">
        <v>1313</v>
      </c>
      <c r="DR22" s="14">
        <v>350</v>
      </c>
      <c r="DS22" s="14">
        <v>3161</v>
      </c>
      <c r="DT22" s="14">
        <v>1296</v>
      </c>
      <c r="DU22" s="14">
        <v>1233.0999999999999</v>
      </c>
      <c r="DV22">
        <v>6.8</v>
      </c>
      <c r="DW22">
        <v>49</v>
      </c>
      <c r="DX22" s="14">
        <v>455.2</v>
      </c>
      <c r="DY22">
        <v>685</v>
      </c>
      <c r="DZ22">
        <v>1065</v>
      </c>
      <c r="EA22">
        <v>0</v>
      </c>
      <c r="EB22" s="14">
        <f t="shared" si="101"/>
        <v>190800</v>
      </c>
      <c r="EC22" s="14">
        <v>289998</v>
      </c>
      <c r="ED22" s="14">
        <v>216900</v>
      </c>
      <c r="EE22" s="14">
        <v>623700</v>
      </c>
      <c r="EF22" s="14">
        <v>335340</v>
      </c>
      <c r="EG22" s="14">
        <v>62100</v>
      </c>
      <c r="EH22" s="14">
        <v>1224</v>
      </c>
      <c r="EI22" s="14">
        <v>221958</v>
      </c>
      <c r="EJ22" s="14">
        <v>6120</v>
      </c>
      <c r="EK22" s="14">
        <v>28800</v>
      </c>
      <c r="EL22" s="14">
        <v>236340</v>
      </c>
      <c r="EM22" s="14">
        <v>63000</v>
      </c>
      <c r="EN22" s="14">
        <v>568980</v>
      </c>
      <c r="EO22" s="14">
        <v>233280</v>
      </c>
      <c r="EP22" s="14">
        <v>221958</v>
      </c>
      <c r="EQ22">
        <v>1224</v>
      </c>
      <c r="ER22" s="14">
        <v>8820</v>
      </c>
      <c r="ES22" s="14">
        <v>81936</v>
      </c>
      <c r="ET22" s="14">
        <v>123300</v>
      </c>
      <c r="EU22" s="14">
        <v>191700</v>
      </c>
      <c r="EV22">
        <v>0</v>
      </c>
      <c r="EW22" t="s">
        <v>53</v>
      </c>
      <c r="EX22" t="s">
        <v>38</v>
      </c>
      <c r="EY22" t="s">
        <v>31</v>
      </c>
      <c r="EZ22" s="2" t="s">
        <v>89</v>
      </c>
      <c r="FA22" s="2"/>
      <c r="FB22" s="2"/>
      <c r="FC22" t="s">
        <v>445</v>
      </c>
      <c r="FD22" t="s">
        <v>446</v>
      </c>
      <c r="FE22" t="s">
        <v>447</v>
      </c>
      <c r="FF22" t="s">
        <v>448</v>
      </c>
      <c r="FS22">
        <v>190</v>
      </c>
    </row>
    <row r="23" spans="1:175" x14ac:dyDescent="0.2">
      <c r="A23" t="s">
        <v>60</v>
      </c>
      <c r="B23">
        <v>2002</v>
      </c>
      <c r="C23" s="45">
        <v>37591</v>
      </c>
      <c r="D23" t="s">
        <v>86</v>
      </c>
      <c r="E23" t="str">
        <f t="shared" si="0"/>
        <v>CA 2002</v>
      </c>
      <c r="F23" t="s">
        <v>84</v>
      </c>
      <c r="G23" t="s">
        <v>85</v>
      </c>
      <c r="H23" t="s">
        <v>87</v>
      </c>
      <c r="I23" t="s">
        <v>88</v>
      </c>
      <c r="J23" t="str">
        <f t="shared" si="1"/>
        <v/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  <c r="Q23" t="str">
        <f t="shared" si="8"/>
        <v/>
      </c>
      <c r="R23" t="str">
        <f t="shared" si="9"/>
        <v/>
      </c>
      <c r="S23" t="str">
        <f t="shared" si="10"/>
        <v/>
      </c>
      <c r="T23" t="str">
        <f t="shared" si="11"/>
        <v/>
      </c>
      <c r="U23" t="str">
        <f t="shared" si="12"/>
        <v/>
      </c>
      <c r="V23" t="str">
        <f t="shared" si="13"/>
        <v/>
      </c>
      <c r="W23" t="str">
        <f t="shared" si="14"/>
        <v/>
      </c>
      <c r="X23" t="str">
        <f t="shared" si="15"/>
        <v/>
      </c>
      <c r="Y23" t="str">
        <f t="shared" si="16"/>
        <v/>
      </c>
      <c r="Z23" t="str">
        <f t="shared" si="17"/>
        <v/>
      </c>
      <c r="AA23" t="str">
        <f t="shared" si="18"/>
        <v/>
      </c>
      <c r="AB23" t="str">
        <f t="shared" si="19"/>
        <v/>
      </c>
      <c r="AC23" t="str">
        <f t="shared" si="20"/>
        <v/>
      </c>
      <c r="AD23" t="str">
        <f t="shared" si="21"/>
        <v/>
      </c>
      <c r="AE23" t="str">
        <f t="shared" si="22"/>
        <v/>
      </c>
      <c r="AF23" t="str">
        <f t="shared" si="23"/>
        <v/>
      </c>
      <c r="AG23" t="str">
        <f t="shared" si="24"/>
        <v/>
      </c>
      <c r="AH23" t="str">
        <f t="shared" si="25"/>
        <v/>
      </c>
      <c r="AI23" t="str">
        <f t="shared" si="26"/>
        <v/>
      </c>
      <c r="AJ23" t="str">
        <f t="shared" si="27"/>
        <v/>
      </c>
      <c r="AK23" t="str">
        <f t="shared" si="28"/>
        <v/>
      </c>
      <c r="AL23" t="str">
        <f t="shared" si="29"/>
        <v/>
      </c>
      <c r="AM23" t="str">
        <f t="shared" si="30"/>
        <v/>
      </c>
      <c r="AN23" t="str">
        <f t="shared" si="31"/>
        <v/>
      </c>
      <c r="AO23" t="str">
        <f t="shared" si="32"/>
        <v/>
      </c>
      <c r="AP23" t="str">
        <f t="shared" si="33"/>
        <v/>
      </c>
      <c r="AQ23" t="str">
        <f t="shared" si="34"/>
        <v/>
      </c>
      <c r="AR23" t="str">
        <f t="shared" si="35"/>
        <v/>
      </c>
      <c r="AS23" t="str">
        <f t="shared" si="36"/>
        <v/>
      </c>
      <c r="AT23" t="str">
        <f t="shared" si="37"/>
        <v/>
      </c>
      <c r="AU23" t="str">
        <f t="shared" si="38"/>
        <v/>
      </c>
      <c r="AV23" t="str">
        <f t="shared" si="39"/>
        <v/>
      </c>
      <c r="AW23" t="str">
        <f t="shared" si="40"/>
        <v/>
      </c>
      <c r="AX23" t="str">
        <f t="shared" si="41"/>
        <v/>
      </c>
      <c r="AY23" t="str">
        <f t="shared" si="42"/>
        <v/>
      </c>
      <c r="AZ23" t="str">
        <f t="shared" si="43"/>
        <v/>
      </c>
      <c r="BA23" t="str">
        <f t="shared" si="44"/>
        <v/>
      </c>
      <c r="BB23" t="str">
        <f t="shared" si="45"/>
        <v/>
      </c>
      <c r="BC23" t="str">
        <f t="shared" si="46"/>
        <v/>
      </c>
      <c r="BD23" t="str">
        <f t="shared" si="47"/>
        <v/>
      </c>
      <c r="BE23" t="str">
        <f t="shared" si="48"/>
        <v/>
      </c>
      <c r="BF23" t="str">
        <f t="shared" si="49"/>
        <v/>
      </c>
      <c r="BG23" t="str">
        <f t="shared" si="50"/>
        <v/>
      </c>
      <c r="BH23" t="str">
        <f t="shared" si="51"/>
        <v/>
      </c>
      <c r="BI23" t="str">
        <f t="shared" si="52"/>
        <v/>
      </c>
      <c r="BJ23" t="str">
        <f t="shared" si="53"/>
        <v/>
      </c>
      <c r="BK23" t="str">
        <f t="shared" si="54"/>
        <v/>
      </c>
      <c r="BL23" t="str">
        <f t="shared" si="55"/>
        <v/>
      </c>
      <c r="BM23" t="str">
        <f t="shared" si="56"/>
        <v>PG&amp;E</v>
      </c>
      <c r="BN23" t="str">
        <f t="shared" si="57"/>
        <v/>
      </c>
      <c r="BO23" t="str">
        <f t="shared" si="58"/>
        <v>PG&amp;E 2002</v>
      </c>
      <c r="BP23" t="str">
        <f t="shared" si="59"/>
        <v/>
      </c>
      <c r="BQ23" t="str">
        <f t="shared" si="60"/>
        <v/>
      </c>
      <c r="BR23" t="str">
        <f t="shared" si="61"/>
        <v/>
      </c>
      <c r="BS23" t="str">
        <f t="shared" si="62"/>
        <v/>
      </c>
      <c r="BT23" t="str">
        <f t="shared" si="63"/>
        <v/>
      </c>
      <c r="BU23" t="str">
        <f t="shared" si="64"/>
        <v/>
      </c>
      <c r="BV23" t="str">
        <f t="shared" si="65"/>
        <v/>
      </c>
      <c r="BW23" t="str">
        <f t="shared" si="66"/>
        <v/>
      </c>
      <c r="BX23" t="str">
        <f t="shared" si="67"/>
        <v/>
      </c>
      <c r="BY23" t="str">
        <f t="shared" si="68"/>
        <v/>
      </c>
      <c r="BZ23" t="str">
        <f t="shared" si="69"/>
        <v/>
      </c>
      <c r="CA23" t="str">
        <f t="shared" si="70"/>
        <v/>
      </c>
      <c r="CB23" t="str">
        <f t="shared" si="71"/>
        <v/>
      </c>
      <c r="CC23" t="str">
        <f t="shared" si="72"/>
        <v/>
      </c>
      <c r="CD23" t="str">
        <f t="shared" si="73"/>
        <v/>
      </c>
      <c r="CE23" t="str">
        <f t="shared" si="74"/>
        <v/>
      </c>
      <c r="CF23" t="str">
        <f t="shared" si="75"/>
        <v/>
      </c>
      <c r="CG23" t="str">
        <f t="shared" si="76"/>
        <v/>
      </c>
      <c r="CH23" t="str">
        <f t="shared" si="77"/>
        <v/>
      </c>
      <c r="CI23" t="str">
        <f t="shared" si="78"/>
        <v/>
      </c>
      <c r="CJ23" t="str">
        <f t="shared" si="79"/>
        <v/>
      </c>
      <c r="CK23" t="str">
        <f t="shared" si="80"/>
        <v/>
      </c>
      <c r="CL23" t="str">
        <f t="shared" si="81"/>
        <v/>
      </c>
      <c r="CM23" t="str">
        <f t="shared" si="82"/>
        <v/>
      </c>
      <c r="CN23" t="str">
        <f t="shared" si="83"/>
        <v/>
      </c>
      <c r="CO23" t="str">
        <f t="shared" si="84"/>
        <v/>
      </c>
      <c r="CP23" t="str">
        <f t="shared" si="85"/>
        <v/>
      </c>
      <c r="CQ23" t="str">
        <f t="shared" si="86"/>
        <v/>
      </c>
      <c r="CR23" t="str">
        <f t="shared" si="87"/>
        <v/>
      </c>
      <c r="CS23" t="str">
        <f t="shared" si="88"/>
        <v/>
      </c>
      <c r="CT23" t="str">
        <f t="shared" si="89"/>
        <v/>
      </c>
      <c r="CU23" t="str">
        <f t="shared" si="90"/>
        <v/>
      </c>
      <c r="CV23" t="str">
        <f t="shared" si="91"/>
        <v/>
      </c>
      <c r="CW23" t="str">
        <f t="shared" si="92"/>
        <v/>
      </c>
      <c r="CX23" t="str">
        <f t="shared" si="93"/>
        <v/>
      </c>
      <c r="CY23" t="str">
        <f t="shared" si="94"/>
        <v/>
      </c>
      <c r="CZ23" t="str">
        <f t="shared" si="95"/>
        <v/>
      </c>
      <c r="DA23" t="str">
        <f t="shared" si="96"/>
        <v/>
      </c>
      <c r="DB23" t="str">
        <f t="shared" si="97"/>
        <v/>
      </c>
      <c r="DC23" t="str">
        <f t="shared" si="98"/>
        <v/>
      </c>
      <c r="DD23" t="str">
        <f t="shared" si="99"/>
        <v/>
      </c>
      <c r="DE23" t="str">
        <f t="shared" si="100"/>
        <v/>
      </c>
      <c r="DF23">
        <v>345</v>
      </c>
      <c r="DG23">
        <v>345</v>
      </c>
      <c r="DH23" s="14">
        <v>1836.1</v>
      </c>
      <c r="DI23" s="14">
        <v>1205</v>
      </c>
      <c r="DJ23" s="14">
        <v>4015</v>
      </c>
      <c r="DK23" s="14">
        <v>1863</v>
      </c>
      <c r="DL23" s="14">
        <v>345</v>
      </c>
      <c r="DM23">
        <v>6.8</v>
      </c>
      <c r="DN23" s="14">
        <v>1233.0999999999999</v>
      </c>
      <c r="DO23">
        <v>34</v>
      </c>
      <c r="DP23">
        <v>160</v>
      </c>
      <c r="DQ23" s="14">
        <v>1561</v>
      </c>
      <c r="DR23" s="14">
        <v>350</v>
      </c>
      <c r="DS23" s="14">
        <v>3506</v>
      </c>
      <c r="DT23" s="14">
        <v>1296</v>
      </c>
      <c r="DU23" s="14">
        <v>1233.0999999999999</v>
      </c>
      <c r="DV23">
        <v>6.8</v>
      </c>
      <c r="DW23">
        <v>49</v>
      </c>
      <c r="DX23" s="14">
        <v>455.2</v>
      </c>
      <c r="DY23">
        <v>685</v>
      </c>
      <c r="DZ23">
        <v>1065</v>
      </c>
      <c r="EA23">
        <v>0</v>
      </c>
      <c r="EB23" s="14">
        <f t="shared" si="101"/>
        <v>62100</v>
      </c>
      <c r="EC23" s="14">
        <v>330498</v>
      </c>
      <c r="ED23" s="14">
        <v>216900</v>
      </c>
      <c r="EE23" s="14">
        <v>722700</v>
      </c>
      <c r="EF23" s="14">
        <v>335340</v>
      </c>
      <c r="EG23" s="14">
        <v>62100</v>
      </c>
      <c r="EH23" s="14">
        <v>1224</v>
      </c>
      <c r="EI23" s="14">
        <v>221958</v>
      </c>
      <c r="EJ23" s="14">
        <v>6120</v>
      </c>
      <c r="EK23" s="14">
        <v>28800</v>
      </c>
      <c r="EL23" s="14">
        <v>280980</v>
      </c>
      <c r="EM23" s="14">
        <v>63000</v>
      </c>
      <c r="EN23" s="14">
        <v>631080</v>
      </c>
      <c r="EO23" s="14">
        <v>233280</v>
      </c>
      <c r="EP23" s="14">
        <v>221958</v>
      </c>
      <c r="EQ23">
        <v>1224</v>
      </c>
      <c r="ER23" s="14">
        <v>8820</v>
      </c>
      <c r="ES23" s="14">
        <v>81936</v>
      </c>
      <c r="ET23" s="14">
        <v>123300</v>
      </c>
      <c r="EU23" s="14">
        <v>191700</v>
      </c>
      <c r="EV23">
        <v>0</v>
      </c>
      <c r="EW23" t="s">
        <v>53</v>
      </c>
      <c r="EX23" t="s">
        <v>45</v>
      </c>
      <c r="EY23" t="s">
        <v>31</v>
      </c>
      <c r="EZ23" s="2" t="s">
        <v>89</v>
      </c>
      <c r="FA23" s="2"/>
      <c r="FB23" s="2"/>
      <c r="FC23" t="s">
        <v>504</v>
      </c>
      <c r="FD23" t="s">
        <v>505</v>
      </c>
      <c r="FH23">
        <v>0</v>
      </c>
      <c r="FS23">
        <v>855</v>
      </c>
    </row>
    <row r="24" spans="1:175" x14ac:dyDescent="0.2">
      <c r="A24" t="s">
        <v>60</v>
      </c>
      <c r="B24">
        <v>2002</v>
      </c>
      <c r="C24" s="45"/>
      <c r="D24" t="s">
        <v>86</v>
      </c>
      <c r="E24" t="str">
        <f t="shared" si="0"/>
        <v>CA 2002</v>
      </c>
      <c r="F24" t="s">
        <v>178</v>
      </c>
      <c r="G24" t="s">
        <v>179</v>
      </c>
      <c r="H24" t="s">
        <v>180</v>
      </c>
      <c r="I24" t="s">
        <v>181</v>
      </c>
      <c r="J24" t="str">
        <f t="shared" si="1"/>
        <v/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/>
      </c>
      <c r="P24" t="str">
        <f t="shared" si="7"/>
        <v/>
      </c>
      <c r="Q24" t="str">
        <f t="shared" si="8"/>
        <v/>
      </c>
      <c r="R24" t="str">
        <f t="shared" si="9"/>
        <v/>
      </c>
      <c r="S24" t="str">
        <f t="shared" si="10"/>
        <v/>
      </c>
      <c r="T24" t="str">
        <f t="shared" si="11"/>
        <v/>
      </c>
      <c r="U24" t="str">
        <f t="shared" si="12"/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t="str">
        <f t="shared" si="16"/>
        <v/>
      </c>
      <c r="Z24" t="str">
        <f t="shared" si="17"/>
        <v/>
      </c>
      <c r="AA24" t="str">
        <f t="shared" si="18"/>
        <v/>
      </c>
      <c r="AB24" t="str">
        <f t="shared" si="19"/>
        <v/>
      </c>
      <c r="AC24" t="str">
        <f t="shared" si="20"/>
        <v/>
      </c>
      <c r="AD24" t="str">
        <f t="shared" si="21"/>
        <v/>
      </c>
      <c r="AE24" t="str">
        <f t="shared" si="22"/>
        <v/>
      </c>
      <c r="AF24" t="str">
        <f t="shared" si="23"/>
        <v/>
      </c>
      <c r="AG24" t="str">
        <f t="shared" si="24"/>
        <v/>
      </c>
      <c r="AH24" t="str">
        <f t="shared" si="25"/>
        <v/>
      </c>
      <c r="AI24" t="str">
        <f t="shared" si="26"/>
        <v/>
      </c>
      <c r="AJ24" t="str">
        <f t="shared" si="27"/>
        <v/>
      </c>
      <c r="AK24" t="str">
        <f t="shared" si="28"/>
        <v/>
      </c>
      <c r="AL24" t="str">
        <f t="shared" si="29"/>
        <v/>
      </c>
      <c r="AM24" t="str">
        <f t="shared" si="30"/>
        <v/>
      </c>
      <c r="AN24" t="str">
        <f t="shared" si="31"/>
        <v/>
      </c>
      <c r="AO24" t="str">
        <f t="shared" si="32"/>
        <v/>
      </c>
      <c r="AP24" t="str">
        <f t="shared" si="33"/>
        <v/>
      </c>
      <c r="AQ24" t="str">
        <f t="shared" si="34"/>
        <v/>
      </c>
      <c r="AR24" t="str">
        <f t="shared" si="35"/>
        <v/>
      </c>
      <c r="AS24" t="str">
        <f t="shared" si="36"/>
        <v/>
      </c>
      <c r="AT24" t="str">
        <f t="shared" si="37"/>
        <v/>
      </c>
      <c r="AU24" t="str">
        <f t="shared" si="38"/>
        <v/>
      </c>
      <c r="AV24" t="str">
        <f t="shared" si="39"/>
        <v/>
      </c>
      <c r="AW24" t="str">
        <f t="shared" si="40"/>
        <v/>
      </c>
      <c r="AX24" t="str">
        <f t="shared" si="41"/>
        <v/>
      </c>
      <c r="AY24" t="str">
        <f t="shared" si="42"/>
        <v/>
      </c>
      <c r="AZ24" t="str">
        <f t="shared" si="43"/>
        <v/>
      </c>
      <c r="BA24" t="str">
        <f t="shared" si="44"/>
        <v/>
      </c>
      <c r="BB24" t="str">
        <f t="shared" si="45"/>
        <v/>
      </c>
      <c r="BC24" t="str">
        <f t="shared" si="46"/>
        <v/>
      </c>
      <c r="BD24" t="str">
        <f t="shared" si="47"/>
        <v/>
      </c>
      <c r="BE24" t="str">
        <f t="shared" si="48"/>
        <v/>
      </c>
      <c r="BF24" t="str">
        <f t="shared" si="49"/>
        <v/>
      </c>
      <c r="BG24" t="str">
        <f t="shared" si="50"/>
        <v/>
      </c>
      <c r="BH24" t="str">
        <f t="shared" si="51"/>
        <v/>
      </c>
      <c r="BI24" t="str">
        <f t="shared" si="52"/>
        <v/>
      </c>
      <c r="BJ24" t="str">
        <f t="shared" si="53"/>
        <v/>
      </c>
      <c r="BK24" t="str">
        <f t="shared" si="54"/>
        <v/>
      </c>
      <c r="BL24" t="str">
        <f t="shared" si="55"/>
        <v/>
      </c>
      <c r="BM24" t="str">
        <f t="shared" si="56"/>
        <v>PG&amp;E</v>
      </c>
      <c r="BN24" t="str">
        <f t="shared" si="57"/>
        <v/>
      </c>
      <c r="BO24" t="str">
        <f t="shared" si="58"/>
        <v>PG&amp;E 2002</v>
      </c>
      <c r="BP24" t="str">
        <f t="shared" si="59"/>
        <v/>
      </c>
      <c r="BQ24" t="str">
        <f t="shared" si="60"/>
        <v/>
      </c>
      <c r="BR24" t="str">
        <f t="shared" si="61"/>
        <v/>
      </c>
      <c r="BS24" t="str">
        <f t="shared" si="62"/>
        <v/>
      </c>
      <c r="BT24" t="str">
        <f t="shared" si="63"/>
        <v/>
      </c>
      <c r="BU24" t="str">
        <f t="shared" si="64"/>
        <v/>
      </c>
      <c r="BV24" t="str">
        <f t="shared" si="65"/>
        <v/>
      </c>
      <c r="BW24" t="str">
        <f t="shared" si="66"/>
        <v/>
      </c>
      <c r="BX24" t="str">
        <f t="shared" si="67"/>
        <v/>
      </c>
      <c r="BY24" t="str">
        <f t="shared" si="68"/>
        <v/>
      </c>
      <c r="BZ24" t="str">
        <f t="shared" si="69"/>
        <v/>
      </c>
      <c r="CA24" t="str">
        <f t="shared" si="70"/>
        <v/>
      </c>
      <c r="CB24" t="str">
        <f t="shared" si="71"/>
        <v/>
      </c>
      <c r="CC24" t="str">
        <f t="shared" si="72"/>
        <v/>
      </c>
      <c r="CD24" t="str">
        <f t="shared" si="73"/>
        <v/>
      </c>
      <c r="CE24" t="str">
        <f t="shared" si="74"/>
        <v/>
      </c>
      <c r="CF24" t="str">
        <f t="shared" si="75"/>
        <v/>
      </c>
      <c r="CG24" t="str">
        <f t="shared" si="76"/>
        <v/>
      </c>
      <c r="CH24" t="str">
        <f t="shared" si="77"/>
        <v/>
      </c>
      <c r="CI24" t="str">
        <f t="shared" si="78"/>
        <v/>
      </c>
      <c r="CJ24" t="str">
        <f t="shared" si="79"/>
        <v/>
      </c>
      <c r="CK24" t="str">
        <f t="shared" si="80"/>
        <v/>
      </c>
      <c r="CL24" t="str">
        <f t="shared" si="81"/>
        <v/>
      </c>
      <c r="CM24" t="str">
        <f t="shared" si="82"/>
        <v/>
      </c>
      <c r="CN24" t="str">
        <f t="shared" si="83"/>
        <v/>
      </c>
      <c r="CO24" t="str">
        <f t="shared" si="84"/>
        <v/>
      </c>
      <c r="CP24" t="str">
        <f t="shared" si="85"/>
        <v/>
      </c>
      <c r="CQ24" t="str">
        <f t="shared" si="86"/>
        <v/>
      </c>
      <c r="CR24" t="str">
        <f t="shared" si="87"/>
        <v/>
      </c>
      <c r="CS24" t="str">
        <f t="shared" si="88"/>
        <v/>
      </c>
      <c r="CT24" t="str">
        <f t="shared" si="89"/>
        <v/>
      </c>
      <c r="CU24" t="str">
        <f t="shared" si="90"/>
        <v/>
      </c>
      <c r="CV24" t="str">
        <f t="shared" si="91"/>
        <v/>
      </c>
      <c r="CW24" t="str">
        <f t="shared" si="92"/>
        <v/>
      </c>
      <c r="CX24" t="str">
        <f t="shared" si="93"/>
        <v/>
      </c>
      <c r="CY24" t="str">
        <f t="shared" si="94"/>
        <v/>
      </c>
      <c r="CZ24" t="str">
        <f t="shared" si="95"/>
        <v/>
      </c>
      <c r="DA24" t="str">
        <f t="shared" si="96"/>
        <v/>
      </c>
      <c r="DB24" t="str">
        <f t="shared" si="97"/>
        <v/>
      </c>
      <c r="DC24" t="str">
        <f t="shared" si="98"/>
        <v/>
      </c>
      <c r="DD24" t="str">
        <f t="shared" si="99"/>
        <v/>
      </c>
      <c r="DE24" t="str">
        <f t="shared" si="100"/>
        <v/>
      </c>
      <c r="DF24">
        <v>260</v>
      </c>
      <c r="DG24">
        <v>260</v>
      </c>
      <c r="DH24" s="14">
        <v>1836.1</v>
      </c>
      <c r="DI24" s="14">
        <v>1205</v>
      </c>
      <c r="DJ24" s="14">
        <v>4015</v>
      </c>
      <c r="DK24" s="14">
        <v>1863</v>
      </c>
      <c r="DL24" s="14">
        <v>345</v>
      </c>
      <c r="DM24">
        <v>6.8</v>
      </c>
      <c r="DN24" s="14">
        <v>1233.0999999999999</v>
      </c>
      <c r="DO24">
        <v>34</v>
      </c>
      <c r="DP24">
        <v>160</v>
      </c>
      <c r="DQ24" s="14">
        <v>2835</v>
      </c>
      <c r="DR24" s="14">
        <v>350</v>
      </c>
      <c r="DS24" s="14">
        <v>4266</v>
      </c>
      <c r="DT24" s="14">
        <v>1296</v>
      </c>
      <c r="DU24" s="14">
        <v>1233.0999999999999</v>
      </c>
      <c r="DV24">
        <v>6.8</v>
      </c>
      <c r="DW24">
        <v>49</v>
      </c>
      <c r="DX24" s="14">
        <v>455.2</v>
      </c>
      <c r="DY24">
        <v>685</v>
      </c>
      <c r="DZ24">
        <v>1065</v>
      </c>
      <c r="EA24">
        <v>0</v>
      </c>
      <c r="EB24" s="14">
        <f t="shared" si="101"/>
        <v>46800</v>
      </c>
      <c r="EC24" s="14">
        <v>330498</v>
      </c>
      <c r="ED24" s="14">
        <v>216900</v>
      </c>
      <c r="EE24" s="14">
        <v>722700</v>
      </c>
      <c r="EF24" s="14">
        <v>335340</v>
      </c>
      <c r="EG24" s="14">
        <v>62100</v>
      </c>
      <c r="EH24" s="14">
        <v>1224</v>
      </c>
      <c r="EI24" s="14">
        <v>221958</v>
      </c>
      <c r="EJ24" s="14">
        <v>6120</v>
      </c>
      <c r="EK24" s="14">
        <v>28800</v>
      </c>
      <c r="EL24" s="14">
        <v>510300</v>
      </c>
      <c r="EM24" s="14">
        <v>63000</v>
      </c>
      <c r="EN24" s="14">
        <v>767880</v>
      </c>
      <c r="EO24" s="14">
        <v>233280</v>
      </c>
      <c r="EP24" s="14">
        <v>221958</v>
      </c>
      <c r="EQ24">
        <v>1224</v>
      </c>
      <c r="ER24" s="14">
        <v>8820</v>
      </c>
      <c r="ES24" s="14">
        <v>81936</v>
      </c>
      <c r="ET24" s="14">
        <v>123300</v>
      </c>
      <c r="EU24" s="14">
        <v>191700</v>
      </c>
      <c r="EV24">
        <v>0</v>
      </c>
      <c r="EW24" t="s">
        <v>53</v>
      </c>
      <c r="EX24" t="s">
        <v>45</v>
      </c>
      <c r="EY24" t="s">
        <v>31</v>
      </c>
      <c r="EZ24" s="2" t="s">
        <v>89</v>
      </c>
      <c r="FA24" s="2"/>
      <c r="FB24" s="2"/>
      <c r="FG24" t="s">
        <v>289</v>
      </c>
      <c r="FI24" t="s">
        <v>290</v>
      </c>
      <c r="FS24">
        <v>622</v>
      </c>
    </row>
    <row r="25" spans="1:175" x14ac:dyDescent="0.2">
      <c r="A25" t="s">
        <v>204</v>
      </c>
      <c r="B25">
        <v>2002</v>
      </c>
      <c r="C25" s="45"/>
      <c r="D25" t="s">
        <v>86</v>
      </c>
      <c r="E25" t="str">
        <f>CONCATENATE(D25," ",B25)</f>
        <v>CA 2002</v>
      </c>
      <c r="F25" t="s">
        <v>219</v>
      </c>
      <c r="G25" t="s">
        <v>220</v>
      </c>
      <c r="H25" t="s">
        <v>221</v>
      </c>
      <c r="I25" t="s">
        <v>222</v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  <c r="Q25" t="str">
        <f t="shared" si="8"/>
        <v/>
      </c>
      <c r="R25" t="str">
        <f t="shared" si="9"/>
        <v/>
      </c>
      <c r="S25" t="str">
        <f t="shared" si="10"/>
        <v/>
      </c>
      <c r="T25" t="str">
        <f t="shared" si="11"/>
        <v/>
      </c>
      <c r="U25" t="str">
        <f t="shared" si="12"/>
        <v/>
      </c>
      <c r="V25" t="str">
        <f t="shared" si="13"/>
        <v/>
      </c>
      <c r="W25" t="str">
        <f t="shared" si="14"/>
        <v/>
      </c>
      <c r="X25" t="str">
        <f t="shared" si="15"/>
        <v/>
      </c>
      <c r="Y25" t="str">
        <f t="shared" si="16"/>
        <v/>
      </c>
      <c r="Z25" t="str">
        <f t="shared" si="17"/>
        <v/>
      </c>
      <c r="AA25" t="str">
        <f t="shared" si="18"/>
        <v/>
      </c>
      <c r="AB25" t="str">
        <f t="shared" si="19"/>
        <v/>
      </c>
      <c r="AC25" t="str">
        <f t="shared" si="20"/>
        <v/>
      </c>
      <c r="AD25" t="str">
        <f t="shared" si="21"/>
        <v/>
      </c>
      <c r="AE25" t="str">
        <f t="shared" si="22"/>
        <v/>
      </c>
      <c r="AF25" t="str">
        <f t="shared" si="23"/>
        <v/>
      </c>
      <c r="AG25" t="str">
        <f t="shared" si="24"/>
        <v/>
      </c>
      <c r="AH25" t="str">
        <f t="shared" si="25"/>
        <v/>
      </c>
      <c r="AI25" t="str">
        <f t="shared" si="26"/>
        <v/>
      </c>
      <c r="AJ25" t="str">
        <f t="shared" si="27"/>
        <v/>
      </c>
      <c r="AK25" t="str">
        <f t="shared" si="28"/>
        <v/>
      </c>
      <c r="AL25" t="str">
        <f t="shared" si="29"/>
        <v/>
      </c>
      <c r="AM25" t="str">
        <f t="shared" si="30"/>
        <v/>
      </c>
      <c r="AN25" t="str">
        <f t="shared" si="31"/>
        <v/>
      </c>
      <c r="AO25" t="str">
        <f t="shared" si="32"/>
        <v/>
      </c>
      <c r="AP25" t="str">
        <f t="shared" si="33"/>
        <v/>
      </c>
      <c r="AQ25" t="str">
        <f t="shared" si="34"/>
        <v/>
      </c>
      <c r="AR25" t="str">
        <f t="shared" si="35"/>
        <v/>
      </c>
      <c r="AS25" t="str">
        <f t="shared" si="36"/>
        <v/>
      </c>
      <c r="AT25" t="str">
        <f t="shared" si="37"/>
        <v/>
      </c>
      <c r="AU25" t="str">
        <f t="shared" si="38"/>
        <v/>
      </c>
      <c r="AV25" t="str">
        <f t="shared" si="39"/>
        <v/>
      </c>
      <c r="AW25" t="str">
        <f t="shared" si="40"/>
        <v/>
      </c>
      <c r="AX25" t="str">
        <f t="shared" si="41"/>
        <v/>
      </c>
      <c r="AY25" t="str">
        <f t="shared" si="42"/>
        <v/>
      </c>
      <c r="AZ25" t="str">
        <f t="shared" si="43"/>
        <v/>
      </c>
      <c r="BA25" t="str">
        <f t="shared" si="44"/>
        <v/>
      </c>
      <c r="BB25" t="str">
        <f t="shared" si="45"/>
        <v/>
      </c>
      <c r="BC25" t="str">
        <f t="shared" si="46"/>
        <v/>
      </c>
      <c r="BD25" t="str">
        <f t="shared" si="47"/>
        <v/>
      </c>
      <c r="BE25" t="str">
        <f t="shared" si="48"/>
        <v/>
      </c>
      <c r="BF25" t="str">
        <f t="shared" si="49"/>
        <v/>
      </c>
      <c r="BG25" t="str">
        <f t="shared" si="50"/>
        <v/>
      </c>
      <c r="BH25" t="str">
        <f t="shared" si="51"/>
        <v/>
      </c>
      <c r="BI25" t="str">
        <f t="shared" si="52"/>
        <v/>
      </c>
      <c r="BJ25" t="str">
        <f t="shared" si="53"/>
        <v/>
      </c>
      <c r="BK25" t="str">
        <f t="shared" si="54"/>
        <v/>
      </c>
      <c r="BL25" t="str">
        <f t="shared" si="55"/>
        <v/>
      </c>
      <c r="BM25" t="str">
        <f t="shared" si="56"/>
        <v>PG&amp;E</v>
      </c>
      <c r="BN25" t="str">
        <f t="shared" si="57"/>
        <v/>
      </c>
      <c r="BO25" t="str">
        <f t="shared" si="58"/>
        <v>PG&amp;E 2002</v>
      </c>
      <c r="BP25" t="str">
        <f t="shared" si="59"/>
        <v/>
      </c>
      <c r="BQ25" t="str">
        <f t="shared" si="60"/>
        <v/>
      </c>
      <c r="BR25" t="str">
        <f t="shared" si="61"/>
        <v/>
      </c>
      <c r="BS25" t="str">
        <f t="shared" si="62"/>
        <v/>
      </c>
      <c r="BT25" t="str">
        <f t="shared" si="63"/>
        <v/>
      </c>
      <c r="BU25" t="str">
        <f t="shared" si="64"/>
        <v/>
      </c>
      <c r="BV25" t="str">
        <f t="shared" si="65"/>
        <v/>
      </c>
      <c r="BW25" t="str">
        <f t="shared" si="66"/>
        <v/>
      </c>
      <c r="BX25" t="str">
        <f t="shared" si="67"/>
        <v/>
      </c>
      <c r="BY25" t="str">
        <f t="shared" si="68"/>
        <v/>
      </c>
      <c r="BZ25" t="str">
        <f t="shared" si="69"/>
        <v/>
      </c>
      <c r="CA25" t="str">
        <f t="shared" si="70"/>
        <v/>
      </c>
      <c r="CB25" t="str">
        <f t="shared" si="71"/>
        <v/>
      </c>
      <c r="CC25" t="str">
        <f t="shared" si="72"/>
        <v/>
      </c>
      <c r="CD25" t="str">
        <f t="shared" si="73"/>
        <v/>
      </c>
      <c r="CE25" t="str">
        <f t="shared" si="74"/>
        <v/>
      </c>
      <c r="CF25" t="str">
        <f t="shared" si="75"/>
        <v/>
      </c>
      <c r="CG25" t="str">
        <f t="shared" si="76"/>
        <v/>
      </c>
      <c r="CH25" t="str">
        <f t="shared" si="77"/>
        <v/>
      </c>
      <c r="CI25" t="str">
        <f t="shared" si="78"/>
        <v/>
      </c>
      <c r="CJ25" t="str">
        <f t="shared" si="79"/>
        <v/>
      </c>
      <c r="CK25" t="str">
        <f t="shared" si="80"/>
        <v/>
      </c>
      <c r="CL25" t="str">
        <f t="shared" si="81"/>
        <v/>
      </c>
      <c r="CM25" t="str">
        <f t="shared" si="82"/>
        <v/>
      </c>
      <c r="CN25" t="str">
        <f t="shared" si="83"/>
        <v/>
      </c>
      <c r="CO25" t="str">
        <f t="shared" si="84"/>
        <v/>
      </c>
      <c r="CP25" t="str">
        <f t="shared" si="85"/>
        <v/>
      </c>
      <c r="CQ25" t="str">
        <f t="shared" si="86"/>
        <v/>
      </c>
      <c r="CR25" t="str">
        <f t="shared" si="87"/>
        <v/>
      </c>
      <c r="CS25" t="str">
        <f t="shared" si="88"/>
        <v/>
      </c>
      <c r="CT25" t="str">
        <f t="shared" si="89"/>
        <v/>
      </c>
      <c r="CU25" t="str">
        <f t="shared" si="90"/>
        <v/>
      </c>
      <c r="CV25" t="str">
        <f t="shared" si="91"/>
        <v/>
      </c>
      <c r="CW25" t="str">
        <f t="shared" si="92"/>
        <v/>
      </c>
      <c r="CX25" t="str">
        <f t="shared" si="93"/>
        <v/>
      </c>
      <c r="CY25" t="str">
        <f t="shared" si="94"/>
        <v/>
      </c>
      <c r="CZ25" t="str">
        <f t="shared" si="95"/>
        <v/>
      </c>
      <c r="DA25" t="str">
        <f t="shared" si="96"/>
        <v/>
      </c>
      <c r="DB25" t="str">
        <f t="shared" si="97"/>
        <v/>
      </c>
      <c r="DC25" t="str">
        <f t="shared" si="98"/>
        <v/>
      </c>
      <c r="DD25" t="str">
        <f t="shared" si="99"/>
        <v/>
      </c>
      <c r="DE25" t="str">
        <f t="shared" si="100"/>
        <v/>
      </c>
      <c r="DF25">
        <v>500</v>
      </c>
      <c r="DG25">
        <v>500</v>
      </c>
      <c r="DH25" s="14">
        <v>1836.1</v>
      </c>
      <c r="DI25" s="14">
        <v>1205</v>
      </c>
      <c r="DJ25" s="14">
        <v>4015</v>
      </c>
      <c r="DK25" s="14">
        <v>1863</v>
      </c>
      <c r="DL25" s="14">
        <v>345</v>
      </c>
      <c r="DM25">
        <v>6.8</v>
      </c>
      <c r="DN25" s="14">
        <v>1233.0999999999999</v>
      </c>
      <c r="DO25">
        <v>34</v>
      </c>
      <c r="DP25">
        <v>160</v>
      </c>
      <c r="DQ25" s="14">
        <v>1561</v>
      </c>
      <c r="DR25" s="14">
        <v>350</v>
      </c>
      <c r="DS25" s="14">
        <v>4006</v>
      </c>
      <c r="DT25" s="14">
        <v>1296</v>
      </c>
      <c r="DU25" s="14">
        <v>1233.0999999999999</v>
      </c>
      <c r="DV25">
        <v>6.8</v>
      </c>
      <c r="DW25">
        <v>49</v>
      </c>
      <c r="DX25" s="14">
        <v>455.2</v>
      </c>
      <c r="DY25">
        <v>685</v>
      </c>
      <c r="DZ25">
        <v>1065</v>
      </c>
      <c r="EA25">
        <v>0</v>
      </c>
      <c r="EB25" s="14">
        <f t="shared" si="101"/>
        <v>90000</v>
      </c>
      <c r="EC25" s="14">
        <v>330498</v>
      </c>
      <c r="ED25" s="14">
        <v>216900</v>
      </c>
      <c r="EE25" s="14">
        <v>722700</v>
      </c>
      <c r="EF25" s="14">
        <v>335340</v>
      </c>
      <c r="EG25" s="14">
        <v>62100</v>
      </c>
      <c r="EH25" s="14">
        <v>1224</v>
      </c>
      <c r="EI25" s="14">
        <v>221958</v>
      </c>
      <c r="EJ25" s="14">
        <v>6120</v>
      </c>
      <c r="EK25" s="14">
        <v>28800</v>
      </c>
      <c r="EL25" s="14">
        <v>280980</v>
      </c>
      <c r="EM25" s="14">
        <v>63000</v>
      </c>
      <c r="EN25" s="14">
        <v>721080</v>
      </c>
      <c r="EO25" s="14">
        <v>233280</v>
      </c>
      <c r="EP25" s="14">
        <v>221958</v>
      </c>
      <c r="EQ25">
        <v>1224</v>
      </c>
      <c r="ER25" s="14">
        <v>8820</v>
      </c>
      <c r="ES25" s="14">
        <v>81936</v>
      </c>
      <c r="ET25" s="14">
        <v>123300</v>
      </c>
      <c r="EU25" s="14">
        <v>191700</v>
      </c>
      <c r="EV25">
        <v>0</v>
      </c>
      <c r="EW25" t="s">
        <v>53</v>
      </c>
      <c r="EX25" t="s">
        <v>45</v>
      </c>
      <c r="EY25" t="s">
        <v>31</v>
      </c>
      <c r="EZ25" s="2" t="s">
        <v>89</v>
      </c>
      <c r="FA25" s="2"/>
      <c r="FB25" s="2"/>
      <c r="FS25">
        <v>608</v>
      </c>
    </row>
    <row r="26" spans="1:175" x14ac:dyDescent="0.2">
      <c r="A26" t="s">
        <v>35</v>
      </c>
      <c r="B26">
        <v>2003</v>
      </c>
      <c r="C26" s="45">
        <v>37622</v>
      </c>
      <c r="D26" t="s">
        <v>86</v>
      </c>
      <c r="E26" t="str">
        <f t="shared" si="0"/>
        <v>CA 2003</v>
      </c>
      <c r="F26" t="s">
        <v>182</v>
      </c>
      <c r="G26" t="s">
        <v>183</v>
      </c>
      <c r="H26" t="s">
        <v>104</v>
      </c>
      <c r="I26" t="s">
        <v>184</v>
      </c>
      <c r="J26" t="str">
        <f t="shared" si="1"/>
        <v/>
      </c>
      <c r="K26" t="str">
        <f t="shared" si="2"/>
        <v/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Q26" t="str">
        <f t="shared" si="8"/>
        <v/>
      </c>
      <c r="R26" t="str">
        <f t="shared" si="9"/>
        <v/>
      </c>
      <c r="S26" t="str">
        <f t="shared" si="10"/>
        <v/>
      </c>
      <c r="T26" t="str">
        <f t="shared" si="11"/>
        <v/>
      </c>
      <c r="U26" t="str">
        <f t="shared" si="12"/>
        <v/>
      </c>
      <c r="V26" t="str">
        <f t="shared" si="13"/>
        <v/>
      </c>
      <c r="W26" t="str">
        <f t="shared" si="14"/>
        <v/>
      </c>
      <c r="X26" t="str">
        <f t="shared" si="15"/>
        <v/>
      </c>
      <c r="Y26" t="str">
        <f t="shared" si="16"/>
        <v/>
      </c>
      <c r="Z26" t="str">
        <f t="shared" si="17"/>
        <v/>
      </c>
      <c r="AA26" t="str">
        <f t="shared" si="18"/>
        <v/>
      </c>
      <c r="AB26" t="str">
        <f t="shared" si="19"/>
        <v/>
      </c>
      <c r="AC26" t="str">
        <f t="shared" si="20"/>
        <v/>
      </c>
      <c r="AD26" t="str">
        <f t="shared" si="21"/>
        <v/>
      </c>
      <c r="AE26" t="str">
        <f t="shared" si="22"/>
        <v/>
      </c>
      <c r="AF26" t="str">
        <f t="shared" si="23"/>
        <v/>
      </c>
      <c r="AG26" t="str">
        <f t="shared" si="24"/>
        <v/>
      </c>
      <c r="AH26" t="str">
        <f t="shared" si="25"/>
        <v/>
      </c>
      <c r="AI26" t="str">
        <f t="shared" si="26"/>
        <v/>
      </c>
      <c r="AJ26" t="str">
        <f t="shared" si="27"/>
        <v/>
      </c>
      <c r="AK26" t="str">
        <f t="shared" si="28"/>
        <v/>
      </c>
      <c r="AL26" t="str">
        <f t="shared" si="29"/>
        <v/>
      </c>
      <c r="AM26" t="str">
        <f t="shared" si="30"/>
        <v/>
      </c>
      <c r="AN26" t="str">
        <f t="shared" si="31"/>
        <v/>
      </c>
      <c r="AO26" t="str">
        <f t="shared" si="32"/>
        <v/>
      </c>
      <c r="AP26" t="str">
        <f t="shared" si="33"/>
        <v/>
      </c>
      <c r="AQ26" t="str">
        <f t="shared" si="34"/>
        <v/>
      </c>
      <c r="AR26" t="str">
        <f t="shared" si="35"/>
        <v/>
      </c>
      <c r="AS26" t="str">
        <f t="shared" si="36"/>
        <v/>
      </c>
      <c r="AT26" t="str">
        <f t="shared" si="37"/>
        <v/>
      </c>
      <c r="AU26" t="str">
        <f t="shared" si="38"/>
        <v/>
      </c>
      <c r="AV26" t="str">
        <f t="shared" si="39"/>
        <v/>
      </c>
      <c r="AW26" t="str">
        <f t="shared" si="40"/>
        <v/>
      </c>
      <c r="AX26" t="str">
        <f t="shared" si="41"/>
        <v/>
      </c>
      <c r="AY26" t="str">
        <f t="shared" si="42"/>
        <v/>
      </c>
      <c r="AZ26" t="str">
        <f t="shared" si="43"/>
        <v/>
      </c>
      <c r="BA26" t="str">
        <f t="shared" si="44"/>
        <v/>
      </c>
      <c r="BB26" t="str">
        <f t="shared" si="45"/>
        <v/>
      </c>
      <c r="BC26" t="str">
        <f t="shared" si="46"/>
        <v/>
      </c>
      <c r="BD26" t="str">
        <f t="shared" si="47"/>
        <v/>
      </c>
      <c r="BE26" t="str">
        <f t="shared" si="48"/>
        <v/>
      </c>
      <c r="BF26" t="str">
        <f t="shared" si="49"/>
        <v/>
      </c>
      <c r="BG26" t="str">
        <f t="shared" si="50"/>
        <v/>
      </c>
      <c r="BH26" t="str">
        <f t="shared" si="51"/>
        <v/>
      </c>
      <c r="BI26" t="str">
        <f t="shared" si="52"/>
        <v/>
      </c>
      <c r="BJ26" t="str">
        <f t="shared" si="53"/>
        <v/>
      </c>
      <c r="BK26" t="str">
        <f t="shared" si="54"/>
        <v/>
      </c>
      <c r="BL26" t="str">
        <f t="shared" si="55"/>
        <v/>
      </c>
      <c r="BM26" t="str">
        <f t="shared" si="56"/>
        <v>PG&amp;E</v>
      </c>
      <c r="BN26" t="str">
        <f t="shared" si="57"/>
        <v/>
      </c>
      <c r="BO26" t="str">
        <f t="shared" si="58"/>
        <v/>
      </c>
      <c r="BP26" t="str">
        <f t="shared" si="59"/>
        <v>PG&amp;E 2003</v>
      </c>
      <c r="BQ26" t="str">
        <f t="shared" si="60"/>
        <v/>
      </c>
      <c r="BR26" t="str">
        <f t="shared" si="61"/>
        <v/>
      </c>
      <c r="BS26" t="str">
        <f t="shared" si="62"/>
        <v/>
      </c>
      <c r="BT26" t="str">
        <f t="shared" si="63"/>
        <v/>
      </c>
      <c r="BU26" t="str">
        <f t="shared" si="64"/>
        <v/>
      </c>
      <c r="BV26" t="str">
        <f t="shared" si="65"/>
        <v/>
      </c>
      <c r="BW26" t="str">
        <f t="shared" si="66"/>
        <v/>
      </c>
      <c r="BX26" t="str">
        <f t="shared" si="67"/>
        <v/>
      </c>
      <c r="BY26" t="str">
        <f t="shared" si="68"/>
        <v/>
      </c>
      <c r="BZ26" t="str">
        <f t="shared" si="69"/>
        <v/>
      </c>
      <c r="CA26" t="str">
        <f t="shared" si="70"/>
        <v/>
      </c>
      <c r="CB26" t="str">
        <f t="shared" si="71"/>
        <v/>
      </c>
      <c r="CC26" t="str">
        <f t="shared" si="72"/>
        <v/>
      </c>
      <c r="CD26" t="str">
        <f t="shared" si="73"/>
        <v/>
      </c>
      <c r="CE26" t="str">
        <f t="shared" si="74"/>
        <v/>
      </c>
      <c r="CF26" t="str">
        <f t="shared" si="75"/>
        <v/>
      </c>
      <c r="CG26" t="str">
        <f t="shared" si="76"/>
        <v/>
      </c>
      <c r="CH26" t="str">
        <f t="shared" si="77"/>
        <v/>
      </c>
      <c r="CI26" t="str">
        <f t="shared" si="78"/>
        <v/>
      </c>
      <c r="CJ26" t="str">
        <f t="shared" si="79"/>
        <v/>
      </c>
      <c r="CK26" t="str">
        <f t="shared" si="80"/>
        <v/>
      </c>
      <c r="CL26" t="str">
        <f t="shared" si="81"/>
        <v/>
      </c>
      <c r="CM26" t="str">
        <f t="shared" si="82"/>
        <v/>
      </c>
      <c r="CN26" t="str">
        <f t="shared" si="83"/>
        <v/>
      </c>
      <c r="CO26" t="str">
        <f t="shared" si="84"/>
        <v/>
      </c>
      <c r="CP26" t="str">
        <f t="shared" si="85"/>
        <v/>
      </c>
      <c r="CQ26" t="str">
        <f t="shared" si="86"/>
        <v/>
      </c>
      <c r="CR26" t="str">
        <f t="shared" si="87"/>
        <v/>
      </c>
      <c r="CS26" t="str">
        <f t="shared" si="88"/>
        <v/>
      </c>
      <c r="CT26" t="str">
        <f t="shared" si="89"/>
        <v/>
      </c>
      <c r="CU26" t="str">
        <f t="shared" si="90"/>
        <v/>
      </c>
      <c r="CV26" t="str">
        <f t="shared" si="91"/>
        <v/>
      </c>
      <c r="CW26" t="str">
        <f t="shared" si="92"/>
        <v/>
      </c>
      <c r="CX26" t="str">
        <f t="shared" si="93"/>
        <v/>
      </c>
      <c r="CY26" t="str">
        <f t="shared" si="94"/>
        <v/>
      </c>
      <c r="CZ26" t="str">
        <f t="shared" si="95"/>
        <v/>
      </c>
      <c r="DA26" t="str">
        <f t="shared" si="96"/>
        <v/>
      </c>
      <c r="DB26" t="str">
        <f t="shared" si="97"/>
        <v/>
      </c>
      <c r="DC26" t="str">
        <f t="shared" si="98"/>
        <v/>
      </c>
      <c r="DD26" t="str">
        <f t="shared" si="99"/>
        <v/>
      </c>
      <c r="DE26" t="str">
        <f t="shared" si="100"/>
        <v/>
      </c>
      <c r="DF26">
        <v>600</v>
      </c>
      <c r="DG26">
        <v>600</v>
      </c>
      <c r="DH26" s="14">
        <v>2336.1</v>
      </c>
      <c r="DI26" s="14">
        <v>1205</v>
      </c>
      <c r="DJ26" s="14">
        <v>5265</v>
      </c>
      <c r="DK26" s="14">
        <v>1863</v>
      </c>
      <c r="DL26" s="14">
        <v>345</v>
      </c>
      <c r="DM26">
        <v>6.8</v>
      </c>
      <c r="DN26" s="14">
        <v>1233.0999999999999</v>
      </c>
      <c r="DO26">
        <v>34</v>
      </c>
      <c r="DP26">
        <v>160</v>
      </c>
      <c r="DQ26" s="14">
        <v>2835</v>
      </c>
      <c r="DR26" s="14">
        <v>350</v>
      </c>
      <c r="DS26" s="14">
        <v>4866</v>
      </c>
      <c r="DT26" s="14">
        <v>1296</v>
      </c>
      <c r="DU26" s="14">
        <v>1233.0999999999999</v>
      </c>
      <c r="DV26">
        <v>6.8</v>
      </c>
      <c r="DW26">
        <v>49</v>
      </c>
      <c r="DX26" s="14">
        <v>1255.2</v>
      </c>
      <c r="DY26">
        <v>685</v>
      </c>
      <c r="DZ26">
        <v>1065</v>
      </c>
      <c r="EA26">
        <v>0</v>
      </c>
      <c r="EB26" s="14">
        <f>DF26*$EB$1*$EB$2</f>
        <v>108000</v>
      </c>
      <c r="EC26" s="14">
        <v>420498</v>
      </c>
      <c r="ED26" s="14">
        <v>216900</v>
      </c>
      <c r="EE26" s="14">
        <v>947700</v>
      </c>
      <c r="EF26" s="14">
        <v>335340</v>
      </c>
      <c r="EG26" s="14">
        <v>62100</v>
      </c>
      <c r="EH26" s="14">
        <v>1224</v>
      </c>
      <c r="EI26" s="14">
        <v>221958</v>
      </c>
      <c r="EJ26" s="14">
        <v>6120</v>
      </c>
      <c r="EK26" s="14">
        <v>28800</v>
      </c>
      <c r="EL26" s="14">
        <v>510300</v>
      </c>
      <c r="EM26" s="14">
        <v>63000</v>
      </c>
      <c r="EN26" s="14">
        <v>875880</v>
      </c>
      <c r="EO26" s="14">
        <v>233280</v>
      </c>
      <c r="EP26" s="14">
        <v>221958</v>
      </c>
      <c r="EQ26">
        <v>1224</v>
      </c>
      <c r="ER26" s="14">
        <v>8820</v>
      </c>
      <c r="ES26" s="14">
        <v>225936</v>
      </c>
      <c r="ET26" s="14">
        <v>123300</v>
      </c>
      <c r="EU26" s="14">
        <v>191700</v>
      </c>
      <c r="EV26">
        <v>0</v>
      </c>
      <c r="EW26" t="s">
        <v>53</v>
      </c>
      <c r="EX26" t="s">
        <v>45</v>
      </c>
      <c r="EY26" t="s">
        <v>31</v>
      </c>
      <c r="EZ26" s="2" t="s">
        <v>89</v>
      </c>
      <c r="FA26" s="2"/>
      <c r="FB26" s="2"/>
      <c r="FC26" s="3" t="s">
        <v>436</v>
      </c>
      <c r="FD26" t="s">
        <v>435</v>
      </c>
      <c r="FH26">
        <v>0</v>
      </c>
      <c r="FS26">
        <v>870</v>
      </c>
    </row>
    <row r="27" spans="1:175" x14ac:dyDescent="0.2">
      <c r="A27" t="s">
        <v>60</v>
      </c>
      <c r="B27">
        <v>2003</v>
      </c>
      <c r="C27" s="45"/>
      <c r="D27" t="s">
        <v>86</v>
      </c>
      <c r="E27" t="str">
        <f t="shared" si="0"/>
        <v>CA 2003</v>
      </c>
      <c r="F27" t="s">
        <v>298</v>
      </c>
      <c r="G27" t="s">
        <v>298</v>
      </c>
      <c r="H27" t="s">
        <v>292</v>
      </c>
      <c r="I27" t="s">
        <v>299</v>
      </c>
      <c r="J27" t="str">
        <f t="shared" si="1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/>
      </c>
      <c r="O27" t="str">
        <f t="shared" si="6"/>
        <v/>
      </c>
      <c r="P27" t="str">
        <f t="shared" si="7"/>
        <v/>
      </c>
      <c r="Q27" t="str">
        <f t="shared" si="8"/>
        <v/>
      </c>
      <c r="R27" t="str">
        <f t="shared" si="9"/>
        <v/>
      </c>
      <c r="S27" t="str">
        <f t="shared" si="10"/>
        <v/>
      </c>
      <c r="T27" t="str">
        <f t="shared" si="11"/>
        <v/>
      </c>
      <c r="U27" t="str">
        <f t="shared" si="12"/>
        <v/>
      </c>
      <c r="V27" t="str">
        <f t="shared" si="13"/>
        <v/>
      </c>
      <c r="W27" t="str">
        <f t="shared" si="14"/>
        <v/>
      </c>
      <c r="X27" t="str">
        <f t="shared" si="15"/>
        <v/>
      </c>
      <c r="Y27" t="str">
        <f t="shared" si="16"/>
        <v/>
      </c>
      <c r="Z27" t="str">
        <f t="shared" si="17"/>
        <v/>
      </c>
      <c r="AA27" t="str">
        <f t="shared" si="18"/>
        <v/>
      </c>
      <c r="AB27" t="str">
        <f t="shared" si="19"/>
        <v/>
      </c>
      <c r="AC27" t="str">
        <f t="shared" si="20"/>
        <v/>
      </c>
      <c r="AD27" t="str">
        <f t="shared" si="21"/>
        <v/>
      </c>
      <c r="AE27" t="str">
        <f t="shared" si="22"/>
        <v/>
      </c>
      <c r="AF27" t="str">
        <f t="shared" si="23"/>
        <v/>
      </c>
      <c r="AG27" t="str">
        <f t="shared" si="24"/>
        <v/>
      </c>
      <c r="AH27" t="str">
        <f t="shared" si="25"/>
        <v/>
      </c>
      <c r="AI27" t="str">
        <f t="shared" si="26"/>
        <v/>
      </c>
      <c r="AJ27" t="str">
        <f t="shared" si="27"/>
        <v/>
      </c>
      <c r="AK27" t="str">
        <f t="shared" si="28"/>
        <v/>
      </c>
      <c r="AL27" t="str">
        <f t="shared" si="29"/>
        <v/>
      </c>
      <c r="AM27" t="str">
        <f t="shared" si="30"/>
        <v/>
      </c>
      <c r="AN27" t="str">
        <f t="shared" si="31"/>
        <v/>
      </c>
      <c r="AO27" t="str">
        <f t="shared" si="32"/>
        <v/>
      </c>
      <c r="AP27" t="str">
        <f t="shared" si="33"/>
        <v/>
      </c>
      <c r="AQ27" t="str">
        <f t="shared" si="34"/>
        <v/>
      </c>
      <c r="AR27" t="str">
        <f t="shared" si="35"/>
        <v/>
      </c>
      <c r="AS27" t="str">
        <f t="shared" si="36"/>
        <v/>
      </c>
      <c r="AT27" t="str">
        <f t="shared" si="37"/>
        <v/>
      </c>
      <c r="AU27" t="str">
        <f t="shared" si="38"/>
        <v/>
      </c>
      <c r="AV27" t="str">
        <f t="shared" si="39"/>
        <v/>
      </c>
      <c r="AW27" t="str">
        <f t="shared" si="40"/>
        <v/>
      </c>
      <c r="AX27" t="str">
        <f t="shared" si="41"/>
        <v/>
      </c>
      <c r="AY27" t="str">
        <f t="shared" si="42"/>
        <v/>
      </c>
      <c r="AZ27" t="str">
        <f t="shared" si="43"/>
        <v/>
      </c>
      <c r="BA27" t="str">
        <f t="shared" si="44"/>
        <v/>
      </c>
      <c r="BB27" t="str">
        <f t="shared" si="45"/>
        <v/>
      </c>
      <c r="BC27" t="str">
        <f t="shared" si="46"/>
        <v/>
      </c>
      <c r="BD27" t="str">
        <f t="shared" si="47"/>
        <v/>
      </c>
      <c r="BE27" t="str">
        <f t="shared" si="48"/>
        <v/>
      </c>
      <c r="BF27" t="str">
        <f t="shared" si="49"/>
        <v/>
      </c>
      <c r="BG27" t="str">
        <f t="shared" si="50"/>
        <v/>
      </c>
      <c r="BH27" t="str">
        <f t="shared" si="51"/>
        <v/>
      </c>
      <c r="BI27" t="str">
        <f t="shared" si="52"/>
        <v/>
      </c>
      <c r="BJ27" t="str">
        <f t="shared" si="53"/>
        <v/>
      </c>
      <c r="BK27" t="str">
        <f t="shared" si="54"/>
        <v/>
      </c>
      <c r="BL27" t="str">
        <f t="shared" si="55"/>
        <v/>
      </c>
      <c r="BM27" t="str">
        <f t="shared" si="56"/>
        <v>PG&amp;E</v>
      </c>
      <c r="BN27" t="str">
        <f t="shared" si="57"/>
        <v/>
      </c>
      <c r="BO27" t="str">
        <f t="shared" si="58"/>
        <v/>
      </c>
      <c r="BP27" t="str">
        <f t="shared" si="59"/>
        <v>PG&amp;E 2003</v>
      </c>
      <c r="BQ27" t="str">
        <f t="shared" si="60"/>
        <v/>
      </c>
      <c r="BR27" t="str">
        <f t="shared" si="61"/>
        <v/>
      </c>
      <c r="BS27" t="str">
        <f t="shared" si="62"/>
        <v/>
      </c>
      <c r="BT27" t="str">
        <f t="shared" si="63"/>
        <v/>
      </c>
      <c r="BU27" t="str">
        <f t="shared" si="64"/>
        <v/>
      </c>
      <c r="BV27" t="str">
        <f t="shared" si="65"/>
        <v/>
      </c>
      <c r="BW27" t="str">
        <f t="shared" si="66"/>
        <v/>
      </c>
      <c r="BX27" t="str">
        <f t="shared" si="67"/>
        <v/>
      </c>
      <c r="BY27" t="str">
        <f t="shared" si="68"/>
        <v/>
      </c>
      <c r="BZ27" t="str">
        <f t="shared" si="69"/>
        <v/>
      </c>
      <c r="CA27" t="str">
        <f t="shared" si="70"/>
        <v/>
      </c>
      <c r="CB27" t="str">
        <f t="shared" si="71"/>
        <v/>
      </c>
      <c r="CC27" t="str">
        <f t="shared" si="72"/>
        <v/>
      </c>
      <c r="CD27" t="str">
        <f t="shared" si="73"/>
        <v/>
      </c>
      <c r="CE27" t="str">
        <f t="shared" si="74"/>
        <v/>
      </c>
      <c r="CF27" t="str">
        <f t="shared" si="75"/>
        <v/>
      </c>
      <c r="CG27" t="str">
        <f t="shared" si="76"/>
        <v/>
      </c>
      <c r="CH27" t="str">
        <f t="shared" si="77"/>
        <v/>
      </c>
      <c r="CI27" t="str">
        <f t="shared" si="78"/>
        <v/>
      </c>
      <c r="CJ27" t="str">
        <f t="shared" si="79"/>
        <v/>
      </c>
      <c r="CK27" t="str">
        <f t="shared" si="80"/>
        <v/>
      </c>
      <c r="CL27" t="str">
        <f t="shared" si="81"/>
        <v/>
      </c>
      <c r="CM27" t="str">
        <f t="shared" si="82"/>
        <v/>
      </c>
      <c r="CN27" t="str">
        <f t="shared" si="83"/>
        <v/>
      </c>
      <c r="CO27" t="str">
        <f t="shared" si="84"/>
        <v/>
      </c>
      <c r="CP27" t="str">
        <f t="shared" si="85"/>
        <v/>
      </c>
      <c r="CQ27" t="str">
        <f t="shared" si="86"/>
        <v/>
      </c>
      <c r="CR27" t="str">
        <f t="shared" si="87"/>
        <v/>
      </c>
      <c r="CS27" t="str">
        <f t="shared" si="88"/>
        <v/>
      </c>
      <c r="CT27" t="str">
        <f t="shared" si="89"/>
        <v/>
      </c>
      <c r="CU27" t="str">
        <f t="shared" si="90"/>
        <v/>
      </c>
      <c r="CV27" t="str">
        <f t="shared" si="91"/>
        <v/>
      </c>
      <c r="CW27" t="str">
        <f t="shared" si="92"/>
        <v/>
      </c>
      <c r="CX27" t="str">
        <f t="shared" si="93"/>
        <v/>
      </c>
      <c r="CY27" t="str">
        <f t="shared" si="94"/>
        <v/>
      </c>
      <c r="CZ27" t="str">
        <f t="shared" si="95"/>
        <v/>
      </c>
      <c r="DA27" t="str">
        <f t="shared" si="96"/>
        <v/>
      </c>
      <c r="DB27" t="str">
        <f t="shared" si="97"/>
        <v/>
      </c>
      <c r="DC27" t="str">
        <f t="shared" si="98"/>
        <v/>
      </c>
      <c r="DD27" t="str">
        <f t="shared" si="99"/>
        <v/>
      </c>
      <c r="DE27" t="str">
        <f t="shared" si="100"/>
        <v/>
      </c>
      <c r="DF27">
        <v>520</v>
      </c>
      <c r="DG27">
        <v>520</v>
      </c>
      <c r="DH27" s="14">
        <v>3066.1</v>
      </c>
      <c r="DI27" s="14">
        <v>1425</v>
      </c>
      <c r="DJ27" s="14">
        <v>9850</v>
      </c>
      <c r="DK27" s="14">
        <v>3833</v>
      </c>
      <c r="DL27" s="14">
        <v>3745</v>
      </c>
      <c r="DM27">
        <v>6.8</v>
      </c>
      <c r="DN27" s="14">
        <v>1503.1</v>
      </c>
      <c r="DO27">
        <v>34</v>
      </c>
      <c r="DP27">
        <v>160</v>
      </c>
      <c r="DQ27" s="14">
        <v>4295</v>
      </c>
      <c r="DR27" s="14">
        <v>1390</v>
      </c>
      <c r="DS27" s="14">
        <v>6446</v>
      </c>
      <c r="DT27" s="14">
        <v>1296</v>
      </c>
      <c r="DU27" s="14">
        <v>1503.1</v>
      </c>
      <c r="DV27">
        <v>6.8</v>
      </c>
      <c r="DW27">
        <v>559</v>
      </c>
      <c r="DX27" s="14">
        <v>2375.1999999999998</v>
      </c>
      <c r="DY27">
        <v>905</v>
      </c>
      <c r="DZ27">
        <v>1065</v>
      </c>
      <c r="EA27">
        <v>0</v>
      </c>
      <c r="EB27" s="14">
        <f t="shared" si="101"/>
        <v>93600</v>
      </c>
      <c r="EC27" s="14">
        <v>551898</v>
      </c>
      <c r="ED27" s="14">
        <v>256500</v>
      </c>
      <c r="EE27" s="14">
        <v>1773000</v>
      </c>
      <c r="EF27" s="14">
        <v>689940</v>
      </c>
      <c r="EG27" s="14">
        <v>674100</v>
      </c>
      <c r="EH27" s="14">
        <v>1224</v>
      </c>
      <c r="EI27" s="14">
        <v>270558</v>
      </c>
      <c r="EJ27" s="14">
        <v>6120</v>
      </c>
      <c r="EK27" s="14">
        <v>28800</v>
      </c>
      <c r="EL27" s="14">
        <v>773100</v>
      </c>
      <c r="EM27" s="14">
        <v>250200</v>
      </c>
      <c r="EN27" s="14">
        <v>1160280</v>
      </c>
      <c r="EO27" s="14">
        <v>233280</v>
      </c>
      <c r="EP27" s="14">
        <v>270558</v>
      </c>
      <c r="EQ27">
        <v>1224</v>
      </c>
      <c r="ER27" s="14">
        <v>100620</v>
      </c>
      <c r="ES27" s="14">
        <v>427536</v>
      </c>
      <c r="ET27" s="14">
        <v>162900</v>
      </c>
      <c r="EU27" s="14">
        <v>191700</v>
      </c>
      <c r="EV27">
        <v>0</v>
      </c>
      <c r="EW27" t="s">
        <v>36</v>
      </c>
      <c r="EX27" t="s">
        <v>45</v>
      </c>
      <c r="EY27" t="s">
        <v>31</v>
      </c>
      <c r="EZ27" s="2" t="s">
        <v>89</v>
      </c>
      <c r="FA27" s="2"/>
      <c r="FB27" s="2"/>
      <c r="FC27" t="s">
        <v>457</v>
      </c>
      <c r="FD27" t="s">
        <v>458</v>
      </c>
      <c r="FS27">
        <v>8</v>
      </c>
    </row>
    <row r="28" spans="1:175" x14ac:dyDescent="0.2">
      <c r="A28" t="s">
        <v>60</v>
      </c>
      <c r="B28">
        <v>2003</v>
      </c>
      <c r="C28" s="45"/>
      <c r="D28" t="s">
        <v>86</v>
      </c>
      <c r="E28" t="str">
        <f>CONCATENATE(D28," ",B28)</f>
        <v>CA 2003</v>
      </c>
      <c r="F28" t="s">
        <v>325</v>
      </c>
      <c r="G28" t="s">
        <v>326</v>
      </c>
      <c r="H28" t="s">
        <v>207</v>
      </c>
      <c r="I28" t="s">
        <v>327</v>
      </c>
      <c r="J28" t="str">
        <f t="shared" si="1"/>
        <v/>
      </c>
      <c r="K28" t="str">
        <f t="shared" si="2"/>
        <v/>
      </c>
      <c r="L28" t="str">
        <f t="shared" si="3"/>
        <v/>
      </c>
      <c r="M28" t="str">
        <f t="shared" si="4"/>
        <v/>
      </c>
      <c r="N28" t="str">
        <f t="shared" si="5"/>
        <v/>
      </c>
      <c r="O28" t="str">
        <f t="shared" si="6"/>
        <v/>
      </c>
      <c r="P28" t="str">
        <f t="shared" si="7"/>
        <v/>
      </c>
      <c r="Q28" t="str">
        <f t="shared" si="8"/>
        <v/>
      </c>
      <c r="R28" t="str">
        <f t="shared" si="9"/>
        <v/>
      </c>
      <c r="S28" t="str">
        <f t="shared" si="10"/>
        <v/>
      </c>
      <c r="T28" t="str">
        <f t="shared" si="11"/>
        <v/>
      </c>
      <c r="U28" t="str">
        <f t="shared" si="12"/>
        <v/>
      </c>
      <c r="V28" t="str">
        <f t="shared" si="13"/>
        <v/>
      </c>
      <c r="W28" t="str">
        <f t="shared" si="14"/>
        <v/>
      </c>
      <c r="X28" t="str">
        <f t="shared" si="15"/>
        <v/>
      </c>
      <c r="Y28" t="str">
        <f t="shared" si="16"/>
        <v/>
      </c>
      <c r="Z28" t="str">
        <f t="shared" si="17"/>
        <v/>
      </c>
      <c r="AA28" t="str">
        <f t="shared" si="18"/>
        <v/>
      </c>
      <c r="AB28" t="str">
        <f t="shared" si="19"/>
        <v/>
      </c>
      <c r="AC28" t="str">
        <f t="shared" si="20"/>
        <v/>
      </c>
      <c r="AD28" t="str">
        <f t="shared" si="21"/>
        <v/>
      </c>
      <c r="AE28" t="str">
        <f t="shared" si="22"/>
        <v/>
      </c>
      <c r="AF28" t="str">
        <f t="shared" si="23"/>
        <v/>
      </c>
      <c r="AG28" t="str">
        <f t="shared" si="24"/>
        <v/>
      </c>
      <c r="AH28" t="str">
        <f t="shared" si="25"/>
        <v/>
      </c>
      <c r="AI28" t="str">
        <f t="shared" si="26"/>
        <v/>
      </c>
      <c r="AJ28" t="str">
        <f t="shared" si="27"/>
        <v/>
      </c>
      <c r="AK28" t="str">
        <f t="shared" si="28"/>
        <v/>
      </c>
      <c r="AL28" t="str">
        <f t="shared" si="29"/>
        <v/>
      </c>
      <c r="AM28" t="str">
        <f t="shared" si="30"/>
        <v/>
      </c>
      <c r="AN28" t="str">
        <f t="shared" si="31"/>
        <v/>
      </c>
      <c r="AO28" t="str">
        <f t="shared" si="32"/>
        <v/>
      </c>
      <c r="AP28" t="str">
        <f t="shared" si="33"/>
        <v/>
      </c>
      <c r="AQ28" t="str">
        <f t="shared" si="34"/>
        <v/>
      </c>
      <c r="AR28" t="str">
        <f t="shared" si="35"/>
        <v/>
      </c>
      <c r="AS28" t="str">
        <f t="shared" si="36"/>
        <v/>
      </c>
      <c r="AT28" t="str">
        <f t="shared" si="37"/>
        <v/>
      </c>
      <c r="AU28" t="str">
        <f t="shared" si="38"/>
        <v/>
      </c>
      <c r="AV28" t="str">
        <f t="shared" si="39"/>
        <v/>
      </c>
      <c r="AW28" t="str">
        <f t="shared" si="40"/>
        <v/>
      </c>
      <c r="AX28" t="str">
        <f t="shared" si="41"/>
        <v/>
      </c>
      <c r="AY28" t="str">
        <f t="shared" si="42"/>
        <v/>
      </c>
      <c r="AZ28" t="str">
        <f t="shared" si="43"/>
        <v/>
      </c>
      <c r="BA28" t="str">
        <f t="shared" si="44"/>
        <v/>
      </c>
      <c r="BB28" t="str">
        <f t="shared" si="45"/>
        <v/>
      </c>
      <c r="BC28" t="str">
        <f t="shared" si="46"/>
        <v/>
      </c>
      <c r="BD28" t="str">
        <f t="shared" si="47"/>
        <v/>
      </c>
      <c r="BE28" t="str">
        <f t="shared" si="48"/>
        <v/>
      </c>
      <c r="BF28" t="str">
        <f t="shared" si="49"/>
        <v/>
      </c>
      <c r="BG28" t="str">
        <f t="shared" si="50"/>
        <v/>
      </c>
      <c r="BH28" t="str">
        <f t="shared" si="51"/>
        <v/>
      </c>
      <c r="BI28" t="str">
        <f t="shared" si="52"/>
        <v/>
      </c>
      <c r="BJ28" t="str">
        <f t="shared" si="53"/>
        <v/>
      </c>
      <c r="BK28" t="str">
        <f t="shared" si="54"/>
        <v/>
      </c>
      <c r="BL28" t="str">
        <f t="shared" si="55"/>
        <v/>
      </c>
      <c r="BM28" t="str">
        <f t="shared" si="56"/>
        <v>PG&amp;E</v>
      </c>
      <c r="BN28" t="str">
        <f t="shared" si="57"/>
        <v/>
      </c>
      <c r="BO28" t="str">
        <f t="shared" si="58"/>
        <v/>
      </c>
      <c r="BP28" t="str">
        <f t="shared" si="59"/>
        <v>PG&amp;E 2003</v>
      </c>
      <c r="BQ28" t="str">
        <f t="shared" si="60"/>
        <v/>
      </c>
      <c r="BR28" t="str">
        <f t="shared" si="61"/>
        <v/>
      </c>
      <c r="BS28" t="str">
        <f t="shared" si="62"/>
        <v/>
      </c>
      <c r="BT28" t="str">
        <f t="shared" si="63"/>
        <v/>
      </c>
      <c r="BU28" t="str">
        <f t="shared" si="64"/>
        <v/>
      </c>
      <c r="BV28" t="str">
        <f t="shared" si="65"/>
        <v/>
      </c>
      <c r="BW28" t="str">
        <f t="shared" si="66"/>
        <v/>
      </c>
      <c r="BX28" t="str">
        <f t="shared" si="67"/>
        <v/>
      </c>
      <c r="BY28" t="str">
        <f t="shared" si="68"/>
        <v/>
      </c>
      <c r="BZ28" t="str">
        <f t="shared" si="69"/>
        <v/>
      </c>
      <c r="CA28" t="str">
        <f t="shared" si="70"/>
        <v/>
      </c>
      <c r="CB28" t="str">
        <f t="shared" si="71"/>
        <v/>
      </c>
      <c r="CC28" t="str">
        <f t="shared" si="72"/>
        <v/>
      </c>
      <c r="CD28" t="str">
        <f t="shared" si="73"/>
        <v/>
      </c>
      <c r="CE28" t="str">
        <f t="shared" si="74"/>
        <v/>
      </c>
      <c r="CF28" t="str">
        <f t="shared" si="75"/>
        <v/>
      </c>
      <c r="CG28" t="str">
        <f t="shared" si="76"/>
        <v/>
      </c>
      <c r="CH28" t="str">
        <f t="shared" si="77"/>
        <v/>
      </c>
      <c r="CI28" t="str">
        <f t="shared" si="78"/>
        <v/>
      </c>
      <c r="CJ28" t="str">
        <f t="shared" si="79"/>
        <v/>
      </c>
      <c r="CK28" t="str">
        <f t="shared" si="80"/>
        <v/>
      </c>
      <c r="CL28" t="str">
        <f t="shared" si="81"/>
        <v/>
      </c>
      <c r="CM28" t="str">
        <f t="shared" si="82"/>
        <v/>
      </c>
      <c r="CN28" t="str">
        <f t="shared" si="83"/>
        <v/>
      </c>
      <c r="CO28" t="str">
        <f t="shared" si="84"/>
        <v/>
      </c>
      <c r="CP28" t="str">
        <f t="shared" si="85"/>
        <v/>
      </c>
      <c r="CQ28" t="str">
        <f t="shared" si="86"/>
        <v/>
      </c>
      <c r="CR28" t="str">
        <f t="shared" si="87"/>
        <v/>
      </c>
      <c r="CS28" t="str">
        <f t="shared" si="88"/>
        <v/>
      </c>
      <c r="CT28" t="str">
        <f t="shared" si="89"/>
        <v/>
      </c>
      <c r="CU28" t="str">
        <f t="shared" si="90"/>
        <v/>
      </c>
      <c r="CV28" t="str">
        <f t="shared" si="91"/>
        <v/>
      </c>
      <c r="CW28" t="str">
        <f t="shared" si="92"/>
        <v/>
      </c>
      <c r="CX28" t="str">
        <f t="shared" si="93"/>
        <v/>
      </c>
      <c r="CY28" t="str">
        <f t="shared" si="94"/>
        <v/>
      </c>
      <c r="CZ28" t="str">
        <f t="shared" si="95"/>
        <v/>
      </c>
      <c r="DA28" t="str">
        <f t="shared" si="96"/>
        <v/>
      </c>
      <c r="DB28" t="str">
        <f t="shared" si="97"/>
        <v/>
      </c>
      <c r="DC28" t="str">
        <f t="shared" si="98"/>
        <v/>
      </c>
      <c r="DD28" t="str">
        <f t="shared" si="99"/>
        <v/>
      </c>
      <c r="DE28" t="str">
        <f t="shared" si="100"/>
        <v/>
      </c>
      <c r="DF28">
        <v>530</v>
      </c>
      <c r="DG28">
        <v>530</v>
      </c>
      <c r="DH28" s="14">
        <v>3066.1</v>
      </c>
      <c r="DI28" s="14">
        <v>1425</v>
      </c>
      <c r="DJ28" s="14">
        <v>9850</v>
      </c>
      <c r="DK28" s="14">
        <v>3833</v>
      </c>
      <c r="DL28" s="14">
        <v>3745</v>
      </c>
      <c r="DM28">
        <v>6.8</v>
      </c>
      <c r="DN28" s="14">
        <v>1503.1</v>
      </c>
      <c r="DO28">
        <v>34</v>
      </c>
      <c r="DP28">
        <v>160</v>
      </c>
      <c r="DQ28" s="14">
        <v>4295</v>
      </c>
      <c r="DR28" s="14">
        <v>1390</v>
      </c>
      <c r="DS28" s="14">
        <v>5926</v>
      </c>
      <c r="DT28" s="14">
        <v>1296</v>
      </c>
      <c r="DU28" s="14">
        <v>1503.1</v>
      </c>
      <c r="DV28">
        <v>6.8</v>
      </c>
      <c r="DW28">
        <v>559</v>
      </c>
      <c r="DX28" s="14">
        <v>2375.1999999999998</v>
      </c>
      <c r="DY28">
        <v>905</v>
      </c>
      <c r="DZ28">
        <v>1065</v>
      </c>
      <c r="EA28">
        <v>0</v>
      </c>
      <c r="EB28" s="14">
        <f t="shared" si="101"/>
        <v>95400</v>
      </c>
      <c r="EC28" s="14">
        <v>551898</v>
      </c>
      <c r="ED28" s="14">
        <v>256500</v>
      </c>
      <c r="EE28" s="14">
        <v>1773000</v>
      </c>
      <c r="EF28" s="14">
        <v>689940</v>
      </c>
      <c r="EG28" s="14">
        <v>674100</v>
      </c>
      <c r="EH28" s="14">
        <v>1224</v>
      </c>
      <c r="EI28" s="14">
        <v>270558</v>
      </c>
      <c r="EJ28" s="14">
        <v>6120</v>
      </c>
      <c r="EK28" s="14">
        <v>28800</v>
      </c>
      <c r="EL28" s="14">
        <v>773100</v>
      </c>
      <c r="EM28" s="14">
        <v>250200</v>
      </c>
      <c r="EN28" s="14">
        <v>1066680</v>
      </c>
      <c r="EO28" s="14">
        <v>233280</v>
      </c>
      <c r="EP28" s="14">
        <v>270558</v>
      </c>
      <c r="EQ28">
        <v>1224</v>
      </c>
      <c r="ER28" s="14">
        <v>100620</v>
      </c>
      <c r="ES28" s="14">
        <v>427536</v>
      </c>
      <c r="ET28" s="14">
        <v>162900</v>
      </c>
      <c r="EU28" s="14">
        <v>191700</v>
      </c>
      <c r="EV28">
        <v>0</v>
      </c>
      <c r="EW28" t="s">
        <v>36</v>
      </c>
      <c r="EX28" t="s">
        <v>45</v>
      </c>
      <c r="EY28" t="s">
        <v>31</v>
      </c>
      <c r="EZ28" s="8" t="s">
        <v>89</v>
      </c>
      <c r="FA28" s="8"/>
      <c r="FB28" s="8"/>
      <c r="FC28" t="s">
        <v>445</v>
      </c>
      <c r="FD28" t="s">
        <v>446</v>
      </c>
      <c r="FE28" t="s">
        <v>447</v>
      </c>
      <c r="FF28" t="s">
        <v>448</v>
      </c>
      <c r="FG28" t="s">
        <v>128</v>
      </c>
      <c r="FS28">
        <v>369</v>
      </c>
    </row>
    <row r="29" spans="1:175" x14ac:dyDescent="0.2">
      <c r="A29" t="s">
        <v>60</v>
      </c>
      <c r="B29">
        <v>2003</v>
      </c>
      <c r="C29" s="45"/>
      <c r="D29" t="s">
        <v>86</v>
      </c>
      <c r="E29" t="str">
        <f t="shared" si="0"/>
        <v>CA 2003</v>
      </c>
      <c r="F29" t="s">
        <v>296</v>
      </c>
      <c r="G29" t="s">
        <v>108</v>
      </c>
      <c r="H29" t="s">
        <v>292</v>
      </c>
      <c r="I29" t="s">
        <v>297</v>
      </c>
      <c r="J29" t="str">
        <f t="shared" si="1"/>
        <v/>
      </c>
      <c r="K29" t="str">
        <f t="shared" si="2"/>
        <v/>
      </c>
      <c r="L29" t="str">
        <f t="shared" si="3"/>
        <v/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  <c r="Q29" t="str">
        <f t="shared" si="8"/>
        <v/>
      </c>
      <c r="R29" t="str">
        <f t="shared" si="9"/>
        <v/>
      </c>
      <c r="S29" t="str">
        <f t="shared" si="10"/>
        <v/>
      </c>
      <c r="T29" t="str">
        <f t="shared" si="11"/>
        <v/>
      </c>
      <c r="U29" t="str">
        <f t="shared" si="12"/>
        <v/>
      </c>
      <c r="V29" t="str">
        <f t="shared" si="13"/>
        <v/>
      </c>
      <c r="W29" t="str">
        <f t="shared" si="14"/>
        <v/>
      </c>
      <c r="X29" t="str">
        <f t="shared" si="15"/>
        <v/>
      </c>
      <c r="Y29" t="str">
        <f t="shared" si="16"/>
        <v/>
      </c>
      <c r="Z29" t="str">
        <f t="shared" si="17"/>
        <v/>
      </c>
      <c r="AA29" t="str">
        <f t="shared" si="18"/>
        <v/>
      </c>
      <c r="AB29" t="str">
        <f t="shared" si="19"/>
        <v/>
      </c>
      <c r="AC29" t="str">
        <f t="shared" si="20"/>
        <v/>
      </c>
      <c r="AD29" t="str">
        <f t="shared" si="21"/>
        <v/>
      </c>
      <c r="AE29" t="str">
        <f t="shared" si="22"/>
        <v/>
      </c>
      <c r="AF29" t="str">
        <f t="shared" si="23"/>
        <v/>
      </c>
      <c r="AG29" t="str">
        <f t="shared" si="24"/>
        <v/>
      </c>
      <c r="AH29" t="str">
        <f t="shared" si="25"/>
        <v/>
      </c>
      <c r="AI29" t="str">
        <f t="shared" si="26"/>
        <v/>
      </c>
      <c r="AJ29" t="str">
        <f t="shared" si="27"/>
        <v/>
      </c>
      <c r="AK29" t="str">
        <f t="shared" si="28"/>
        <v/>
      </c>
      <c r="AL29" t="str">
        <f t="shared" si="29"/>
        <v/>
      </c>
      <c r="AM29" t="str">
        <f t="shared" si="30"/>
        <v/>
      </c>
      <c r="AN29" t="str">
        <f t="shared" si="31"/>
        <v/>
      </c>
      <c r="AO29" t="str">
        <f t="shared" si="32"/>
        <v/>
      </c>
      <c r="AP29" t="str">
        <f t="shared" si="33"/>
        <v/>
      </c>
      <c r="AQ29" t="str">
        <f t="shared" si="34"/>
        <v/>
      </c>
      <c r="AR29" t="str">
        <f t="shared" si="35"/>
        <v/>
      </c>
      <c r="AS29" t="str">
        <f t="shared" si="36"/>
        <v/>
      </c>
      <c r="AT29" t="str">
        <f t="shared" si="37"/>
        <v/>
      </c>
      <c r="AU29" t="str">
        <f t="shared" si="38"/>
        <v/>
      </c>
      <c r="AV29" t="str">
        <f t="shared" si="39"/>
        <v/>
      </c>
      <c r="AW29" t="str">
        <f t="shared" si="40"/>
        <v/>
      </c>
      <c r="AX29" t="str">
        <f t="shared" si="41"/>
        <v/>
      </c>
      <c r="AY29" t="str">
        <f t="shared" si="42"/>
        <v/>
      </c>
      <c r="AZ29" t="str">
        <f t="shared" si="43"/>
        <v/>
      </c>
      <c r="BA29" t="str">
        <f t="shared" si="44"/>
        <v/>
      </c>
      <c r="BB29" t="str">
        <f t="shared" si="45"/>
        <v/>
      </c>
      <c r="BC29" t="str">
        <f t="shared" si="46"/>
        <v/>
      </c>
      <c r="BD29" t="str">
        <f t="shared" si="47"/>
        <v/>
      </c>
      <c r="BE29" t="str">
        <f t="shared" si="48"/>
        <v/>
      </c>
      <c r="BF29" t="str">
        <f t="shared" si="49"/>
        <v/>
      </c>
      <c r="BG29" t="str">
        <f t="shared" si="50"/>
        <v/>
      </c>
      <c r="BH29" t="str">
        <f t="shared" si="51"/>
        <v/>
      </c>
      <c r="BI29" t="str">
        <f t="shared" si="52"/>
        <v/>
      </c>
      <c r="BJ29" t="str">
        <f t="shared" si="53"/>
        <v/>
      </c>
      <c r="BK29" t="str">
        <f t="shared" si="54"/>
        <v/>
      </c>
      <c r="BL29" t="str">
        <f t="shared" si="55"/>
        <v/>
      </c>
      <c r="BM29" t="str">
        <f t="shared" si="56"/>
        <v>PG&amp;E</v>
      </c>
      <c r="BN29" t="str">
        <f t="shared" si="57"/>
        <v/>
      </c>
      <c r="BO29" t="str">
        <f t="shared" si="58"/>
        <v/>
      </c>
      <c r="BP29" t="str">
        <f t="shared" si="59"/>
        <v>PG&amp;E 2003</v>
      </c>
      <c r="BQ29" t="str">
        <f t="shared" si="60"/>
        <v/>
      </c>
      <c r="BR29" t="str">
        <f t="shared" si="61"/>
        <v/>
      </c>
      <c r="BS29" t="str">
        <f t="shared" si="62"/>
        <v/>
      </c>
      <c r="BT29" t="str">
        <f t="shared" si="63"/>
        <v/>
      </c>
      <c r="BU29" t="str">
        <f t="shared" si="64"/>
        <v/>
      </c>
      <c r="BV29" t="str">
        <f t="shared" si="65"/>
        <v/>
      </c>
      <c r="BW29" t="str">
        <f t="shared" si="66"/>
        <v/>
      </c>
      <c r="BX29" t="str">
        <f t="shared" si="67"/>
        <v/>
      </c>
      <c r="BY29" t="str">
        <f t="shared" si="68"/>
        <v/>
      </c>
      <c r="BZ29" t="str">
        <f t="shared" si="69"/>
        <v/>
      </c>
      <c r="CA29" t="str">
        <f t="shared" si="70"/>
        <v/>
      </c>
      <c r="CB29" t="str">
        <f t="shared" si="71"/>
        <v/>
      </c>
      <c r="CC29" t="str">
        <f t="shared" si="72"/>
        <v/>
      </c>
      <c r="CD29" t="str">
        <f t="shared" si="73"/>
        <v/>
      </c>
      <c r="CE29" t="str">
        <f t="shared" si="74"/>
        <v/>
      </c>
      <c r="CF29" t="str">
        <f t="shared" si="75"/>
        <v/>
      </c>
      <c r="CG29" t="str">
        <f t="shared" si="76"/>
        <v/>
      </c>
      <c r="CH29" t="str">
        <f t="shared" si="77"/>
        <v/>
      </c>
      <c r="CI29" t="str">
        <f t="shared" si="78"/>
        <v/>
      </c>
      <c r="CJ29" t="str">
        <f t="shared" si="79"/>
        <v/>
      </c>
      <c r="CK29" t="str">
        <f t="shared" si="80"/>
        <v/>
      </c>
      <c r="CL29" t="str">
        <f t="shared" si="81"/>
        <v/>
      </c>
      <c r="CM29" t="str">
        <f t="shared" si="82"/>
        <v/>
      </c>
      <c r="CN29" t="str">
        <f t="shared" si="83"/>
        <v/>
      </c>
      <c r="CO29" t="str">
        <f t="shared" si="84"/>
        <v/>
      </c>
      <c r="CP29" t="str">
        <f t="shared" si="85"/>
        <v/>
      </c>
      <c r="CQ29" t="str">
        <f t="shared" si="86"/>
        <v/>
      </c>
      <c r="CR29" t="str">
        <f t="shared" si="87"/>
        <v/>
      </c>
      <c r="CS29" t="str">
        <f t="shared" si="88"/>
        <v/>
      </c>
      <c r="CT29" t="str">
        <f t="shared" si="89"/>
        <v/>
      </c>
      <c r="CU29" t="str">
        <f t="shared" si="90"/>
        <v/>
      </c>
      <c r="CV29" t="str">
        <f t="shared" si="91"/>
        <v/>
      </c>
      <c r="CW29" t="str">
        <f t="shared" si="92"/>
        <v/>
      </c>
      <c r="CX29" t="str">
        <f t="shared" si="93"/>
        <v/>
      </c>
      <c r="CY29" t="str">
        <f t="shared" si="94"/>
        <v/>
      </c>
      <c r="CZ29" t="str">
        <f t="shared" si="95"/>
        <v/>
      </c>
      <c r="DA29" t="str">
        <f t="shared" si="96"/>
        <v/>
      </c>
      <c r="DB29" t="str">
        <f t="shared" si="97"/>
        <v/>
      </c>
      <c r="DC29" t="str">
        <f t="shared" si="98"/>
        <v/>
      </c>
      <c r="DD29" t="str">
        <f t="shared" si="99"/>
        <v/>
      </c>
      <c r="DE29" t="str">
        <f t="shared" si="100"/>
        <v/>
      </c>
      <c r="DF29">
        <v>530</v>
      </c>
      <c r="DG29">
        <v>530</v>
      </c>
      <c r="DH29" s="14">
        <v>3066.1</v>
      </c>
      <c r="DI29" s="14">
        <v>1205</v>
      </c>
      <c r="DJ29" s="14">
        <v>9850</v>
      </c>
      <c r="DK29" s="14">
        <v>3833</v>
      </c>
      <c r="DL29" s="14">
        <v>1845</v>
      </c>
      <c r="DM29">
        <v>6.8</v>
      </c>
      <c r="DN29" s="14">
        <v>1503.1</v>
      </c>
      <c r="DO29">
        <v>34</v>
      </c>
      <c r="DP29">
        <v>160</v>
      </c>
      <c r="DQ29" s="14">
        <v>4295</v>
      </c>
      <c r="DR29" s="14">
        <v>1390</v>
      </c>
      <c r="DS29" s="14">
        <v>5396</v>
      </c>
      <c r="DT29" s="14">
        <v>1296</v>
      </c>
      <c r="DU29" s="14">
        <v>1503.1</v>
      </c>
      <c r="DV29">
        <v>6.8</v>
      </c>
      <c r="DW29">
        <v>559</v>
      </c>
      <c r="DX29" s="14">
        <v>2375.1999999999998</v>
      </c>
      <c r="DY29">
        <v>685</v>
      </c>
      <c r="DZ29">
        <v>1065</v>
      </c>
      <c r="EA29">
        <v>0</v>
      </c>
      <c r="EB29" s="14">
        <f t="shared" si="101"/>
        <v>95400</v>
      </c>
      <c r="EC29" s="14">
        <v>551898</v>
      </c>
      <c r="ED29" s="14">
        <v>216900</v>
      </c>
      <c r="EE29" s="14">
        <v>1773000</v>
      </c>
      <c r="EF29" s="14">
        <v>689940</v>
      </c>
      <c r="EG29" s="14">
        <v>332100</v>
      </c>
      <c r="EH29" s="14">
        <v>1224</v>
      </c>
      <c r="EI29" s="14">
        <v>270558</v>
      </c>
      <c r="EJ29" s="14">
        <v>6120</v>
      </c>
      <c r="EK29" s="14">
        <v>28800</v>
      </c>
      <c r="EL29" s="14">
        <v>773100</v>
      </c>
      <c r="EM29" s="14">
        <v>250200</v>
      </c>
      <c r="EN29" s="14">
        <v>971280</v>
      </c>
      <c r="EO29" s="14">
        <v>233280</v>
      </c>
      <c r="EP29" s="14">
        <v>270558</v>
      </c>
      <c r="EQ29">
        <v>1224</v>
      </c>
      <c r="ER29" s="14">
        <v>100620</v>
      </c>
      <c r="ES29" s="14">
        <v>427536</v>
      </c>
      <c r="ET29" s="14">
        <v>123300</v>
      </c>
      <c r="EU29" s="14">
        <v>191700</v>
      </c>
      <c r="EV29">
        <v>0</v>
      </c>
      <c r="EW29" t="s">
        <v>36</v>
      </c>
      <c r="EX29" t="s">
        <v>45</v>
      </c>
      <c r="EY29" t="s">
        <v>31</v>
      </c>
      <c r="EZ29" s="2" t="s">
        <v>89</v>
      </c>
      <c r="FA29" s="2"/>
      <c r="FB29" s="2"/>
      <c r="FC29" t="s">
        <v>457</v>
      </c>
      <c r="FD29" t="s">
        <v>458</v>
      </c>
      <c r="FG29" t="s">
        <v>110</v>
      </c>
      <c r="FS29">
        <v>364</v>
      </c>
    </row>
    <row r="30" spans="1:175" x14ac:dyDescent="0.2">
      <c r="A30" t="s">
        <v>204</v>
      </c>
      <c r="B30">
        <v>2004</v>
      </c>
      <c r="C30" s="45">
        <v>38139</v>
      </c>
      <c r="D30" t="s">
        <v>86</v>
      </c>
      <c r="E30" t="str">
        <f t="shared" si="0"/>
        <v>CA 2004</v>
      </c>
      <c r="F30" t="s">
        <v>258</v>
      </c>
      <c r="G30" t="s">
        <v>258</v>
      </c>
      <c r="H30" t="s">
        <v>104</v>
      </c>
      <c r="I30" t="s">
        <v>369</v>
      </c>
      <c r="J30" t="str">
        <f t="shared" si="1"/>
        <v/>
      </c>
      <c r="K30" t="str">
        <f t="shared" si="2"/>
        <v/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  <c r="Q30" t="str">
        <f t="shared" si="8"/>
        <v/>
      </c>
      <c r="R30" t="str">
        <f t="shared" si="9"/>
        <v/>
      </c>
      <c r="S30" t="str">
        <f t="shared" si="10"/>
        <v/>
      </c>
      <c r="T30" t="str">
        <f t="shared" si="11"/>
        <v/>
      </c>
      <c r="U30" t="str">
        <f t="shared" si="12"/>
        <v/>
      </c>
      <c r="V30" t="str">
        <f t="shared" si="13"/>
        <v/>
      </c>
      <c r="W30" t="str">
        <f t="shared" si="14"/>
        <v/>
      </c>
      <c r="X30" t="str">
        <f t="shared" si="15"/>
        <v/>
      </c>
      <c r="Y30" t="str">
        <f t="shared" si="16"/>
        <v/>
      </c>
      <c r="Z30" t="str">
        <f t="shared" si="17"/>
        <v/>
      </c>
      <c r="AA30" t="str">
        <f t="shared" si="18"/>
        <v/>
      </c>
      <c r="AB30" t="str">
        <f t="shared" si="19"/>
        <v/>
      </c>
      <c r="AC30" t="str">
        <f t="shared" si="20"/>
        <v/>
      </c>
      <c r="AD30" t="str">
        <f t="shared" si="21"/>
        <v/>
      </c>
      <c r="AE30" t="str">
        <f t="shared" si="22"/>
        <v/>
      </c>
      <c r="AF30" t="str">
        <f t="shared" si="23"/>
        <v/>
      </c>
      <c r="AG30" t="str">
        <f t="shared" si="24"/>
        <v/>
      </c>
      <c r="AH30" t="str">
        <f t="shared" si="25"/>
        <v/>
      </c>
      <c r="AI30" t="str">
        <f t="shared" si="26"/>
        <v/>
      </c>
      <c r="AJ30" t="str">
        <f t="shared" si="27"/>
        <v/>
      </c>
      <c r="AK30" t="str">
        <f t="shared" si="28"/>
        <v/>
      </c>
      <c r="AL30" t="str">
        <f t="shared" si="29"/>
        <v/>
      </c>
      <c r="AM30" t="str">
        <f t="shared" si="30"/>
        <v/>
      </c>
      <c r="AN30" t="str">
        <f t="shared" si="31"/>
        <v/>
      </c>
      <c r="AO30" t="str">
        <f t="shared" si="32"/>
        <v/>
      </c>
      <c r="AP30" t="str">
        <f t="shared" si="33"/>
        <v/>
      </c>
      <c r="AQ30" t="str">
        <f t="shared" si="34"/>
        <v/>
      </c>
      <c r="AR30" t="str">
        <f t="shared" si="35"/>
        <v/>
      </c>
      <c r="AS30" t="str">
        <f t="shared" si="36"/>
        <v/>
      </c>
      <c r="AT30" t="str">
        <f t="shared" si="37"/>
        <v/>
      </c>
      <c r="AU30" t="str">
        <f t="shared" si="38"/>
        <v/>
      </c>
      <c r="AV30" t="str">
        <f t="shared" si="39"/>
        <v/>
      </c>
      <c r="AW30" t="str">
        <f t="shared" si="40"/>
        <v/>
      </c>
      <c r="AX30" t="str">
        <f t="shared" si="41"/>
        <v/>
      </c>
      <c r="AY30" t="str">
        <f t="shared" si="42"/>
        <v/>
      </c>
      <c r="AZ30" t="str">
        <f t="shared" si="43"/>
        <v/>
      </c>
      <c r="BA30" t="str">
        <f t="shared" si="44"/>
        <v/>
      </c>
      <c r="BB30" t="str">
        <f t="shared" si="45"/>
        <v/>
      </c>
      <c r="BC30" t="str">
        <f t="shared" si="46"/>
        <v/>
      </c>
      <c r="BD30" t="str">
        <f t="shared" si="47"/>
        <v/>
      </c>
      <c r="BE30" t="str">
        <f t="shared" si="48"/>
        <v/>
      </c>
      <c r="BF30" t="str">
        <f t="shared" si="49"/>
        <v/>
      </c>
      <c r="BG30" t="str">
        <f t="shared" si="50"/>
        <v/>
      </c>
      <c r="BH30" t="str">
        <f t="shared" si="51"/>
        <v/>
      </c>
      <c r="BI30" t="str">
        <f t="shared" si="52"/>
        <v/>
      </c>
      <c r="BJ30" t="str">
        <f t="shared" si="53"/>
        <v/>
      </c>
      <c r="BK30" t="str">
        <f t="shared" si="54"/>
        <v/>
      </c>
      <c r="BL30" t="str">
        <f t="shared" si="55"/>
        <v/>
      </c>
      <c r="BM30" t="str">
        <f t="shared" si="56"/>
        <v>PG&amp;E</v>
      </c>
      <c r="BN30" t="str">
        <f t="shared" si="57"/>
        <v/>
      </c>
      <c r="BO30" t="str">
        <f t="shared" si="58"/>
        <v/>
      </c>
      <c r="BP30" t="str">
        <f t="shared" si="59"/>
        <v/>
      </c>
      <c r="BQ30" t="str">
        <f t="shared" si="60"/>
        <v>PG&amp;E 2004</v>
      </c>
      <c r="BR30" t="str">
        <f t="shared" si="61"/>
        <v/>
      </c>
      <c r="BS30" t="str">
        <f t="shared" si="62"/>
        <v/>
      </c>
      <c r="BT30" t="str">
        <f t="shared" si="63"/>
        <v/>
      </c>
      <c r="BU30" t="str">
        <f t="shared" si="64"/>
        <v/>
      </c>
      <c r="BV30" t="str">
        <f t="shared" si="65"/>
        <v/>
      </c>
      <c r="BW30" t="str">
        <f t="shared" si="66"/>
        <v/>
      </c>
      <c r="BX30" t="str">
        <f t="shared" si="67"/>
        <v/>
      </c>
      <c r="BY30" t="str">
        <f t="shared" si="68"/>
        <v/>
      </c>
      <c r="BZ30" t="str">
        <f t="shared" si="69"/>
        <v/>
      </c>
      <c r="CA30" t="str">
        <f t="shared" si="70"/>
        <v/>
      </c>
      <c r="CB30" t="str">
        <f t="shared" si="71"/>
        <v/>
      </c>
      <c r="CC30" t="str">
        <f t="shared" si="72"/>
        <v/>
      </c>
      <c r="CD30" t="str">
        <f t="shared" si="73"/>
        <v/>
      </c>
      <c r="CE30" t="str">
        <f t="shared" si="74"/>
        <v/>
      </c>
      <c r="CF30" t="str">
        <f t="shared" si="75"/>
        <v/>
      </c>
      <c r="CG30" t="str">
        <f t="shared" si="76"/>
        <v/>
      </c>
      <c r="CH30" t="str">
        <f t="shared" si="77"/>
        <v/>
      </c>
      <c r="CI30" t="str">
        <f t="shared" si="78"/>
        <v/>
      </c>
      <c r="CJ30" t="str">
        <f t="shared" si="79"/>
        <v/>
      </c>
      <c r="CK30" t="str">
        <f t="shared" si="80"/>
        <v/>
      </c>
      <c r="CL30" t="str">
        <f t="shared" si="81"/>
        <v/>
      </c>
      <c r="CM30" t="str">
        <f t="shared" si="82"/>
        <v/>
      </c>
      <c r="CN30" t="str">
        <f t="shared" si="83"/>
        <v/>
      </c>
      <c r="CO30" t="str">
        <f t="shared" si="84"/>
        <v/>
      </c>
      <c r="CP30" t="str">
        <f t="shared" si="85"/>
        <v/>
      </c>
      <c r="CQ30" t="str">
        <f t="shared" si="86"/>
        <v/>
      </c>
      <c r="CR30" t="str">
        <f t="shared" si="87"/>
        <v/>
      </c>
      <c r="CS30" t="str">
        <f t="shared" si="88"/>
        <v/>
      </c>
      <c r="CT30" t="str">
        <f t="shared" si="89"/>
        <v/>
      </c>
      <c r="CU30" t="str">
        <f t="shared" si="90"/>
        <v/>
      </c>
      <c r="CV30" t="str">
        <f t="shared" si="91"/>
        <v/>
      </c>
      <c r="CW30" t="str">
        <f t="shared" si="92"/>
        <v/>
      </c>
      <c r="CX30" t="str">
        <f t="shared" si="93"/>
        <v/>
      </c>
      <c r="CY30" t="str">
        <f t="shared" si="94"/>
        <v/>
      </c>
      <c r="CZ30" t="str">
        <f t="shared" si="95"/>
        <v/>
      </c>
      <c r="DA30" t="str">
        <f t="shared" si="96"/>
        <v/>
      </c>
      <c r="DB30" t="str">
        <f t="shared" si="97"/>
        <v/>
      </c>
      <c r="DC30" t="str">
        <f t="shared" si="98"/>
        <v/>
      </c>
      <c r="DD30" t="str">
        <f t="shared" si="99"/>
        <v/>
      </c>
      <c r="DE30" t="str">
        <f t="shared" si="100"/>
        <v/>
      </c>
      <c r="DF30">
        <v>1100</v>
      </c>
      <c r="DG30">
        <v>1100</v>
      </c>
      <c r="DH30" s="14">
        <v>3066.1</v>
      </c>
      <c r="DI30" s="14">
        <v>1425</v>
      </c>
      <c r="DJ30" s="14">
        <v>9850</v>
      </c>
      <c r="DK30" s="14">
        <v>3833</v>
      </c>
      <c r="DL30" s="14">
        <v>3745</v>
      </c>
      <c r="DM30">
        <v>6.8</v>
      </c>
      <c r="DN30" s="14">
        <v>1503.1</v>
      </c>
      <c r="DO30">
        <v>34</v>
      </c>
      <c r="DP30">
        <v>160</v>
      </c>
      <c r="DQ30" s="14">
        <v>5250</v>
      </c>
      <c r="DR30" s="14">
        <v>1390</v>
      </c>
      <c r="DS30" s="14">
        <v>7546</v>
      </c>
      <c r="DT30" s="14">
        <v>1846</v>
      </c>
      <c r="DU30" s="14">
        <v>1503.1</v>
      </c>
      <c r="DV30">
        <v>6.8</v>
      </c>
      <c r="DW30">
        <v>559</v>
      </c>
      <c r="DX30" s="14">
        <v>3075.2</v>
      </c>
      <c r="DY30">
        <v>905</v>
      </c>
      <c r="DZ30">
        <v>1065</v>
      </c>
      <c r="EA30">
        <v>0</v>
      </c>
      <c r="EB30" s="14">
        <f>DF30*$EB$1*$EB$2</f>
        <v>198000</v>
      </c>
      <c r="EC30" s="14">
        <v>551898</v>
      </c>
      <c r="ED30" s="14">
        <v>256500</v>
      </c>
      <c r="EE30" s="14">
        <v>1773000</v>
      </c>
      <c r="EF30" s="14">
        <v>689940</v>
      </c>
      <c r="EG30" s="14">
        <v>674100</v>
      </c>
      <c r="EH30" s="14">
        <v>1224</v>
      </c>
      <c r="EI30" s="14">
        <v>270558</v>
      </c>
      <c r="EJ30" s="14">
        <v>6120</v>
      </c>
      <c r="EK30" s="14">
        <v>28800</v>
      </c>
      <c r="EL30" s="14">
        <v>945000</v>
      </c>
      <c r="EM30" s="14">
        <v>250200</v>
      </c>
      <c r="EN30" s="14">
        <v>1358280</v>
      </c>
      <c r="EO30" s="14">
        <v>332280</v>
      </c>
      <c r="EP30" s="14">
        <v>270558</v>
      </c>
      <c r="EQ30">
        <v>1224</v>
      </c>
      <c r="ER30" s="14">
        <v>100620</v>
      </c>
      <c r="ES30" s="14">
        <v>553536</v>
      </c>
      <c r="ET30" s="14">
        <v>162900</v>
      </c>
      <c r="EU30" s="14">
        <v>191700</v>
      </c>
      <c r="EV30">
        <v>0</v>
      </c>
      <c r="EW30" t="s">
        <v>53</v>
      </c>
      <c r="EX30" t="s">
        <v>45</v>
      </c>
      <c r="EY30" t="s">
        <v>31</v>
      </c>
      <c r="EZ30" s="2" t="s">
        <v>89</v>
      </c>
      <c r="FA30" s="2"/>
      <c r="FB30" s="2"/>
      <c r="FC30" s="3" t="s">
        <v>436</v>
      </c>
      <c r="FD30" t="s">
        <v>435</v>
      </c>
      <c r="FS30">
        <v>544</v>
      </c>
    </row>
    <row r="31" spans="1:175" x14ac:dyDescent="0.2">
      <c r="A31" t="s">
        <v>204</v>
      </c>
      <c r="B31">
        <v>2004</v>
      </c>
      <c r="C31" s="45"/>
      <c r="D31" t="s">
        <v>86</v>
      </c>
      <c r="E31" t="str">
        <f t="shared" si="0"/>
        <v>CA 2004</v>
      </c>
      <c r="F31" t="s">
        <v>382</v>
      </c>
      <c r="G31" t="s">
        <v>382</v>
      </c>
      <c r="H31" t="s">
        <v>383</v>
      </c>
      <c r="I31" t="s">
        <v>384</v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 t="str">
        <f t="shared" si="8"/>
        <v/>
      </c>
      <c r="R31" t="str">
        <f t="shared" si="9"/>
        <v/>
      </c>
      <c r="S31" t="str">
        <f t="shared" si="10"/>
        <v/>
      </c>
      <c r="T31" t="str">
        <f t="shared" si="11"/>
        <v/>
      </c>
      <c r="U31" t="str">
        <f t="shared" si="12"/>
        <v/>
      </c>
      <c r="V31" t="str">
        <f t="shared" si="13"/>
        <v/>
      </c>
      <c r="W31" t="str">
        <f t="shared" si="14"/>
        <v/>
      </c>
      <c r="X31" t="str">
        <f t="shared" si="15"/>
        <v/>
      </c>
      <c r="Y31" t="str">
        <f t="shared" si="16"/>
        <v/>
      </c>
      <c r="Z31" t="str">
        <f t="shared" si="17"/>
        <v/>
      </c>
      <c r="AA31" t="str">
        <f t="shared" si="18"/>
        <v/>
      </c>
      <c r="AB31" t="str">
        <f t="shared" si="19"/>
        <v/>
      </c>
      <c r="AC31" t="str">
        <f t="shared" si="20"/>
        <v/>
      </c>
      <c r="AD31" t="str">
        <f t="shared" si="21"/>
        <v/>
      </c>
      <c r="AE31" t="str">
        <f t="shared" si="22"/>
        <v/>
      </c>
      <c r="AF31" t="str">
        <f t="shared" si="23"/>
        <v/>
      </c>
      <c r="AG31" t="str">
        <f t="shared" si="24"/>
        <v/>
      </c>
      <c r="AH31" t="str">
        <f t="shared" si="25"/>
        <v/>
      </c>
      <c r="AI31" t="str">
        <f t="shared" si="26"/>
        <v/>
      </c>
      <c r="AJ31" t="str">
        <f t="shared" si="27"/>
        <v/>
      </c>
      <c r="AK31" t="str">
        <f t="shared" si="28"/>
        <v/>
      </c>
      <c r="AL31" t="str">
        <f t="shared" si="29"/>
        <v/>
      </c>
      <c r="AM31" t="str">
        <f t="shared" si="30"/>
        <v/>
      </c>
      <c r="AN31" t="str">
        <f t="shared" si="31"/>
        <v/>
      </c>
      <c r="AO31" t="str">
        <f t="shared" si="32"/>
        <v/>
      </c>
      <c r="AP31" t="str">
        <f t="shared" si="33"/>
        <v/>
      </c>
      <c r="AQ31" t="str">
        <f t="shared" si="34"/>
        <v/>
      </c>
      <c r="AR31" t="str">
        <f t="shared" si="35"/>
        <v/>
      </c>
      <c r="AS31" t="str">
        <f t="shared" si="36"/>
        <v/>
      </c>
      <c r="AT31" t="str">
        <f t="shared" si="37"/>
        <v/>
      </c>
      <c r="AU31" t="str">
        <f t="shared" si="38"/>
        <v/>
      </c>
      <c r="AV31" t="str">
        <f t="shared" si="39"/>
        <v/>
      </c>
      <c r="AW31" t="str">
        <f t="shared" si="40"/>
        <v/>
      </c>
      <c r="AX31" t="str">
        <f t="shared" si="41"/>
        <v/>
      </c>
      <c r="AY31" t="str">
        <f t="shared" si="42"/>
        <v/>
      </c>
      <c r="AZ31" t="str">
        <f t="shared" si="43"/>
        <v/>
      </c>
      <c r="BA31" t="str">
        <f t="shared" si="44"/>
        <v/>
      </c>
      <c r="BB31" t="str">
        <f t="shared" si="45"/>
        <v/>
      </c>
      <c r="BC31" t="str">
        <f t="shared" si="46"/>
        <v/>
      </c>
      <c r="BD31" t="str">
        <f t="shared" si="47"/>
        <v/>
      </c>
      <c r="BE31" t="str">
        <f t="shared" si="48"/>
        <v/>
      </c>
      <c r="BF31" t="str">
        <f t="shared" si="49"/>
        <v/>
      </c>
      <c r="BG31" t="str">
        <f t="shared" si="50"/>
        <v/>
      </c>
      <c r="BH31" t="str">
        <f t="shared" si="51"/>
        <v/>
      </c>
      <c r="BI31" t="str">
        <f t="shared" si="52"/>
        <v/>
      </c>
      <c r="BJ31" t="str">
        <f t="shared" si="53"/>
        <v/>
      </c>
      <c r="BK31" t="str">
        <f t="shared" si="54"/>
        <v/>
      </c>
      <c r="BL31" t="str">
        <f t="shared" si="55"/>
        <v/>
      </c>
      <c r="BM31" t="str">
        <f t="shared" si="56"/>
        <v>PG&amp;E</v>
      </c>
      <c r="BN31" t="str">
        <f t="shared" si="57"/>
        <v/>
      </c>
      <c r="BO31" t="str">
        <f t="shared" si="58"/>
        <v/>
      </c>
      <c r="BP31" t="str">
        <f t="shared" si="59"/>
        <v/>
      </c>
      <c r="BQ31" t="str">
        <f t="shared" si="60"/>
        <v>PG&amp;E 2004</v>
      </c>
      <c r="BR31" t="str">
        <f t="shared" si="61"/>
        <v/>
      </c>
      <c r="BS31" t="str">
        <f t="shared" si="62"/>
        <v/>
      </c>
      <c r="BT31" t="str">
        <f t="shared" si="63"/>
        <v/>
      </c>
      <c r="BU31" t="str">
        <f t="shared" si="64"/>
        <v/>
      </c>
      <c r="BV31" t="str">
        <f t="shared" si="65"/>
        <v/>
      </c>
      <c r="BW31" t="str">
        <f t="shared" si="66"/>
        <v/>
      </c>
      <c r="BX31" t="str">
        <f t="shared" si="67"/>
        <v/>
      </c>
      <c r="BY31" t="str">
        <f t="shared" si="68"/>
        <v/>
      </c>
      <c r="BZ31" t="str">
        <f t="shared" si="69"/>
        <v/>
      </c>
      <c r="CA31" t="str">
        <f t="shared" si="70"/>
        <v/>
      </c>
      <c r="CB31" t="str">
        <f t="shared" si="71"/>
        <v/>
      </c>
      <c r="CC31" t="str">
        <f t="shared" si="72"/>
        <v/>
      </c>
      <c r="CD31" t="str">
        <f t="shared" si="73"/>
        <v/>
      </c>
      <c r="CE31" t="str">
        <f t="shared" si="74"/>
        <v/>
      </c>
      <c r="CF31" t="str">
        <f t="shared" si="75"/>
        <v/>
      </c>
      <c r="CG31" t="str">
        <f t="shared" si="76"/>
        <v/>
      </c>
      <c r="CH31" t="str">
        <f t="shared" si="77"/>
        <v/>
      </c>
      <c r="CI31" t="str">
        <f t="shared" si="78"/>
        <v/>
      </c>
      <c r="CJ31" t="str">
        <f t="shared" si="79"/>
        <v/>
      </c>
      <c r="CK31" t="str">
        <f t="shared" si="80"/>
        <v/>
      </c>
      <c r="CL31" t="str">
        <f t="shared" si="81"/>
        <v/>
      </c>
      <c r="CM31" t="str">
        <f t="shared" si="82"/>
        <v/>
      </c>
      <c r="CN31" t="str">
        <f t="shared" si="83"/>
        <v/>
      </c>
      <c r="CO31" t="str">
        <f t="shared" si="84"/>
        <v/>
      </c>
      <c r="CP31" t="str">
        <f t="shared" si="85"/>
        <v/>
      </c>
      <c r="CQ31" t="str">
        <f t="shared" si="86"/>
        <v/>
      </c>
      <c r="CR31" t="str">
        <f t="shared" si="87"/>
        <v/>
      </c>
      <c r="CS31" t="str">
        <f t="shared" si="88"/>
        <v/>
      </c>
      <c r="CT31" t="str">
        <f t="shared" si="89"/>
        <v/>
      </c>
      <c r="CU31" t="str">
        <f t="shared" si="90"/>
        <v/>
      </c>
      <c r="CV31" t="str">
        <f t="shared" si="91"/>
        <v/>
      </c>
      <c r="CW31" t="str">
        <f t="shared" si="92"/>
        <v/>
      </c>
      <c r="CX31" t="str">
        <f t="shared" si="93"/>
        <v/>
      </c>
      <c r="CY31" t="str">
        <f t="shared" si="94"/>
        <v/>
      </c>
      <c r="CZ31" t="str">
        <f t="shared" si="95"/>
        <v/>
      </c>
      <c r="DA31" t="str">
        <f t="shared" si="96"/>
        <v/>
      </c>
      <c r="DB31" t="str">
        <f t="shared" si="97"/>
        <v/>
      </c>
      <c r="DC31" t="str">
        <f t="shared" si="98"/>
        <v/>
      </c>
      <c r="DD31" t="str">
        <f t="shared" si="99"/>
        <v/>
      </c>
      <c r="DE31" t="str">
        <f t="shared" si="100"/>
        <v/>
      </c>
      <c r="DF31">
        <v>1000</v>
      </c>
      <c r="DG31">
        <v>0</v>
      </c>
      <c r="DH31" s="14">
        <v>3526.1</v>
      </c>
      <c r="DI31" s="14">
        <v>1425</v>
      </c>
      <c r="DJ31" s="14">
        <v>9850</v>
      </c>
      <c r="DK31" s="14">
        <v>4833</v>
      </c>
      <c r="DL31" s="14">
        <v>4745</v>
      </c>
      <c r="DM31">
        <v>6.8</v>
      </c>
      <c r="DN31" s="14">
        <v>1963.1</v>
      </c>
      <c r="DO31">
        <v>34</v>
      </c>
      <c r="DP31">
        <v>660</v>
      </c>
      <c r="DQ31" s="14">
        <v>7728</v>
      </c>
      <c r="DR31" s="14">
        <v>1390</v>
      </c>
      <c r="DS31" s="14">
        <v>8546</v>
      </c>
      <c r="DT31" s="14">
        <v>2946</v>
      </c>
      <c r="DU31" s="14">
        <v>1963.1</v>
      </c>
      <c r="DV31">
        <v>6.8</v>
      </c>
      <c r="DW31">
        <v>559</v>
      </c>
      <c r="DX31" s="14">
        <v>4815.2</v>
      </c>
      <c r="DY31">
        <v>905</v>
      </c>
      <c r="DZ31">
        <v>1065</v>
      </c>
      <c r="EA31">
        <v>0</v>
      </c>
      <c r="EB31" s="14">
        <f t="shared" si="101"/>
        <v>180000</v>
      </c>
      <c r="EC31" s="14">
        <v>634698</v>
      </c>
      <c r="ED31" s="14">
        <v>256500</v>
      </c>
      <c r="EE31" s="14">
        <v>1773000</v>
      </c>
      <c r="EF31" s="14">
        <v>869940</v>
      </c>
      <c r="EG31" s="14">
        <v>854100</v>
      </c>
      <c r="EH31" s="14">
        <v>1224</v>
      </c>
      <c r="EI31" s="14">
        <v>353358</v>
      </c>
      <c r="EJ31" s="14">
        <v>6120</v>
      </c>
      <c r="EK31" s="14">
        <v>118800</v>
      </c>
      <c r="EL31" s="14">
        <v>1391040</v>
      </c>
      <c r="EM31" s="14">
        <v>250200</v>
      </c>
      <c r="EN31" s="14">
        <v>1538280</v>
      </c>
      <c r="EO31" s="14">
        <v>530280</v>
      </c>
      <c r="EP31" s="14">
        <v>353358</v>
      </c>
      <c r="EQ31">
        <v>1224</v>
      </c>
      <c r="ER31" s="14">
        <v>100620</v>
      </c>
      <c r="ES31" s="14">
        <v>866736</v>
      </c>
      <c r="ET31" s="14">
        <v>162900</v>
      </c>
      <c r="EU31" s="14">
        <v>191700</v>
      </c>
      <c r="EV31">
        <v>0</v>
      </c>
      <c r="EW31" t="s">
        <v>36</v>
      </c>
      <c r="EX31" t="s">
        <v>45</v>
      </c>
      <c r="EY31" t="s">
        <v>31</v>
      </c>
      <c r="EZ31" s="2" t="s">
        <v>89</v>
      </c>
      <c r="FA31" s="2"/>
      <c r="FB31" s="2"/>
      <c r="FG31" t="s">
        <v>177</v>
      </c>
      <c r="FS31">
        <v>518</v>
      </c>
    </row>
    <row r="32" spans="1:175" x14ac:dyDescent="0.2">
      <c r="A32" t="s">
        <v>35</v>
      </c>
      <c r="B32">
        <v>2001</v>
      </c>
      <c r="C32" s="45">
        <v>37135</v>
      </c>
      <c r="D32" t="s">
        <v>120</v>
      </c>
      <c r="E32" t="str">
        <f t="shared" si="0"/>
        <v>NV 2001</v>
      </c>
      <c r="F32" t="s">
        <v>359</v>
      </c>
      <c r="G32" t="s">
        <v>360</v>
      </c>
      <c r="H32" t="s">
        <v>361</v>
      </c>
      <c r="I32" t="s">
        <v>362</v>
      </c>
      <c r="J32" t="str">
        <f t="shared" si="1"/>
        <v/>
      </c>
      <c r="K32" t="str">
        <f t="shared" si="2"/>
        <v/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/>
      </c>
      <c r="P32" t="str">
        <f t="shared" si="7"/>
        <v/>
      </c>
      <c r="Q32" t="str">
        <f t="shared" si="8"/>
        <v/>
      </c>
      <c r="R32" t="str">
        <f t="shared" si="9"/>
        <v/>
      </c>
      <c r="S32" t="str">
        <f t="shared" si="10"/>
        <v/>
      </c>
      <c r="T32" t="str">
        <f t="shared" si="11"/>
        <v/>
      </c>
      <c r="U32" t="str">
        <f t="shared" si="12"/>
        <v/>
      </c>
      <c r="V32" t="str">
        <f t="shared" si="13"/>
        <v/>
      </c>
      <c r="W32" t="str">
        <f t="shared" si="14"/>
        <v/>
      </c>
      <c r="X32" t="str">
        <f t="shared" si="15"/>
        <v/>
      </c>
      <c r="Y32" t="str">
        <f t="shared" si="16"/>
        <v/>
      </c>
      <c r="Z32" t="str">
        <f t="shared" si="17"/>
        <v/>
      </c>
      <c r="AA32" t="str">
        <f t="shared" si="18"/>
        <v/>
      </c>
      <c r="AB32" t="str">
        <f t="shared" si="19"/>
        <v/>
      </c>
      <c r="AC32" t="str">
        <f t="shared" si="20"/>
        <v/>
      </c>
      <c r="AD32" t="str">
        <f t="shared" si="21"/>
        <v/>
      </c>
      <c r="AE32" t="str">
        <f t="shared" si="22"/>
        <v/>
      </c>
      <c r="AF32" t="str">
        <f t="shared" si="23"/>
        <v/>
      </c>
      <c r="AG32" t="str">
        <f t="shared" si="24"/>
        <v/>
      </c>
      <c r="AH32" t="str">
        <f t="shared" si="25"/>
        <v/>
      </c>
      <c r="AI32" t="str">
        <f t="shared" si="26"/>
        <v/>
      </c>
      <c r="AJ32" t="str">
        <f t="shared" si="27"/>
        <v/>
      </c>
      <c r="AK32" t="str">
        <f t="shared" si="28"/>
        <v/>
      </c>
      <c r="AL32" t="str">
        <f t="shared" si="29"/>
        <v/>
      </c>
      <c r="AM32" t="str">
        <f t="shared" si="30"/>
        <v/>
      </c>
      <c r="AN32" t="str">
        <f t="shared" si="31"/>
        <v/>
      </c>
      <c r="AO32" t="str">
        <f t="shared" si="32"/>
        <v/>
      </c>
      <c r="AP32" t="str">
        <f t="shared" si="33"/>
        <v/>
      </c>
      <c r="AQ32" t="str">
        <f t="shared" si="34"/>
        <v/>
      </c>
      <c r="AR32" t="str">
        <f t="shared" si="35"/>
        <v/>
      </c>
      <c r="AS32" t="str">
        <f t="shared" si="36"/>
        <v/>
      </c>
      <c r="AT32" t="str">
        <f t="shared" si="37"/>
        <v/>
      </c>
      <c r="AU32" t="str">
        <f t="shared" si="38"/>
        <v/>
      </c>
      <c r="AV32" t="str">
        <f t="shared" si="39"/>
        <v/>
      </c>
      <c r="AW32" t="str">
        <f t="shared" si="40"/>
        <v/>
      </c>
      <c r="AX32" t="str">
        <f t="shared" si="41"/>
        <v/>
      </c>
      <c r="AY32" t="str">
        <f t="shared" si="42"/>
        <v/>
      </c>
      <c r="AZ32" t="str">
        <f t="shared" si="43"/>
        <v/>
      </c>
      <c r="BA32" t="str">
        <f t="shared" si="44"/>
        <v/>
      </c>
      <c r="BB32" t="str">
        <f t="shared" si="45"/>
        <v/>
      </c>
      <c r="BC32" t="str">
        <f t="shared" si="46"/>
        <v/>
      </c>
      <c r="BD32" t="str">
        <f t="shared" si="47"/>
        <v/>
      </c>
      <c r="BE32" t="str">
        <f t="shared" si="48"/>
        <v/>
      </c>
      <c r="BF32" t="str">
        <f t="shared" si="49"/>
        <v/>
      </c>
      <c r="BG32" t="str">
        <f t="shared" si="50"/>
        <v/>
      </c>
      <c r="BH32" t="str">
        <f t="shared" si="51"/>
        <v>Paiute</v>
      </c>
      <c r="BI32" t="str">
        <f t="shared" si="52"/>
        <v>Paiute 2001</v>
      </c>
      <c r="BJ32" t="str">
        <f t="shared" si="53"/>
        <v/>
      </c>
      <c r="BK32" t="str">
        <f t="shared" si="54"/>
        <v/>
      </c>
      <c r="BL32" t="str">
        <f t="shared" si="55"/>
        <v/>
      </c>
      <c r="BM32" t="str">
        <f t="shared" si="56"/>
        <v/>
      </c>
      <c r="BN32" t="str">
        <f t="shared" si="57"/>
        <v/>
      </c>
      <c r="BO32" t="str">
        <f t="shared" si="58"/>
        <v/>
      </c>
      <c r="BP32" t="str">
        <f t="shared" si="59"/>
        <v/>
      </c>
      <c r="BQ32" t="str">
        <f t="shared" si="60"/>
        <v/>
      </c>
      <c r="BR32" t="str">
        <f t="shared" si="61"/>
        <v/>
      </c>
      <c r="BS32" t="str">
        <f t="shared" si="62"/>
        <v/>
      </c>
      <c r="BT32" t="str">
        <f t="shared" si="63"/>
        <v/>
      </c>
      <c r="BU32" t="str">
        <f t="shared" si="64"/>
        <v/>
      </c>
      <c r="BV32" t="str">
        <f t="shared" si="65"/>
        <v/>
      </c>
      <c r="BW32" t="str">
        <f t="shared" si="66"/>
        <v/>
      </c>
      <c r="BX32" t="str">
        <f t="shared" si="67"/>
        <v/>
      </c>
      <c r="BY32" t="str">
        <f t="shared" si="68"/>
        <v/>
      </c>
      <c r="BZ32" t="str">
        <f t="shared" si="69"/>
        <v/>
      </c>
      <c r="CA32" t="str">
        <f t="shared" si="70"/>
        <v/>
      </c>
      <c r="CB32" t="str">
        <f t="shared" si="71"/>
        <v/>
      </c>
      <c r="CC32" t="str">
        <f t="shared" si="72"/>
        <v/>
      </c>
      <c r="CD32" t="str">
        <f t="shared" si="73"/>
        <v/>
      </c>
      <c r="CE32" t="str">
        <f t="shared" si="74"/>
        <v/>
      </c>
      <c r="CF32" t="str">
        <f t="shared" si="75"/>
        <v/>
      </c>
      <c r="CG32" t="str">
        <f t="shared" si="76"/>
        <v/>
      </c>
      <c r="CH32" t="str">
        <f t="shared" si="77"/>
        <v/>
      </c>
      <c r="CI32" t="str">
        <f t="shared" si="78"/>
        <v/>
      </c>
      <c r="CJ32" t="str">
        <f t="shared" si="79"/>
        <v/>
      </c>
      <c r="CK32" t="str">
        <f t="shared" si="80"/>
        <v/>
      </c>
      <c r="CL32" t="str">
        <f t="shared" si="81"/>
        <v/>
      </c>
      <c r="CM32" t="str">
        <f t="shared" si="82"/>
        <v/>
      </c>
      <c r="CN32" t="str">
        <f t="shared" si="83"/>
        <v/>
      </c>
      <c r="CO32" t="str">
        <f t="shared" si="84"/>
        <v/>
      </c>
      <c r="CP32" t="str">
        <f t="shared" si="85"/>
        <v/>
      </c>
      <c r="CQ32" t="str">
        <f t="shared" si="86"/>
        <v/>
      </c>
      <c r="CR32" t="str">
        <f t="shared" si="87"/>
        <v/>
      </c>
      <c r="CS32" t="str">
        <f t="shared" si="88"/>
        <v/>
      </c>
      <c r="CT32" t="str">
        <f t="shared" si="89"/>
        <v/>
      </c>
      <c r="CU32" t="str">
        <f t="shared" si="90"/>
        <v/>
      </c>
      <c r="CV32" t="str">
        <f t="shared" si="91"/>
        <v/>
      </c>
      <c r="CW32" t="str">
        <f t="shared" si="92"/>
        <v/>
      </c>
      <c r="CX32" t="str">
        <f t="shared" si="93"/>
        <v/>
      </c>
      <c r="CY32" t="str">
        <f t="shared" si="94"/>
        <v/>
      </c>
      <c r="CZ32" t="str">
        <f t="shared" si="95"/>
        <v/>
      </c>
      <c r="DA32" t="str">
        <f t="shared" si="96"/>
        <v/>
      </c>
      <c r="DB32" t="str">
        <f t="shared" si="97"/>
        <v/>
      </c>
      <c r="DC32" t="str">
        <f t="shared" si="98"/>
        <v/>
      </c>
      <c r="DD32" t="str">
        <f t="shared" si="99"/>
        <v/>
      </c>
      <c r="DE32" t="str">
        <f t="shared" si="100"/>
        <v/>
      </c>
      <c r="DF32">
        <v>350</v>
      </c>
      <c r="DG32">
        <v>350</v>
      </c>
      <c r="DH32" s="14">
        <v>1326.1</v>
      </c>
      <c r="DI32" s="14">
        <v>1205</v>
      </c>
      <c r="DJ32" s="14">
        <v>680</v>
      </c>
      <c r="DK32" s="14">
        <v>320</v>
      </c>
      <c r="DL32" s="14">
        <v>0</v>
      </c>
      <c r="DM32">
        <v>6.8</v>
      </c>
      <c r="DN32" s="14">
        <v>1023.1</v>
      </c>
      <c r="DO32">
        <v>34</v>
      </c>
      <c r="DP32">
        <v>160</v>
      </c>
      <c r="DQ32" s="14">
        <v>0</v>
      </c>
      <c r="DR32" s="14">
        <v>350</v>
      </c>
      <c r="DS32" s="14">
        <v>1051</v>
      </c>
      <c r="DT32" s="14">
        <v>760</v>
      </c>
      <c r="DU32" s="14">
        <v>1023.1</v>
      </c>
      <c r="DV32">
        <v>6.8</v>
      </c>
      <c r="DW32">
        <v>49</v>
      </c>
      <c r="DX32" s="14">
        <v>5.2</v>
      </c>
      <c r="DY32">
        <v>685</v>
      </c>
      <c r="DZ32">
        <v>1065</v>
      </c>
      <c r="EA32">
        <v>0</v>
      </c>
      <c r="EB32" s="14">
        <f>DF32*$EB$1*$EB$2</f>
        <v>63000</v>
      </c>
      <c r="EC32" s="14">
        <v>238698</v>
      </c>
      <c r="ED32" s="14">
        <v>216900</v>
      </c>
      <c r="EE32" s="14">
        <v>122400</v>
      </c>
      <c r="EF32" s="14">
        <v>57600</v>
      </c>
      <c r="EG32" s="14">
        <v>0</v>
      </c>
      <c r="EH32" s="14">
        <v>1224</v>
      </c>
      <c r="EI32" s="14">
        <v>184158</v>
      </c>
      <c r="EJ32" s="14">
        <v>6120</v>
      </c>
      <c r="EK32" s="14">
        <v>28800</v>
      </c>
      <c r="EL32" s="14">
        <v>0</v>
      </c>
      <c r="EM32" s="14">
        <v>63000</v>
      </c>
      <c r="EN32" s="14">
        <v>189180</v>
      </c>
      <c r="EO32" s="14">
        <v>136800</v>
      </c>
      <c r="EP32" s="14">
        <v>184158</v>
      </c>
      <c r="EQ32">
        <v>1224</v>
      </c>
      <c r="ER32" s="14">
        <v>8820</v>
      </c>
      <c r="ES32" s="14">
        <v>936</v>
      </c>
      <c r="ET32" s="14">
        <v>123300</v>
      </c>
      <c r="EU32" s="14">
        <v>191700</v>
      </c>
      <c r="EV32">
        <v>0</v>
      </c>
      <c r="EW32" t="s">
        <v>53</v>
      </c>
      <c r="EX32" t="s">
        <v>45</v>
      </c>
      <c r="EY32" t="s">
        <v>31</v>
      </c>
      <c r="EZ32" t="s">
        <v>511</v>
      </c>
      <c r="FS32">
        <v>668</v>
      </c>
    </row>
    <row r="33" spans="1:175" x14ac:dyDescent="0.2">
      <c r="A33" t="s">
        <v>60</v>
      </c>
      <c r="B33">
        <v>2003</v>
      </c>
      <c r="C33" s="45">
        <v>37773</v>
      </c>
      <c r="D33" t="s">
        <v>120</v>
      </c>
      <c r="E33" t="str">
        <f t="shared" si="0"/>
        <v>NV 2003</v>
      </c>
      <c r="F33" t="s">
        <v>386</v>
      </c>
      <c r="G33" t="s">
        <v>360</v>
      </c>
      <c r="H33" t="s">
        <v>207</v>
      </c>
      <c r="I33" t="s">
        <v>387</v>
      </c>
      <c r="J33" t="str">
        <f t="shared" si="1"/>
        <v/>
      </c>
      <c r="K33" t="str">
        <f t="shared" si="2"/>
        <v/>
      </c>
      <c r="L33" t="str">
        <f t="shared" si="3"/>
        <v/>
      </c>
      <c r="M33" t="str">
        <f t="shared" si="4"/>
        <v/>
      </c>
      <c r="N33" t="str">
        <f t="shared" si="5"/>
        <v/>
      </c>
      <c r="O33" t="str">
        <f t="shared" si="6"/>
        <v/>
      </c>
      <c r="P33" t="str">
        <f t="shared" si="7"/>
        <v/>
      </c>
      <c r="Q33" t="str">
        <f t="shared" si="8"/>
        <v/>
      </c>
      <c r="R33" t="str">
        <f t="shared" si="9"/>
        <v/>
      </c>
      <c r="S33" t="str">
        <f t="shared" si="10"/>
        <v/>
      </c>
      <c r="T33" t="str">
        <f t="shared" si="11"/>
        <v/>
      </c>
      <c r="U33" t="str">
        <f t="shared" si="12"/>
        <v/>
      </c>
      <c r="V33" t="str">
        <f t="shared" si="13"/>
        <v/>
      </c>
      <c r="W33" t="str">
        <f t="shared" si="14"/>
        <v/>
      </c>
      <c r="X33" t="str">
        <f t="shared" si="15"/>
        <v/>
      </c>
      <c r="Y33" t="str">
        <f t="shared" si="16"/>
        <v/>
      </c>
      <c r="Z33" t="str">
        <f t="shared" si="17"/>
        <v/>
      </c>
      <c r="AA33" t="str">
        <f t="shared" si="18"/>
        <v/>
      </c>
      <c r="AB33" t="str">
        <f t="shared" si="19"/>
        <v/>
      </c>
      <c r="AC33" t="str">
        <f t="shared" si="20"/>
        <v/>
      </c>
      <c r="AD33" t="str">
        <f t="shared" si="21"/>
        <v/>
      </c>
      <c r="AE33" t="str">
        <f t="shared" si="22"/>
        <v/>
      </c>
      <c r="AF33" t="str">
        <f t="shared" si="23"/>
        <v/>
      </c>
      <c r="AG33" t="str">
        <f t="shared" si="24"/>
        <v/>
      </c>
      <c r="AH33" t="str">
        <f t="shared" si="25"/>
        <v/>
      </c>
      <c r="AI33" t="str">
        <f t="shared" si="26"/>
        <v/>
      </c>
      <c r="AJ33" t="str">
        <f t="shared" si="27"/>
        <v/>
      </c>
      <c r="AK33" t="str">
        <f t="shared" si="28"/>
        <v/>
      </c>
      <c r="AL33" t="str">
        <f t="shared" si="29"/>
        <v/>
      </c>
      <c r="AM33" t="str">
        <f t="shared" si="30"/>
        <v/>
      </c>
      <c r="AN33" t="str">
        <f t="shared" si="31"/>
        <v/>
      </c>
      <c r="AO33" t="str">
        <f t="shared" si="32"/>
        <v/>
      </c>
      <c r="AP33" t="str">
        <f t="shared" si="33"/>
        <v/>
      </c>
      <c r="AQ33" t="str">
        <f t="shared" si="34"/>
        <v/>
      </c>
      <c r="AR33" t="str">
        <f t="shared" si="35"/>
        <v/>
      </c>
      <c r="AS33" t="str">
        <f t="shared" si="36"/>
        <v/>
      </c>
      <c r="AT33" t="str">
        <f t="shared" si="37"/>
        <v/>
      </c>
      <c r="AU33" t="str">
        <f t="shared" si="38"/>
        <v/>
      </c>
      <c r="AV33" t="str">
        <f t="shared" si="39"/>
        <v/>
      </c>
      <c r="AW33" t="str">
        <f t="shared" si="40"/>
        <v/>
      </c>
      <c r="AX33" t="str">
        <f t="shared" si="41"/>
        <v/>
      </c>
      <c r="AY33" t="str">
        <f t="shared" si="42"/>
        <v/>
      </c>
      <c r="AZ33" t="str">
        <f t="shared" si="43"/>
        <v/>
      </c>
      <c r="BA33" t="str">
        <f t="shared" si="44"/>
        <v/>
      </c>
      <c r="BB33" t="str">
        <f t="shared" si="45"/>
        <v/>
      </c>
      <c r="BC33" t="str">
        <f t="shared" si="46"/>
        <v/>
      </c>
      <c r="BD33" t="str">
        <f t="shared" si="47"/>
        <v/>
      </c>
      <c r="BE33" t="str">
        <f t="shared" si="48"/>
        <v/>
      </c>
      <c r="BF33" t="str">
        <f t="shared" si="49"/>
        <v/>
      </c>
      <c r="BG33" t="str">
        <f t="shared" si="50"/>
        <v/>
      </c>
      <c r="BH33" t="str">
        <f t="shared" si="51"/>
        <v>Paiute</v>
      </c>
      <c r="BI33" t="str">
        <f t="shared" si="52"/>
        <v/>
      </c>
      <c r="BJ33" t="str">
        <f t="shared" si="53"/>
        <v/>
      </c>
      <c r="BK33" t="str">
        <f t="shared" si="54"/>
        <v>Paiute 2003</v>
      </c>
      <c r="BL33" t="str">
        <f t="shared" si="55"/>
        <v/>
      </c>
      <c r="BM33" t="str">
        <f t="shared" si="56"/>
        <v/>
      </c>
      <c r="BN33" t="str">
        <f t="shared" si="57"/>
        <v/>
      </c>
      <c r="BO33" t="str">
        <f t="shared" si="58"/>
        <v/>
      </c>
      <c r="BP33" t="str">
        <f t="shared" si="59"/>
        <v/>
      </c>
      <c r="BQ33" t="str">
        <f t="shared" si="60"/>
        <v/>
      </c>
      <c r="BR33" t="str">
        <f t="shared" si="61"/>
        <v/>
      </c>
      <c r="BS33" t="str">
        <f t="shared" si="62"/>
        <v/>
      </c>
      <c r="BT33" t="str">
        <f t="shared" si="63"/>
        <v/>
      </c>
      <c r="BU33" t="str">
        <f t="shared" si="64"/>
        <v/>
      </c>
      <c r="BV33" t="str">
        <f t="shared" si="65"/>
        <v/>
      </c>
      <c r="BW33" t="str">
        <f t="shared" si="66"/>
        <v/>
      </c>
      <c r="BX33" t="str">
        <f t="shared" si="67"/>
        <v/>
      </c>
      <c r="BY33" t="str">
        <f t="shared" si="68"/>
        <v/>
      </c>
      <c r="BZ33" t="str">
        <f t="shared" si="69"/>
        <v/>
      </c>
      <c r="CA33" t="str">
        <f t="shared" si="70"/>
        <v/>
      </c>
      <c r="CB33" t="str">
        <f t="shared" si="71"/>
        <v/>
      </c>
      <c r="CC33" t="str">
        <f t="shared" si="72"/>
        <v/>
      </c>
      <c r="CD33" t="str">
        <f t="shared" si="73"/>
        <v/>
      </c>
      <c r="CE33" t="str">
        <f t="shared" si="74"/>
        <v/>
      </c>
      <c r="CF33" t="str">
        <f t="shared" si="75"/>
        <v/>
      </c>
      <c r="CG33" t="str">
        <f t="shared" si="76"/>
        <v/>
      </c>
      <c r="CH33" t="str">
        <f t="shared" si="77"/>
        <v/>
      </c>
      <c r="CI33" t="str">
        <f t="shared" si="78"/>
        <v/>
      </c>
      <c r="CJ33" t="str">
        <f t="shared" si="79"/>
        <v/>
      </c>
      <c r="CK33" t="str">
        <f t="shared" si="80"/>
        <v/>
      </c>
      <c r="CL33" t="str">
        <f t="shared" si="81"/>
        <v/>
      </c>
      <c r="CM33" t="str">
        <f t="shared" si="82"/>
        <v/>
      </c>
      <c r="CN33" t="str">
        <f t="shared" si="83"/>
        <v/>
      </c>
      <c r="CO33" t="str">
        <f t="shared" si="84"/>
        <v/>
      </c>
      <c r="CP33" t="str">
        <f t="shared" si="85"/>
        <v/>
      </c>
      <c r="CQ33" t="str">
        <f t="shared" si="86"/>
        <v/>
      </c>
      <c r="CR33" t="str">
        <f t="shared" si="87"/>
        <v/>
      </c>
      <c r="CS33" t="str">
        <f t="shared" si="88"/>
        <v/>
      </c>
      <c r="CT33" t="str">
        <f t="shared" si="89"/>
        <v/>
      </c>
      <c r="CU33" t="str">
        <f t="shared" si="90"/>
        <v/>
      </c>
      <c r="CV33" t="str">
        <f t="shared" si="91"/>
        <v/>
      </c>
      <c r="CW33" t="str">
        <f t="shared" si="92"/>
        <v/>
      </c>
      <c r="CX33" t="str">
        <f t="shared" si="93"/>
        <v/>
      </c>
      <c r="CY33" t="str">
        <f t="shared" si="94"/>
        <v/>
      </c>
      <c r="CZ33" t="str">
        <f t="shared" si="95"/>
        <v/>
      </c>
      <c r="DA33" t="str">
        <f t="shared" si="96"/>
        <v/>
      </c>
      <c r="DB33" t="str">
        <f t="shared" si="97"/>
        <v/>
      </c>
      <c r="DC33" t="str">
        <f t="shared" si="98"/>
        <v/>
      </c>
      <c r="DD33" t="str">
        <f t="shared" si="99"/>
        <v/>
      </c>
      <c r="DE33" t="str">
        <f t="shared" si="100"/>
        <v/>
      </c>
      <c r="DF33">
        <v>540</v>
      </c>
      <c r="DG33">
        <v>540</v>
      </c>
      <c r="DH33" s="14">
        <v>2606.1</v>
      </c>
      <c r="DI33" s="14">
        <v>1205</v>
      </c>
      <c r="DJ33" s="14">
        <v>8570</v>
      </c>
      <c r="DK33" s="14">
        <v>3113</v>
      </c>
      <c r="DL33" s="14">
        <v>1845</v>
      </c>
      <c r="DM33">
        <v>6.8</v>
      </c>
      <c r="DN33" s="14">
        <v>1503.1</v>
      </c>
      <c r="DO33">
        <v>34</v>
      </c>
      <c r="DP33">
        <v>160</v>
      </c>
      <c r="DQ33" s="14">
        <v>4295</v>
      </c>
      <c r="DR33" s="14">
        <v>1390</v>
      </c>
      <c r="DS33" s="14">
        <v>4866</v>
      </c>
      <c r="DT33" s="14">
        <v>1296</v>
      </c>
      <c r="DU33" s="14">
        <v>1503.1</v>
      </c>
      <c r="DV33">
        <v>6.8</v>
      </c>
      <c r="DW33">
        <v>559</v>
      </c>
      <c r="DX33" s="14">
        <v>1775.2</v>
      </c>
      <c r="DY33">
        <v>685</v>
      </c>
      <c r="DZ33">
        <v>1065</v>
      </c>
      <c r="EA33">
        <v>0</v>
      </c>
      <c r="EB33" s="14">
        <f t="shared" si="101"/>
        <v>97200</v>
      </c>
      <c r="EC33" s="14">
        <v>469098</v>
      </c>
      <c r="ED33" s="14">
        <v>216900</v>
      </c>
      <c r="EE33" s="14">
        <v>1542600</v>
      </c>
      <c r="EF33" s="14">
        <v>560340</v>
      </c>
      <c r="EG33" s="14">
        <v>332100</v>
      </c>
      <c r="EH33" s="14">
        <v>1224</v>
      </c>
      <c r="EI33" s="14">
        <v>270558</v>
      </c>
      <c r="EJ33" s="14">
        <v>6120</v>
      </c>
      <c r="EK33" s="14">
        <v>28800</v>
      </c>
      <c r="EL33" s="14">
        <v>773100</v>
      </c>
      <c r="EM33" s="14">
        <v>250200</v>
      </c>
      <c r="EN33" s="14">
        <v>875880</v>
      </c>
      <c r="EO33" s="14">
        <v>233280</v>
      </c>
      <c r="EP33" s="14">
        <v>270558</v>
      </c>
      <c r="EQ33">
        <v>1224</v>
      </c>
      <c r="ER33" s="14">
        <v>100620</v>
      </c>
      <c r="ES33" s="14">
        <v>319536</v>
      </c>
      <c r="ET33" s="14">
        <v>123300</v>
      </c>
      <c r="EU33" s="14">
        <v>191700</v>
      </c>
      <c r="EV33">
        <v>0</v>
      </c>
      <c r="EW33" t="s">
        <v>53</v>
      </c>
      <c r="EX33" t="s">
        <v>45</v>
      </c>
      <c r="EY33" t="s">
        <v>31</v>
      </c>
      <c r="EZ33" t="s">
        <v>511</v>
      </c>
      <c r="FC33" t="s">
        <v>445</v>
      </c>
      <c r="FD33" t="s">
        <v>446</v>
      </c>
      <c r="FE33" t="s">
        <v>447</v>
      </c>
      <c r="FF33" t="s">
        <v>448</v>
      </c>
      <c r="FH33">
        <v>0</v>
      </c>
      <c r="FI33" t="s">
        <v>335</v>
      </c>
      <c r="FS33">
        <v>689</v>
      </c>
    </row>
    <row r="34" spans="1:175" x14ac:dyDescent="0.2">
      <c r="A34" t="s">
        <v>60</v>
      </c>
      <c r="B34">
        <v>2003</v>
      </c>
      <c r="C34" s="45">
        <v>37773</v>
      </c>
      <c r="D34" t="s">
        <v>120</v>
      </c>
      <c r="E34" t="str">
        <f>CONCATENATE(D34," ",B34)</f>
        <v>NV 2003</v>
      </c>
      <c r="F34" t="s">
        <v>118</v>
      </c>
      <c r="G34" t="s">
        <v>119</v>
      </c>
      <c r="H34" t="s">
        <v>69</v>
      </c>
      <c r="I34" t="s">
        <v>121</v>
      </c>
      <c r="J34" t="str">
        <f t="shared" si="1"/>
        <v/>
      </c>
      <c r="K34" t="str">
        <f t="shared" si="2"/>
        <v/>
      </c>
      <c r="L34" t="str">
        <f t="shared" si="3"/>
        <v/>
      </c>
      <c r="M34" t="str">
        <f t="shared" si="4"/>
        <v/>
      </c>
      <c r="N34" t="str">
        <f t="shared" si="5"/>
        <v/>
      </c>
      <c r="O34" t="str">
        <f t="shared" si="6"/>
        <v/>
      </c>
      <c r="P34" t="str">
        <f t="shared" si="7"/>
        <v/>
      </c>
      <c r="Q34" t="str">
        <f t="shared" si="8"/>
        <v/>
      </c>
      <c r="R34" t="str">
        <f t="shared" si="9"/>
        <v/>
      </c>
      <c r="S34" t="str">
        <f t="shared" si="10"/>
        <v/>
      </c>
      <c r="T34" t="str">
        <f t="shared" si="11"/>
        <v/>
      </c>
      <c r="U34" t="str">
        <f t="shared" si="12"/>
        <v/>
      </c>
      <c r="V34" t="str">
        <f t="shared" si="13"/>
        <v/>
      </c>
      <c r="W34" t="str">
        <f t="shared" si="14"/>
        <v/>
      </c>
      <c r="X34" t="str">
        <f t="shared" si="15"/>
        <v/>
      </c>
      <c r="Y34" t="str">
        <f t="shared" si="16"/>
        <v/>
      </c>
      <c r="Z34" t="str">
        <f t="shared" si="17"/>
        <v/>
      </c>
      <c r="AA34" t="str">
        <f t="shared" si="18"/>
        <v/>
      </c>
      <c r="AB34" t="str">
        <f t="shared" si="19"/>
        <v/>
      </c>
      <c r="AC34" t="str">
        <f t="shared" si="20"/>
        <v/>
      </c>
      <c r="AD34" t="str">
        <f t="shared" si="21"/>
        <v/>
      </c>
      <c r="AE34" t="str">
        <f t="shared" si="22"/>
        <v/>
      </c>
      <c r="AF34" t="str">
        <f t="shared" si="23"/>
        <v/>
      </c>
      <c r="AG34" t="str">
        <f t="shared" si="24"/>
        <v/>
      </c>
      <c r="AH34" t="str">
        <f t="shared" si="25"/>
        <v/>
      </c>
      <c r="AI34" t="str">
        <f t="shared" si="26"/>
        <v/>
      </c>
      <c r="AJ34" t="str">
        <f t="shared" si="27"/>
        <v/>
      </c>
      <c r="AK34" t="str">
        <f t="shared" si="28"/>
        <v/>
      </c>
      <c r="AL34" t="str">
        <f t="shared" si="29"/>
        <v/>
      </c>
      <c r="AM34" t="str">
        <f t="shared" si="30"/>
        <v/>
      </c>
      <c r="AN34" t="str">
        <f t="shared" si="31"/>
        <v/>
      </c>
      <c r="AO34" t="str">
        <f t="shared" si="32"/>
        <v/>
      </c>
      <c r="AP34" t="str">
        <f t="shared" si="33"/>
        <v/>
      </c>
      <c r="AQ34" t="str">
        <f t="shared" si="34"/>
        <v/>
      </c>
      <c r="AR34" t="str">
        <f t="shared" si="35"/>
        <v/>
      </c>
      <c r="AS34" t="str">
        <f t="shared" si="36"/>
        <v/>
      </c>
      <c r="AT34" t="str">
        <f t="shared" si="37"/>
        <v/>
      </c>
      <c r="AU34" t="str">
        <f t="shared" si="38"/>
        <v/>
      </c>
      <c r="AV34" t="str">
        <f t="shared" si="39"/>
        <v/>
      </c>
      <c r="AW34" t="str">
        <f t="shared" si="40"/>
        <v/>
      </c>
      <c r="AX34" t="str">
        <f t="shared" si="41"/>
        <v/>
      </c>
      <c r="AY34" t="str">
        <f t="shared" si="42"/>
        <v/>
      </c>
      <c r="AZ34" t="str">
        <f t="shared" si="43"/>
        <v/>
      </c>
      <c r="BA34" t="str">
        <f t="shared" si="44"/>
        <v/>
      </c>
      <c r="BB34" t="str">
        <f t="shared" si="45"/>
        <v/>
      </c>
      <c r="BC34" t="str">
        <f t="shared" si="46"/>
        <v/>
      </c>
      <c r="BD34" t="str">
        <f t="shared" si="47"/>
        <v/>
      </c>
      <c r="BE34" t="str">
        <f t="shared" si="48"/>
        <v/>
      </c>
      <c r="BF34" t="str">
        <f t="shared" si="49"/>
        <v/>
      </c>
      <c r="BG34" t="str">
        <f t="shared" si="50"/>
        <v/>
      </c>
      <c r="BH34" t="str">
        <f t="shared" si="51"/>
        <v>Paiute</v>
      </c>
      <c r="BI34" t="str">
        <f t="shared" si="52"/>
        <v/>
      </c>
      <c r="BJ34" t="str">
        <f t="shared" si="53"/>
        <v/>
      </c>
      <c r="BK34" t="str">
        <f t="shared" si="54"/>
        <v>Paiute 2003</v>
      </c>
      <c r="BL34" t="str">
        <f t="shared" si="55"/>
        <v/>
      </c>
      <c r="BM34" t="str">
        <f t="shared" si="56"/>
        <v/>
      </c>
      <c r="BN34" t="str">
        <f t="shared" si="57"/>
        <v/>
      </c>
      <c r="BO34" t="str">
        <f t="shared" si="58"/>
        <v/>
      </c>
      <c r="BP34" t="str">
        <f t="shared" si="59"/>
        <v/>
      </c>
      <c r="BQ34" t="str">
        <f t="shared" si="60"/>
        <v/>
      </c>
      <c r="BR34" t="str">
        <f t="shared" si="61"/>
        <v/>
      </c>
      <c r="BS34" t="str">
        <f t="shared" si="62"/>
        <v/>
      </c>
      <c r="BT34" t="str">
        <f t="shared" si="63"/>
        <v/>
      </c>
      <c r="BU34" t="str">
        <f t="shared" si="64"/>
        <v/>
      </c>
      <c r="BV34" t="str">
        <f t="shared" si="65"/>
        <v/>
      </c>
      <c r="BW34" t="str">
        <f t="shared" si="66"/>
        <v/>
      </c>
      <c r="BX34" t="str">
        <f t="shared" si="67"/>
        <v/>
      </c>
      <c r="BY34" t="str">
        <f t="shared" si="68"/>
        <v/>
      </c>
      <c r="BZ34" t="str">
        <f t="shared" si="69"/>
        <v/>
      </c>
      <c r="CA34" t="str">
        <f t="shared" si="70"/>
        <v/>
      </c>
      <c r="CB34" t="str">
        <f t="shared" si="71"/>
        <v/>
      </c>
      <c r="CC34" t="str">
        <f t="shared" si="72"/>
        <v/>
      </c>
      <c r="CD34" t="str">
        <f t="shared" si="73"/>
        <v/>
      </c>
      <c r="CE34" t="str">
        <f t="shared" si="74"/>
        <v/>
      </c>
      <c r="CF34" t="str">
        <f t="shared" si="75"/>
        <v/>
      </c>
      <c r="CG34" t="str">
        <f t="shared" si="76"/>
        <v/>
      </c>
      <c r="CH34" t="str">
        <f t="shared" si="77"/>
        <v/>
      </c>
      <c r="CI34" t="str">
        <f t="shared" si="78"/>
        <v/>
      </c>
      <c r="CJ34" t="str">
        <f t="shared" si="79"/>
        <v/>
      </c>
      <c r="CK34" t="str">
        <f t="shared" si="80"/>
        <v/>
      </c>
      <c r="CL34" t="str">
        <f t="shared" si="81"/>
        <v/>
      </c>
      <c r="CM34" t="str">
        <f t="shared" si="82"/>
        <v/>
      </c>
      <c r="CN34" t="str">
        <f t="shared" si="83"/>
        <v/>
      </c>
      <c r="CO34" t="str">
        <f t="shared" si="84"/>
        <v/>
      </c>
      <c r="CP34" t="str">
        <f t="shared" si="85"/>
        <v/>
      </c>
      <c r="CQ34" t="str">
        <f t="shared" si="86"/>
        <v/>
      </c>
      <c r="CR34" t="str">
        <f t="shared" si="87"/>
        <v/>
      </c>
      <c r="CS34" t="str">
        <f t="shared" si="88"/>
        <v/>
      </c>
      <c r="CT34" t="str">
        <f t="shared" si="89"/>
        <v/>
      </c>
      <c r="CU34" t="str">
        <f t="shared" si="90"/>
        <v/>
      </c>
      <c r="CV34" t="str">
        <f t="shared" si="91"/>
        <v/>
      </c>
      <c r="CW34" t="str">
        <f t="shared" si="92"/>
        <v/>
      </c>
      <c r="CX34" t="str">
        <f t="shared" si="93"/>
        <v/>
      </c>
      <c r="CY34" t="str">
        <f t="shared" si="94"/>
        <v/>
      </c>
      <c r="CZ34" t="str">
        <f t="shared" si="95"/>
        <v/>
      </c>
      <c r="DA34" t="str">
        <f t="shared" si="96"/>
        <v/>
      </c>
      <c r="DB34" t="str">
        <f t="shared" si="97"/>
        <v/>
      </c>
      <c r="DC34" t="str">
        <f t="shared" si="98"/>
        <v/>
      </c>
      <c r="DD34" t="str">
        <f t="shared" si="99"/>
        <v/>
      </c>
      <c r="DE34" t="str">
        <f t="shared" si="100"/>
        <v/>
      </c>
      <c r="DF34">
        <v>500</v>
      </c>
      <c r="DG34">
        <v>500</v>
      </c>
      <c r="DH34" s="14">
        <v>2606.1</v>
      </c>
      <c r="DI34" s="14">
        <v>1205</v>
      </c>
      <c r="DJ34" s="14">
        <v>7305</v>
      </c>
      <c r="DK34" s="14">
        <v>3113</v>
      </c>
      <c r="DL34" s="14">
        <v>845</v>
      </c>
      <c r="DM34">
        <v>6.8</v>
      </c>
      <c r="DN34" s="14">
        <v>1503.1</v>
      </c>
      <c r="DO34">
        <v>34</v>
      </c>
      <c r="DP34">
        <v>160</v>
      </c>
      <c r="DQ34" s="14">
        <v>2835</v>
      </c>
      <c r="DR34" s="14">
        <v>850</v>
      </c>
      <c r="DS34" s="14">
        <v>4866</v>
      </c>
      <c r="DT34" s="14">
        <v>1296</v>
      </c>
      <c r="DU34" s="14">
        <v>1503.1</v>
      </c>
      <c r="DV34">
        <v>6.8</v>
      </c>
      <c r="DW34">
        <v>49</v>
      </c>
      <c r="DX34" s="14">
        <v>1775.2</v>
      </c>
      <c r="DY34">
        <v>685</v>
      </c>
      <c r="DZ34">
        <v>1065</v>
      </c>
      <c r="EA34">
        <v>0</v>
      </c>
      <c r="EB34" s="14">
        <f t="shared" si="101"/>
        <v>90000</v>
      </c>
      <c r="EC34" s="14">
        <v>469098</v>
      </c>
      <c r="ED34" s="14">
        <v>216900</v>
      </c>
      <c r="EE34" s="14">
        <v>1314900</v>
      </c>
      <c r="EF34" s="14">
        <v>560340</v>
      </c>
      <c r="EG34" s="14">
        <v>152100</v>
      </c>
      <c r="EH34" s="14">
        <v>1224</v>
      </c>
      <c r="EI34" s="14">
        <v>270558</v>
      </c>
      <c r="EJ34" s="14">
        <v>6120</v>
      </c>
      <c r="EK34" s="14">
        <v>28800</v>
      </c>
      <c r="EL34" s="14">
        <v>510300</v>
      </c>
      <c r="EM34" s="14">
        <v>153000</v>
      </c>
      <c r="EN34" s="14">
        <v>875880</v>
      </c>
      <c r="EO34" s="14">
        <v>233280</v>
      </c>
      <c r="EP34" s="14">
        <v>270558</v>
      </c>
      <c r="EQ34">
        <v>1224</v>
      </c>
      <c r="ER34" s="14">
        <v>8820</v>
      </c>
      <c r="ES34" s="14">
        <v>319536</v>
      </c>
      <c r="ET34" s="14">
        <v>123300</v>
      </c>
      <c r="EU34" s="14">
        <v>191700</v>
      </c>
      <c r="EV34">
        <v>0</v>
      </c>
      <c r="EW34" t="s">
        <v>53</v>
      </c>
      <c r="EX34" t="s">
        <v>45</v>
      </c>
      <c r="EY34" t="s">
        <v>31</v>
      </c>
      <c r="EZ34" t="s">
        <v>511</v>
      </c>
      <c r="FC34" t="s">
        <v>440</v>
      </c>
      <c r="FD34" t="s">
        <v>441</v>
      </c>
      <c r="FS34">
        <v>738</v>
      </c>
    </row>
    <row r="35" spans="1:175" x14ac:dyDescent="0.2">
      <c r="A35" t="s">
        <v>35</v>
      </c>
      <c r="B35">
        <v>2002</v>
      </c>
      <c r="C35" s="45">
        <v>37408</v>
      </c>
      <c r="D35" t="s">
        <v>144</v>
      </c>
      <c r="E35" t="str">
        <f t="shared" si="0"/>
        <v>OR 2002</v>
      </c>
      <c r="F35" t="s">
        <v>365</v>
      </c>
      <c r="G35" t="s">
        <v>366</v>
      </c>
      <c r="H35" t="s">
        <v>100</v>
      </c>
      <c r="I35" t="s">
        <v>367</v>
      </c>
      <c r="J35" t="str">
        <f t="shared" si="1"/>
        <v/>
      </c>
      <c r="K35" t="str">
        <f t="shared" si="2"/>
        <v/>
      </c>
      <c r="L35" t="str">
        <f t="shared" si="3"/>
        <v/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  <c r="Q35" t="str">
        <f t="shared" si="8"/>
        <v/>
      </c>
      <c r="R35" t="str">
        <f t="shared" si="9"/>
        <v/>
      </c>
      <c r="S35" t="str">
        <f t="shared" si="10"/>
        <v/>
      </c>
      <c r="T35" t="str">
        <f t="shared" si="11"/>
        <v/>
      </c>
      <c r="U35" t="str">
        <f t="shared" si="12"/>
        <v/>
      </c>
      <c r="V35" t="str">
        <f t="shared" si="13"/>
        <v/>
      </c>
      <c r="W35" t="str">
        <f t="shared" si="14"/>
        <v/>
      </c>
      <c r="X35" t="str">
        <f t="shared" si="15"/>
        <v/>
      </c>
      <c r="Y35" t="str">
        <f t="shared" si="16"/>
        <v/>
      </c>
      <c r="Z35" t="str">
        <f t="shared" si="17"/>
        <v/>
      </c>
      <c r="AA35" t="str">
        <f t="shared" si="18"/>
        <v/>
      </c>
      <c r="AB35" t="str">
        <f t="shared" si="19"/>
        <v/>
      </c>
      <c r="AC35" t="str">
        <f t="shared" si="20"/>
        <v/>
      </c>
      <c r="AD35" t="str">
        <f t="shared" si="21"/>
        <v/>
      </c>
      <c r="AE35" t="str">
        <f t="shared" si="22"/>
        <v/>
      </c>
      <c r="AF35" t="str">
        <f t="shared" si="23"/>
        <v/>
      </c>
      <c r="AG35" t="str">
        <f t="shared" si="24"/>
        <v/>
      </c>
      <c r="AH35" t="str">
        <f t="shared" si="25"/>
        <v/>
      </c>
      <c r="AI35" t="str">
        <f t="shared" si="26"/>
        <v/>
      </c>
      <c r="AJ35" t="str">
        <f t="shared" si="27"/>
        <v/>
      </c>
      <c r="AK35" t="str">
        <f t="shared" si="28"/>
        <v/>
      </c>
      <c r="AL35" t="str">
        <f t="shared" si="29"/>
        <v/>
      </c>
      <c r="AM35" t="str">
        <f t="shared" si="30"/>
        <v/>
      </c>
      <c r="AN35" t="str">
        <f t="shared" si="31"/>
        <v/>
      </c>
      <c r="AO35" t="str">
        <f t="shared" si="32"/>
        <v/>
      </c>
      <c r="AP35" t="str">
        <f t="shared" si="33"/>
        <v/>
      </c>
      <c r="AQ35" t="str">
        <f t="shared" si="34"/>
        <v/>
      </c>
      <c r="AR35" t="str">
        <f t="shared" si="35"/>
        <v/>
      </c>
      <c r="AS35" t="str">
        <f t="shared" si="36"/>
        <v/>
      </c>
      <c r="AT35" t="str">
        <f t="shared" si="37"/>
        <v/>
      </c>
      <c r="AU35" t="str">
        <f t="shared" si="38"/>
        <v/>
      </c>
      <c r="AV35" t="str">
        <f t="shared" si="39"/>
        <v/>
      </c>
      <c r="AW35" t="str">
        <f t="shared" si="40"/>
        <v/>
      </c>
      <c r="AX35" t="str">
        <f t="shared" si="41"/>
        <v/>
      </c>
      <c r="AY35" t="str">
        <f t="shared" si="42"/>
        <v/>
      </c>
      <c r="AZ35" t="str">
        <f t="shared" si="43"/>
        <v/>
      </c>
      <c r="BA35" t="str">
        <f t="shared" si="44"/>
        <v/>
      </c>
      <c r="BB35" t="str">
        <f t="shared" si="45"/>
        <v/>
      </c>
      <c r="BC35" t="str">
        <f t="shared" si="46"/>
        <v>NWPL</v>
      </c>
      <c r="BD35" t="str">
        <f t="shared" si="47"/>
        <v/>
      </c>
      <c r="BE35" t="str">
        <f t="shared" si="48"/>
        <v>NWPL 2002</v>
      </c>
      <c r="BF35" t="str">
        <f t="shared" si="49"/>
        <v/>
      </c>
      <c r="BG35" t="str">
        <f t="shared" si="50"/>
        <v/>
      </c>
      <c r="BH35" t="str">
        <f t="shared" si="51"/>
        <v/>
      </c>
      <c r="BI35" t="str">
        <f t="shared" si="52"/>
        <v/>
      </c>
      <c r="BJ35" t="str">
        <f t="shared" si="53"/>
        <v/>
      </c>
      <c r="BK35" t="str">
        <f t="shared" si="54"/>
        <v/>
      </c>
      <c r="BL35" t="str">
        <f t="shared" si="55"/>
        <v/>
      </c>
      <c r="BM35" t="str">
        <f t="shared" si="56"/>
        <v/>
      </c>
      <c r="BN35" t="str">
        <f t="shared" si="57"/>
        <v/>
      </c>
      <c r="BO35" t="str">
        <f t="shared" si="58"/>
        <v/>
      </c>
      <c r="BP35" t="str">
        <f t="shared" si="59"/>
        <v/>
      </c>
      <c r="BQ35" t="str">
        <f t="shared" si="60"/>
        <v/>
      </c>
      <c r="BR35" t="str">
        <f t="shared" si="61"/>
        <v/>
      </c>
      <c r="BS35" t="str">
        <f t="shared" si="62"/>
        <v/>
      </c>
      <c r="BT35" t="str">
        <f t="shared" si="63"/>
        <v/>
      </c>
      <c r="BU35" t="str">
        <f t="shared" si="64"/>
        <v/>
      </c>
      <c r="BV35" t="str">
        <f t="shared" si="65"/>
        <v/>
      </c>
      <c r="BW35" t="str">
        <f t="shared" si="66"/>
        <v/>
      </c>
      <c r="BX35" t="str">
        <f t="shared" si="67"/>
        <v/>
      </c>
      <c r="BY35" t="str">
        <f t="shared" si="68"/>
        <v/>
      </c>
      <c r="BZ35" t="str">
        <f t="shared" si="69"/>
        <v/>
      </c>
      <c r="CA35" t="str">
        <f t="shared" si="70"/>
        <v/>
      </c>
      <c r="CB35" t="str">
        <f t="shared" si="71"/>
        <v/>
      </c>
      <c r="CC35" t="str">
        <f t="shared" si="72"/>
        <v/>
      </c>
      <c r="CD35" t="str">
        <f t="shared" si="73"/>
        <v/>
      </c>
      <c r="CE35" t="str">
        <f t="shared" si="74"/>
        <v/>
      </c>
      <c r="CF35" t="str">
        <f t="shared" si="75"/>
        <v/>
      </c>
      <c r="CG35" t="str">
        <f t="shared" si="76"/>
        <v/>
      </c>
      <c r="CH35" t="str">
        <f t="shared" si="77"/>
        <v/>
      </c>
      <c r="CI35" t="str">
        <f t="shared" si="78"/>
        <v/>
      </c>
      <c r="CJ35" t="str">
        <f t="shared" si="79"/>
        <v/>
      </c>
      <c r="CK35" t="str">
        <f t="shared" si="80"/>
        <v/>
      </c>
      <c r="CL35" t="str">
        <f t="shared" si="81"/>
        <v/>
      </c>
      <c r="CM35" t="str">
        <f t="shared" si="82"/>
        <v/>
      </c>
      <c r="CN35" t="str">
        <f t="shared" si="83"/>
        <v/>
      </c>
      <c r="CO35" t="str">
        <f t="shared" si="84"/>
        <v/>
      </c>
      <c r="CP35" t="str">
        <f t="shared" si="85"/>
        <v/>
      </c>
      <c r="CQ35" t="str">
        <f t="shared" si="86"/>
        <v/>
      </c>
      <c r="CR35" t="str">
        <f t="shared" si="87"/>
        <v/>
      </c>
      <c r="CS35" t="str">
        <f t="shared" si="88"/>
        <v/>
      </c>
      <c r="CT35" t="str">
        <f t="shared" si="89"/>
        <v/>
      </c>
      <c r="CU35" t="str">
        <f t="shared" si="90"/>
        <v/>
      </c>
      <c r="CV35" t="str">
        <f t="shared" si="91"/>
        <v/>
      </c>
      <c r="CW35" t="str">
        <f t="shared" si="92"/>
        <v/>
      </c>
      <c r="CX35" t="str">
        <f t="shared" si="93"/>
        <v/>
      </c>
      <c r="CY35" t="str">
        <f t="shared" si="94"/>
        <v/>
      </c>
      <c r="CZ35" t="str">
        <f t="shared" si="95"/>
        <v/>
      </c>
      <c r="DA35" t="str">
        <f t="shared" si="96"/>
        <v/>
      </c>
      <c r="DB35" t="str">
        <f t="shared" si="97"/>
        <v/>
      </c>
      <c r="DC35" t="str">
        <f t="shared" si="98"/>
        <v/>
      </c>
      <c r="DD35" t="str">
        <f t="shared" si="99"/>
        <v/>
      </c>
      <c r="DE35" t="str">
        <f t="shared" si="100"/>
        <v/>
      </c>
      <c r="DF35">
        <v>280</v>
      </c>
      <c r="DG35">
        <v>280</v>
      </c>
      <c r="DH35" s="14">
        <v>1611.1</v>
      </c>
      <c r="DI35" s="14">
        <v>1205</v>
      </c>
      <c r="DJ35" s="14">
        <v>1255</v>
      </c>
      <c r="DK35" s="14">
        <v>1363</v>
      </c>
      <c r="DL35" s="14">
        <v>345</v>
      </c>
      <c r="DM35">
        <v>6.8</v>
      </c>
      <c r="DN35" s="14">
        <v>1233.0999999999999</v>
      </c>
      <c r="DO35">
        <v>34</v>
      </c>
      <c r="DP35">
        <v>160</v>
      </c>
      <c r="DQ35" s="14">
        <v>280</v>
      </c>
      <c r="DR35" s="14">
        <v>350</v>
      </c>
      <c r="DS35" s="14">
        <v>1051</v>
      </c>
      <c r="DT35" s="14">
        <v>760</v>
      </c>
      <c r="DU35" s="14">
        <v>1233.0999999999999</v>
      </c>
      <c r="DV35">
        <v>6.8</v>
      </c>
      <c r="DW35">
        <v>49</v>
      </c>
      <c r="DX35" s="14">
        <v>5.2</v>
      </c>
      <c r="DY35">
        <v>685</v>
      </c>
      <c r="DZ35">
        <v>1065</v>
      </c>
      <c r="EA35">
        <v>0</v>
      </c>
      <c r="EB35" s="14">
        <f t="shared" si="101"/>
        <v>50400</v>
      </c>
      <c r="EC35" s="14">
        <v>289998</v>
      </c>
      <c r="ED35" s="14">
        <v>216900</v>
      </c>
      <c r="EE35" s="14">
        <v>225900</v>
      </c>
      <c r="EF35" s="14">
        <v>245340</v>
      </c>
      <c r="EG35" s="14">
        <v>62100</v>
      </c>
      <c r="EH35" s="14">
        <v>1224</v>
      </c>
      <c r="EI35" s="14">
        <v>221958</v>
      </c>
      <c r="EJ35" s="14">
        <v>6120</v>
      </c>
      <c r="EK35" s="14">
        <v>28800</v>
      </c>
      <c r="EL35" s="14">
        <v>50400</v>
      </c>
      <c r="EM35" s="14">
        <v>63000</v>
      </c>
      <c r="EN35" s="14">
        <v>189180</v>
      </c>
      <c r="EO35" s="14">
        <v>136800</v>
      </c>
      <c r="EP35" s="14">
        <v>221958</v>
      </c>
      <c r="EQ35">
        <v>1224</v>
      </c>
      <c r="ER35" s="14">
        <v>8820</v>
      </c>
      <c r="ES35" s="14">
        <v>936</v>
      </c>
      <c r="ET35" s="14">
        <v>123300</v>
      </c>
      <c r="EU35" s="14">
        <v>191700</v>
      </c>
      <c r="EV35">
        <v>0</v>
      </c>
      <c r="EW35" t="s">
        <v>53</v>
      </c>
      <c r="EX35" t="s">
        <v>45</v>
      </c>
      <c r="EY35" t="s">
        <v>31</v>
      </c>
      <c r="EZ35" s="2" t="s">
        <v>127</v>
      </c>
      <c r="FA35" s="2"/>
      <c r="FB35" s="2"/>
      <c r="FG35" t="s">
        <v>185</v>
      </c>
      <c r="FS35">
        <v>522</v>
      </c>
    </row>
    <row r="36" spans="1:175" x14ac:dyDescent="0.2">
      <c r="A36" t="s">
        <v>168</v>
      </c>
      <c r="B36">
        <v>2002</v>
      </c>
      <c r="C36" s="45">
        <v>37438</v>
      </c>
      <c r="D36" t="s">
        <v>124</v>
      </c>
      <c r="E36" t="str">
        <f t="shared" si="0"/>
        <v>WA 2002</v>
      </c>
      <c r="F36" t="s">
        <v>328</v>
      </c>
      <c r="G36" t="s">
        <v>329</v>
      </c>
      <c r="H36" t="s">
        <v>330</v>
      </c>
      <c r="I36" t="s">
        <v>331</v>
      </c>
      <c r="J36" t="str">
        <f t="shared" si="1"/>
        <v/>
      </c>
      <c r="K36" t="str">
        <f t="shared" si="2"/>
        <v/>
      </c>
      <c r="L36" t="str">
        <f t="shared" si="3"/>
        <v/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  <c r="Q36" t="str">
        <f t="shared" si="8"/>
        <v/>
      </c>
      <c r="R36" t="str">
        <f t="shared" si="9"/>
        <v/>
      </c>
      <c r="S36" t="str">
        <f t="shared" si="10"/>
        <v/>
      </c>
      <c r="T36" t="str">
        <f t="shared" si="11"/>
        <v/>
      </c>
      <c r="U36" t="str">
        <f t="shared" si="12"/>
        <v/>
      </c>
      <c r="V36" t="str">
        <f t="shared" si="13"/>
        <v/>
      </c>
      <c r="W36" t="str">
        <f t="shared" si="14"/>
        <v/>
      </c>
      <c r="X36" t="str">
        <f t="shared" si="15"/>
        <v/>
      </c>
      <c r="Y36" t="str">
        <f t="shared" si="16"/>
        <v/>
      </c>
      <c r="Z36" t="str">
        <f t="shared" si="17"/>
        <v/>
      </c>
      <c r="AA36" t="str">
        <f t="shared" si="18"/>
        <v/>
      </c>
      <c r="AB36" t="str">
        <f t="shared" si="19"/>
        <v/>
      </c>
      <c r="AC36" t="str">
        <f t="shared" si="20"/>
        <v/>
      </c>
      <c r="AD36" t="str">
        <f t="shared" si="21"/>
        <v/>
      </c>
      <c r="AE36" t="str">
        <f t="shared" si="22"/>
        <v/>
      </c>
      <c r="AF36" t="str">
        <f t="shared" si="23"/>
        <v/>
      </c>
      <c r="AG36" t="str">
        <f t="shared" si="24"/>
        <v/>
      </c>
      <c r="AH36" t="str">
        <f t="shared" si="25"/>
        <v/>
      </c>
      <c r="AI36" t="str">
        <f t="shared" si="26"/>
        <v/>
      </c>
      <c r="AJ36" t="str">
        <f t="shared" si="27"/>
        <v/>
      </c>
      <c r="AK36" t="str">
        <f t="shared" si="28"/>
        <v/>
      </c>
      <c r="AL36" t="str">
        <f t="shared" si="29"/>
        <v/>
      </c>
      <c r="AM36" t="str">
        <f t="shared" si="30"/>
        <v/>
      </c>
      <c r="AN36" t="str">
        <f t="shared" si="31"/>
        <v/>
      </c>
      <c r="AO36" t="str">
        <f t="shared" si="32"/>
        <v/>
      </c>
      <c r="AP36" t="str">
        <f t="shared" si="33"/>
        <v/>
      </c>
      <c r="AQ36" t="str">
        <f t="shared" si="34"/>
        <v/>
      </c>
      <c r="AR36" t="str">
        <f t="shared" si="35"/>
        <v/>
      </c>
      <c r="AS36" t="str">
        <f t="shared" si="36"/>
        <v/>
      </c>
      <c r="AT36" t="str">
        <f t="shared" si="37"/>
        <v/>
      </c>
      <c r="AU36" t="str">
        <f t="shared" si="38"/>
        <v/>
      </c>
      <c r="AV36" t="str">
        <f t="shared" si="39"/>
        <v/>
      </c>
      <c r="AW36" t="str">
        <f t="shared" si="40"/>
        <v/>
      </c>
      <c r="AX36" t="str">
        <f t="shared" si="41"/>
        <v/>
      </c>
      <c r="AY36" t="str">
        <f t="shared" si="42"/>
        <v/>
      </c>
      <c r="AZ36" t="str">
        <f t="shared" si="43"/>
        <v/>
      </c>
      <c r="BA36" t="str">
        <f t="shared" si="44"/>
        <v/>
      </c>
      <c r="BB36" t="str">
        <f t="shared" si="45"/>
        <v/>
      </c>
      <c r="BC36" t="str">
        <f t="shared" si="46"/>
        <v>NWPL</v>
      </c>
      <c r="BD36" t="str">
        <f t="shared" si="47"/>
        <v/>
      </c>
      <c r="BE36" t="str">
        <f t="shared" si="48"/>
        <v>NWPL 2002</v>
      </c>
      <c r="BF36" t="str">
        <f t="shared" si="49"/>
        <v/>
      </c>
      <c r="BG36" t="str">
        <f t="shared" si="50"/>
        <v/>
      </c>
      <c r="BH36" t="str">
        <f t="shared" si="51"/>
        <v/>
      </c>
      <c r="BI36" t="str">
        <f t="shared" si="52"/>
        <v/>
      </c>
      <c r="BJ36" t="str">
        <f t="shared" si="53"/>
        <v/>
      </c>
      <c r="BK36" t="str">
        <f t="shared" si="54"/>
        <v/>
      </c>
      <c r="BL36" t="str">
        <f t="shared" si="55"/>
        <v/>
      </c>
      <c r="BM36" t="str">
        <f t="shared" si="56"/>
        <v/>
      </c>
      <c r="BN36" t="str">
        <f t="shared" si="57"/>
        <v/>
      </c>
      <c r="BO36" t="str">
        <f t="shared" si="58"/>
        <v/>
      </c>
      <c r="BP36" t="str">
        <f t="shared" si="59"/>
        <v/>
      </c>
      <c r="BQ36" t="str">
        <f t="shared" si="60"/>
        <v/>
      </c>
      <c r="BR36" t="str">
        <f t="shared" si="61"/>
        <v/>
      </c>
      <c r="BS36" t="str">
        <f t="shared" si="62"/>
        <v/>
      </c>
      <c r="BT36" t="str">
        <f t="shared" si="63"/>
        <v/>
      </c>
      <c r="BU36" t="str">
        <f t="shared" si="64"/>
        <v/>
      </c>
      <c r="BV36" t="str">
        <f t="shared" si="65"/>
        <v/>
      </c>
      <c r="BW36" t="str">
        <f t="shared" si="66"/>
        <v/>
      </c>
      <c r="BX36" t="str">
        <f t="shared" si="67"/>
        <v/>
      </c>
      <c r="BY36" t="str">
        <f t="shared" si="68"/>
        <v/>
      </c>
      <c r="BZ36" t="str">
        <f t="shared" si="69"/>
        <v/>
      </c>
      <c r="CA36" t="str">
        <f t="shared" si="70"/>
        <v/>
      </c>
      <c r="CB36" t="str">
        <f t="shared" si="71"/>
        <v/>
      </c>
      <c r="CC36" t="str">
        <f t="shared" si="72"/>
        <v/>
      </c>
      <c r="CD36" t="str">
        <f t="shared" si="73"/>
        <v/>
      </c>
      <c r="CE36" t="str">
        <f t="shared" si="74"/>
        <v/>
      </c>
      <c r="CF36" t="str">
        <f t="shared" si="75"/>
        <v/>
      </c>
      <c r="CG36" t="str">
        <f t="shared" si="76"/>
        <v/>
      </c>
      <c r="CH36" t="str">
        <f t="shared" si="77"/>
        <v/>
      </c>
      <c r="CI36" t="str">
        <f t="shared" si="78"/>
        <v/>
      </c>
      <c r="CJ36" t="str">
        <f t="shared" si="79"/>
        <v/>
      </c>
      <c r="CK36" t="str">
        <f t="shared" si="80"/>
        <v/>
      </c>
      <c r="CL36" t="str">
        <f t="shared" si="81"/>
        <v/>
      </c>
      <c r="CM36" t="str">
        <f t="shared" si="82"/>
        <v/>
      </c>
      <c r="CN36" t="str">
        <f t="shared" si="83"/>
        <v/>
      </c>
      <c r="CO36" t="str">
        <f t="shared" si="84"/>
        <v/>
      </c>
      <c r="CP36" t="str">
        <f t="shared" si="85"/>
        <v/>
      </c>
      <c r="CQ36" t="str">
        <f t="shared" si="86"/>
        <v/>
      </c>
      <c r="CR36" t="str">
        <f t="shared" si="87"/>
        <v/>
      </c>
      <c r="CS36" t="str">
        <f t="shared" si="88"/>
        <v/>
      </c>
      <c r="CT36" t="str">
        <f t="shared" si="89"/>
        <v/>
      </c>
      <c r="CU36" t="str">
        <f t="shared" si="90"/>
        <v/>
      </c>
      <c r="CV36" t="str">
        <f t="shared" si="91"/>
        <v/>
      </c>
      <c r="CW36" t="str">
        <f t="shared" si="92"/>
        <v/>
      </c>
      <c r="CX36" t="str">
        <f t="shared" si="93"/>
        <v/>
      </c>
      <c r="CY36" t="str">
        <f t="shared" si="94"/>
        <v/>
      </c>
      <c r="CZ36" t="str">
        <f t="shared" si="95"/>
        <v/>
      </c>
      <c r="DA36" t="str">
        <f t="shared" si="96"/>
        <v/>
      </c>
      <c r="DB36" t="str">
        <f t="shared" si="97"/>
        <v/>
      </c>
      <c r="DC36" t="str">
        <f t="shared" si="98"/>
        <v/>
      </c>
      <c r="DD36" t="str">
        <f t="shared" si="99"/>
        <v/>
      </c>
      <c r="DE36" t="str">
        <f t="shared" si="100"/>
        <v/>
      </c>
      <c r="DF36">
        <v>249</v>
      </c>
      <c r="DG36">
        <v>249</v>
      </c>
      <c r="DH36" s="14">
        <v>1611.1</v>
      </c>
      <c r="DI36" s="14">
        <v>1205</v>
      </c>
      <c r="DJ36" s="14">
        <v>2915</v>
      </c>
      <c r="DK36" s="14">
        <v>1863</v>
      </c>
      <c r="DL36" s="14">
        <v>345</v>
      </c>
      <c r="DM36">
        <v>6.8</v>
      </c>
      <c r="DN36" s="14">
        <v>1233.0999999999999</v>
      </c>
      <c r="DO36">
        <v>34</v>
      </c>
      <c r="DP36">
        <v>160</v>
      </c>
      <c r="DQ36" s="14">
        <v>529</v>
      </c>
      <c r="DR36" s="14">
        <v>350</v>
      </c>
      <c r="DS36" s="14">
        <v>2101</v>
      </c>
      <c r="DT36" s="14">
        <v>760</v>
      </c>
      <c r="DU36" s="14">
        <v>1233.0999999999999</v>
      </c>
      <c r="DV36">
        <v>6.8</v>
      </c>
      <c r="DW36">
        <v>49</v>
      </c>
      <c r="DX36" s="14">
        <v>5.2</v>
      </c>
      <c r="DY36">
        <v>685</v>
      </c>
      <c r="DZ36">
        <v>1065</v>
      </c>
      <c r="EA36">
        <v>0</v>
      </c>
      <c r="EB36" s="14">
        <f t="shared" si="101"/>
        <v>44820</v>
      </c>
      <c r="EC36" s="14">
        <v>289998</v>
      </c>
      <c r="ED36" s="14">
        <v>216900</v>
      </c>
      <c r="EE36" s="14">
        <v>524700</v>
      </c>
      <c r="EF36" s="14">
        <v>335340</v>
      </c>
      <c r="EG36" s="14">
        <v>62100</v>
      </c>
      <c r="EH36" s="14">
        <v>1224</v>
      </c>
      <c r="EI36" s="14">
        <v>221958</v>
      </c>
      <c r="EJ36" s="14">
        <v>6120</v>
      </c>
      <c r="EK36" s="14">
        <v>28800</v>
      </c>
      <c r="EL36" s="14">
        <v>95220</v>
      </c>
      <c r="EM36" s="14">
        <v>63000</v>
      </c>
      <c r="EN36" s="14">
        <v>378180</v>
      </c>
      <c r="EO36" s="14">
        <v>136800</v>
      </c>
      <c r="EP36" s="14">
        <v>221958</v>
      </c>
      <c r="EQ36">
        <v>1224</v>
      </c>
      <c r="ER36" s="14">
        <v>8820</v>
      </c>
      <c r="ES36" s="14">
        <v>936</v>
      </c>
      <c r="ET36" s="14">
        <v>123300</v>
      </c>
      <c r="EU36" s="14">
        <v>191700</v>
      </c>
      <c r="EV36">
        <v>0</v>
      </c>
      <c r="EW36" t="s">
        <v>53</v>
      </c>
      <c r="EX36" t="s">
        <v>45</v>
      </c>
      <c r="EY36" t="s">
        <v>31</v>
      </c>
      <c r="EZ36" s="2" t="s">
        <v>127</v>
      </c>
      <c r="FA36" s="2"/>
      <c r="FB36" s="2"/>
      <c r="FS36">
        <v>548</v>
      </c>
    </row>
    <row r="37" spans="1:175" x14ac:dyDescent="0.2">
      <c r="A37" t="s">
        <v>35</v>
      </c>
      <c r="B37">
        <v>2002</v>
      </c>
      <c r="C37" s="45">
        <v>37469</v>
      </c>
      <c r="D37" t="s">
        <v>144</v>
      </c>
      <c r="E37" t="str">
        <f t="shared" si="0"/>
        <v>OR 2002</v>
      </c>
      <c r="F37" t="s">
        <v>188</v>
      </c>
      <c r="G37" t="s">
        <v>189</v>
      </c>
      <c r="H37" t="s">
        <v>104</v>
      </c>
      <c r="I37" t="s">
        <v>190</v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  <c r="O37" t="str">
        <f t="shared" si="6"/>
        <v/>
      </c>
      <c r="P37" t="str">
        <f t="shared" si="7"/>
        <v/>
      </c>
      <c r="Q37" t="str">
        <f t="shared" si="8"/>
        <v/>
      </c>
      <c r="R37" t="str">
        <f t="shared" si="9"/>
        <v/>
      </c>
      <c r="S37" t="str">
        <f t="shared" si="10"/>
        <v/>
      </c>
      <c r="T37" t="str">
        <f t="shared" si="11"/>
        <v/>
      </c>
      <c r="U37" t="str">
        <f t="shared" si="12"/>
        <v/>
      </c>
      <c r="V37" t="str">
        <f t="shared" si="13"/>
        <v/>
      </c>
      <c r="W37" t="str">
        <f t="shared" si="14"/>
        <v/>
      </c>
      <c r="X37" t="str">
        <f t="shared" si="15"/>
        <v/>
      </c>
      <c r="Y37" t="str">
        <f t="shared" si="16"/>
        <v/>
      </c>
      <c r="Z37" t="str">
        <f t="shared" si="17"/>
        <v/>
      </c>
      <c r="AA37" t="str">
        <f t="shared" si="18"/>
        <v/>
      </c>
      <c r="AB37" t="str">
        <f t="shared" si="19"/>
        <v/>
      </c>
      <c r="AC37" t="str">
        <f t="shared" si="20"/>
        <v/>
      </c>
      <c r="AD37" t="str">
        <f t="shared" si="21"/>
        <v/>
      </c>
      <c r="AE37" t="str">
        <f t="shared" si="22"/>
        <v/>
      </c>
      <c r="AF37" t="str">
        <f t="shared" si="23"/>
        <v/>
      </c>
      <c r="AG37" t="str">
        <f t="shared" si="24"/>
        <v/>
      </c>
      <c r="AH37" t="str">
        <f t="shared" si="25"/>
        <v/>
      </c>
      <c r="AI37" t="str">
        <f t="shared" si="26"/>
        <v/>
      </c>
      <c r="AJ37" t="str">
        <f t="shared" si="27"/>
        <v/>
      </c>
      <c r="AK37" t="str">
        <f t="shared" si="28"/>
        <v/>
      </c>
      <c r="AL37" t="str">
        <f t="shared" si="29"/>
        <v/>
      </c>
      <c r="AM37" t="str">
        <f t="shared" si="30"/>
        <v/>
      </c>
      <c r="AN37" t="str">
        <f t="shared" si="31"/>
        <v/>
      </c>
      <c r="AO37" t="str">
        <f t="shared" si="32"/>
        <v/>
      </c>
      <c r="AP37" t="str">
        <f t="shared" si="33"/>
        <v/>
      </c>
      <c r="AQ37" t="str">
        <f t="shared" si="34"/>
        <v/>
      </c>
      <c r="AR37" t="str">
        <f t="shared" si="35"/>
        <v/>
      </c>
      <c r="AS37" t="str">
        <f t="shared" si="36"/>
        <v/>
      </c>
      <c r="AT37" t="str">
        <f t="shared" si="37"/>
        <v/>
      </c>
      <c r="AU37" t="str">
        <f t="shared" si="38"/>
        <v/>
      </c>
      <c r="AV37" t="str">
        <f t="shared" si="39"/>
        <v/>
      </c>
      <c r="AW37" t="str">
        <f t="shared" si="40"/>
        <v/>
      </c>
      <c r="AX37" t="str">
        <f t="shared" si="41"/>
        <v/>
      </c>
      <c r="AY37" t="str">
        <f t="shared" si="42"/>
        <v/>
      </c>
      <c r="AZ37" t="str">
        <f t="shared" si="43"/>
        <v/>
      </c>
      <c r="BA37" t="str">
        <f t="shared" si="44"/>
        <v/>
      </c>
      <c r="BB37" t="str">
        <f t="shared" si="45"/>
        <v/>
      </c>
      <c r="BC37" t="str">
        <f t="shared" si="46"/>
        <v>NWPL</v>
      </c>
      <c r="BD37" t="str">
        <f t="shared" si="47"/>
        <v/>
      </c>
      <c r="BE37" t="str">
        <f t="shared" si="48"/>
        <v>NWPL 2002</v>
      </c>
      <c r="BF37" t="str">
        <f t="shared" si="49"/>
        <v/>
      </c>
      <c r="BG37" t="str">
        <f t="shared" si="50"/>
        <v/>
      </c>
      <c r="BH37" t="str">
        <f t="shared" si="51"/>
        <v/>
      </c>
      <c r="BI37" t="str">
        <f t="shared" si="52"/>
        <v/>
      </c>
      <c r="BJ37" t="str">
        <f t="shared" si="53"/>
        <v/>
      </c>
      <c r="BK37" t="str">
        <f t="shared" si="54"/>
        <v/>
      </c>
      <c r="BL37" t="str">
        <f t="shared" si="55"/>
        <v/>
      </c>
      <c r="BM37" t="str">
        <f t="shared" si="56"/>
        <v/>
      </c>
      <c r="BN37" t="str">
        <f t="shared" si="57"/>
        <v/>
      </c>
      <c r="BO37" t="str">
        <f t="shared" si="58"/>
        <v/>
      </c>
      <c r="BP37" t="str">
        <f t="shared" si="59"/>
        <v/>
      </c>
      <c r="BQ37" t="str">
        <f t="shared" si="60"/>
        <v/>
      </c>
      <c r="BR37" t="str">
        <f t="shared" si="61"/>
        <v>PGT</v>
      </c>
      <c r="BS37" t="str">
        <f t="shared" si="62"/>
        <v/>
      </c>
      <c r="BT37" t="str">
        <f t="shared" si="63"/>
        <v>PGT 2002</v>
      </c>
      <c r="BU37" t="str">
        <f t="shared" si="64"/>
        <v/>
      </c>
      <c r="BV37" t="str">
        <f t="shared" si="65"/>
        <v/>
      </c>
      <c r="BW37" t="str">
        <f t="shared" si="66"/>
        <v/>
      </c>
      <c r="BX37" t="str">
        <f t="shared" si="67"/>
        <v/>
      </c>
      <c r="BY37" t="str">
        <f t="shared" si="68"/>
        <v/>
      </c>
      <c r="BZ37" t="str">
        <f t="shared" si="69"/>
        <v/>
      </c>
      <c r="CA37" t="str">
        <f t="shared" si="70"/>
        <v/>
      </c>
      <c r="CB37" t="str">
        <f t="shared" si="71"/>
        <v/>
      </c>
      <c r="CC37" t="str">
        <f t="shared" si="72"/>
        <v/>
      </c>
      <c r="CD37" t="str">
        <f t="shared" si="73"/>
        <v/>
      </c>
      <c r="CE37" t="str">
        <f t="shared" si="74"/>
        <v/>
      </c>
      <c r="CF37" t="str">
        <f t="shared" si="75"/>
        <v/>
      </c>
      <c r="CG37" t="str">
        <f t="shared" si="76"/>
        <v/>
      </c>
      <c r="CH37" t="str">
        <f t="shared" si="77"/>
        <v/>
      </c>
      <c r="CI37" t="str">
        <f t="shared" si="78"/>
        <v/>
      </c>
      <c r="CJ37" t="str">
        <f t="shared" si="79"/>
        <v/>
      </c>
      <c r="CK37" t="str">
        <f t="shared" si="80"/>
        <v/>
      </c>
      <c r="CL37" t="str">
        <f t="shared" si="81"/>
        <v/>
      </c>
      <c r="CM37" t="str">
        <f t="shared" si="82"/>
        <v/>
      </c>
      <c r="CN37" t="str">
        <f t="shared" si="83"/>
        <v/>
      </c>
      <c r="CO37" t="str">
        <f t="shared" si="84"/>
        <v/>
      </c>
      <c r="CP37" t="str">
        <f t="shared" si="85"/>
        <v/>
      </c>
      <c r="CQ37" t="str">
        <f t="shared" si="86"/>
        <v/>
      </c>
      <c r="CR37" t="str">
        <f t="shared" si="87"/>
        <v/>
      </c>
      <c r="CS37" t="str">
        <f t="shared" si="88"/>
        <v/>
      </c>
      <c r="CT37" t="str">
        <f t="shared" si="89"/>
        <v/>
      </c>
      <c r="CU37" t="str">
        <f t="shared" si="90"/>
        <v/>
      </c>
      <c r="CV37" t="str">
        <f t="shared" si="91"/>
        <v/>
      </c>
      <c r="CW37" t="str">
        <f t="shared" si="92"/>
        <v/>
      </c>
      <c r="CX37" t="str">
        <f t="shared" si="93"/>
        <v/>
      </c>
      <c r="CY37" t="str">
        <f t="shared" si="94"/>
        <v/>
      </c>
      <c r="CZ37" t="str">
        <f t="shared" si="95"/>
        <v/>
      </c>
      <c r="DA37" t="str">
        <f t="shared" si="96"/>
        <v/>
      </c>
      <c r="DB37" t="str">
        <f t="shared" si="97"/>
        <v/>
      </c>
      <c r="DC37" t="str">
        <f t="shared" si="98"/>
        <v/>
      </c>
      <c r="DD37" t="str">
        <f t="shared" si="99"/>
        <v/>
      </c>
      <c r="DE37" t="str">
        <f t="shared" si="100"/>
        <v/>
      </c>
      <c r="DF37">
        <v>536</v>
      </c>
      <c r="DG37">
        <v>536</v>
      </c>
      <c r="DH37" s="14">
        <v>1611.1</v>
      </c>
      <c r="DI37" s="14">
        <v>1205</v>
      </c>
      <c r="DJ37" s="14">
        <v>3465</v>
      </c>
      <c r="DK37" s="14">
        <v>1863</v>
      </c>
      <c r="DL37" s="14">
        <v>345</v>
      </c>
      <c r="DM37">
        <v>6.8</v>
      </c>
      <c r="DN37" s="14">
        <v>1233.0999999999999</v>
      </c>
      <c r="DO37">
        <v>34</v>
      </c>
      <c r="DP37">
        <v>160</v>
      </c>
      <c r="DQ37" s="14">
        <v>1313</v>
      </c>
      <c r="DR37" s="14">
        <v>350</v>
      </c>
      <c r="DS37" s="14">
        <v>2101</v>
      </c>
      <c r="DT37" s="14">
        <v>1296</v>
      </c>
      <c r="DU37" s="14">
        <v>1233.0999999999999</v>
      </c>
      <c r="DV37">
        <v>6.8</v>
      </c>
      <c r="DW37">
        <v>49</v>
      </c>
      <c r="DX37" s="14">
        <v>5.2</v>
      </c>
      <c r="DY37">
        <v>685</v>
      </c>
      <c r="DZ37">
        <v>1065</v>
      </c>
      <c r="EA37">
        <v>0</v>
      </c>
      <c r="EB37" s="14">
        <f t="shared" si="101"/>
        <v>96480</v>
      </c>
      <c r="EC37" s="14">
        <v>289998</v>
      </c>
      <c r="ED37" s="14">
        <v>216900</v>
      </c>
      <c r="EE37" s="14">
        <v>623700</v>
      </c>
      <c r="EF37" s="14">
        <v>335340</v>
      </c>
      <c r="EG37" s="14">
        <v>62100</v>
      </c>
      <c r="EH37" s="14">
        <v>1224</v>
      </c>
      <c r="EI37" s="14">
        <v>221958</v>
      </c>
      <c r="EJ37" s="14">
        <v>6120</v>
      </c>
      <c r="EK37" s="14">
        <v>28800</v>
      </c>
      <c r="EL37" s="14">
        <v>236340</v>
      </c>
      <c r="EM37" s="14">
        <v>63000</v>
      </c>
      <c r="EN37" s="14">
        <v>378180</v>
      </c>
      <c r="EO37" s="14">
        <v>233280</v>
      </c>
      <c r="EP37" s="14">
        <v>221958</v>
      </c>
      <c r="EQ37">
        <v>1224</v>
      </c>
      <c r="ER37" s="14">
        <v>8820</v>
      </c>
      <c r="ES37" s="14">
        <v>936</v>
      </c>
      <c r="ET37" s="14">
        <v>123300</v>
      </c>
      <c r="EU37" s="14">
        <v>191700</v>
      </c>
      <c r="EV37">
        <v>0</v>
      </c>
      <c r="EW37" t="s">
        <v>53</v>
      </c>
      <c r="EX37" t="s">
        <v>45</v>
      </c>
      <c r="EY37" t="s">
        <v>31</v>
      </c>
      <c r="EZ37" s="8" t="s">
        <v>127</v>
      </c>
      <c r="FA37" s="8" t="s">
        <v>147</v>
      </c>
      <c r="FB37" s="4"/>
      <c r="FC37" s="3" t="s">
        <v>436</v>
      </c>
      <c r="FD37" t="s">
        <v>435</v>
      </c>
      <c r="FS37">
        <v>659</v>
      </c>
    </row>
    <row r="38" spans="1:175" x14ac:dyDescent="0.2">
      <c r="A38" t="s">
        <v>35</v>
      </c>
      <c r="B38">
        <v>2002</v>
      </c>
      <c r="C38" s="45">
        <v>37469</v>
      </c>
      <c r="D38" t="s">
        <v>124</v>
      </c>
      <c r="E38" t="str">
        <f t="shared" si="0"/>
        <v>WA 2002</v>
      </c>
      <c r="F38" t="s">
        <v>122</v>
      </c>
      <c r="G38" s="2" t="s">
        <v>123</v>
      </c>
      <c r="H38" t="s">
        <v>125</v>
      </c>
      <c r="I38" t="s">
        <v>126</v>
      </c>
      <c r="J38" t="str">
        <f t="shared" ref="J38:J69" si="102">IF(OR($EZ38=J$5,$FA38=J$5,$FB38=J$5),J$5,"")</f>
        <v/>
      </c>
      <c r="K38" t="str">
        <f t="shared" ref="K38:K70" si="103">IF(AND($J38=$J$5,$B38=2001),CONCATENATE($J38," ",$B38),"")</f>
        <v/>
      </c>
      <c r="L38" t="str">
        <f t="shared" ref="L38:L69" si="104">IF(AND($J38=$J$5,$B38=2002),CONCATENATE($J38," ",$B38),"")</f>
        <v/>
      </c>
      <c r="M38" t="str">
        <f t="shared" ref="M38:M69" si="105">IF(AND($J38=$J$5,$B38=2003),CONCATENATE($J38," ",$B38),"")</f>
        <v/>
      </c>
      <c r="N38" t="str">
        <f t="shared" ref="N38:N69" si="106">IF(AND($J38=$J$5,$B38=2004),CONCATENATE($J38," ",$B38),"")</f>
        <v/>
      </c>
      <c r="O38" t="str">
        <f t="shared" ref="O38:O69" si="107">IF(OR($EZ38=O$5,$FA38=O$5,$FB38=O$5),O$5,"")</f>
        <v/>
      </c>
      <c r="P38" t="str">
        <f t="shared" ref="P38:P69" si="108">IF(AND($O38=$O$5,$B38=2001),CONCATENATE($O38," ",$B38),"")</f>
        <v/>
      </c>
      <c r="Q38" t="str">
        <f t="shared" ref="Q38:Q69" si="109">IF(AND($O38=$O$5,$B38=2002),CONCATENATE($O38," ",$B38),"")</f>
        <v/>
      </c>
      <c r="R38" t="str">
        <f t="shared" ref="R38:R69" si="110">IF(AND($O38=$O$5,$B38=2003),CONCATENATE($O38," ",$B38),"")</f>
        <v/>
      </c>
      <c r="S38" t="str">
        <f t="shared" ref="S38:S69" si="111">IF(AND($O38=$O$5,$B38=2004),CONCATENATE($O38," ",$B38),"")</f>
        <v/>
      </c>
      <c r="T38" t="str">
        <f t="shared" ref="T38:T69" si="112">IF(OR($EZ38=T$5,$FA38=T$5,$FB38=T$5),T$5,"")</f>
        <v/>
      </c>
      <c r="U38" t="str">
        <f t="shared" ref="U38:U69" si="113">IF(AND($T38=$T$5,$B38=2001),CONCATENATE($T38," ",$B38),"")</f>
        <v/>
      </c>
      <c r="V38" t="str">
        <f t="shared" ref="V38:V69" si="114">IF(AND($T38=$T$5,$B38=2002),CONCATENATE($T38," ",$B38),"")</f>
        <v/>
      </c>
      <c r="W38" t="str">
        <f t="shared" ref="W38:W69" si="115">IF(AND($T38=$T$5,$B38=2003),CONCATENATE($T38," ",$B38),"")</f>
        <v/>
      </c>
      <c r="X38" t="str">
        <f t="shared" ref="X38:X69" si="116">IF(AND($T38=$T$5,$B38=2004),CONCATENATE($T38," ",$B38),"")</f>
        <v/>
      </c>
      <c r="Y38" t="str">
        <f t="shared" ref="Y38:Y69" si="117">IF(OR($EZ38=Y$5,$FA38=Y$5,$FB38=Y$5),Y$5,"")</f>
        <v/>
      </c>
      <c r="Z38" t="str">
        <f t="shared" ref="Z38:Z69" si="118">IF(AND($Y38=$Y$5,$B38=2001),CONCATENATE($Y38," ",$B38),"")</f>
        <v/>
      </c>
      <c r="AA38" t="str">
        <f t="shared" ref="AA38:AA69" si="119">IF(AND($Y38=$Y$5,$B38=2002),CONCATENATE($Y38," ",$B38),"")</f>
        <v/>
      </c>
      <c r="AB38" t="str">
        <f t="shared" ref="AB38:AB69" si="120">IF(AND($Y38=$Y$5,$B38=2003),CONCATENATE($Y38," ",$B38),"")</f>
        <v/>
      </c>
      <c r="AC38" t="str">
        <f t="shared" ref="AC38:AC69" si="121">IF(AND($Y38=$Y$5,$B38=2004),CONCATENATE($Y38," ",$B38),"")</f>
        <v/>
      </c>
      <c r="AD38" t="str">
        <f t="shared" ref="AD38:AD69" si="122">IF(OR($EZ38=AD$5,$FA38=AD$5,$FB38=AD$5),AD$5,"")</f>
        <v/>
      </c>
      <c r="AE38" t="str">
        <f t="shared" ref="AE38:AE69" si="123">IF(AND($AD38=$AD$5,$B38=2001),CONCATENATE($AD38," ",$B38),"")</f>
        <v/>
      </c>
      <c r="AF38" t="str">
        <f t="shared" ref="AF38:AF69" si="124">IF(AND($AD38=$AD$5,$B38=2002),CONCATENATE($AD38," ",$B38),"")</f>
        <v/>
      </c>
      <c r="AG38" t="str">
        <f t="shared" ref="AG38:AG69" si="125">IF(AND($AD38=$AD$5,$B38=2003),CONCATENATE($AD38," ",$B38),"")</f>
        <v/>
      </c>
      <c r="AH38" t="str">
        <f t="shared" ref="AH38:AH69" si="126">IF(AND($AD38=$AD$5,$B38=2004),CONCATENATE($AD38," ",$B38),"")</f>
        <v/>
      </c>
      <c r="AI38" t="str">
        <f t="shared" ref="AI38:AI69" si="127">IF(OR($EZ38=AI$5,$FA38=AI$5,$FB38=AI$5),AI$5,"")</f>
        <v/>
      </c>
      <c r="AJ38" t="str">
        <f t="shared" ref="AJ38:AJ69" si="128">IF(AND($AI38=$AI$5,$B38=2001),CONCATENATE($AI38," ",$B38),"")</f>
        <v/>
      </c>
      <c r="AK38" t="str">
        <f t="shared" ref="AK38:AK69" si="129">IF(AND($AI38=$AI$5,$B38=2002),CONCATENATE($AI38," ",$B38),"")</f>
        <v/>
      </c>
      <c r="AL38" t="str">
        <f t="shared" ref="AL38:AL69" si="130">IF(AND($AI38=$AI$5,$B38=2003),CONCATENATE($AI38," ",$B38),"")</f>
        <v/>
      </c>
      <c r="AM38" t="str">
        <f t="shared" ref="AM38:AM69" si="131">IF(AND($AI38=$AI$5,$B38=2004),CONCATENATE($AI38," ",$B38),"")</f>
        <v/>
      </c>
      <c r="AN38" t="str">
        <f t="shared" ref="AN38:AN69" si="132">IF(OR($EZ38=AN$5,$FA38=AN$5,$FB38=AN$5),AN$5,"")</f>
        <v/>
      </c>
      <c r="AO38" t="str">
        <f t="shared" ref="AO38:AO69" si="133">IF(AND($AN38=$AN$5,$B38=2001),CONCATENATE($AN38," ",$B38),"")</f>
        <v/>
      </c>
      <c r="AP38" t="str">
        <f t="shared" ref="AP38:AP69" si="134">IF(AND($AN38=$AN$5,$B38=2002),CONCATENATE($AN38," ",$B38),"")</f>
        <v/>
      </c>
      <c r="AQ38" t="str">
        <f t="shared" ref="AQ38:AQ69" si="135">IF(AND($AN38=$AN$5,$B38=2003),CONCATENATE($AN38," ",$B38),"")</f>
        <v/>
      </c>
      <c r="AR38" t="str">
        <f t="shared" ref="AR38:AR69" si="136">IF(AND($AN38=$AN$5,$B38=2004),CONCATENATE($AN38," ",$B38),"")</f>
        <v/>
      </c>
      <c r="AS38" t="str">
        <f t="shared" ref="AS38:AS69" si="137">IF(OR($EZ38=AS$5,$FA38=AS$5,$FB38=AS$5),AS$5,"")</f>
        <v/>
      </c>
      <c r="AT38" t="str">
        <f t="shared" ref="AT38:AT69" si="138">IF(AND($AS38=$AS$5,$B38=2001),CONCATENATE($AS38," ",$B38),"")</f>
        <v/>
      </c>
      <c r="AU38" t="str">
        <f t="shared" ref="AU38:AU69" si="139">IF(AND($AS38=$AS$5,$B38=2002),CONCATENATE($AS38," ",$B38),"")</f>
        <v/>
      </c>
      <c r="AV38" t="str">
        <f t="shared" ref="AV38:AV69" si="140">IF(AND($AS38=$AS$5,$B38=2003),CONCATENATE($AS38," ",$B38),"")</f>
        <v/>
      </c>
      <c r="AW38" t="str">
        <f t="shared" ref="AW38:AW69" si="141">IF(AND($AS38=$AS$5,$B38=2004),CONCATENATE($AS38," ",$B38),"")</f>
        <v/>
      </c>
      <c r="AX38" t="str">
        <f t="shared" ref="AX38:AX69" si="142">IF(OR($EZ38=AX$5,$FA38=AX$5,$FB38=AX$5),AX$5,"")</f>
        <v/>
      </c>
      <c r="AY38" t="str">
        <f t="shared" ref="AY38:AY69" si="143">IF(AND($AX38=$AX$5,$B38=2001),CONCATENATE($AX38," ",$B38),"")</f>
        <v/>
      </c>
      <c r="AZ38" t="str">
        <f t="shared" ref="AZ38:AZ69" si="144">IF(AND($AX38=$AX$5,$B38=2002),CONCATENATE($AX38," ",$B38),"")</f>
        <v/>
      </c>
      <c r="BA38" t="str">
        <f t="shared" ref="BA38:BA69" si="145">IF(AND($AX38=$AX$5,$B38=2003),CONCATENATE($AX38," ",$B38),"")</f>
        <v/>
      </c>
      <c r="BB38" t="str">
        <f t="shared" ref="BB38:BB69" si="146">IF(AND($AX38=$AX$5,$B38=2004),CONCATENATE($AX38," ",$B38),"")</f>
        <v/>
      </c>
      <c r="BC38" t="str">
        <f t="shared" ref="BC38:BC69" si="147">IF(OR($EZ38=BC$5,$FA38=BC$5,$FB38=BC$5),BC$5,"")</f>
        <v>NWPL</v>
      </c>
      <c r="BD38" t="str">
        <f t="shared" ref="BD38:BD69" si="148">IF(AND($BC38=$BC$5,$B38=2001),CONCATENATE($BC38," ",$B38),"")</f>
        <v/>
      </c>
      <c r="BE38" t="str">
        <f t="shared" ref="BE38:BE69" si="149">IF(AND($BC38=$BC$5,$B38=2002),CONCATENATE($BC38," ",$B38),"")</f>
        <v>NWPL 2002</v>
      </c>
      <c r="BF38" t="str">
        <f t="shared" ref="BF38:BF69" si="150">IF(AND($BC38=$BC$5,$B38=2003),CONCATENATE($BC38," ",$B38),"")</f>
        <v/>
      </c>
      <c r="BG38" t="str">
        <f t="shared" ref="BG38:BG69" si="151">IF(AND($BC38=$BC$5,$B38=2004),CONCATENATE($BC38," ",$B38),"")</f>
        <v/>
      </c>
      <c r="BH38" t="str">
        <f t="shared" ref="BH38:BH69" si="152">IF(OR($EZ38=BH$5,$FA38=BH$5,$FB38=BH$5),BH$5,"")</f>
        <v/>
      </c>
      <c r="BI38" t="str">
        <f t="shared" ref="BI38:BI69" si="153">IF(AND($BH38=$BH$5,$B38=2001),CONCATENATE($BH38," ",$B38),"")</f>
        <v/>
      </c>
      <c r="BJ38" t="str">
        <f t="shared" ref="BJ38:BJ69" si="154">IF(AND($BH38=$BH$5,$B38=2002),CONCATENATE($BH38," ",$B38),"")</f>
        <v/>
      </c>
      <c r="BK38" t="str">
        <f t="shared" ref="BK38:BK69" si="155">IF(AND($BH38=$BH$5,$B38=2003),CONCATENATE($BH38," ",$B38),"")</f>
        <v/>
      </c>
      <c r="BL38" t="str">
        <f t="shared" ref="BL38:BL69" si="156">IF(AND($BH38=$BH$5,$B38=2004),CONCATENATE($BH38," ",$B38),"")</f>
        <v/>
      </c>
      <c r="BM38" t="str">
        <f t="shared" ref="BM38:BM69" si="157">IF(OR($EZ38=BM$5,$FA38=BM$5,$FB38=BM$5),BM$5,"")</f>
        <v/>
      </c>
      <c r="BN38" t="str">
        <f t="shared" ref="BN38:BN69" si="158">IF(AND($BM38=$BM$5,$B38=2001),CONCATENATE($BM38," ",$B38),"")</f>
        <v/>
      </c>
      <c r="BO38" t="str">
        <f t="shared" ref="BO38:BO69" si="159">IF(AND($BM38=$BM$5,$B38=2002),CONCATENATE($BM38," ",$B38),"")</f>
        <v/>
      </c>
      <c r="BP38" t="str">
        <f t="shared" ref="BP38:BP69" si="160">IF(AND($BM38=$BM$5,$B38=2003),CONCATENATE($BM38," ",$B38),"")</f>
        <v/>
      </c>
      <c r="BQ38" t="str">
        <f t="shared" ref="BQ38:BQ69" si="161">IF(AND($BM38=$BM$5,$B38=2004),CONCATENATE($BM38," ",$B38),"")</f>
        <v/>
      </c>
      <c r="BR38" t="str">
        <f t="shared" ref="BR38:BR69" si="162">IF(OR($EZ38=BR$5,$FA38=BR$5,$FB38=BR$5),BR$5,"")</f>
        <v/>
      </c>
      <c r="BS38" t="str">
        <f t="shared" ref="BS38:BS69" si="163">IF(AND($BR38=$BR$5,$B38=2001),CONCATENATE($BR38," ",$B38),"")</f>
        <v/>
      </c>
      <c r="BT38" t="str">
        <f t="shared" ref="BT38:BT69" si="164">IF(AND($BR38=$BR$5,$B38=2002),CONCATENATE($BR38," ",$B38),"")</f>
        <v/>
      </c>
      <c r="BU38" t="str">
        <f t="shared" ref="BU38:BU69" si="165">IF(AND($BR38=$BR$5,$B38=2003),CONCATENATE($BR38," ",$B38),"")</f>
        <v/>
      </c>
      <c r="BV38" t="str">
        <f t="shared" ref="BV38:BV69" si="166">IF(AND($BR38=$BR$5,$B38=2004),CONCATENATE($BR38," ",$B38),"")</f>
        <v/>
      </c>
      <c r="BW38" t="str">
        <f t="shared" ref="BW38:BW69" si="167">IF(OR($EZ38=BW$5,$FA38=BW$5,$FB38=BW$5),BW$5,"")</f>
        <v/>
      </c>
      <c r="BX38" t="str">
        <f t="shared" ref="BX38:BX69" si="168">IF(AND($BW38=$BW$5,$B38=2001),CONCATENATE($BW38," ",$B38),"")</f>
        <v/>
      </c>
      <c r="BY38" t="str">
        <f t="shared" ref="BY38:BY69" si="169">IF(AND($BW38=$BW$5,$B38=2002),CONCATENATE($BW38," ",$B38),"")</f>
        <v/>
      </c>
      <c r="BZ38" t="str">
        <f t="shared" ref="BZ38:BZ69" si="170">IF(AND($BW38=$BW$5,$B38=2003),CONCATENATE($BW38," ",$B38),"")</f>
        <v/>
      </c>
      <c r="CA38" t="str">
        <f t="shared" ref="CA38:CA69" si="171">IF(AND($BW38=$BW$5,$B38=2004),CONCATENATE($BW38," ",$B38),"")</f>
        <v/>
      </c>
      <c r="CB38" t="str">
        <f t="shared" ref="CB38:CB69" si="172">IF(OR($EZ38=CB$5,$FA38=CB$5,$FB38=CB$5),CB$5,"")</f>
        <v/>
      </c>
      <c r="CC38" t="str">
        <f t="shared" ref="CC38:CC69" si="173">IF(AND($CB38=$CB$5,$B38=2001),CONCATENATE($CB38," ",$B38),"")</f>
        <v/>
      </c>
      <c r="CD38" t="str">
        <f t="shared" ref="CD38:CD69" si="174">IF(AND($CB38=$CB$5,$B38=2002),CONCATENATE($CB38," ",$B38),"")</f>
        <v/>
      </c>
      <c r="CE38" t="str">
        <f t="shared" ref="CE38:CE69" si="175">IF(AND($CB38=$CB$5,$B38=2003),CONCATENATE($CB38," ",$B38),"")</f>
        <v/>
      </c>
      <c r="CF38" t="str">
        <f t="shared" ref="CF38:CF69" si="176">IF(AND($CB38=$CB$5,$B38=2004),CONCATENATE($CB38," ",$B38),"")</f>
        <v/>
      </c>
      <c r="CG38" t="str">
        <f t="shared" ref="CG38:CG69" si="177">IF(OR($EZ38=CG$5,$FA38=CG$5,$FB38=CG$5),CG$5,"")</f>
        <v/>
      </c>
      <c r="CH38" t="str">
        <f t="shared" ref="CH38:CH69" si="178">IF(AND($CG38=$CG$5,$B38=2001),CONCATENATE($CG38," ",$B38),"")</f>
        <v/>
      </c>
      <c r="CI38" t="str">
        <f t="shared" ref="CI38:CI69" si="179">IF(AND($CG38=$CG$5,$B38=2002),CONCATENATE($CG38," ",$B38),"")</f>
        <v/>
      </c>
      <c r="CJ38" t="str">
        <f t="shared" ref="CJ38:CJ69" si="180">IF(AND($CG38=$CG$5,$B38=2003),CONCATENATE($CG38," ",$B38),"")</f>
        <v/>
      </c>
      <c r="CK38" t="str">
        <f t="shared" ref="CK38:CK69" si="181">IF(AND($CG38=$CG$5,$B38=2004),CONCATENATE($CG38," ",$B38),"")</f>
        <v/>
      </c>
      <c r="CL38" t="str">
        <f t="shared" ref="CL38:CL69" si="182">IF(OR($EZ38=CL$5,$FA38=CL$5,$FB38=CL$5),CL$5,"")</f>
        <v/>
      </c>
      <c r="CM38" t="str">
        <f t="shared" ref="CM38:CM69" si="183">IF(AND($CL38=$CL$5,$B38=2001),CONCATENATE($CL38," ",$B38),"")</f>
        <v/>
      </c>
      <c r="CN38" t="str">
        <f t="shared" ref="CN38:CN69" si="184">IF(AND($CL38=$CL$5,$B38=2002),CONCATENATE($CL38," ",$B38),"")</f>
        <v/>
      </c>
      <c r="CO38" t="str">
        <f t="shared" ref="CO38:CO69" si="185">IF(AND($CL38=$CL$5,$B38=2003),CONCATENATE($CL38," ",$B38),"")</f>
        <v/>
      </c>
      <c r="CP38" t="str">
        <f t="shared" ref="CP38:CP69" si="186">IF(AND($CL38=$CL$5,$B38=2004),CONCATENATE($CL38," ",$B38),"")</f>
        <v/>
      </c>
      <c r="CQ38" t="str">
        <f t="shared" ref="CQ38:CQ69" si="187">IF(OR($EZ38=CQ$5,$FA38=CQ$5,$FB38=CQ$5),CQ$5,"")</f>
        <v/>
      </c>
      <c r="CR38" t="str">
        <f t="shared" ref="CR38:CR69" si="188">IF(AND($CQ38=$CQ$5,$B38=2001),CONCATENATE($CQ38," ",$B38),"")</f>
        <v/>
      </c>
      <c r="CS38" t="str">
        <f t="shared" ref="CS38:CS69" si="189">IF(AND($CQ38=$CQ$5,$B38=2002),CONCATENATE($CQ38," ",$B38),"")</f>
        <v/>
      </c>
      <c r="CT38" t="str">
        <f t="shared" ref="CT38:CT69" si="190">IF(AND($CQ38=$CQ$5,$B38=2003),CONCATENATE($CQ38," ",$B38),"")</f>
        <v/>
      </c>
      <c r="CU38" t="str">
        <f t="shared" ref="CU38:CU69" si="191">IF(AND($CQ38=$CQ$5,$B38=2004),CONCATENATE($CQ38," ",$B38),"")</f>
        <v/>
      </c>
      <c r="CV38" t="str">
        <f t="shared" ref="CV38:CV69" si="192">IF(OR($EZ38=CV$5,$FA38=CV$5,$FB38=CV$5),CV$5,"")</f>
        <v/>
      </c>
      <c r="CW38" t="str">
        <f t="shared" ref="CW38:CW69" si="193">IF(AND($CV38=$CV$5,$B38=2001),CONCATENATE($CV38," ",$B38),"")</f>
        <v/>
      </c>
      <c r="CX38" t="str">
        <f t="shared" ref="CX38:CX69" si="194">IF(AND($CV38=$CV$5,$B38=2002),CONCATENATE($CV38," ",$B38),"")</f>
        <v/>
      </c>
      <c r="CY38" t="str">
        <f t="shared" ref="CY38:CY69" si="195">IF(AND($CV38=$CV$5,$B38=2003),CONCATENATE($CV38," ",$B38),"")</f>
        <v/>
      </c>
      <c r="CZ38" t="str">
        <f t="shared" ref="CZ38:CZ69" si="196">IF(AND($CV38=$CV$5,$B38=2004),CONCATENATE($CV38," ",$B38),"")</f>
        <v/>
      </c>
      <c r="DA38" t="str">
        <f t="shared" ref="DA38:DA69" si="197">IF(OR($EZ38=DA$5,$FA38=DA$5,$FB38=DA$5),DA$5,"")</f>
        <v/>
      </c>
      <c r="DB38" t="str">
        <f t="shared" ref="DB38:DB69" si="198">IF(AND($DA38=$DA$5,$B38=2001),CONCATENATE($DA38," ",$B38),"")</f>
        <v/>
      </c>
      <c r="DC38" t="str">
        <f t="shared" ref="DC38:DC69" si="199">IF(AND($DA38=$DA$5,$B38=2002),CONCATENATE($DA38," ",$B38),"")</f>
        <v/>
      </c>
      <c r="DD38" t="str">
        <f t="shared" ref="DD38:DD69" si="200">IF(AND($DA38=$DA$5,$B38=2003),CONCATENATE($DA38," ",$B38),"")</f>
        <v/>
      </c>
      <c r="DE38" t="str">
        <f t="shared" ref="DE38:DE69" si="201">IF(AND($DA38=$DA$5,$B38=2004),CONCATENATE($DA38," ",$B38),"")</f>
        <v/>
      </c>
      <c r="DF38">
        <v>248</v>
      </c>
      <c r="DG38">
        <v>248</v>
      </c>
      <c r="DH38" s="14">
        <v>1611.1</v>
      </c>
      <c r="DI38" s="14">
        <v>1205</v>
      </c>
      <c r="DJ38" s="14">
        <v>3465</v>
      </c>
      <c r="DK38" s="14">
        <v>1863</v>
      </c>
      <c r="DL38" s="14">
        <v>345</v>
      </c>
      <c r="DM38">
        <v>6.8</v>
      </c>
      <c r="DN38" s="14">
        <v>1233.0999999999999</v>
      </c>
      <c r="DO38">
        <v>34</v>
      </c>
      <c r="DP38">
        <v>160</v>
      </c>
      <c r="DQ38" s="14">
        <v>777</v>
      </c>
      <c r="DR38" s="14">
        <v>350</v>
      </c>
      <c r="DS38" s="14">
        <v>2101</v>
      </c>
      <c r="DT38" s="14">
        <v>760</v>
      </c>
      <c r="DU38" s="14">
        <v>1233.0999999999999</v>
      </c>
      <c r="DV38">
        <v>6.8</v>
      </c>
      <c r="DW38">
        <v>49</v>
      </c>
      <c r="DX38" s="14">
        <v>5.2</v>
      </c>
      <c r="DY38">
        <v>685</v>
      </c>
      <c r="DZ38">
        <v>1065</v>
      </c>
      <c r="EA38">
        <v>0</v>
      </c>
      <c r="EB38" s="14">
        <f t="shared" si="101"/>
        <v>44640</v>
      </c>
      <c r="EC38" s="14">
        <v>289998</v>
      </c>
      <c r="ED38" s="14">
        <v>216900</v>
      </c>
      <c r="EE38" s="14">
        <v>623700</v>
      </c>
      <c r="EF38" s="14">
        <v>335340</v>
      </c>
      <c r="EG38" s="14">
        <v>62100</v>
      </c>
      <c r="EH38" s="14">
        <v>1224</v>
      </c>
      <c r="EI38" s="14">
        <v>221958</v>
      </c>
      <c r="EJ38" s="14">
        <v>6120</v>
      </c>
      <c r="EK38" s="14">
        <v>28800</v>
      </c>
      <c r="EL38" s="14">
        <v>139860</v>
      </c>
      <c r="EM38" s="14">
        <v>63000</v>
      </c>
      <c r="EN38" s="14">
        <v>378180</v>
      </c>
      <c r="EO38" s="14">
        <v>136800</v>
      </c>
      <c r="EP38" s="14">
        <v>221958</v>
      </c>
      <c r="EQ38">
        <v>1224</v>
      </c>
      <c r="ER38" s="14">
        <v>8820</v>
      </c>
      <c r="ES38" s="14">
        <v>936</v>
      </c>
      <c r="ET38" s="14">
        <v>123300</v>
      </c>
      <c r="EU38" s="14">
        <v>191700</v>
      </c>
      <c r="EV38">
        <v>0</v>
      </c>
      <c r="EW38" t="s">
        <v>53</v>
      </c>
      <c r="EX38" t="s">
        <v>45</v>
      </c>
      <c r="EY38" t="s">
        <v>31</v>
      </c>
      <c r="EZ38" s="2" t="s">
        <v>127</v>
      </c>
      <c r="FA38" s="2"/>
      <c r="FB38" s="2"/>
      <c r="FS38">
        <v>370</v>
      </c>
    </row>
    <row r="39" spans="1:175" x14ac:dyDescent="0.2">
      <c r="A39" t="s">
        <v>204</v>
      </c>
      <c r="B39">
        <v>2002</v>
      </c>
      <c r="C39" s="45">
        <v>37530</v>
      </c>
      <c r="D39" t="s">
        <v>124</v>
      </c>
      <c r="E39" t="str">
        <f t="shared" si="0"/>
        <v>WA 2002</v>
      </c>
      <c r="F39" t="s">
        <v>238</v>
      </c>
      <c r="G39" t="s">
        <v>239</v>
      </c>
      <c r="H39" t="s">
        <v>240</v>
      </c>
      <c r="I39" t="s">
        <v>241</v>
      </c>
      <c r="J39" t="str">
        <f t="shared" si="102"/>
        <v/>
      </c>
      <c r="K39" t="str">
        <f t="shared" si="103"/>
        <v/>
      </c>
      <c r="L39" t="str">
        <f t="shared" si="104"/>
        <v/>
      </c>
      <c r="M39" t="str">
        <f t="shared" si="105"/>
        <v/>
      </c>
      <c r="N39" t="str">
        <f t="shared" si="106"/>
        <v/>
      </c>
      <c r="O39" t="str">
        <f t="shared" si="107"/>
        <v/>
      </c>
      <c r="P39" t="str">
        <f t="shared" si="108"/>
        <v/>
      </c>
      <c r="Q39" t="str">
        <f t="shared" si="109"/>
        <v/>
      </c>
      <c r="R39" t="str">
        <f t="shared" si="110"/>
        <v/>
      </c>
      <c r="S39" t="str">
        <f t="shared" si="111"/>
        <v/>
      </c>
      <c r="T39" t="str">
        <f t="shared" si="112"/>
        <v/>
      </c>
      <c r="U39" t="str">
        <f t="shared" si="113"/>
        <v/>
      </c>
      <c r="V39" t="str">
        <f t="shared" si="114"/>
        <v/>
      </c>
      <c r="W39" t="str">
        <f t="shared" si="115"/>
        <v/>
      </c>
      <c r="X39" t="str">
        <f t="shared" si="116"/>
        <v/>
      </c>
      <c r="Y39" t="str">
        <f t="shared" si="117"/>
        <v/>
      </c>
      <c r="Z39" t="str">
        <f t="shared" si="118"/>
        <v/>
      </c>
      <c r="AA39" t="str">
        <f t="shared" si="119"/>
        <v/>
      </c>
      <c r="AB39" t="str">
        <f t="shared" si="120"/>
        <v/>
      </c>
      <c r="AC39" t="str">
        <f t="shared" si="121"/>
        <v/>
      </c>
      <c r="AD39" t="str">
        <f t="shared" si="122"/>
        <v/>
      </c>
      <c r="AE39" t="str">
        <f t="shared" si="123"/>
        <v/>
      </c>
      <c r="AF39" t="str">
        <f t="shared" si="124"/>
        <v/>
      </c>
      <c r="AG39" t="str">
        <f t="shared" si="125"/>
        <v/>
      </c>
      <c r="AH39" t="str">
        <f t="shared" si="126"/>
        <v/>
      </c>
      <c r="AI39" t="str">
        <f t="shared" si="127"/>
        <v/>
      </c>
      <c r="AJ39" t="str">
        <f t="shared" si="128"/>
        <v/>
      </c>
      <c r="AK39" t="str">
        <f t="shared" si="129"/>
        <v/>
      </c>
      <c r="AL39" t="str">
        <f t="shared" si="130"/>
        <v/>
      </c>
      <c r="AM39" t="str">
        <f t="shared" si="131"/>
        <v/>
      </c>
      <c r="AN39" t="str">
        <f t="shared" si="132"/>
        <v/>
      </c>
      <c r="AO39" t="str">
        <f t="shared" si="133"/>
        <v/>
      </c>
      <c r="AP39" t="str">
        <f t="shared" si="134"/>
        <v/>
      </c>
      <c r="AQ39" t="str">
        <f t="shared" si="135"/>
        <v/>
      </c>
      <c r="AR39" t="str">
        <f t="shared" si="136"/>
        <v/>
      </c>
      <c r="AS39" t="str">
        <f t="shared" si="137"/>
        <v/>
      </c>
      <c r="AT39" t="str">
        <f t="shared" si="138"/>
        <v/>
      </c>
      <c r="AU39" t="str">
        <f t="shared" si="139"/>
        <v/>
      </c>
      <c r="AV39" t="str">
        <f t="shared" si="140"/>
        <v/>
      </c>
      <c r="AW39" t="str">
        <f t="shared" si="141"/>
        <v/>
      </c>
      <c r="AX39" t="str">
        <f t="shared" si="142"/>
        <v/>
      </c>
      <c r="AY39" t="str">
        <f t="shared" si="143"/>
        <v/>
      </c>
      <c r="AZ39" t="str">
        <f t="shared" si="144"/>
        <v/>
      </c>
      <c r="BA39" t="str">
        <f t="shared" si="145"/>
        <v/>
      </c>
      <c r="BB39" t="str">
        <f t="shared" si="146"/>
        <v/>
      </c>
      <c r="BC39" t="str">
        <f t="shared" si="147"/>
        <v>NWPL</v>
      </c>
      <c r="BD39" t="str">
        <f t="shared" si="148"/>
        <v/>
      </c>
      <c r="BE39" t="str">
        <f t="shared" si="149"/>
        <v>NWPL 2002</v>
      </c>
      <c r="BF39" t="str">
        <f t="shared" si="150"/>
        <v/>
      </c>
      <c r="BG39" t="str">
        <f t="shared" si="151"/>
        <v/>
      </c>
      <c r="BH39" t="str">
        <f t="shared" si="152"/>
        <v/>
      </c>
      <c r="BI39" t="str">
        <f t="shared" si="153"/>
        <v/>
      </c>
      <c r="BJ39" t="str">
        <f t="shared" si="154"/>
        <v/>
      </c>
      <c r="BK39" t="str">
        <f t="shared" si="155"/>
        <v/>
      </c>
      <c r="BL39" t="str">
        <f t="shared" si="156"/>
        <v/>
      </c>
      <c r="BM39" t="str">
        <f t="shared" si="157"/>
        <v/>
      </c>
      <c r="BN39" t="str">
        <f t="shared" si="158"/>
        <v/>
      </c>
      <c r="BO39" t="str">
        <f t="shared" si="159"/>
        <v/>
      </c>
      <c r="BP39" t="str">
        <f t="shared" si="160"/>
        <v/>
      </c>
      <c r="BQ39" t="str">
        <f t="shared" si="161"/>
        <v/>
      </c>
      <c r="BR39" t="str">
        <f t="shared" si="162"/>
        <v/>
      </c>
      <c r="BS39" t="str">
        <f t="shared" si="163"/>
        <v/>
      </c>
      <c r="BT39" t="str">
        <f t="shared" si="164"/>
        <v/>
      </c>
      <c r="BU39" t="str">
        <f t="shared" si="165"/>
        <v/>
      </c>
      <c r="BV39" t="str">
        <f t="shared" si="166"/>
        <v/>
      </c>
      <c r="BW39" t="str">
        <f t="shared" si="167"/>
        <v/>
      </c>
      <c r="BX39" t="str">
        <f t="shared" si="168"/>
        <v/>
      </c>
      <c r="BY39" t="str">
        <f t="shared" si="169"/>
        <v/>
      </c>
      <c r="BZ39" t="str">
        <f t="shared" si="170"/>
        <v/>
      </c>
      <c r="CA39" t="str">
        <f t="shared" si="171"/>
        <v/>
      </c>
      <c r="CB39" t="str">
        <f t="shared" si="172"/>
        <v/>
      </c>
      <c r="CC39" t="str">
        <f t="shared" si="173"/>
        <v/>
      </c>
      <c r="CD39" t="str">
        <f t="shared" si="174"/>
        <v/>
      </c>
      <c r="CE39" t="str">
        <f t="shared" si="175"/>
        <v/>
      </c>
      <c r="CF39" t="str">
        <f t="shared" si="176"/>
        <v/>
      </c>
      <c r="CG39" t="str">
        <f t="shared" si="177"/>
        <v/>
      </c>
      <c r="CH39" t="str">
        <f t="shared" si="178"/>
        <v/>
      </c>
      <c r="CI39" t="str">
        <f t="shared" si="179"/>
        <v/>
      </c>
      <c r="CJ39" t="str">
        <f t="shared" si="180"/>
        <v/>
      </c>
      <c r="CK39" t="str">
        <f t="shared" si="181"/>
        <v/>
      </c>
      <c r="CL39" t="str">
        <f t="shared" si="182"/>
        <v/>
      </c>
      <c r="CM39" t="str">
        <f t="shared" si="183"/>
        <v/>
      </c>
      <c r="CN39" t="str">
        <f t="shared" si="184"/>
        <v/>
      </c>
      <c r="CO39" t="str">
        <f t="shared" si="185"/>
        <v/>
      </c>
      <c r="CP39" t="str">
        <f t="shared" si="186"/>
        <v/>
      </c>
      <c r="CQ39" t="str">
        <f t="shared" si="187"/>
        <v/>
      </c>
      <c r="CR39" t="str">
        <f t="shared" si="188"/>
        <v/>
      </c>
      <c r="CS39" t="str">
        <f t="shared" si="189"/>
        <v/>
      </c>
      <c r="CT39" t="str">
        <f t="shared" si="190"/>
        <v/>
      </c>
      <c r="CU39" t="str">
        <f t="shared" si="191"/>
        <v/>
      </c>
      <c r="CV39" t="str">
        <f t="shared" si="192"/>
        <v/>
      </c>
      <c r="CW39" t="str">
        <f t="shared" si="193"/>
        <v/>
      </c>
      <c r="CX39" t="str">
        <f t="shared" si="194"/>
        <v/>
      </c>
      <c r="CY39" t="str">
        <f t="shared" si="195"/>
        <v/>
      </c>
      <c r="CZ39" t="str">
        <f t="shared" si="196"/>
        <v/>
      </c>
      <c r="DA39" t="str">
        <f t="shared" si="197"/>
        <v/>
      </c>
      <c r="DB39" t="str">
        <f t="shared" si="198"/>
        <v/>
      </c>
      <c r="DC39" t="str">
        <f t="shared" si="199"/>
        <v/>
      </c>
      <c r="DD39" t="str">
        <f t="shared" si="200"/>
        <v/>
      </c>
      <c r="DE39" t="str">
        <f t="shared" si="201"/>
        <v/>
      </c>
      <c r="DF39">
        <v>248</v>
      </c>
      <c r="DG39">
        <v>0</v>
      </c>
      <c r="DH39" s="14">
        <v>1611.1</v>
      </c>
      <c r="DI39" s="14">
        <v>1205</v>
      </c>
      <c r="DJ39" s="14">
        <v>3465</v>
      </c>
      <c r="DK39" s="14">
        <v>1863</v>
      </c>
      <c r="DL39" s="14">
        <v>345</v>
      </c>
      <c r="DM39">
        <v>6.8</v>
      </c>
      <c r="DN39" s="14">
        <v>1233.0999999999999</v>
      </c>
      <c r="DO39">
        <v>34</v>
      </c>
      <c r="DP39">
        <v>160</v>
      </c>
      <c r="DQ39" s="14">
        <v>1561</v>
      </c>
      <c r="DR39" s="14">
        <v>350</v>
      </c>
      <c r="DS39" s="14">
        <v>3161</v>
      </c>
      <c r="DT39" s="14">
        <v>1296</v>
      </c>
      <c r="DU39" s="14">
        <v>1233.0999999999999</v>
      </c>
      <c r="DV39">
        <v>6.8</v>
      </c>
      <c r="DW39">
        <v>49</v>
      </c>
      <c r="DX39" s="14">
        <v>455.2</v>
      </c>
      <c r="DY39">
        <v>685</v>
      </c>
      <c r="DZ39">
        <v>1065</v>
      </c>
      <c r="EA39">
        <v>0</v>
      </c>
      <c r="EB39" s="14">
        <f t="shared" si="101"/>
        <v>44640</v>
      </c>
      <c r="EC39" s="14">
        <v>289998</v>
      </c>
      <c r="ED39" s="14">
        <v>216900</v>
      </c>
      <c r="EE39" s="14">
        <v>623700</v>
      </c>
      <c r="EF39" s="14">
        <v>335340</v>
      </c>
      <c r="EG39" s="14">
        <v>62100</v>
      </c>
      <c r="EH39" s="14">
        <v>1224</v>
      </c>
      <c r="EI39" s="14">
        <v>221958</v>
      </c>
      <c r="EJ39" s="14">
        <v>6120</v>
      </c>
      <c r="EK39" s="14">
        <v>28800</v>
      </c>
      <c r="EL39" s="14">
        <v>280980</v>
      </c>
      <c r="EM39" s="14">
        <v>63000</v>
      </c>
      <c r="EN39" s="14">
        <v>568980</v>
      </c>
      <c r="EO39" s="14">
        <v>233280</v>
      </c>
      <c r="EP39" s="14">
        <v>221958</v>
      </c>
      <c r="EQ39">
        <v>1224</v>
      </c>
      <c r="ER39" s="14">
        <v>8820</v>
      </c>
      <c r="ES39" s="14">
        <v>81936</v>
      </c>
      <c r="ET39" s="14">
        <v>123300</v>
      </c>
      <c r="EU39" s="14">
        <v>191700</v>
      </c>
      <c r="EV39">
        <v>0</v>
      </c>
      <c r="EW39" t="s">
        <v>53</v>
      </c>
      <c r="EX39" t="s">
        <v>45</v>
      </c>
      <c r="EY39" t="s">
        <v>31</v>
      </c>
      <c r="EZ39" s="2" t="s">
        <v>127</v>
      </c>
      <c r="FA39" s="2"/>
      <c r="FB39" s="2"/>
      <c r="FS39">
        <v>539</v>
      </c>
    </row>
    <row r="40" spans="1:175" x14ac:dyDescent="0.2">
      <c r="A40" t="s">
        <v>60</v>
      </c>
      <c r="B40">
        <v>2002</v>
      </c>
      <c r="C40" s="45"/>
      <c r="D40" t="s">
        <v>6</v>
      </c>
      <c r="E40" t="str">
        <f>CONCATENATE(D40," ",B40)</f>
        <v>ID 2002</v>
      </c>
      <c r="F40" t="s">
        <v>224</v>
      </c>
      <c r="G40" t="s">
        <v>225</v>
      </c>
      <c r="H40" t="s">
        <v>226</v>
      </c>
      <c r="I40" t="s">
        <v>227</v>
      </c>
      <c r="J40" t="str">
        <f t="shared" si="102"/>
        <v/>
      </c>
      <c r="K40" t="str">
        <f t="shared" si="103"/>
        <v/>
      </c>
      <c r="L40" t="str">
        <f t="shared" si="104"/>
        <v/>
      </c>
      <c r="M40" t="str">
        <f t="shared" si="105"/>
        <v/>
      </c>
      <c r="N40" t="str">
        <f t="shared" si="106"/>
        <v/>
      </c>
      <c r="O40" t="str">
        <f t="shared" si="107"/>
        <v/>
      </c>
      <c r="P40" t="str">
        <f t="shared" si="108"/>
        <v/>
      </c>
      <c r="Q40" t="str">
        <f t="shared" si="109"/>
        <v/>
      </c>
      <c r="R40" t="str">
        <f t="shared" si="110"/>
        <v/>
      </c>
      <c r="S40" t="str">
        <f t="shared" si="111"/>
        <v/>
      </c>
      <c r="T40" t="str">
        <f t="shared" si="112"/>
        <v/>
      </c>
      <c r="U40" t="str">
        <f t="shared" si="113"/>
        <v/>
      </c>
      <c r="V40" t="str">
        <f t="shared" si="114"/>
        <v/>
      </c>
      <c r="W40" t="str">
        <f t="shared" si="115"/>
        <v/>
      </c>
      <c r="X40" t="str">
        <f t="shared" si="116"/>
        <v/>
      </c>
      <c r="Y40" t="str">
        <f t="shared" si="117"/>
        <v/>
      </c>
      <c r="Z40" t="str">
        <f t="shared" si="118"/>
        <v/>
      </c>
      <c r="AA40" t="str">
        <f t="shared" si="119"/>
        <v/>
      </c>
      <c r="AB40" t="str">
        <f t="shared" si="120"/>
        <v/>
      </c>
      <c r="AC40" t="str">
        <f t="shared" si="121"/>
        <v/>
      </c>
      <c r="AD40" t="str">
        <f t="shared" si="122"/>
        <v/>
      </c>
      <c r="AE40" t="str">
        <f t="shared" si="123"/>
        <v/>
      </c>
      <c r="AF40" t="str">
        <f t="shared" si="124"/>
        <v/>
      </c>
      <c r="AG40" t="str">
        <f t="shared" si="125"/>
        <v/>
      </c>
      <c r="AH40" t="str">
        <f t="shared" si="126"/>
        <v/>
      </c>
      <c r="AI40" t="str">
        <f t="shared" si="127"/>
        <v/>
      </c>
      <c r="AJ40" t="str">
        <f t="shared" si="128"/>
        <v/>
      </c>
      <c r="AK40" t="str">
        <f t="shared" si="129"/>
        <v/>
      </c>
      <c r="AL40" t="str">
        <f t="shared" si="130"/>
        <v/>
      </c>
      <c r="AM40" t="str">
        <f t="shared" si="131"/>
        <v/>
      </c>
      <c r="AN40" t="str">
        <f t="shared" si="132"/>
        <v/>
      </c>
      <c r="AO40" t="str">
        <f t="shared" si="133"/>
        <v/>
      </c>
      <c r="AP40" t="str">
        <f t="shared" si="134"/>
        <v/>
      </c>
      <c r="AQ40" t="str">
        <f t="shared" si="135"/>
        <v/>
      </c>
      <c r="AR40" t="str">
        <f t="shared" si="136"/>
        <v/>
      </c>
      <c r="AS40" t="str">
        <f t="shared" si="137"/>
        <v/>
      </c>
      <c r="AT40" t="str">
        <f t="shared" si="138"/>
        <v/>
      </c>
      <c r="AU40" t="str">
        <f t="shared" si="139"/>
        <v/>
      </c>
      <c r="AV40" t="str">
        <f t="shared" si="140"/>
        <v/>
      </c>
      <c r="AW40" t="str">
        <f t="shared" si="141"/>
        <v/>
      </c>
      <c r="AX40" t="str">
        <f t="shared" si="142"/>
        <v/>
      </c>
      <c r="AY40" t="str">
        <f t="shared" si="143"/>
        <v/>
      </c>
      <c r="AZ40" t="str">
        <f t="shared" si="144"/>
        <v/>
      </c>
      <c r="BA40" t="str">
        <f t="shared" si="145"/>
        <v/>
      </c>
      <c r="BB40" t="str">
        <f t="shared" si="146"/>
        <v/>
      </c>
      <c r="BC40" t="str">
        <f t="shared" si="147"/>
        <v>NWPL</v>
      </c>
      <c r="BD40" t="str">
        <f t="shared" si="148"/>
        <v/>
      </c>
      <c r="BE40" t="str">
        <f t="shared" si="149"/>
        <v>NWPL 2002</v>
      </c>
      <c r="BF40" t="str">
        <f t="shared" si="150"/>
        <v/>
      </c>
      <c r="BG40" t="str">
        <f t="shared" si="151"/>
        <v/>
      </c>
      <c r="BH40" t="str">
        <f t="shared" si="152"/>
        <v/>
      </c>
      <c r="BI40" t="str">
        <f t="shared" si="153"/>
        <v/>
      </c>
      <c r="BJ40" t="str">
        <f t="shared" si="154"/>
        <v/>
      </c>
      <c r="BK40" t="str">
        <f t="shared" si="155"/>
        <v/>
      </c>
      <c r="BL40" t="str">
        <f t="shared" si="156"/>
        <v/>
      </c>
      <c r="BM40" t="str">
        <f t="shared" si="157"/>
        <v/>
      </c>
      <c r="BN40" t="str">
        <f t="shared" si="158"/>
        <v/>
      </c>
      <c r="BO40" t="str">
        <f t="shared" si="159"/>
        <v/>
      </c>
      <c r="BP40" t="str">
        <f t="shared" si="160"/>
        <v/>
      </c>
      <c r="BQ40" t="str">
        <f t="shared" si="161"/>
        <v/>
      </c>
      <c r="BR40" t="str">
        <f t="shared" si="162"/>
        <v/>
      </c>
      <c r="BS40" t="str">
        <f t="shared" si="163"/>
        <v/>
      </c>
      <c r="BT40" t="str">
        <f t="shared" si="164"/>
        <v/>
      </c>
      <c r="BU40" t="str">
        <f t="shared" si="165"/>
        <v/>
      </c>
      <c r="BV40" t="str">
        <f t="shared" si="166"/>
        <v/>
      </c>
      <c r="BW40" t="str">
        <f t="shared" si="167"/>
        <v/>
      </c>
      <c r="BX40" t="str">
        <f t="shared" si="168"/>
        <v/>
      </c>
      <c r="BY40" t="str">
        <f t="shared" si="169"/>
        <v/>
      </c>
      <c r="BZ40" t="str">
        <f t="shared" si="170"/>
        <v/>
      </c>
      <c r="CA40" t="str">
        <f t="shared" si="171"/>
        <v/>
      </c>
      <c r="CB40" t="str">
        <f t="shared" si="172"/>
        <v/>
      </c>
      <c r="CC40" t="str">
        <f t="shared" si="173"/>
        <v/>
      </c>
      <c r="CD40" t="str">
        <f t="shared" si="174"/>
        <v/>
      </c>
      <c r="CE40" t="str">
        <f t="shared" si="175"/>
        <v/>
      </c>
      <c r="CF40" t="str">
        <f t="shared" si="176"/>
        <v/>
      </c>
      <c r="CG40" t="str">
        <f t="shared" si="177"/>
        <v/>
      </c>
      <c r="CH40" t="str">
        <f t="shared" si="178"/>
        <v/>
      </c>
      <c r="CI40" t="str">
        <f t="shared" si="179"/>
        <v/>
      </c>
      <c r="CJ40" t="str">
        <f t="shared" si="180"/>
        <v/>
      </c>
      <c r="CK40" t="str">
        <f t="shared" si="181"/>
        <v/>
      </c>
      <c r="CL40" t="str">
        <f t="shared" si="182"/>
        <v/>
      </c>
      <c r="CM40" t="str">
        <f t="shared" si="183"/>
        <v/>
      </c>
      <c r="CN40" t="str">
        <f t="shared" si="184"/>
        <v/>
      </c>
      <c r="CO40" t="str">
        <f t="shared" si="185"/>
        <v/>
      </c>
      <c r="CP40" t="str">
        <f t="shared" si="186"/>
        <v/>
      </c>
      <c r="CQ40" t="str">
        <f t="shared" si="187"/>
        <v/>
      </c>
      <c r="CR40" t="str">
        <f t="shared" si="188"/>
        <v/>
      </c>
      <c r="CS40" t="str">
        <f t="shared" si="189"/>
        <v/>
      </c>
      <c r="CT40" t="str">
        <f t="shared" si="190"/>
        <v/>
      </c>
      <c r="CU40" t="str">
        <f t="shared" si="191"/>
        <v/>
      </c>
      <c r="CV40" t="str">
        <f t="shared" si="192"/>
        <v/>
      </c>
      <c r="CW40" t="str">
        <f t="shared" si="193"/>
        <v/>
      </c>
      <c r="CX40" t="str">
        <f t="shared" si="194"/>
        <v/>
      </c>
      <c r="CY40" t="str">
        <f t="shared" si="195"/>
        <v/>
      </c>
      <c r="CZ40" t="str">
        <f t="shared" si="196"/>
        <v/>
      </c>
      <c r="DA40" t="str">
        <f t="shared" si="197"/>
        <v/>
      </c>
      <c r="DB40" t="str">
        <f t="shared" si="198"/>
        <v/>
      </c>
      <c r="DC40" t="str">
        <f t="shared" si="199"/>
        <v/>
      </c>
      <c r="DD40" t="str">
        <f t="shared" si="200"/>
        <v/>
      </c>
      <c r="DE40" t="str">
        <f t="shared" si="201"/>
        <v/>
      </c>
      <c r="DF40">
        <v>126</v>
      </c>
      <c r="DG40">
        <v>126</v>
      </c>
      <c r="DH40" s="14">
        <v>1836.1</v>
      </c>
      <c r="DI40" s="14">
        <v>1205</v>
      </c>
      <c r="DJ40" s="14">
        <v>4015</v>
      </c>
      <c r="DK40" s="14">
        <v>1863</v>
      </c>
      <c r="DL40" s="14">
        <v>345</v>
      </c>
      <c r="DM40">
        <v>6.8</v>
      </c>
      <c r="DN40" s="14">
        <v>1233.0999999999999</v>
      </c>
      <c r="DO40">
        <v>34</v>
      </c>
      <c r="DP40">
        <v>160</v>
      </c>
      <c r="DQ40" s="14">
        <v>2835</v>
      </c>
      <c r="DR40" s="14">
        <v>350</v>
      </c>
      <c r="DS40" s="14">
        <v>4006</v>
      </c>
      <c r="DT40" s="14">
        <v>1296</v>
      </c>
      <c r="DU40" s="14">
        <v>1233.0999999999999</v>
      </c>
      <c r="DV40">
        <v>6.8</v>
      </c>
      <c r="DW40">
        <v>49</v>
      </c>
      <c r="DX40" s="14">
        <v>455.2</v>
      </c>
      <c r="DY40">
        <v>685</v>
      </c>
      <c r="DZ40">
        <v>1065</v>
      </c>
      <c r="EA40">
        <v>0</v>
      </c>
      <c r="EB40" s="14">
        <f t="shared" si="101"/>
        <v>22680</v>
      </c>
      <c r="EC40" s="14">
        <v>330498</v>
      </c>
      <c r="ED40" s="14">
        <v>216900</v>
      </c>
      <c r="EE40" s="14">
        <v>722700</v>
      </c>
      <c r="EF40" s="14">
        <v>335340</v>
      </c>
      <c r="EG40" s="14">
        <v>62100</v>
      </c>
      <c r="EH40" s="14">
        <v>1224</v>
      </c>
      <c r="EI40" s="14">
        <v>221958</v>
      </c>
      <c r="EJ40" s="14">
        <v>6120</v>
      </c>
      <c r="EK40" s="14">
        <v>28800</v>
      </c>
      <c r="EL40" s="14">
        <v>510300</v>
      </c>
      <c r="EM40" s="14">
        <v>63000</v>
      </c>
      <c r="EN40" s="14">
        <v>721080</v>
      </c>
      <c r="EO40" s="14">
        <v>233280</v>
      </c>
      <c r="EP40" s="14">
        <v>221958</v>
      </c>
      <c r="EQ40">
        <v>1224</v>
      </c>
      <c r="ER40" s="14">
        <v>8820</v>
      </c>
      <c r="ES40" s="14">
        <v>81936</v>
      </c>
      <c r="ET40" s="14">
        <v>123300</v>
      </c>
      <c r="EU40" s="14">
        <v>191700</v>
      </c>
      <c r="EV40">
        <v>0</v>
      </c>
      <c r="EW40" t="s">
        <v>53</v>
      </c>
      <c r="EX40" t="s">
        <v>45</v>
      </c>
      <c r="EY40" t="s">
        <v>31</v>
      </c>
      <c r="EZ40" s="2" t="s">
        <v>127</v>
      </c>
      <c r="FA40" s="2"/>
      <c r="FB40" s="2"/>
      <c r="FS40">
        <v>10</v>
      </c>
    </row>
    <row r="41" spans="1:175" x14ac:dyDescent="0.2">
      <c r="A41" t="s">
        <v>204</v>
      </c>
      <c r="B41">
        <v>2002</v>
      </c>
      <c r="C41" s="45"/>
      <c r="D41" t="s">
        <v>124</v>
      </c>
      <c r="E41" t="str">
        <f>CONCATENATE(D41," ",B41)</f>
        <v>WA 2002</v>
      </c>
      <c r="F41" t="s">
        <v>200</v>
      </c>
      <c r="G41" t="s">
        <v>201</v>
      </c>
      <c r="H41" t="s">
        <v>202</v>
      </c>
      <c r="I41" t="s">
        <v>203</v>
      </c>
      <c r="J41" t="str">
        <f t="shared" si="102"/>
        <v/>
      </c>
      <c r="K41" t="str">
        <f t="shared" si="103"/>
        <v/>
      </c>
      <c r="L41" t="str">
        <f t="shared" si="104"/>
        <v/>
      </c>
      <c r="M41" t="str">
        <f t="shared" si="105"/>
        <v/>
      </c>
      <c r="N41" t="str">
        <f t="shared" si="106"/>
        <v/>
      </c>
      <c r="O41" t="str">
        <f t="shared" si="107"/>
        <v/>
      </c>
      <c r="P41" t="str">
        <f t="shared" si="108"/>
        <v/>
      </c>
      <c r="Q41" t="str">
        <f t="shared" si="109"/>
        <v/>
      </c>
      <c r="R41" t="str">
        <f t="shared" si="110"/>
        <v/>
      </c>
      <c r="S41" t="str">
        <f t="shared" si="111"/>
        <v/>
      </c>
      <c r="T41" t="str">
        <f t="shared" si="112"/>
        <v/>
      </c>
      <c r="U41" t="str">
        <f t="shared" si="113"/>
        <v/>
      </c>
      <c r="V41" t="str">
        <f t="shared" si="114"/>
        <v/>
      </c>
      <c r="W41" t="str">
        <f t="shared" si="115"/>
        <v/>
      </c>
      <c r="X41" t="str">
        <f t="shared" si="116"/>
        <v/>
      </c>
      <c r="Y41" t="str">
        <f t="shared" si="117"/>
        <v/>
      </c>
      <c r="Z41" t="str">
        <f t="shared" si="118"/>
        <v/>
      </c>
      <c r="AA41" t="str">
        <f t="shared" si="119"/>
        <v/>
      </c>
      <c r="AB41" t="str">
        <f t="shared" si="120"/>
        <v/>
      </c>
      <c r="AC41" t="str">
        <f t="shared" si="121"/>
        <v/>
      </c>
      <c r="AD41" t="str">
        <f t="shared" si="122"/>
        <v/>
      </c>
      <c r="AE41" t="str">
        <f t="shared" si="123"/>
        <v/>
      </c>
      <c r="AF41" t="str">
        <f t="shared" si="124"/>
        <v/>
      </c>
      <c r="AG41" t="str">
        <f t="shared" si="125"/>
        <v/>
      </c>
      <c r="AH41" t="str">
        <f t="shared" si="126"/>
        <v/>
      </c>
      <c r="AI41" t="str">
        <f t="shared" si="127"/>
        <v/>
      </c>
      <c r="AJ41" t="str">
        <f t="shared" si="128"/>
        <v/>
      </c>
      <c r="AK41" t="str">
        <f t="shared" si="129"/>
        <v/>
      </c>
      <c r="AL41" t="str">
        <f t="shared" si="130"/>
        <v/>
      </c>
      <c r="AM41" t="str">
        <f t="shared" si="131"/>
        <v/>
      </c>
      <c r="AN41" t="str">
        <f t="shared" si="132"/>
        <v/>
      </c>
      <c r="AO41" t="str">
        <f t="shared" si="133"/>
        <v/>
      </c>
      <c r="AP41" t="str">
        <f t="shared" si="134"/>
        <v/>
      </c>
      <c r="AQ41" t="str">
        <f t="shared" si="135"/>
        <v/>
      </c>
      <c r="AR41" t="str">
        <f t="shared" si="136"/>
        <v/>
      </c>
      <c r="AS41" t="str">
        <f t="shared" si="137"/>
        <v/>
      </c>
      <c r="AT41" t="str">
        <f t="shared" si="138"/>
        <v/>
      </c>
      <c r="AU41" t="str">
        <f t="shared" si="139"/>
        <v/>
      </c>
      <c r="AV41" t="str">
        <f t="shared" si="140"/>
        <v/>
      </c>
      <c r="AW41" t="str">
        <f t="shared" si="141"/>
        <v/>
      </c>
      <c r="AX41" t="str">
        <f t="shared" si="142"/>
        <v/>
      </c>
      <c r="AY41" t="str">
        <f t="shared" si="143"/>
        <v/>
      </c>
      <c r="AZ41" t="str">
        <f t="shared" si="144"/>
        <v/>
      </c>
      <c r="BA41" t="str">
        <f t="shared" si="145"/>
        <v/>
      </c>
      <c r="BB41" t="str">
        <f t="shared" si="146"/>
        <v/>
      </c>
      <c r="BC41" t="str">
        <f t="shared" si="147"/>
        <v>NWPL</v>
      </c>
      <c r="BD41" t="str">
        <f t="shared" si="148"/>
        <v/>
      </c>
      <c r="BE41" t="str">
        <f t="shared" si="149"/>
        <v>NWPL 2002</v>
      </c>
      <c r="BF41" t="str">
        <f t="shared" si="150"/>
        <v/>
      </c>
      <c r="BG41" t="str">
        <f t="shared" si="151"/>
        <v/>
      </c>
      <c r="BH41" t="str">
        <f t="shared" si="152"/>
        <v/>
      </c>
      <c r="BI41" t="str">
        <f t="shared" si="153"/>
        <v/>
      </c>
      <c r="BJ41" t="str">
        <f t="shared" si="154"/>
        <v/>
      </c>
      <c r="BK41" t="str">
        <f t="shared" si="155"/>
        <v/>
      </c>
      <c r="BL41" t="str">
        <f t="shared" si="156"/>
        <v/>
      </c>
      <c r="BM41" t="str">
        <f t="shared" si="157"/>
        <v/>
      </c>
      <c r="BN41" t="str">
        <f t="shared" si="158"/>
        <v/>
      </c>
      <c r="BO41" t="str">
        <f t="shared" si="159"/>
        <v/>
      </c>
      <c r="BP41" t="str">
        <f t="shared" si="160"/>
        <v/>
      </c>
      <c r="BQ41" t="str">
        <f t="shared" si="161"/>
        <v/>
      </c>
      <c r="BR41" t="str">
        <f t="shared" si="162"/>
        <v/>
      </c>
      <c r="BS41" t="str">
        <f t="shared" si="163"/>
        <v/>
      </c>
      <c r="BT41" t="str">
        <f t="shared" si="164"/>
        <v/>
      </c>
      <c r="BU41" t="str">
        <f t="shared" si="165"/>
        <v/>
      </c>
      <c r="BV41" t="str">
        <f t="shared" si="166"/>
        <v/>
      </c>
      <c r="BW41" t="str">
        <f t="shared" si="167"/>
        <v/>
      </c>
      <c r="BX41" t="str">
        <f t="shared" si="168"/>
        <v/>
      </c>
      <c r="BY41" t="str">
        <f t="shared" si="169"/>
        <v/>
      </c>
      <c r="BZ41" t="str">
        <f t="shared" si="170"/>
        <v/>
      </c>
      <c r="CA41" t="str">
        <f t="shared" si="171"/>
        <v/>
      </c>
      <c r="CB41" t="str">
        <f t="shared" si="172"/>
        <v/>
      </c>
      <c r="CC41" t="str">
        <f t="shared" si="173"/>
        <v/>
      </c>
      <c r="CD41" t="str">
        <f t="shared" si="174"/>
        <v/>
      </c>
      <c r="CE41" t="str">
        <f t="shared" si="175"/>
        <v/>
      </c>
      <c r="CF41" t="str">
        <f t="shared" si="176"/>
        <v/>
      </c>
      <c r="CG41" t="str">
        <f t="shared" si="177"/>
        <v/>
      </c>
      <c r="CH41" t="str">
        <f t="shared" si="178"/>
        <v/>
      </c>
      <c r="CI41" t="str">
        <f t="shared" si="179"/>
        <v/>
      </c>
      <c r="CJ41" t="str">
        <f t="shared" si="180"/>
        <v/>
      </c>
      <c r="CK41" t="str">
        <f t="shared" si="181"/>
        <v/>
      </c>
      <c r="CL41" t="str">
        <f t="shared" si="182"/>
        <v/>
      </c>
      <c r="CM41" t="str">
        <f t="shared" si="183"/>
        <v/>
      </c>
      <c r="CN41" t="str">
        <f t="shared" si="184"/>
        <v/>
      </c>
      <c r="CO41" t="str">
        <f t="shared" si="185"/>
        <v/>
      </c>
      <c r="CP41" t="str">
        <f t="shared" si="186"/>
        <v/>
      </c>
      <c r="CQ41" t="str">
        <f t="shared" si="187"/>
        <v/>
      </c>
      <c r="CR41" t="str">
        <f t="shared" si="188"/>
        <v/>
      </c>
      <c r="CS41" t="str">
        <f t="shared" si="189"/>
        <v/>
      </c>
      <c r="CT41" t="str">
        <f t="shared" si="190"/>
        <v/>
      </c>
      <c r="CU41" t="str">
        <f t="shared" si="191"/>
        <v/>
      </c>
      <c r="CV41" t="str">
        <f t="shared" si="192"/>
        <v/>
      </c>
      <c r="CW41" t="str">
        <f t="shared" si="193"/>
        <v/>
      </c>
      <c r="CX41" t="str">
        <f t="shared" si="194"/>
        <v/>
      </c>
      <c r="CY41" t="str">
        <f t="shared" si="195"/>
        <v/>
      </c>
      <c r="CZ41" t="str">
        <f t="shared" si="196"/>
        <v/>
      </c>
      <c r="DA41" t="str">
        <f t="shared" si="197"/>
        <v/>
      </c>
      <c r="DB41" t="str">
        <f t="shared" si="198"/>
        <v/>
      </c>
      <c r="DC41" t="str">
        <f t="shared" si="199"/>
        <v/>
      </c>
      <c r="DD41" t="str">
        <f t="shared" si="200"/>
        <v/>
      </c>
      <c r="DE41" t="str">
        <f t="shared" si="201"/>
        <v/>
      </c>
      <c r="DF41">
        <v>900</v>
      </c>
      <c r="DG41">
        <v>900</v>
      </c>
      <c r="DH41" s="14">
        <v>1836.1</v>
      </c>
      <c r="DI41" s="14">
        <v>1205</v>
      </c>
      <c r="DJ41" s="14">
        <v>4015</v>
      </c>
      <c r="DK41" s="14">
        <v>1863</v>
      </c>
      <c r="DL41" s="14">
        <v>345</v>
      </c>
      <c r="DM41">
        <v>6.8</v>
      </c>
      <c r="DN41" s="14">
        <v>1233.0999999999999</v>
      </c>
      <c r="DO41">
        <v>34</v>
      </c>
      <c r="DP41">
        <v>160</v>
      </c>
      <c r="DQ41" s="14">
        <v>2709</v>
      </c>
      <c r="DR41" s="14">
        <v>350</v>
      </c>
      <c r="DS41" s="14">
        <v>4006</v>
      </c>
      <c r="DT41" s="14">
        <v>1296</v>
      </c>
      <c r="DU41" s="14">
        <v>1233.0999999999999</v>
      </c>
      <c r="DV41">
        <v>6.8</v>
      </c>
      <c r="DW41">
        <v>49</v>
      </c>
      <c r="DX41" s="14">
        <v>455.2</v>
      </c>
      <c r="DY41">
        <v>685</v>
      </c>
      <c r="DZ41">
        <v>1065</v>
      </c>
      <c r="EA41">
        <v>0</v>
      </c>
      <c r="EB41" s="14">
        <f t="shared" si="101"/>
        <v>162000</v>
      </c>
      <c r="EC41" s="14">
        <v>330498</v>
      </c>
      <c r="ED41" s="14">
        <v>216900</v>
      </c>
      <c r="EE41" s="14">
        <v>722700</v>
      </c>
      <c r="EF41" s="14">
        <v>335340</v>
      </c>
      <c r="EG41" s="14">
        <v>62100</v>
      </c>
      <c r="EH41" s="14">
        <v>1224</v>
      </c>
      <c r="EI41" s="14">
        <v>221958</v>
      </c>
      <c r="EJ41" s="14">
        <v>6120</v>
      </c>
      <c r="EK41" s="14">
        <v>28800</v>
      </c>
      <c r="EL41" s="14">
        <v>487620</v>
      </c>
      <c r="EM41" s="14">
        <v>63000</v>
      </c>
      <c r="EN41" s="14">
        <v>721080</v>
      </c>
      <c r="EO41" s="14">
        <v>233280</v>
      </c>
      <c r="EP41" s="14">
        <v>221958</v>
      </c>
      <c r="EQ41">
        <v>1224</v>
      </c>
      <c r="ER41" s="14">
        <v>8820</v>
      </c>
      <c r="ES41" s="14">
        <v>81936</v>
      </c>
      <c r="ET41" s="14">
        <v>123300</v>
      </c>
      <c r="EU41" s="14">
        <v>191700</v>
      </c>
      <c r="EV41">
        <v>0</v>
      </c>
      <c r="EW41" t="s">
        <v>53</v>
      </c>
      <c r="EX41" t="s">
        <v>45</v>
      </c>
      <c r="EY41" t="s">
        <v>31</v>
      </c>
      <c r="EZ41" s="2" t="s">
        <v>127</v>
      </c>
      <c r="FA41" s="2"/>
      <c r="FB41" s="2"/>
      <c r="FS41">
        <v>527</v>
      </c>
    </row>
    <row r="42" spans="1:175" x14ac:dyDescent="0.2">
      <c r="A42" t="s">
        <v>60</v>
      </c>
      <c r="B42">
        <v>2002</v>
      </c>
      <c r="C42" s="45"/>
      <c r="D42" t="s">
        <v>124</v>
      </c>
      <c r="E42" t="str">
        <f t="shared" si="0"/>
        <v>WA 2002</v>
      </c>
      <c r="F42" t="s">
        <v>407</v>
      </c>
      <c r="G42" t="s">
        <v>280</v>
      </c>
      <c r="H42" t="s">
        <v>408</v>
      </c>
      <c r="I42" t="s">
        <v>409</v>
      </c>
      <c r="J42" t="str">
        <f t="shared" si="102"/>
        <v/>
      </c>
      <c r="K42" t="str">
        <f t="shared" si="103"/>
        <v/>
      </c>
      <c r="L42" t="str">
        <f t="shared" si="104"/>
        <v/>
      </c>
      <c r="M42" t="str">
        <f t="shared" si="105"/>
        <v/>
      </c>
      <c r="N42" t="str">
        <f t="shared" si="106"/>
        <v/>
      </c>
      <c r="O42" t="str">
        <f t="shared" si="107"/>
        <v/>
      </c>
      <c r="P42" t="str">
        <f t="shared" si="108"/>
        <v/>
      </c>
      <c r="Q42" t="str">
        <f t="shared" si="109"/>
        <v/>
      </c>
      <c r="R42" t="str">
        <f t="shared" si="110"/>
        <v/>
      </c>
      <c r="S42" t="str">
        <f t="shared" si="111"/>
        <v/>
      </c>
      <c r="T42" t="str">
        <f t="shared" si="112"/>
        <v/>
      </c>
      <c r="U42" t="str">
        <f t="shared" si="113"/>
        <v/>
      </c>
      <c r="V42" t="str">
        <f t="shared" si="114"/>
        <v/>
      </c>
      <c r="W42" t="str">
        <f t="shared" si="115"/>
        <v/>
      </c>
      <c r="X42" t="str">
        <f t="shared" si="116"/>
        <v/>
      </c>
      <c r="Y42" t="str">
        <f t="shared" si="117"/>
        <v/>
      </c>
      <c r="Z42" t="str">
        <f t="shared" si="118"/>
        <v/>
      </c>
      <c r="AA42" t="str">
        <f t="shared" si="119"/>
        <v/>
      </c>
      <c r="AB42" t="str">
        <f t="shared" si="120"/>
        <v/>
      </c>
      <c r="AC42" t="str">
        <f t="shared" si="121"/>
        <v/>
      </c>
      <c r="AD42" t="str">
        <f t="shared" si="122"/>
        <v/>
      </c>
      <c r="AE42" t="str">
        <f t="shared" si="123"/>
        <v/>
      </c>
      <c r="AF42" t="str">
        <f t="shared" si="124"/>
        <v/>
      </c>
      <c r="AG42" t="str">
        <f t="shared" si="125"/>
        <v/>
      </c>
      <c r="AH42" t="str">
        <f t="shared" si="126"/>
        <v/>
      </c>
      <c r="AI42" t="str">
        <f t="shared" si="127"/>
        <v/>
      </c>
      <c r="AJ42" t="str">
        <f t="shared" si="128"/>
        <v/>
      </c>
      <c r="AK42" t="str">
        <f t="shared" si="129"/>
        <v/>
      </c>
      <c r="AL42" t="str">
        <f t="shared" si="130"/>
        <v/>
      </c>
      <c r="AM42" t="str">
        <f t="shared" si="131"/>
        <v/>
      </c>
      <c r="AN42" t="str">
        <f t="shared" si="132"/>
        <v/>
      </c>
      <c r="AO42" t="str">
        <f t="shared" si="133"/>
        <v/>
      </c>
      <c r="AP42" t="str">
        <f t="shared" si="134"/>
        <v/>
      </c>
      <c r="AQ42" t="str">
        <f t="shared" si="135"/>
        <v/>
      </c>
      <c r="AR42" t="str">
        <f t="shared" si="136"/>
        <v/>
      </c>
      <c r="AS42" t="str">
        <f t="shared" si="137"/>
        <v/>
      </c>
      <c r="AT42" t="str">
        <f t="shared" si="138"/>
        <v/>
      </c>
      <c r="AU42" t="str">
        <f t="shared" si="139"/>
        <v/>
      </c>
      <c r="AV42" t="str">
        <f t="shared" si="140"/>
        <v/>
      </c>
      <c r="AW42" t="str">
        <f t="shared" si="141"/>
        <v/>
      </c>
      <c r="AX42" t="str">
        <f t="shared" si="142"/>
        <v/>
      </c>
      <c r="AY42" t="str">
        <f t="shared" si="143"/>
        <v/>
      </c>
      <c r="AZ42" t="str">
        <f t="shared" si="144"/>
        <v/>
      </c>
      <c r="BA42" t="str">
        <f t="shared" si="145"/>
        <v/>
      </c>
      <c r="BB42" t="str">
        <f t="shared" si="146"/>
        <v/>
      </c>
      <c r="BC42" t="str">
        <f t="shared" si="147"/>
        <v>NWPL</v>
      </c>
      <c r="BD42" t="str">
        <f t="shared" si="148"/>
        <v/>
      </c>
      <c r="BE42" t="str">
        <f t="shared" si="149"/>
        <v>NWPL 2002</v>
      </c>
      <c r="BF42" t="str">
        <f t="shared" si="150"/>
        <v/>
      </c>
      <c r="BG42" t="str">
        <f t="shared" si="151"/>
        <v/>
      </c>
      <c r="BH42" t="str">
        <f t="shared" si="152"/>
        <v/>
      </c>
      <c r="BI42" t="str">
        <f t="shared" si="153"/>
        <v/>
      </c>
      <c r="BJ42" t="str">
        <f t="shared" si="154"/>
        <v/>
      </c>
      <c r="BK42" t="str">
        <f t="shared" si="155"/>
        <v/>
      </c>
      <c r="BL42" t="str">
        <f t="shared" si="156"/>
        <v/>
      </c>
      <c r="BM42" t="str">
        <f t="shared" si="157"/>
        <v/>
      </c>
      <c r="BN42" t="str">
        <f t="shared" si="158"/>
        <v/>
      </c>
      <c r="BO42" t="str">
        <f t="shared" si="159"/>
        <v/>
      </c>
      <c r="BP42" t="str">
        <f t="shared" si="160"/>
        <v/>
      </c>
      <c r="BQ42" t="str">
        <f t="shared" si="161"/>
        <v/>
      </c>
      <c r="BR42" t="str">
        <f t="shared" si="162"/>
        <v/>
      </c>
      <c r="BS42" t="str">
        <f t="shared" si="163"/>
        <v/>
      </c>
      <c r="BT42" t="str">
        <f t="shared" si="164"/>
        <v/>
      </c>
      <c r="BU42" t="str">
        <f t="shared" si="165"/>
        <v/>
      </c>
      <c r="BV42" t="str">
        <f t="shared" si="166"/>
        <v/>
      </c>
      <c r="BW42" t="str">
        <f t="shared" si="167"/>
        <v/>
      </c>
      <c r="BX42" t="str">
        <f t="shared" si="168"/>
        <v/>
      </c>
      <c r="BY42" t="str">
        <f t="shared" si="169"/>
        <v/>
      </c>
      <c r="BZ42" t="str">
        <f t="shared" si="170"/>
        <v/>
      </c>
      <c r="CA42" t="str">
        <f t="shared" si="171"/>
        <v/>
      </c>
      <c r="CB42" t="str">
        <f t="shared" si="172"/>
        <v/>
      </c>
      <c r="CC42" t="str">
        <f t="shared" si="173"/>
        <v/>
      </c>
      <c r="CD42" t="str">
        <f t="shared" si="174"/>
        <v/>
      </c>
      <c r="CE42" t="str">
        <f t="shared" si="175"/>
        <v/>
      </c>
      <c r="CF42" t="str">
        <f t="shared" si="176"/>
        <v/>
      </c>
      <c r="CG42" t="str">
        <f t="shared" si="177"/>
        <v/>
      </c>
      <c r="CH42" t="str">
        <f t="shared" si="178"/>
        <v/>
      </c>
      <c r="CI42" t="str">
        <f t="shared" si="179"/>
        <v/>
      </c>
      <c r="CJ42" t="str">
        <f t="shared" si="180"/>
        <v/>
      </c>
      <c r="CK42" t="str">
        <f t="shared" si="181"/>
        <v/>
      </c>
      <c r="CL42" t="str">
        <f t="shared" si="182"/>
        <v/>
      </c>
      <c r="CM42" t="str">
        <f t="shared" si="183"/>
        <v/>
      </c>
      <c r="CN42" t="str">
        <f t="shared" si="184"/>
        <v/>
      </c>
      <c r="CO42" t="str">
        <f t="shared" si="185"/>
        <v/>
      </c>
      <c r="CP42" t="str">
        <f t="shared" si="186"/>
        <v/>
      </c>
      <c r="CQ42" t="str">
        <f t="shared" si="187"/>
        <v/>
      </c>
      <c r="CR42" t="str">
        <f t="shared" si="188"/>
        <v/>
      </c>
      <c r="CS42" t="str">
        <f t="shared" si="189"/>
        <v/>
      </c>
      <c r="CT42" t="str">
        <f t="shared" si="190"/>
        <v/>
      </c>
      <c r="CU42" t="str">
        <f t="shared" si="191"/>
        <v/>
      </c>
      <c r="CV42" t="str">
        <f t="shared" si="192"/>
        <v/>
      </c>
      <c r="CW42" t="str">
        <f t="shared" si="193"/>
        <v/>
      </c>
      <c r="CX42" t="str">
        <f t="shared" si="194"/>
        <v/>
      </c>
      <c r="CY42" t="str">
        <f t="shared" si="195"/>
        <v/>
      </c>
      <c r="CZ42" t="str">
        <f t="shared" si="196"/>
        <v/>
      </c>
      <c r="DA42" t="str">
        <f t="shared" si="197"/>
        <v/>
      </c>
      <c r="DB42" t="str">
        <f t="shared" si="198"/>
        <v/>
      </c>
      <c r="DC42" t="str">
        <f t="shared" si="199"/>
        <v/>
      </c>
      <c r="DD42" t="str">
        <f t="shared" si="200"/>
        <v/>
      </c>
      <c r="DE42" t="str">
        <f t="shared" si="201"/>
        <v/>
      </c>
      <c r="DF42">
        <v>248</v>
      </c>
      <c r="DG42">
        <v>248</v>
      </c>
      <c r="DH42" s="14">
        <v>1836.1</v>
      </c>
      <c r="DI42" s="14">
        <v>1205</v>
      </c>
      <c r="DJ42" s="14">
        <v>4015</v>
      </c>
      <c r="DK42" s="14">
        <v>1863</v>
      </c>
      <c r="DL42" s="14">
        <v>345</v>
      </c>
      <c r="DM42">
        <v>6.8</v>
      </c>
      <c r="DN42" s="14">
        <v>1233.0999999999999</v>
      </c>
      <c r="DO42">
        <v>34</v>
      </c>
      <c r="DP42">
        <v>160</v>
      </c>
      <c r="DQ42" s="14">
        <v>1809</v>
      </c>
      <c r="DR42" s="14">
        <v>350</v>
      </c>
      <c r="DS42" s="14">
        <v>4006</v>
      </c>
      <c r="DT42" s="14">
        <v>1296</v>
      </c>
      <c r="DU42" s="14">
        <v>1233.0999999999999</v>
      </c>
      <c r="DV42">
        <v>6.8</v>
      </c>
      <c r="DW42">
        <v>49</v>
      </c>
      <c r="DX42" s="14">
        <v>455.2</v>
      </c>
      <c r="DY42">
        <v>685</v>
      </c>
      <c r="DZ42">
        <v>1065</v>
      </c>
      <c r="EA42">
        <v>0</v>
      </c>
      <c r="EB42" s="14">
        <f t="shared" si="101"/>
        <v>44640</v>
      </c>
      <c r="EC42" s="14">
        <v>330498</v>
      </c>
      <c r="ED42" s="14">
        <v>216900</v>
      </c>
      <c r="EE42" s="14">
        <v>722700</v>
      </c>
      <c r="EF42" s="14">
        <v>335340</v>
      </c>
      <c r="EG42" s="14">
        <v>62100</v>
      </c>
      <c r="EH42" s="14">
        <v>1224</v>
      </c>
      <c r="EI42" s="14">
        <v>221958</v>
      </c>
      <c r="EJ42" s="14">
        <v>6120</v>
      </c>
      <c r="EK42" s="14">
        <v>28800</v>
      </c>
      <c r="EL42" s="14">
        <v>325620</v>
      </c>
      <c r="EM42" s="14">
        <v>63000</v>
      </c>
      <c r="EN42" s="14">
        <v>721080</v>
      </c>
      <c r="EO42" s="14">
        <v>233280</v>
      </c>
      <c r="EP42" s="14">
        <v>221958</v>
      </c>
      <c r="EQ42">
        <v>1224</v>
      </c>
      <c r="ER42" s="14">
        <v>8820</v>
      </c>
      <c r="ES42" s="14">
        <v>81936</v>
      </c>
      <c r="ET42" s="14">
        <v>123300</v>
      </c>
      <c r="EU42" s="14">
        <v>191700</v>
      </c>
      <c r="EV42">
        <v>0</v>
      </c>
      <c r="EW42" t="s">
        <v>44</v>
      </c>
      <c r="EX42" t="s">
        <v>45</v>
      </c>
      <c r="EY42" t="s">
        <v>31</v>
      </c>
      <c r="EZ42" t="s">
        <v>127</v>
      </c>
      <c r="FH42">
        <v>0</v>
      </c>
      <c r="FS42">
        <v>790</v>
      </c>
    </row>
    <row r="43" spans="1:175" x14ac:dyDescent="0.2">
      <c r="A43" t="s">
        <v>35</v>
      </c>
      <c r="B43">
        <v>2003</v>
      </c>
      <c r="C43" s="45">
        <v>37773</v>
      </c>
      <c r="D43" t="s">
        <v>124</v>
      </c>
      <c r="E43" t="str">
        <f t="shared" si="0"/>
        <v>WA 2003</v>
      </c>
      <c r="F43" t="s">
        <v>274</v>
      </c>
      <c r="G43" s="2" t="s">
        <v>275</v>
      </c>
      <c r="H43" t="s">
        <v>276</v>
      </c>
      <c r="I43" t="s">
        <v>277</v>
      </c>
      <c r="J43" t="str">
        <f t="shared" si="102"/>
        <v/>
      </c>
      <c r="K43" t="str">
        <f t="shared" si="103"/>
        <v/>
      </c>
      <c r="L43" t="str">
        <f t="shared" si="104"/>
        <v/>
      </c>
      <c r="M43" t="str">
        <f t="shared" si="105"/>
        <v/>
      </c>
      <c r="N43" t="str">
        <f t="shared" si="106"/>
        <v/>
      </c>
      <c r="O43" t="str">
        <f t="shared" si="107"/>
        <v/>
      </c>
      <c r="P43" t="str">
        <f t="shared" si="108"/>
        <v/>
      </c>
      <c r="Q43" t="str">
        <f t="shared" si="109"/>
        <v/>
      </c>
      <c r="R43" t="str">
        <f t="shared" si="110"/>
        <v/>
      </c>
      <c r="S43" t="str">
        <f t="shared" si="111"/>
        <v/>
      </c>
      <c r="T43" t="str">
        <f t="shared" si="112"/>
        <v/>
      </c>
      <c r="U43" t="str">
        <f t="shared" si="113"/>
        <v/>
      </c>
      <c r="V43" t="str">
        <f t="shared" si="114"/>
        <v/>
      </c>
      <c r="W43" t="str">
        <f t="shared" si="115"/>
        <v/>
      </c>
      <c r="X43" t="str">
        <f t="shared" si="116"/>
        <v/>
      </c>
      <c r="Y43" t="str">
        <f t="shared" si="117"/>
        <v/>
      </c>
      <c r="Z43" t="str">
        <f t="shared" si="118"/>
        <v/>
      </c>
      <c r="AA43" t="str">
        <f t="shared" si="119"/>
        <v/>
      </c>
      <c r="AB43" t="str">
        <f t="shared" si="120"/>
        <v/>
      </c>
      <c r="AC43" t="str">
        <f t="shared" si="121"/>
        <v/>
      </c>
      <c r="AD43" t="str">
        <f t="shared" si="122"/>
        <v/>
      </c>
      <c r="AE43" t="str">
        <f t="shared" si="123"/>
        <v/>
      </c>
      <c r="AF43" t="str">
        <f t="shared" si="124"/>
        <v/>
      </c>
      <c r="AG43" t="str">
        <f t="shared" si="125"/>
        <v/>
      </c>
      <c r="AH43" t="str">
        <f t="shared" si="126"/>
        <v/>
      </c>
      <c r="AI43" t="str">
        <f t="shared" si="127"/>
        <v/>
      </c>
      <c r="AJ43" t="str">
        <f t="shared" si="128"/>
        <v/>
      </c>
      <c r="AK43" t="str">
        <f t="shared" si="129"/>
        <v/>
      </c>
      <c r="AL43" t="str">
        <f t="shared" si="130"/>
        <v/>
      </c>
      <c r="AM43" t="str">
        <f t="shared" si="131"/>
        <v/>
      </c>
      <c r="AN43" t="str">
        <f t="shared" si="132"/>
        <v/>
      </c>
      <c r="AO43" t="str">
        <f t="shared" si="133"/>
        <v/>
      </c>
      <c r="AP43" t="str">
        <f t="shared" si="134"/>
        <v/>
      </c>
      <c r="AQ43" t="str">
        <f t="shared" si="135"/>
        <v/>
      </c>
      <c r="AR43" t="str">
        <f t="shared" si="136"/>
        <v/>
      </c>
      <c r="AS43" t="str">
        <f t="shared" si="137"/>
        <v/>
      </c>
      <c r="AT43" t="str">
        <f t="shared" si="138"/>
        <v/>
      </c>
      <c r="AU43" t="str">
        <f t="shared" si="139"/>
        <v/>
      </c>
      <c r="AV43" t="str">
        <f t="shared" si="140"/>
        <v/>
      </c>
      <c r="AW43" t="str">
        <f t="shared" si="141"/>
        <v/>
      </c>
      <c r="AX43" t="str">
        <f t="shared" si="142"/>
        <v/>
      </c>
      <c r="AY43" t="str">
        <f t="shared" si="143"/>
        <v/>
      </c>
      <c r="AZ43" t="str">
        <f t="shared" si="144"/>
        <v/>
      </c>
      <c r="BA43" t="str">
        <f t="shared" si="145"/>
        <v/>
      </c>
      <c r="BB43" t="str">
        <f t="shared" si="146"/>
        <v/>
      </c>
      <c r="BC43" t="str">
        <f t="shared" si="147"/>
        <v>NWPL</v>
      </c>
      <c r="BD43" t="str">
        <f t="shared" si="148"/>
        <v/>
      </c>
      <c r="BE43" t="str">
        <f t="shared" si="149"/>
        <v/>
      </c>
      <c r="BF43" t="str">
        <f t="shared" si="150"/>
        <v>NWPL 2003</v>
      </c>
      <c r="BG43" t="str">
        <f t="shared" si="151"/>
        <v/>
      </c>
      <c r="BH43" t="str">
        <f t="shared" si="152"/>
        <v/>
      </c>
      <c r="BI43" t="str">
        <f t="shared" si="153"/>
        <v/>
      </c>
      <c r="BJ43" t="str">
        <f t="shared" si="154"/>
        <v/>
      </c>
      <c r="BK43" t="str">
        <f t="shared" si="155"/>
        <v/>
      </c>
      <c r="BL43" t="str">
        <f t="shared" si="156"/>
        <v/>
      </c>
      <c r="BM43" t="str">
        <f t="shared" si="157"/>
        <v/>
      </c>
      <c r="BN43" t="str">
        <f t="shared" si="158"/>
        <v/>
      </c>
      <c r="BO43" t="str">
        <f t="shared" si="159"/>
        <v/>
      </c>
      <c r="BP43" t="str">
        <f t="shared" si="160"/>
        <v/>
      </c>
      <c r="BQ43" t="str">
        <f t="shared" si="161"/>
        <v/>
      </c>
      <c r="BR43" t="str">
        <f t="shared" si="162"/>
        <v/>
      </c>
      <c r="BS43" t="str">
        <f t="shared" si="163"/>
        <v/>
      </c>
      <c r="BT43" t="str">
        <f t="shared" si="164"/>
        <v/>
      </c>
      <c r="BU43" t="str">
        <f t="shared" si="165"/>
        <v/>
      </c>
      <c r="BV43" t="str">
        <f t="shared" si="166"/>
        <v/>
      </c>
      <c r="BW43" t="str">
        <f t="shared" si="167"/>
        <v/>
      </c>
      <c r="BX43" t="str">
        <f t="shared" si="168"/>
        <v/>
      </c>
      <c r="BY43" t="str">
        <f t="shared" si="169"/>
        <v/>
      </c>
      <c r="BZ43" t="str">
        <f t="shared" si="170"/>
        <v/>
      </c>
      <c r="CA43" t="str">
        <f t="shared" si="171"/>
        <v/>
      </c>
      <c r="CB43" t="str">
        <f t="shared" si="172"/>
        <v/>
      </c>
      <c r="CC43" t="str">
        <f t="shared" si="173"/>
        <v/>
      </c>
      <c r="CD43" t="str">
        <f t="shared" si="174"/>
        <v/>
      </c>
      <c r="CE43" t="str">
        <f t="shared" si="175"/>
        <v/>
      </c>
      <c r="CF43" t="str">
        <f t="shared" si="176"/>
        <v/>
      </c>
      <c r="CG43" t="str">
        <f t="shared" si="177"/>
        <v/>
      </c>
      <c r="CH43" t="str">
        <f t="shared" si="178"/>
        <v/>
      </c>
      <c r="CI43" t="str">
        <f t="shared" si="179"/>
        <v/>
      </c>
      <c r="CJ43" t="str">
        <f t="shared" si="180"/>
        <v/>
      </c>
      <c r="CK43" t="str">
        <f t="shared" si="181"/>
        <v/>
      </c>
      <c r="CL43" t="str">
        <f t="shared" si="182"/>
        <v/>
      </c>
      <c r="CM43" t="str">
        <f t="shared" si="183"/>
        <v/>
      </c>
      <c r="CN43" t="str">
        <f t="shared" si="184"/>
        <v/>
      </c>
      <c r="CO43" t="str">
        <f t="shared" si="185"/>
        <v/>
      </c>
      <c r="CP43" t="str">
        <f t="shared" si="186"/>
        <v/>
      </c>
      <c r="CQ43" t="str">
        <f t="shared" si="187"/>
        <v/>
      </c>
      <c r="CR43" t="str">
        <f t="shared" si="188"/>
        <v/>
      </c>
      <c r="CS43" t="str">
        <f t="shared" si="189"/>
        <v/>
      </c>
      <c r="CT43" t="str">
        <f t="shared" si="190"/>
        <v/>
      </c>
      <c r="CU43" t="str">
        <f t="shared" si="191"/>
        <v/>
      </c>
      <c r="CV43" t="str">
        <f t="shared" si="192"/>
        <v/>
      </c>
      <c r="CW43" t="str">
        <f t="shared" si="193"/>
        <v/>
      </c>
      <c r="CX43" t="str">
        <f t="shared" si="194"/>
        <v/>
      </c>
      <c r="CY43" t="str">
        <f t="shared" si="195"/>
        <v/>
      </c>
      <c r="CZ43" t="str">
        <f t="shared" si="196"/>
        <v/>
      </c>
      <c r="DA43" t="str">
        <f t="shared" si="197"/>
        <v/>
      </c>
      <c r="DB43" t="str">
        <f t="shared" si="198"/>
        <v/>
      </c>
      <c r="DC43" t="str">
        <f t="shared" si="199"/>
        <v/>
      </c>
      <c r="DD43" t="str">
        <f t="shared" si="200"/>
        <v/>
      </c>
      <c r="DE43" t="str">
        <f t="shared" si="201"/>
        <v/>
      </c>
      <c r="DF43">
        <v>660</v>
      </c>
      <c r="DG43">
        <v>660</v>
      </c>
      <c r="DH43" s="14">
        <v>2606.1</v>
      </c>
      <c r="DI43" s="14">
        <v>1205</v>
      </c>
      <c r="DJ43" s="14">
        <v>8570</v>
      </c>
      <c r="DK43" s="14">
        <v>3113</v>
      </c>
      <c r="DL43" s="14">
        <v>1845</v>
      </c>
      <c r="DM43">
        <v>6.8</v>
      </c>
      <c r="DN43" s="14">
        <v>1503.1</v>
      </c>
      <c r="DO43">
        <v>34</v>
      </c>
      <c r="DP43">
        <v>160</v>
      </c>
      <c r="DQ43" s="14">
        <v>4295</v>
      </c>
      <c r="DR43" s="14">
        <v>850</v>
      </c>
      <c r="DS43" s="14">
        <v>4866</v>
      </c>
      <c r="DT43" s="14">
        <v>1296</v>
      </c>
      <c r="DU43" s="14">
        <v>1503.1</v>
      </c>
      <c r="DV43">
        <v>6.8</v>
      </c>
      <c r="DW43">
        <v>559</v>
      </c>
      <c r="DX43" s="14">
        <v>1775.2</v>
      </c>
      <c r="DY43">
        <v>685</v>
      </c>
      <c r="DZ43">
        <v>1065</v>
      </c>
      <c r="EA43">
        <v>0</v>
      </c>
      <c r="EB43" s="14">
        <f t="shared" si="101"/>
        <v>118800</v>
      </c>
      <c r="EC43" s="14">
        <v>469098</v>
      </c>
      <c r="ED43" s="14">
        <v>216900</v>
      </c>
      <c r="EE43" s="14">
        <v>1542600</v>
      </c>
      <c r="EF43" s="14">
        <v>560340</v>
      </c>
      <c r="EG43" s="14">
        <v>332100</v>
      </c>
      <c r="EH43" s="14">
        <v>1224</v>
      </c>
      <c r="EI43" s="14">
        <v>270558</v>
      </c>
      <c r="EJ43" s="14">
        <v>6120</v>
      </c>
      <c r="EK43" s="14">
        <v>28800</v>
      </c>
      <c r="EL43" s="14">
        <v>773100</v>
      </c>
      <c r="EM43" s="14">
        <v>153000</v>
      </c>
      <c r="EN43" s="14">
        <v>875880</v>
      </c>
      <c r="EO43" s="14">
        <v>233280</v>
      </c>
      <c r="EP43" s="14">
        <v>270558</v>
      </c>
      <c r="EQ43">
        <v>1224</v>
      </c>
      <c r="ER43" s="14">
        <v>100620</v>
      </c>
      <c r="ES43" s="14">
        <v>319536</v>
      </c>
      <c r="ET43" s="14">
        <v>123300</v>
      </c>
      <c r="EU43" s="14">
        <v>191700</v>
      </c>
      <c r="EV43">
        <v>0</v>
      </c>
      <c r="EW43" t="s">
        <v>53</v>
      </c>
      <c r="EX43" t="s">
        <v>45</v>
      </c>
      <c r="EY43" t="s">
        <v>31</v>
      </c>
      <c r="EZ43" s="8" t="s">
        <v>127</v>
      </c>
      <c r="FA43" s="8"/>
      <c r="FB43" s="7"/>
      <c r="FS43">
        <v>656</v>
      </c>
    </row>
    <row r="44" spans="1:175" x14ac:dyDescent="0.2">
      <c r="A44" t="s">
        <v>60</v>
      </c>
      <c r="B44">
        <v>2003</v>
      </c>
      <c r="C44" s="45">
        <v>37773</v>
      </c>
      <c r="D44" t="s">
        <v>124</v>
      </c>
      <c r="E44" t="str">
        <f>CONCATENATE(D44," ",B44)</f>
        <v>WA 2003</v>
      </c>
      <c r="F44" s="3" t="s">
        <v>122</v>
      </c>
      <c r="G44" t="s">
        <v>123</v>
      </c>
      <c r="H44" t="s">
        <v>134</v>
      </c>
      <c r="I44" t="s">
        <v>135</v>
      </c>
      <c r="J44" t="str">
        <f t="shared" si="102"/>
        <v/>
      </c>
      <c r="K44" t="str">
        <f t="shared" si="103"/>
        <v/>
      </c>
      <c r="L44" t="str">
        <f t="shared" si="104"/>
        <v/>
      </c>
      <c r="M44" t="str">
        <f t="shared" si="105"/>
        <v/>
      </c>
      <c r="N44" t="str">
        <f t="shared" si="106"/>
        <v/>
      </c>
      <c r="O44" t="str">
        <f t="shared" si="107"/>
        <v/>
      </c>
      <c r="P44" t="str">
        <f t="shared" si="108"/>
        <v/>
      </c>
      <c r="Q44" t="str">
        <f t="shared" si="109"/>
        <v/>
      </c>
      <c r="R44" t="str">
        <f t="shared" si="110"/>
        <v/>
      </c>
      <c r="S44" t="str">
        <f t="shared" si="111"/>
        <v/>
      </c>
      <c r="T44" t="str">
        <f t="shared" si="112"/>
        <v/>
      </c>
      <c r="U44" t="str">
        <f t="shared" si="113"/>
        <v/>
      </c>
      <c r="V44" t="str">
        <f t="shared" si="114"/>
        <v/>
      </c>
      <c r="W44" t="str">
        <f t="shared" si="115"/>
        <v/>
      </c>
      <c r="X44" t="str">
        <f t="shared" si="116"/>
        <v/>
      </c>
      <c r="Y44" t="str">
        <f t="shared" si="117"/>
        <v/>
      </c>
      <c r="Z44" t="str">
        <f t="shared" si="118"/>
        <v/>
      </c>
      <c r="AA44" t="str">
        <f t="shared" si="119"/>
        <v/>
      </c>
      <c r="AB44" t="str">
        <f t="shared" si="120"/>
        <v/>
      </c>
      <c r="AC44" t="str">
        <f t="shared" si="121"/>
        <v/>
      </c>
      <c r="AD44" t="str">
        <f t="shared" si="122"/>
        <v/>
      </c>
      <c r="AE44" t="str">
        <f t="shared" si="123"/>
        <v/>
      </c>
      <c r="AF44" t="str">
        <f t="shared" si="124"/>
        <v/>
      </c>
      <c r="AG44" t="str">
        <f t="shared" si="125"/>
        <v/>
      </c>
      <c r="AH44" t="str">
        <f t="shared" si="126"/>
        <v/>
      </c>
      <c r="AI44" t="str">
        <f t="shared" si="127"/>
        <v/>
      </c>
      <c r="AJ44" t="str">
        <f t="shared" si="128"/>
        <v/>
      </c>
      <c r="AK44" t="str">
        <f t="shared" si="129"/>
        <v/>
      </c>
      <c r="AL44" t="str">
        <f t="shared" si="130"/>
        <v/>
      </c>
      <c r="AM44" t="str">
        <f t="shared" si="131"/>
        <v/>
      </c>
      <c r="AN44" t="str">
        <f t="shared" si="132"/>
        <v/>
      </c>
      <c r="AO44" t="str">
        <f t="shared" si="133"/>
        <v/>
      </c>
      <c r="AP44" t="str">
        <f t="shared" si="134"/>
        <v/>
      </c>
      <c r="AQ44" t="str">
        <f t="shared" si="135"/>
        <v/>
      </c>
      <c r="AR44" t="str">
        <f t="shared" si="136"/>
        <v/>
      </c>
      <c r="AS44" t="str">
        <f t="shared" si="137"/>
        <v/>
      </c>
      <c r="AT44" t="str">
        <f t="shared" si="138"/>
        <v/>
      </c>
      <c r="AU44" t="str">
        <f t="shared" si="139"/>
        <v/>
      </c>
      <c r="AV44" t="str">
        <f t="shared" si="140"/>
        <v/>
      </c>
      <c r="AW44" t="str">
        <f t="shared" si="141"/>
        <v/>
      </c>
      <c r="AX44" t="str">
        <f t="shared" si="142"/>
        <v/>
      </c>
      <c r="AY44" t="str">
        <f t="shared" si="143"/>
        <v/>
      </c>
      <c r="AZ44" t="str">
        <f t="shared" si="144"/>
        <v/>
      </c>
      <c r="BA44" t="str">
        <f t="shared" si="145"/>
        <v/>
      </c>
      <c r="BB44" t="str">
        <f t="shared" si="146"/>
        <v/>
      </c>
      <c r="BC44" t="str">
        <f t="shared" si="147"/>
        <v>NWPL</v>
      </c>
      <c r="BD44" t="str">
        <f t="shared" si="148"/>
        <v/>
      </c>
      <c r="BE44" t="str">
        <f t="shared" si="149"/>
        <v/>
      </c>
      <c r="BF44" t="str">
        <f t="shared" si="150"/>
        <v>NWPL 2003</v>
      </c>
      <c r="BG44" t="str">
        <f t="shared" si="151"/>
        <v/>
      </c>
      <c r="BH44" t="str">
        <f t="shared" si="152"/>
        <v/>
      </c>
      <c r="BI44" t="str">
        <f t="shared" si="153"/>
        <v/>
      </c>
      <c r="BJ44" t="str">
        <f t="shared" si="154"/>
        <v/>
      </c>
      <c r="BK44" t="str">
        <f t="shared" si="155"/>
        <v/>
      </c>
      <c r="BL44" t="str">
        <f t="shared" si="156"/>
        <v/>
      </c>
      <c r="BM44" t="str">
        <f t="shared" si="157"/>
        <v/>
      </c>
      <c r="BN44" t="str">
        <f t="shared" si="158"/>
        <v/>
      </c>
      <c r="BO44" t="str">
        <f t="shared" si="159"/>
        <v/>
      </c>
      <c r="BP44" t="str">
        <f t="shared" si="160"/>
        <v/>
      </c>
      <c r="BQ44" t="str">
        <f t="shared" si="161"/>
        <v/>
      </c>
      <c r="BR44" t="str">
        <f t="shared" si="162"/>
        <v/>
      </c>
      <c r="BS44" t="str">
        <f t="shared" si="163"/>
        <v/>
      </c>
      <c r="BT44" t="str">
        <f t="shared" si="164"/>
        <v/>
      </c>
      <c r="BU44" t="str">
        <f t="shared" si="165"/>
        <v/>
      </c>
      <c r="BV44" t="str">
        <f t="shared" si="166"/>
        <v/>
      </c>
      <c r="BW44" t="str">
        <f t="shared" si="167"/>
        <v/>
      </c>
      <c r="BX44" t="str">
        <f t="shared" si="168"/>
        <v/>
      </c>
      <c r="BY44" t="str">
        <f t="shared" si="169"/>
        <v/>
      </c>
      <c r="BZ44" t="str">
        <f t="shared" si="170"/>
        <v/>
      </c>
      <c r="CA44" t="str">
        <f t="shared" si="171"/>
        <v/>
      </c>
      <c r="CB44" t="str">
        <f t="shared" si="172"/>
        <v/>
      </c>
      <c r="CC44" t="str">
        <f t="shared" si="173"/>
        <v/>
      </c>
      <c r="CD44" t="str">
        <f t="shared" si="174"/>
        <v/>
      </c>
      <c r="CE44" t="str">
        <f t="shared" si="175"/>
        <v/>
      </c>
      <c r="CF44" t="str">
        <f t="shared" si="176"/>
        <v/>
      </c>
      <c r="CG44" t="str">
        <f t="shared" si="177"/>
        <v/>
      </c>
      <c r="CH44" t="str">
        <f t="shared" si="178"/>
        <v/>
      </c>
      <c r="CI44" t="str">
        <f t="shared" si="179"/>
        <v/>
      </c>
      <c r="CJ44" t="str">
        <f t="shared" si="180"/>
        <v/>
      </c>
      <c r="CK44" t="str">
        <f t="shared" si="181"/>
        <v/>
      </c>
      <c r="CL44" t="str">
        <f t="shared" si="182"/>
        <v/>
      </c>
      <c r="CM44" t="str">
        <f t="shared" si="183"/>
        <v/>
      </c>
      <c r="CN44" t="str">
        <f t="shared" si="184"/>
        <v/>
      </c>
      <c r="CO44" t="str">
        <f t="shared" si="185"/>
        <v/>
      </c>
      <c r="CP44" t="str">
        <f t="shared" si="186"/>
        <v/>
      </c>
      <c r="CQ44" t="str">
        <f t="shared" si="187"/>
        <v/>
      </c>
      <c r="CR44" t="str">
        <f t="shared" si="188"/>
        <v/>
      </c>
      <c r="CS44" t="str">
        <f t="shared" si="189"/>
        <v/>
      </c>
      <c r="CT44" t="str">
        <f t="shared" si="190"/>
        <v/>
      </c>
      <c r="CU44" t="str">
        <f t="shared" si="191"/>
        <v/>
      </c>
      <c r="CV44" t="str">
        <f t="shared" si="192"/>
        <v/>
      </c>
      <c r="CW44" t="str">
        <f t="shared" si="193"/>
        <v/>
      </c>
      <c r="CX44" t="str">
        <f t="shared" si="194"/>
        <v/>
      </c>
      <c r="CY44" t="str">
        <f t="shared" si="195"/>
        <v/>
      </c>
      <c r="CZ44" t="str">
        <f t="shared" si="196"/>
        <v/>
      </c>
      <c r="DA44" t="str">
        <f t="shared" si="197"/>
        <v/>
      </c>
      <c r="DB44" t="str">
        <f t="shared" si="198"/>
        <v/>
      </c>
      <c r="DC44" t="str">
        <f t="shared" si="199"/>
        <v/>
      </c>
      <c r="DD44" t="str">
        <f t="shared" si="200"/>
        <v/>
      </c>
      <c r="DE44" t="str">
        <f t="shared" si="201"/>
        <v/>
      </c>
      <c r="DF44">
        <v>250</v>
      </c>
      <c r="DG44">
        <v>250</v>
      </c>
      <c r="DH44" s="14">
        <v>2606.1</v>
      </c>
      <c r="DI44" s="14">
        <v>1205</v>
      </c>
      <c r="DJ44" s="14">
        <v>7305</v>
      </c>
      <c r="DK44" s="14">
        <v>3113</v>
      </c>
      <c r="DL44" s="14">
        <v>845</v>
      </c>
      <c r="DM44">
        <v>6.8</v>
      </c>
      <c r="DN44" s="14">
        <v>1503.1</v>
      </c>
      <c r="DO44">
        <v>34</v>
      </c>
      <c r="DP44">
        <v>160</v>
      </c>
      <c r="DQ44" s="14">
        <v>3635</v>
      </c>
      <c r="DR44" s="14">
        <v>850</v>
      </c>
      <c r="DS44" s="14">
        <v>4866</v>
      </c>
      <c r="DT44" s="14">
        <v>1296</v>
      </c>
      <c r="DU44" s="14">
        <v>1503.1</v>
      </c>
      <c r="DV44">
        <v>6.8</v>
      </c>
      <c r="DW44">
        <v>559</v>
      </c>
      <c r="DX44" s="14">
        <v>1775.2</v>
      </c>
      <c r="DY44">
        <v>685</v>
      </c>
      <c r="DZ44">
        <v>1065</v>
      </c>
      <c r="EA44">
        <v>0</v>
      </c>
      <c r="EB44" s="14">
        <f t="shared" si="101"/>
        <v>45000</v>
      </c>
      <c r="EC44" s="14">
        <v>469098</v>
      </c>
      <c r="ED44" s="14">
        <v>216900</v>
      </c>
      <c r="EE44" s="14">
        <v>1314900</v>
      </c>
      <c r="EF44" s="14">
        <v>560340</v>
      </c>
      <c r="EG44" s="14">
        <v>152100</v>
      </c>
      <c r="EH44" s="14">
        <v>1224</v>
      </c>
      <c r="EI44" s="14">
        <v>270558</v>
      </c>
      <c r="EJ44" s="14">
        <v>6120</v>
      </c>
      <c r="EK44" s="14">
        <v>28800</v>
      </c>
      <c r="EL44" s="14">
        <v>654300</v>
      </c>
      <c r="EM44" s="14">
        <v>153000</v>
      </c>
      <c r="EN44" s="14">
        <v>875880</v>
      </c>
      <c r="EO44" s="14">
        <v>233280</v>
      </c>
      <c r="EP44" s="14">
        <v>270558</v>
      </c>
      <c r="EQ44">
        <v>1224</v>
      </c>
      <c r="ER44" s="14">
        <v>100620</v>
      </c>
      <c r="ES44" s="14">
        <v>319536</v>
      </c>
      <c r="ET44" s="14">
        <v>123300</v>
      </c>
      <c r="EU44" s="14">
        <v>191700</v>
      </c>
      <c r="EV44">
        <v>0</v>
      </c>
      <c r="EW44" t="s">
        <v>53</v>
      </c>
      <c r="EX44" t="s">
        <v>45</v>
      </c>
      <c r="EY44" t="s">
        <v>31</v>
      </c>
      <c r="EZ44" s="2" t="s">
        <v>127</v>
      </c>
      <c r="FA44" s="2"/>
      <c r="FB44" s="2"/>
      <c r="FS44">
        <v>542</v>
      </c>
    </row>
    <row r="45" spans="1:175" x14ac:dyDescent="0.2">
      <c r="A45" t="s">
        <v>35</v>
      </c>
      <c r="B45">
        <v>2003</v>
      </c>
      <c r="C45" s="45">
        <v>37773</v>
      </c>
      <c r="D45" t="s">
        <v>124</v>
      </c>
      <c r="E45" t="str">
        <f>CONCATENATE(D45," ",B45)</f>
        <v>WA 2003</v>
      </c>
      <c r="F45" t="s">
        <v>279</v>
      </c>
      <c r="G45" t="s">
        <v>280</v>
      </c>
      <c r="H45" t="s">
        <v>281</v>
      </c>
      <c r="I45" t="s">
        <v>282</v>
      </c>
      <c r="J45" t="str">
        <f t="shared" si="102"/>
        <v/>
      </c>
      <c r="K45" t="str">
        <f t="shared" si="103"/>
        <v/>
      </c>
      <c r="L45" t="str">
        <f t="shared" si="104"/>
        <v/>
      </c>
      <c r="M45" t="str">
        <f t="shared" si="105"/>
        <v/>
      </c>
      <c r="N45" t="str">
        <f t="shared" si="106"/>
        <v/>
      </c>
      <c r="O45" t="str">
        <f t="shared" si="107"/>
        <v/>
      </c>
      <c r="P45" t="str">
        <f t="shared" si="108"/>
        <v/>
      </c>
      <c r="Q45" t="str">
        <f t="shared" si="109"/>
        <v/>
      </c>
      <c r="R45" t="str">
        <f t="shared" si="110"/>
        <v/>
      </c>
      <c r="S45" t="str">
        <f t="shared" si="111"/>
        <v/>
      </c>
      <c r="T45" t="str">
        <f t="shared" si="112"/>
        <v/>
      </c>
      <c r="U45" t="str">
        <f t="shared" si="113"/>
        <v/>
      </c>
      <c r="V45" t="str">
        <f t="shared" si="114"/>
        <v/>
      </c>
      <c r="W45" t="str">
        <f t="shared" si="115"/>
        <v/>
      </c>
      <c r="X45" t="str">
        <f t="shared" si="116"/>
        <v/>
      </c>
      <c r="Y45" t="str">
        <f t="shared" si="117"/>
        <v/>
      </c>
      <c r="Z45" t="str">
        <f t="shared" si="118"/>
        <v/>
      </c>
      <c r="AA45" t="str">
        <f t="shared" si="119"/>
        <v/>
      </c>
      <c r="AB45" t="str">
        <f t="shared" si="120"/>
        <v/>
      </c>
      <c r="AC45" t="str">
        <f t="shared" si="121"/>
        <v/>
      </c>
      <c r="AD45" t="str">
        <f t="shared" si="122"/>
        <v/>
      </c>
      <c r="AE45" t="str">
        <f t="shared" si="123"/>
        <v/>
      </c>
      <c r="AF45" t="str">
        <f t="shared" si="124"/>
        <v/>
      </c>
      <c r="AG45" t="str">
        <f t="shared" si="125"/>
        <v/>
      </c>
      <c r="AH45" t="str">
        <f t="shared" si="126"/>
        <v/>
      </c>
      <c r="AI45" t="str">
        <f t="shared" si="127"/>
        <v/>
      </c>
      <c r="AJ45" t="str">
        <f t="shared" si="128"/>
        <v/>
      </c>
      <c r="AK45" t="str">
        <f t="shared" si="129"/>
        <v/>
      </c>
      <c r="AL45" t="str">
        <f t="shared" si="130"/>
        <v/>
      </c>
      <c r="AM45" t="str">
        <f t="shared" si="131"/>
        <v/>
      </c>
      <c r="AN45" t="str">
        <f t="shared" si="132"/>
        <v/>
      </c>
      <c r="AO45" t="str">
        <f t="shared" si="133"/>
        <v/>
      </c>
      <c r="AP45" t="str">
        <f t="shared" si="134"/>
        <v/>
      </c>
      <c r="AQ45" t="str">
        <f t="shared" si="135"/>
        <v/>
      </c>
      <c r="AR45" t="str">
        <f t="shared" si="136"/>
        <v/>
      </c>
      <c r="AS45" t="str">
        <f t="shared" si="137"/>
        <v/>
      </c>
      <c r="AT45" t="str">
        <f t="shared" si="138"/>
        <v/>
      </c>
      <c r="AU45" t="str">
        <f t="shared" si="139"/>
        <v/>
      </c>
      <c r="AV45" t="str">
        <f t="shared" si="140"/>
        <v/>
      </c>
      <c r="AW45" t="str">
        <f t="shared" si="141"/>
        <v/>
      </c>
      <c r="AX45" t="str">
        <f t="shared" si="142"/>
        <v/>
      </c>
      <c r="AY45" t="str">
        <f t="shared" si="143"/>
        <v/>
      </c>
      <c r="AZ45" t="str">
        <f t="shared" si="144"/>
        <v/>
      </c>
      <c r="BA45" t="str">
        <f t="shared" si="145"/>
        <v/>
      </c>
      <c r="BB45" t="str">
        <f t="shared" si="146"/>
        <v/>
      </c>
      <c r="BC45" t="str">
        <f t="shared" si="147"/>
        <v>NWPL</v>
      </c>
      <c r="BD45" t="str">
        <f t="shared" si="148"/>
        <v/>
      </c>
      <c r="BE45" t="str">
        <f t="shared" si="149"/>
        <v/>
      </c>
      <c r="BF45" t="str">
        <f t="shared" si="150"/>
        <v>NWPL 2003</v>
      </c>
      <c r="BG45" t="str">
        <f t="shared" si="151"/>
        <v/>
      </c>
      <c r="BH45" t="str">
        <f t="shared" si="152"/>
        <v/>
      </c>
      <c r="BI45" t="str">
        <f t="shared" si="153"/>
        <v/>
      </c>
      <c r="BJ45" t="str">
        <f t="shared" si="154"/>
        <v/>
      </c>
      <c r="BK45" t="str">
        <f t="shared" si="155"/>
        <v/>
      </c>
      <c r="BL45" t="str">
        <f t="shared" si="156"/>
        <v/>
      </c>
      <c r="BM45" t="str">
        <f t="shared" si="157"/>
        <v/>
      </c>
      <c r="BN45" t="str">
        <f t="shared" si="158"/>
        <v/>
      </c>
      <c r="BO45" t="str">
        <f t="shared" si="159"/>
        <v/>
      </c>
      <c r="BP45" t="str">
        <f t="shared" si="160"/>
        <v/>
      </c>
      <c r="BQ45" t="str">
        <f t="shared" si="161"/>
        <v/>
      </c>
      <c r="BR45" t="str">
        <f t="shared" si="162"/>
        <v/>
      </c>
      <c r="BS45" t="str">
        <f t="shared" si="163"/>
        <v/>
      </c>
      <c r="BT45" t="str">
        <f t="shared" si="164"/>
        <v/>
      </c>
      <c r="BU45" t="str">
        <f t="shared" si="165"/>
        <v/>
      </c>
      <c r="BV45" t="str">
        <f t="shared" si="166"/>
        <v/>
      </c>
      <c r="BW45" t="str">
        <f t="shared" si="167"/>
        <v/>
      </c>
      <c r="BX45" t="str">
        <f t="shared" si="168"/>
        <v/>
      </c>
      <c r="BY45" t="str">
        <f t="shared" si="169"/>
        <v/>
      </c>
      <c r="BZ45" t="str">
        <f t="shared" si="170"/>
        <v/>
      </c>
      <c r="CA45" t="str">
        <f t="shared" si="171"/>
        <v/>
      </c>
      <c r="CB45" t="str">
        <f t="shared" si="172"/>
        <v/>
      </c>
      <c r="CC45" t="str">
        <f t="shared" si="173"/>
        <v/>
      </c>
      <c r="CD45" t="str">
        <f t="shared" si="174"/>
        <v/>
      </c>
      <c r="CE45" t="str">
        <f t="shared" si="175"/>
        <v/>
      </c>
      <c r="CF45" t="str">
        <f t="shared" si="176"/>
        <v/>
      </c>
      <c r="CG45" t="str">
        <f t="shared" si="177"/>
        <v/>
      </c>
      <c r="CH45" t="str">
        <f t="shared" si="178"/>
        <v/>
      </c>
      <c r="CI45" t="str">
        <f t="shared" si="179"/>
        <v/>
      </c>
      <c r="CJ45" t="str">
        <f t="shared" si="180"/>
        <v/>
      </c>
      <c r="CK45" t="str">
        <f t="shared" si="181"/>
        <v/>
      </c>
      <c r="CL45" t="str">
        <f t="shared" si="182"/>
        <v/>
      </c>
      <c r="CM45" t="str">
        <f t="shared" si="183"/>
        <v/>
      </c>
      <c r="CN45" t="str">
        <f t="shared" si="184"/>
        <v/>
      </c>
      <c r="CO45" t="str">
        <f t="shared" si="185"/>
        <v/>
      </c>
      <c r="CP45" t="str">
        <f t="shared" si="186"/>
        <v/>
      </c>
      <c r="CQ45" t="str">
        <f t="shared" si="187"/>
        <v/>
      </c>
      <c r="CR45" t="str">
        <f t="shared" si="188"/>
        <v/>
      </c>
      <c r="CS45" t="str">
        <f t="shared" si="189"/>
        <v/>
      </c>
      <c r="CT45" t="str">
        <f t="shared" si="190"/>
        <v/>
      </c>
      <c r="CU45" t="str">
        <f t="shared" si="191"/>
        <v/>
      </c>
      <c r="CV45" t="str">
        <f t="shared" si="192"/>
        <v/>
      </c>
      <c r="CW45" t="str">
        <f t="shared" si="193"/>
        <v/>
      </c>
      <c r="CX45" t="str">
        <f t="shared" si="194"/>
        <v/>
      </c>
      <c r="CY45" t="str">
        <f t="shared" si="195"/>
        <v/>
      </c>
      <c r="CZ45" t="str">
        <f t="shared" si="196"/>
        <v/>
      </c>
      <c r="DA45" t="str">
        <f t="shared" si="197"/>
        <v/>
      </c>
      <c r="DB45" t="str">
        <f t="shared" si="198"/>
        <v/>
      </c>
      <c r="DC45" t="str">
        <f t="shared" si="199"/>
        <v/>
      </c>
      <c r="DD45" t="str">
        <f t="shared" si="200"/>
        <v/>
      </c>
      <c r="DE45" t="str">
        <f t="shared" si="201"/>
        <v/>
      </c>
      <c r="DF45">
        <v>550</v>
      </c>
      <c r="DG45">
        <v>550</v>
      </c>
      <c r="DH45" s="14">
        <v>2606.1</v>
      </c>
      <c r="DI45" s="14">
        <v>1205</v>
      </c>
      <c r="DJ45" s="14">
        <v>7305</v>
      </c>
      <c r="DK45" s="14">
        <v>3113</v>
      </c>
      <c r="DL45" s="14">
        <v>845</v>
      </c>
      <c r="DM45">
        <v>6.8</v>
      </c>
      <c r="DN45" s="14">
        <v>1503.1</v>
      </c>
      <c r="DO45">
        <v>34</v>
      </c>
      <c r="DP45">
        <v>160</v>
      </c>
      <c r="DQ45" s="14">
        <v>3385</v>
      </c>
      <c r="DR45" s="14">
        <v>850</v>
      </c>
      <c r="DS45" s="14">
        <v>4866</v>
      </c>
      <c r="DT45" s="14">
        <v>1296</v>
      </c>
      <c r="DU45" s="14">
        <v>1503.1</v>
      </c>
      <c r="DV45">
        <v>6.8</v>
      </c>
      <c r="DW45">
        <v>49</v>
      </c>
      <c r="DX45" s="14">
        <v>1775.2</v>
      </c>
      <c r="DY45">
        <v>685</v>
      </c>
      <c r="DZ45">
        <v>1065</v>
      </c>
      <c r="EA45">
        <v>0</v>
      </c>
      <c r="EB45" s="14">
        <f t="shared" si="101"/>
        <v>99000</v>
      </c>
      <c r="EC45" s="14">
        <v>469098</v>
      </c>
      <c r="ED45" s="14">
        <v>216900</v>
      </c>
      <c r="EE45" s="14">
        <v>1314900</v>
      </c>
      <c r="EF45" s="14">
        <v>560340</v>
      </c>
      <c r="EG45" s="14">
        <v>152100</v>
      </c>
      <c r="EH45" s="14">
        <v>1224</v>
      </c>
      <c r="EI45" s="14">
        <v>270558</v>
      </c>
      <c r="EJ45" s="14">
        <v>6120</v>
      </c>
      <c r="EK45" s="14">
        <v>28800</v>
      </c>
      <c r="EL45" s="14">
        <v>609300</v>
      </c>
      <c r="EM45" s="14">
        <v>153000</v>
      </c>
      <c r="EN45" s="14">
        <v>875880</v>
      </c>
      <c r="EO45" s="14">
        <v>233280</v>
      </c>
      <c r="EP45" s="14">
        <v>270558</v>
      </c>
      <c r="EQ45">
        <v>1224</v>
      </c>
      <c r="ER45" s="14">
        <v>8820</v>
      </c>
      <c r="ES45" s="14">
        <v>319536</v>
      </c>
      <c r="ET45" s="14">
        <v>123300</v>
      </c>
      <c r="EU45" s="14">
        <v>191700</v>
      </c>
      <c r="EV45">
        <v>0</v>
      </c>
      <c r="EW45" t="s">
        <v>53</v>
      </c>
      <c r="EX45" t="s">
        <v>45</v>
      </c>
      <c r="EY45" t="s">
        <v>31</v>
      </c>
      <c r="EZ45" s="2" t="s">
        <v>127</v>
      </c>
      <c r="FA45" s="2"/>
      <c r="FB45" s="2"/>
      <c r="FS45">
        <v>619</v>
      </c>
    </row>
    <row r="46" spans="1:175" x14ac:dyDescent="0.2">
      <c r="A46" t="s">
        <v>60</v>
      </c>
      <c r="B46">
        <v>2004</v>
      </c>
      <c r="C46" s="45">
        <v>37987</v>
      </c>
      <c r="D46" t="s">
        <v>144</v>
      </c>
      <c r="E46" t="str">
        <f t="shared" si="0"/>
        <v>OR 2004</v>
      </c>
      <c r="F46" t="s">
        <v>188</v>
      </c>
      <c r="G46" t="s">
        <v>189</v>
      </c>
      <c r="H46" t="s">
        <v>89</v>
      </c>
      <c r="I46" t="s">
        <v>286</v>
      </c>
      <c r="J46" t="str">
        <f t="shared" si="102"/>
        <v/>
      </c>
      <c r="K46" t="str">
        <f t="shared" si="103"/>
        <v/>
      </c>
      <c r="L46" t="str">
        <f t="shared" si="104"/>
        <v/>
      </c>
      <c r="M46" t="str">
        <f t="shared" si="105"/>
        <v/>
      </c>
      <c r="N46" t="str">
        <f t="shared" si="106"/>
        <v/>
      </c>
      <c r="O46" t="str">
        <f t="shared" si="107"/>
        <v/>
      </c>
      <c r="P46" t="str">
        <f t="shared" si="108"/>
        <v/>
      </c>
      <c r="Q46" t="str">
        <f t="shared" si="109"/>
        <v/>
      </c>
      <c r="R46" t="str">
        <f t="shared" si="110"/>
        <v/>
      </c>
      <c r="S46" t="str">
        <f t="shared" si="111"/>
        <v/>
      </c>
      <c r="T46" t="str">
        <f t="shared" si="112"/>
        <v/>
      </c>
      <c r="U46" t="str">
        <f t="shared" si="113"/>
        <v/>
      </c>
      <c r="V46" t="str">
        <f t="shared" si="114"/>
        <v/>
      </c>
      <c r="W46" t="str">
        <f t="shared" si="115"/>
        <v/>
      </c>
      <c r="X46" t="str">
        <f t="shared" si="116"/>
        <v/>
      </c>
      <c r="Y46" t="str">
        <f t="shared" si="117"/>
        <v/>
      </c>
      <c r="Z46" t="str">
        <f t="shared" si="118"/>
        <v/>
      </c>
      <c r="AA46" t="str">
        <f t="shared" si="119"/>
        <v/>
      </c>
      <c r="AB46" t="str">
        <f t="shared" si="120"/>
        <v/>
      </c>
      <c r="AC46" t="str">
        <f t="shared" si="121"/>
        <v/>
      </c>
      <c r="AD46" t="str">
        <f t="shared" si="122"/>
        <v/>
      </c>
      <c r="AE46" t="str">
        <f t="shared" si="123"/>
        <v/>
      </c>
      <c r="AF46" t="str">
        <f t="shared" si="124"/>
        <v/>
      </c>
      <c r="AG46" t="str">
        <f t="shared" si="125"/>
        <v/>
      </c>
      <c r="AH46" t="str">
        <f t="shared" si="126"/>
        <v/>
      </c>
      <c r="AI46" t="str">
        <f t="shared" si="127"/>
        <v/>
      </c>
      <c r="AJ46" t="str">
        <f t="shared" si="128"/>
        <v/>
      </c>
      <c r="AK46" t="str">
        <f t="shared" si="129"/>
        <v/>
      </c>
      <c r="AL46" t="str">
        <f t="shared" si="130"/>
        <v/>
      </c>
      <c r="AM46" t="str">
        <f t="shared" si="131"/>
        <v/>
      </c>
      <c r="AN46" t="str">
        <f t="shared" si="132"/>
        <v/>
      </c>
      <c r="AO46" t="str">
        <f t="shared" si="133"/>
        <v/>
      </c>
      <c r="AP46" t="str">
        <f t="shared" si="134"/>
        <v/>
      </c>
      <c r="AQ46" t="str">
        <f t="shared" si="135"/>
        <v/>
      </c>
      <c r="AR46" t="str">
        <f t="shared" si="136"/>
        <v/>
      </c>
      <c r="AS46" t="str">
        <f t="shared" si="137"/>
        <v/>
      </c>
      <c r="AT46" t="str">
        <f t="shared" si="138"/>
        <v/>
      </c>
      <c r="AU46" t="str">
        <f t="shared" si="139"/>
        <v/>
      </c>
      <c r="AV46" t="str">
        <f t="shared" si="140"/>
        <v/>
      </c>
      <c r="AW46" t="str">
        <f t="shared" si="141"/>
        <v/>
      </c>
      <c r="AX46" t="str">
        <f t="shared" si="142"/>
        <v/>
      </c>
      <c r="AY46" t="str">
        <f t="shared" si="143"/>
        <v/>
      </c>
      <c r="AZ46" t="str">
        <f t="shared" si="144"/>
        <v/>
      </c>
      <c r="BA46" t="str">
        <f t="shared" si="145"/>
        <v/>
      </c>
      <c r="BB46" t="str">
        <f t="shared" si="146"/>
        <v/>
      </c>
      <c r="BC46" t="str">
        <f t="shared" si="147"/>
        <v>NWPL</v>
      </c>
      <c r="BD46" t="str">
        <f t="shared" si="148"/>
        <v/>
      </c>
      <c r="BE46" t="str">
        <f t="shared" si="149"/>
        <v/>
      </c>
      <c r="BF46" t="str">
        <f t="shared" si="150"/>
        <v/>
      </c>
      <c r="BG46" t="str">
        <f t="shared" si="151"/>
        <v>NWPL 2004</v>
      </c>
      <c r="BH46" t="str">
        <f t="shared" si="152"/>
        <v/>
      </c>
      <c r="BI46" t="str">
        <f t="shared" si="153"/>
        <v/>
      </c>
      <c r="BJ46" t="str">
        <f t="shared" si="154"/>
        <v/>
      </c>
      <c r="BK46" t="str">
        <f t="shared" si="155"/>
        <v/>
      </c>
      <c r="BL46" t="str">
        <f t="shared" si="156"/>
        <v/>
      </c>
      <c r="BM46" t="str">
        <f t="shared" si="157"/>
        <v/>
      </c>
      <c r="BN46" t="str">
        <f t="shared" si="158"/>
        <v/>
      </c>
      <c r="BO46" t="str">
        <f t="shared" si="159"/>
        <v/>
      </c>
      <c r="BP46" t="str">
        <f t="shared" si="160"/>
        <v/>
      </c>
      <c r="BQ46" t="str">
        <f t="shared" si="161"/>
        <v/>
      </c>
      <c r="BR46" t="str">
        <f t="shared" si="162"/>
        <v>PGT</v>
      </c>
      <c r="BS46" t="str">
        <f t="shared" si="163"/>
        <v/>
      </c>
      <c r="BT46" t="str">
        <f t="shared" si="164"/>
        <v/>
      </c>
      <c r="BU46" t="str">
        <f t="shared" si="165"/>
        <v/>
      </c>
      <c r="BV46" t="str">
        <f t="shared" si="166"/>
        <v>PGT 2004</v>
      </c>
      <c r="BW46" t="str">
        <f t="shared" si="167"/>
        <v/>
      </c>
      <c r="BX46" t="str">
        <f t="shared" si="168"/>
        <v/>
      </c>
      <c r="BY46" t="str">
        <f t="shared" si="169"/>
        <v/>
      </c>
      <c r="BZ46" t="str">
        <f t="shared" si="170"/>
        <v/>
      </c>
      <c r="CA46" t="str">
        <f t="shared" si="171"/>
        <v/>
      </c>
      <c r="CB46" t="str">
        <f t="shared" si="172"/>
        <v/>
      </c>
      <c r="CC46" t="str">
        <f t="shared" si="173"/>
        <v/>
      </c>
      <c r="CD46" t="str">
        <f t="shared" si="174"/>
        <v/>
      </c>
      <c r="CE46" t="str">
        <f t="shared" si="175"/>
        <v/>
      </c>
      <c r="CF46" t="str">
        <f t="shared" si="176"/>
        <v/>
      </c>
      <c r="CG46" t="str">
        <f t="shared" si="177"/>
        <v/>
      </c>
      <c r="CH46" t="str">
        <f t="shared" si="178"/>
        <v/>
      </c>
      <c r="CI46" t="str">
        <f t="shared" si="179"/>
        <v/>
      </c>
      <c r="CJ46" t="str">
        <f t="shared" si="180"/>
        <v/>
      </c>
      <c r="CK46" t="str">
        <f t="shared" si="181"/>
        <v/>
      </c>
      <c r="CL46" t="str">
        <f t="shared" si="182"/>
        <v/>
      </c>
      <c r="CM46" t="str">
        <f t="shared" si="183"/>
        <v/>
      </c>
      <c r="CN46" t="str">
        <f t="shared" si="184"/>
        <v/>
      </c>
      <c r="CO46" t="str">
        <f t="shared" si="185"/>
        <v/>
      </c>
      <c r="CP46" t="str">
        <f t="shared" si="186"/>
        <v/>
      </c>
      <c r="CQ46" t="str">
        <f t="shared" si="187"/>
        <v/>
      </c>
      <c r="CR46" t="str">
        <f t="shared" si="188"/>
        <v/>
      </c>
      <c r="CS46" t="str">
        <f t="shared" si="189"/>
        <v/>
      </c>
      <c r="CT46" t="str">
        <f t="shared" si="190"/>
        <v/>
      </c>
      <c r="CU46" t="str">
        <f t="shared" si="191"/>
        <v/>
      </c>
      <c r="CV46" t="str">
        <f t="shared" si="192"/>
        <v/>
      </c>
      <c r="CW46" t="str">
        <f t="shared" si="193"/>
        <v/>
      </c>
      <c r="CX46" t="str">
        <f t="shared" si="194"/>
        <v/>
      </c>
      <c r="CY46" t="str">
        <f t="shared" si="195"/>
        <v/>
      </c>
      <c r="CZ46" t="str">
        <f t="shared" si="196"/>
        <v/>
      </c>
      <c r="DA46" t="str">
        <f t="shared" si="197"/>
        <v/>
      </c>
      <c r="DB46" t="str">
        <f t="shared" si="198"/>
        <v/>
      </c>
      <c r="DC46" t="str">
        <f t="shared" si="199"/>
        <v/>
      </c>
      <c r="DD46" t="str">
        <f t="shared" si="200"/>
        <v/>
      </c>
      <c r="DE46" t="str">
        <f t="shared" si="201"/>
        <v/>
      </c>
      <c r="DF46">
        <v>550</v>
      </c>
      <c r="DG46">
        <v>550</v>
      </c>
      <c r="DH46" s="14">
        <v>3066.1</v>
      </c>
      <c r="DI46" s="14">
        <v>1425</v>
      </c>
      <c r="DJ46" s="14">
        <v>9850</v>
      </c>
      <c r="DK46" s="14">
        <v>3833</v>
      </c>
      <c r="DL46" s="14">
        <v>3745</v>
      </c>
      <c r="DM46">
        <v>6.8</v>
      </c>
      <c r="DN46" s="14">
        <v>1503.1</v>
      </c>
      <c r="DO46">
        <v>34</v>
      </c>
      <c r="DP46">
        <v>160</v>
      </c>
      <c r="DQ46" s="14">
        <v>4845</v>
      </c>
      <c r="DR46" s="14">
        <v>1390</v>
      </c>
      <c r="DS46" s="14">
        <v>6446</v>
      </c>
      <c r="DT46" s="14">
        <v>1846</v>
      </c>
      <c r="DU46" s="14">
        <v>1503.1</v>
      </c>
      <c r="DV46">
        <v>6.8</v>
      </c>
      <c r="DW46">
        <v>559</v>
      </c>
      <c r="DX46" s="14">
        <v>2375.1999999999998</v>
      </c>
      <c r="DY46">
        <v>905</v>
      </c>
      <c r="DZ46">
        <v>1065</v>
      </c>
      <c r="EA46">
        <v>0</v>
      </c>
      <c r="EB46" s="14">
        <f t="shared" si="101"/>
        <v>99000</v>
      </c>
      <c r="EC46" s="14">
        <v>551898</v>
      </c>
      <c r="ED46" s="14">
        <v>256500</v>
      </c>
      <c r="EE46" s="14">
        <v>1773000</v>
      </c>
      <c r="EF46" s="14">
        <v>689940</v>
      </c>
      <c r="EG46" s="14">
        <v>674100</v>
      </c>
      <c r="EH46" s="14">
        <v>1224</v>
      </c>
      <c r="EI46" s="14">
        <v>270558</v>
      </c>
      <c r="EJ46" s="14">
        <v>6120</v>
      </c>
      <c r="EK46" s="14">
        <v>28800</v>
      </c>
      <c r="EL46" s="14">
        <v>872100</v>
      </c>
      <c r="EM46" s="14">
        <v>250200</v>
      </c>
      <c r="EN46" s="14">
        <v>1160280</v>
      </c>
      <c r="EO46" s="14">
        <v>332280</v>
      </c>
      <c r="EP46" s="14">
        <v>270558</v>
      </c>
      <c r="EQ46">
        <v>1224</v>
      </c>
      <c r="ER46" s="14">
        <v>100620</v>
      </c>
      <c r="ES46" s="14">
        <v>427536</v>
      </c>
      <c r="ET46" s="14">
        <v>162900</v>
      </c>
      <c r="EU46" s="14">
        <v>191700</v>
      </c>
      <c r="EV46">
        <v>0</v>
      </c>
      <c r="EW46" t="s">
        <v>53</v>
      </c>
      <c r="EX46" t="s">
        <v>45</v>
      </c>
      <c r="EY46" t="s">
        <v>31</v>
      </c>
      <c r="EZ46" s="8" t="s">
        <v>127</v>
      </c>
      <c r="FA46" s="8" t="s">
        <v>147</v>
      </c>
      <c r="FB46" s="4"/>
      <c r="FC46" t="s">
        <v>498</v>
      </c>
      <c r="FD46" t="s">
        <v>499</v>
      </c>
      <c r="FE46" t="s">
        <v>453</v>
      </c>
      <c r="FF46" t="s">
        <v>454</v>
      </c>
      <c r="FS46">
        <v>621</v>
      </c>
    </row>
    <row r="47" spans="1:175" x14ac:dyDescent="0.2">
      <c r="A47" t="s">
        <v>168</v>
      </c>
      <c r="B47">
        <v>2004</v>
      </c>
      <c r="C47" s="45">
        <v>38018</v>
      </c>
      <c r="D47" t="s">
        <v>124</v>
      </c>
      <c r="E47" t="str">
        <f>CONCATENATE(D47," ",B47)</f>
        <v>WA 2004</v>
      </c>
      <c r="F47" t="s">
        <v>195</v>
      </c>
      <c r="G47" t="s">
        <v>196</v>
      </c>
      <c r="H47" t="s">
        <v>197</v>
      </c>
      <c r="I47" t="s">
        <v>198</v>
      </c>
      <c r="J47" t="str">
        <f t="shared" si="102"/>
        <v/>
      </c>
      <c r="K47" t="str">
        <f t="shared" si="103"/>
        <v/>
      </c>
      <c r="L47" t="str">
        <f t="shared" si="104"/>
        <v/>
      </c>
      <c r="M47" t="str">
        <f t="shared" si="105"/>
        <v/>
      </c>
      <c r="N47" t="str">
        <f t="shared" si="106"/>
        <v/>
      </c>
      <c r="O47" t="str">
        <f t="shared" si="107"/>
        <v/>
      </c>
      <c r="P47" t="str">
        <f t="shared" si="108"/>
        <v/>
      </c>
      <c r="Q47" t="str">
        <f t="shared" si="109"/>
        <v/>
      </c>
      <c r="R47" t="str">
        <f t="shared" si="110"/>
        <v/>
      </c>
      <c r="S47" t="str">
        <f t="shared" si="111"/>
        <v/>
      </c>
      <c r="T47" t="str">
        <f t="shared" si="112"/>
        <v/>
      </c>
      <c r="U47" t="str">
        <f t="shared" si="113"/>
        <v/>
      </c>
      <c r="V47" t="str">
        <f t="shared" si="114"/>
        <v/>
      </c>
      <c r="W47" t="str">
        <f t="shared" si="115"/>
        <v/>
      </c>
      <c r="X47" t="str">
        <f t="shared" si="116"/>
        <v/>
      </c>
      <c r="Y47" t="str">
        <f t="shared" si="117"/>
        <v/>
      </c>
      <c r="Z47" t="str">
        <f t="shared" si="118"/>
        <v/>
      </c>
      <c r="AA47" t="str">
        <f t="shared" si="119"/>
        <v/>
      </c>
      <c r="AB47" t="str">
        <f t="shared" si="120"/>
        <v/>
      </c>
      <c r="AC47" t="str">
        <f t="shared" si="121"/>
        <v/>
      </c>
      <c r="AD47" t="str">
        <f t="shared" si="122"/>
        <v/>
      </c>
      <c r="AE47" t="str">
        <f t="shared" si="123"/>
        <v/>
      </c>
      <c r="AF47" t="str">
        <f t="shared" si="124"/>
        <v/>
      </c>
      <c r="AG47" t="str">
        <f t="shared" si="125"/>
        <v/>
      </c>
      <c r="AH47" t="str">
        <f t="shared" si="126"/>
        <v/>
      </c>
      <c r="AI47" t="str">
        <f t="shared" si="127"/>
        <v/>
      </c>
      <c r="AJ47" t="str">
        <f t="shared" si="128"/>
        <v/>
      </c>
      <c r="AK47" t="str">
        <f t="shared" si="129"/>
        <v/>
      </c>
      <c r="AL47" t="str">
        <f t="shared" si="130"/>
        <v/>
      </c>
      <c r="AM47" t="str">
        <f t="shared" si="131"/>
        <v/>
      </c>
      <c r="AN47" t="str">
        <f t="shared" si="132"/>
        <v/>
      </c>
      <c r="AO47" t="str">
        <f t="shared" si="133"/>
        <v/>
      </c>
      <c r="AP47" t="str">
        <f t="shared" si="134"/>
        <v/>
      </c>
      <c r="AQ47" t="str">
        <f t="shared" si="135"/>
        <v/>
      </c>
      <c r="AR47" t="str">
        <f t="shared" si="136"/>
        <v/>
      </c>
      <c r="AS47" t="str">
        <f t="shared" si="137"/>
        <v/>
      </c>
      <c r="AT47" t="str">
        <f t="shared" si="138"/>
        <v/>
      </c>
      <c r="AU47" t="str">
        <f t="shared" si="139"/>
        <v/>
      </c>
      <c r="AV47" t="str">
        <f t="shared" si="140"/>
        <v/>
      </c>
      <c r="AW47" t="str">
        <f t="shared" si="141"/>
        <v/>
      </c>
      <c r="AX47" t="str">
        <f t="shared" si="142"/>
        <v/>
      </c>
      <c r="AY47" t="str">
        <f t="shared" si="143"/>
        <v/>
      </c>
      <c r="AZ47" t="str">
        <f t="shared" si="144"/>
        <v/>
      </c>
      <c r="BA47" t="str">
        <f t="shared" si="145"/>
        <v/>
      </c>
      <c r="BB47" t="str">
        <f t="shared" si="146"/>
        <v/>
      </c>
      <c r="BC47" t="str">
        <f t="shared" si="147"/>
        <v>NWPL</v>
      </c>
      <c r="BD47" t="str">
        <f t="shared" si="148"/>
        <v/>
      </c>
      <c r="BE47" t="str">
        <f t="shared" si="149"/>
        <v/>
      </c>
      <c r="BF47" t="str">
        <f t="shared" si="150"/>
        <v/>
      </c>
      <c r="BG47" t="str">
        <f t="shared" si="151"/>
        <v>NWPL 2004</v>
      </c>
      <c r="BH47" t="str">
        <f t="shared" si="152"/>
        <v/>
      </c>
      <c r="BI47" t="str">
        <f t="shared" si="153"/>
        <v/>
      </c>
      <c r="BJ47" t="str">
        <f t="shared" si="154"/>
        <v/>
      </c>
      <c r="BK47" t="str">
        <f t="shared" si="155"/>
        <v/>
      </c>
      <c r="BL47" t="str">
        <f t="shared" si="156"/>
        <v/>
      </c>
      <c r="BM47" t="str">
        <f t="shared" si="157"/>
        <v/>
      </c>
      <c r="BN47" t="str">
        <f t="shared" si="158"/>
        <v/>
      </c>
      <c r="BO47" t="str">
        <f t="shared" si="159"/>
        <v/>
      </c>
      <c r="BP47" t="str">
        <f t="shared" si="160"/>
        <v/>
      </c>
      <c r="BQ47" t="str">
        <f t="shared" si="161"/>
        <v/>
      </c>
      <c r="BR47" t="str">
        <f t="shared" si="162"/>
        <v/>
      </c>
      <c r="BS47" t="str">
        <f t="shared" si="163"/>
        <v/>
      </c>
      <c r="BT47" t="str">
        <f t="shared" si="164"/>
        <v/>
      </c>
      <c r="BU47" t="str">
        <f t="shared" si="165"/>
        <v/>
      </c>
      <c r="BV47" t="str">
        <f t="shared" si="166"/>
        <v/>
      </c>
      <c r="BW47" t="str">
        <f t="shared" si="167"/>
        <v/>
      </c>
      <c r="BX47" t="str">
        <f t="shared" si="168"/>
        <v/>
      </c>
      <c r="BY47" t="str">
        <f t="shared" si="169"/>
        <v/>
      </c>
      <c r="BZ47" t="str">
        <f t="shared" si="170"/>
        <v/>
      </c>
      <c r="CA47" t="str">
        <f t="shared" si="171"/>
        <v/>
      </c>
      <c r="CB47" t="str">
        <f t="shared" si="172"/>
        <v/>
      </c>
      <c r="CC47" t="str">
        <f t="shared" si="173"/>
        <v/>
      </c>
      <c r="CD47" t="str">
        <f t="shared" si="174"/>
        <v/>
      </c>
      <c r="CE47" t="str">
        <f t="shared" si="175"/>
        <v/>
      </c>
      <c r="CF47" t="str">
        <f t="shared" si="176"/>
        <v/>
      </c>
      <c r="CG47" t="str">
        <f t="shared" si="177"/>
        <v/>
      </c>
      <c r="CH47" t="str">
        <f t="shared" si="178"/>
        <v/>
      </c>
      <c r="CI47" t="str">
        <f t="shared" si="179"/>
        <v/>
      </c>
      <c r="CJ47" t="str">
        <f t="shared" si="180"/>
        <v/>
      </c>
      <c r="CK47" t="str">
        <f t="shared" si="181"/>
        <v/>
      </c>
      <c r="CL47" t="str">
        <f t="shared" si="182"/>
        <v/>
      </c>
      <c r="CM47" t="str">
        <f t="shared" si="183"/>
        <v/>
      </c>
      <c r="CN47" t="str">
        <f t="shared" si="184"/>
        <v/>
      </c>
      <c r="CO47" t="str">
        <f t="shared" si="185"/>
        <v/>
      </c>
      <c r="CP47" t="str">
        <f t="shared" si="186"/>
        <v/>
      </c>
      <c r="CQ47" t="str">
        <f t="shared" si="187"/>
        <v/>
      </c>
      <c r="CR47" t="str">
        <f t="shared" si="188"/>
        <v/>
      </c>
      <c r="CS47" t="str">
        <f t="shared" si="189"/>
        <v/>
      </c>
      <c r="CT47" t="str">
        <f t="shared" si="190"/>
        <v/>
      </c>
      <c r="CU47" t="str">
        <f t="shared" si="191"/>
        <v/>
      </c>
      <c r="CV47" t="str">
        <f t="shared" si="192"/>
        <v/>
      </c>
      <c r="CW47" t="str">
        <f t="shared" si="193"/>
        <v/>
      </c>
      <c r="CX47" t="str">
        <f t="shared" si="194"/>
        <v/>
      </c>
      <c r="CY47" t="str">
        <f t="shared" si="195"/>
        <v/>
      </c>
      <c r="CZ47" t="str">
        <f t="shared" si="196"/>
        <v/>
      </c>
      <c r="DA47" t="str">
        <f t="shared" si="197"/>
        <v/>
      </c>
      <c r="DB47" t="str">
        <f t="shared" si="198"/>
        <v/>
      </c>
      <c r="DC47" t="str">
        <f t="shared" si="199"/>
        <v/>
      </c>
      <c r="DD47" t="str">
        <f t="shared" si="200"/>
        <v/>
      </c>
      <c r="DE47" t="str">
        <f t="shared" si="201"/>
        <v/>
      </c>
      <c r="DF47">
        <v>405</v>
      </c>
      <c r="DG47">
        <v>405</v>
      </c>
      <c r="DH47" s="14">
        <v>3066.1</v>
      </c>
      <c r="DI47" s="14">
        <v>1425</v>
      </c>
      <c r="DJ47" s="14">
        <v>9850</v>
      </c>
      <c r="DK47" s="14">
        <v>3833</v>
      </c>
      <c r="DL47" s="14">
        <v>3745</v>
      </c>
      <c r="DM47">
        <v>6.8</v>
      </c>
      <c r="DN47" s="14">
        <v>1503.1</v>
      </c>
      <c r="DO47">
        <v>34</v>
      </c>
      <c r="DP47">
        <v>160</v>
      </c>
      <c r="DQ47" s="14">
        <v>5250</v>
      </c>
      <c r="DR47" s="14">
        <v>1390</v>
      </c>
      <c r="DS47" s="14">
        <v>6446</v>
      </c>
      <c r="DT47" s="14">
        <v>1846</v>
      </c>
      <c r="DU47" s="14">
        <v>1503.1</v>
      </c>
      <c r="DV47">
        <v>6.8</v>
      </c>
      <c r="DW47">
        <v>559</v>
      </c>
      <c r="DX47" s="14">
        <v>3075.2</v>
      </c>
      <c r="DY47">
        <v>905</v>
      </c>
      <c r="DZ47">
        <v>1065</v>
      </c>
      <c r="EA47">
        <v>0</v>
      </c>
      <c r="EB47" s="14">
        <f t="shared" si="101"/>
        <v>72900</v>
      </c>
      <c r="EC47" s="14">
        <v>551898</v>
      </c>
      <c r="ED47" s="14">
        <v>256500</v>
      </c>
      <c r="EE47" s="14">
        <v>1773000</v>
      </c>
      <c r="EF47" s="14">
        <v>689940</v>
      </c>
      <c r="EG47" s="14">
        <v>674100</v>
      </c>
      <c r="EH47" s="14">
        <v>1224</v>
      </c>
      <c r="EI47" s="14">
        <v>270558</v>
      </c>
      <c r="EJ47" s="14">
        <v>6120</v>
      </c>
      <c r="EK47" s="14">
        <v>28800</v>
      </c>
      <c r="EL47" s="14">
        <v>945000</v>
      </c>
      <c r="EM47" s="14">
        <v>250200</v>
      </c>
      <c r="EN47" s="14">
        <v>1160280</v>
      </c>
      <c r="EO47" s="14">
        <v>332280</v>
      </c>
      <c r="EP47" s="14">
        <v>270558</v>
      </c>
      <c r="EQ47">
        <v>1224</v>
      </c>
      <c r="ER47" s="14">
        <v>100620</v>
      </c>
      <c r="ES47" s="14">
        <v>553536</v>
      </c>
      <c r="ET47" s="14">
        <v>162900</v>
      </c>
      <c r="EU47" s="14">
        <v>191700</v>
      </c>
      <c r="EV47">
        <v>0</v>
      </c>
      <c r="EW47" t="s">
        <v>132</v>
      </c>
      <c r="EX47" t="s">
        <v>45</v>
      </c>
      <c r="EY47" t="s">
        <v>31</v>
      </c>
      <c r="EZ47" s="2" t="s">
        <v>127</v>
      </c>
      <c r="FA47" s="2"/>
      <c r="FB47" s="2"/>
      <c r="FH47">
        <v>0</v>
      </c>
      <c r="FS47">
        <v>745</v>
      </c>
    </row>
    <row r="48" spans="1:175" x14ac:dyDescent="0.2">
      <c r="A48" t="s">
        <v>35</v>
      </c>
      <c r="B48">
        <v>2004</v>
      </c>
      <c r="C48" s="45">
        <v>38139</v>
      </c>
      <c r="D48" t="s">
        <v>124</v>
      </c>
      <c r="E48" t="str">
        <f t="shared" si="0"/>
        <v>WA 2004</v>
      </c>
      <c r="F48" t="s">
        <v>251</v>
      </c>
      <c r="G48" t="s">
        <v>252</v>
      </c>
      <c r="H48" t="s">
        <v>253</v>
      </c>
      <c r="I48" t="s">
        <v>254</v>
      </c>
      <c r="J48" t="str">
        <f t="shared" si="102"/>
        <v/>
      </c>
      <c r="K48" t="str">
        <f t="shared" si="103"/>
        <v/>
      </c>
      <c r="L48" t="str">
        <f t="shared" si="104"/>
        <v/>
      </c>
      <c r="M48" t="str">
        <f t="shared" si="105"/>
        <v/>
      </c>
      <c r="N48" t="str">
        <f t="shared" si="106"/>
        <v/>
      </c>
      <c r="O48" t="str">
        <f t="shared" si="107"/>
        <v/>
      </c>
      <c r="P48" t="str">
        <f t="shared" si="108"/>
        <v/>
      </c>
      <c r="Q48" t="str">
        <f t="shared" si="109"/>
        <v/>
      </c>
      <c r="R48" t="str">
        <f t="shared" si="110"/>
        <v/>
      </c>
      <c r="S48" t="str">
        <f t="shared" si="111"/>
        <v/>
      </c>
      <c r="T48" t="str">
        <f t="shared" si="112"/>
        <v/>
      </c>
      <c r="U48" t="str">
        <f t="shared" si="113"/>
        <v/>
      </c>
      <c r="V48" t="str">
        <f t="shared" si="114"/>
        <v/>
      </c>
      <c r="W48" t="str">
        <f t="shared" si="115"/>
        <v/>
      </c>
      <c r="X48" t="str">
        <f t="shared" si="116"/>
        <v/>
      </c>
      <c r="Y48" t="str">
        <f t="shared" si="117"/>
        <v/>
      </c>
      <c r="Z48" t="str">
        <f t="shared" si="118"/>
        <v/>
      </c>
      <c r="AA48" t="str">
        <f t="shared" si="119"/>
        <v/>
      </c>
      <c r="AB48" t="str">
        <f t="shared" si="120"/>
        <v/>
      </c>
      <c r="AC48" t="str">
        <f t="shared" si="121"/>
        <v/>
      </c>
      <c r="AD48" t="str">
        <f t="shared" si="122"/>
        <v/>
      </c>
      <c r="AE48" t="str">
        <f t="shared" si="123"/>
        <v/>
      </c>
      <c r="AF48" t="str">
        <f t="shared" si="124"/>
        <v/>
      </c>
      <c r="AG48" t="str">
        <f t="shared" si="125"/>
        <v/>
      </c>
      <c r="AH48" t="str">
        <f t="shared" si="126"/>
        <v/>
      </c>
      <c r="AI48" t="str">
        <f t="shared" si="127"/>
        <v/>
      </c>
      <c r="AJ48" t="str">
        <f t="shared" si="128"/>
        <v/>
      </c>
      <c r="AK48" t="str">
        <f t="shared" si="129"/>
        <v/>
      </c>
      <c r="AL48" t="str">
        <f t="shared" si="130"/>
        <v/>
      </c>
      <c r="AM48" t="str">
        <f t="shared" si="131"/>
        <v/>
      </c>
      <c r="AN48" t="str">
        <f t="shared" si="132"/>
        <v/>
      </c>
      <c r="AO48" t="str">
        <f t="shared" si="133"/>
        <v/>
      </c>
      <c r="AP48" t="str">
        <f t="shared" si="134"/>
        <v/>
      </c>
      <c r="AQ48" t="str">
        <f t="shared" si="135"/>
        <v/>
      </c>
      <c r="AR48" t="str">
        <f t="shared" si="136"/>
        <v/>
      </c>
      <c r="AS48" t="str">
        <f t="shared" si="137"/>
        <v/>
      </c>
      <c r="AT48" t="str">
        <f t="shared" si="138"/>
        <v/>
      </c>
      <c r="AU48" t="str">
        <f t="shared" si="139"/>
        <v/>
      </c>
      <c r="AV48" t="str">
        <f t="shared" si="140"/>
        <v/>
      </c>
      <c r="AW48" t="str">
        <f t="shared" si="141"/>
        <v/>
      </c>
      <c r="AX48" t="str">
        <f t="shared" si="142"/>
        <v/>
      </c>
      <c r="AY48" t="str">
        <f t="shared" si="143"/>
        <v/>
      </c>
      <c r="AZ48" t="str">
        <f t="shared" si="144"/>
        <v/>
      </c>
      <c r="BA48" t="str">
        <f t="shared" si="145"/>
        <v/>
      </c>
      <c r="BB48" t="str">
        <f t="shared" si="146"/>
        <v/>
      </c>
      <c r="BC48" t="str">
        <f t="shared" si="147"/>
        <v>NWPL</v>
      </c>
      <c r="BD48" t="str">
        <f t="shared" si="148"/>
        <v/>
      </c>
      <c r="BE48" t="str">
        <f t="shared" si="149"/>
        <v/>
      </c>
      <c r="BF48" t="str">
        <f t="shared" si="150"/>
        <v/>
      </c>
      <c r="BG48" t="str">
        <f t="shared" si="151"/>
        <v>NWPL 2004</v>
      </c>
      <c r="BH48" t="str">
        <f t="shared" si="152"/>
        <v/>
      </c>
      <c r="BI48" t="str">
        <f t="shared" si="153"/>
        <v/>
      </c>
      <c r="BJ48" t="str">
        <f t="shared" si="154"/>
        <v/>
      </c>
      <c r="BK48" t="str">
        <f t="shared" si="155"/>
        <v/>
      </c>
      <c r="BL48" t="str">
        <f t="shared" si="156"/>
        <v/>
      </c>
      <c r="BM48" t="str">
        <f t="shared" si="157"/>
        <v/>
      </c>
      <c r="BN48" t="str">
        <f t="shared" si="158"/>
        <v/>
      </c>
      <c r="BO48" t="str">
        <f t="shared" si="159"/>
        <v/>
      </c>
      <c r="BP48" t="str">
        <f t="shared" si="160"/>
        <v/>
      </c>
      <c r="BQ48" t="str">
        <f t="shared" si="161"/>
        <v/>
      </c>
      <c r="BR48" t="str">
        <f t="shared" si="162"/>
        <v/>
      </c>
      <c r="BS48" t="str">
        <f t="shared" si="163"/>
        <v/>
      </c>
      <c r="BT48" t="str">
        <f t="shared" si="164"/>
        <v/>
      </c>
      <c r="BU48" t="str">
        <f t="shared" si="165"/>
        <v/>
      </c>
      <c r="BV48" t="str">
        <f t="shared" si="166"/>
        <v/>
      </c>
      <c r="BW48" t="str">
        <f t="shared" si="167"/>
        <v/>
      </c>
      <c r="BX48" t="str">
        <f t="shared" si="168"/>
        <v/>
      </c>
      <c r="BY48" t="str">
        <f t="shared" si="169"/>
        <v/>
      </c>
      <c r="BZ48" t="str">
        <f t="shared" si="170"/>
        <v/>
      </c>
      <c r="CA48" t="str">
        <f t="shared" si="171"/>
        <v/>
      </c>
      <c r="CB48" t="str">
        <f t="shared" si="172"/>
        <v/>
      </c>
      <c r="CC48" t="str">
        <f t="shared" si="173"/>
        <v/>
      </c>
      <c r="CD48" t="str">
        <f t="shared" si="174"/>
        <v/>
      </c>
      <c r="CE48" t="str">
        <f t="shared" si="175"/>
        <v/>
      </c>
      <c r="CF48" t="str">
        <f t="shared" si="176"/>
        <v/>
      </c>
      <c r="CG48" t="str">
        <f t="shared" si="177"/>
        <v/>
      </c>
      <c r="CH48" t="str">
        <f t="shared" si="178"/>
        <v/>
      </c>
      <c r="CI48" t="str">
        <f t="shared" si="179"/>
        <v/>
      </c>
      <c r="CJ48" t="str">
        <f t="shared" si="180"/>
        <v/>
      </c>
      <c r="CK48" t="str">
        <f t="shared" si="181"/>
        <v/>
      </c>
      <c r="CL48" t="str">
        <f t="shared" si="182"/>
        <v/>
      </c>
      <c r="CM48" t="str">
        <f t="shared" si="183"/>
        <v/>
      </c>
      <c r="CN48" t="str">
        <f t="shared" si="184"/>
        <v/>
      </c>
      <c r="CO48" t="str">
        <f t="shared" si="185"/>
        <v/>
      </c>
      <c r="CP48" t="str">
        <f t="shared" si="186"/>
        <v/>
      </c>
      <c r="CQ48" t="str">
        <f t="shared" si="187"/>
        <v/>
      </c>
      <c r="CR48" t="str">
        <f t="shared" si="188"/>
        <v/>
      </c>
      <c r="CS48" t="str">
        <f t="shared" si="189"/>
        <v/>
      </c>
      <c r="CT48" t="str">
        <f t="shared" si="190"/>
        <v/>
      </c>
      <c r="CU48" t="str">
        <f t="shared" si="191"/>
        <v/>
      </c>
      <c r="CV48" t="str">
        <f t="shared" si="192"/>
        <v/>
      </c>
      <c r="CW48" t="str">
        <f t="shared" si="193"/>
        <v/>
      </c>
      <c r="CX48" t="str">
        <f t="shared" si="194"/>
        <v/>
      </c>
      <c r="CY48" t="str">
        <f t="shared" si="195"/>
        <v/>
      </c>
      <c r="CZ48" t="str">
        <f t="shared" si="196"/>
        <v/>
      </c>
      <c r="DA48" t="str">
        <f t="shared" si="197"/>
        <v/>
      </c>
      <c r="DB48" t="str">
        <f t="shared" si="198"/>
        <v/>
      </c>
      <c r="DC48" t="str">
        <f t="shared" si="199"/>
        <v/>
      </c>
      <c r="DD48" t="str">
        <f t="shared" si="200"/>
        <v/>
      </c>
      <c r="DE48" t="str">
        <f t="shared" si="201"/>
        <v/>
      </c>
      <c r="DF48">
        <v>630</v>
      </c>
      <c r="DG48">
        <v>630</v>
      </c>
      <c r="DH48" s="14">
        <v>3066.1</v>
      </c>
      <c r="DI48" s="14">
        <v>1425</v>
      </c>
      <c r="DJ48" s="14">
        <v>9850</v>
      </c>
      <c r="DK48" s="14">
        <v>4833</v>
      </c>
      <c r="DL48" s="14">
        <v>4745</v>
      </c>
      <c r="DM48">
        <v>6.8</v>
      </c>
      <c r="DN48" s="14">
        <v>1503.1</v>
      </c>
      <c r="DO48">
        <v>34</v>
      </c>
      <c r="DP48">
        <v>160</v>
      </c>
      <c r="DQ48" s="14">
        <v>6130</v>
      </c>
      <c r="DR48" s="14">
        <v>1390</v>
      </c>
      <c r="DS48" s="14">
        <v>7546</v>
      </c>
      <c r="DT48" s="14">
        <v>1846</v>
      </c>
      <c r="DU48" s="14">
        <v>1503.1</v>
      </c>
      <c r="DV48">
        <v>6.8</v>
      </c>
      <c r="DW48">
        <v>559</v>
      </c>
      <c r="DX48" s="14">
        <v>3075.2</v>
      </c>
      <c r="DY48">
        <v>905</v>
      </c>
      <c r="DZ48">
        <v>1065</v>
      </c>
      <c r="EA48">
        <v>0</v>
      </c>
      <c r="EB48" s="14">
        <f t="shared" si="101"/>
        <v>113400</v>
      </c>
      <c r="EC48" s="14">
        <v>551898</v>
      </c>
      <c r="ED48" s="14">
        <v>256500</v>
      </c>
      <c r="EE48" s="14">
        <v>1773000</v>
      </c>
      <c r="EF48" s="14">
        <v>869940</v>
      </c>
      <c r="EG48" s="14">
        <v>854100</v>
      </c>
      <c r="EH48" s="14">
        <v>1224</v>
      </c>
      <c r="EI48" s="14">
        <v>270558</v>
      </c>
      <c r="EJ48" s="14">
        <v>6120</v>
      </c>
      <c r="EK48" s="14">
        <v>28800</v>
      </c>
      <c r="EL48" s="14">
        <v>1103400</v>
      </c>
      <c r="EM48" s="14">
        <v>250200</v>
      </c>
      <c r="EN48" s="14">
        <v>1358280</v>
      </c>
      <c r="EO48" s="14">
        <v>332280</v>
      </c>
      <c r="EP48" s="14">
        <v>270558</v>
      </c>
      <c r="EQ48">
        <v>1224</v>
      </c>
      <c r="ER48" s="14">
        <v>100620</v>
      </c>
      <c r="ES48" s="14">
        <v>553536</v>
      </c>
      <c r="ET48" s="14">
        <v>162900</v>
      </c>
      <c r="EU48" s="14">
        <v>191700</v>
      </c>
      <c r="EV48">
        <v>0</v>
      </c>
      <c r="EW48" t="s">
        <v>53</v>
      </c>
      <c r="EX48" t="s">
        <v>45</v>
      </c>
      <c r="EY48" t="s">
        <v>31</v>
      </c>
      <c r="EZ48" s="2" t="s">
        <v>127</v>
      </c>
      <c r="FA48" s="2"/>
      <c r="FB48" s="2"/>
      <c r="FS48">
        <v>532</v>
      </c>
    </row>
    <row r="49" spans="1:175" x14ac:dyDescent="0.2">
      <c r="A49" t="s">
        <v>204</v>
      </c>
      <c r="B49">
        <v>2004</v>
      </c>
      <c r="C49" s="45">
        <v>38139</v>
      </c>
      <c r="D49" t="s">
        <v>6</v>
      </c>
      <c r="E49" t="str">
        <f t="shared" si="0"/>
        <v>ID 2004</v>
      </c>
      <c r="F49" t="s">
        <v>375</v>
      </c>
      <c r="G49" t="s">
        <v>376</v>
      </c>
      <c r="H49" t="s">
        <v>377</v>
      </c>
      <c r="I49" t="s">
        <v>378</v>
      </c>
      <c r="J49" t="str">
        <f t="shared" si="102"/>
        <v/>
      </c>
      <c r="K49" t="str">
        <f t="shared" si="103"/>
        <v/>
      </c>
      <c r="L49" t="str">
        <f t="shared" si="104"/>
        <v/>
      </c>
      <c r="M49" t="str">
        <f t="shared" si="105"/>
        <v/>
      </c>
      <c r="N49" t="str">
        <f t="shared" si="106"/>
        <v/>
      </c>
      <c r="O49" t="str">
        <f t="shared" si="107"/>
        <v/>
      </c>
      <c r="P49" t="str">
        <f t="shared" si="108"/>
        <v/>
      </c>
      <c r="Q49" t="str">
        <f t="shared" si="109"/>
        <v/>
      </c>
      <c r="R49" t="str">
        <f t="shared" si="110"/>
        <v/>
      </c>
      <c r="S49" t="str">
        <f t="shared" si="111"/>
        <v/>
      </c>
      <c r="T49" t="str">
        <f t="shared" si="112"/>
        <v/>
      </c>
      <c r="U49" t="str">
        <f t="shared" si="113"/>
        <v/>
      </c>
      <c r="V49" t="str">
        <f t="shared" si="114"/>
        <v/>
      </c>
      <c r="W49" t="str">
        <f t="shared" si="115"/>
        <v/>
      </c>
      <c r="X49" t="str">
        <f t="shared" si="116"/>
        <v/>
      </c>
      <c r="Y49" t="str">
        <f t="shared" si="117"/>
        <v/>
      </c>
      <c r="Z49" t="str">
        <f t="shared" si="118"/>
        <v/>
      </c>
      <c r="AA49" t="str">
        <f t="shared" si="119"/>
        <v/>
      </c>
      <c r="AB49" t="str">
        <f t="shared" si="120"/>
        <v/>
      </c>
      <c r="AC49" t="str">
        <f t="shared" si="121"/>
        <v/>
      </c>
      <c r="AD49" t="str">
        <f t="shared" si="122"/>
        <v/>
      </c>
      <c r="AE49" t="str">
        <f t="shared" si="123"/>
        <v/>
      </c>
      <c r="AF49" t="str">
        <f t="shared" si="124"/>
        <v/>
      </c>
      <c r="AG49" t="str">
        <f t="shared" si="125"/>
        <v/>
      </c>
      <c r="AH49" t="str">
        <f t="shared" si="126"/>
        <v/>
      </c>
      <c r="AI49" t="str">
        <f t="shared" si="127"/>
        <v/>
      </c>
      <c r="AJ49" t="str">
        <f t="shared" si="128"/>
        <v/>
      </c>
      <c r="AK49" t="str">
        <f t="shared" si="129"/>
        <v/>
      </c>
      <c r="AL49" t="str">
        <f t="shared" si="130"/>
        <v/>
      </c>
      <c r="AM49" t="str">
        <f t="shared" si="131"/>
        <v/>
      </c>
      <c r="AN49" t="str">
        <f t="shared" si="132"/>
        <v/>
      </c>
      <c r="AO49" t="str">
        <f t="shared" si="133"/>
        <v/>
      </c>
      <c r="AP49" t="str">
        <f t="shared" si="134"/>
        <v/>
      </c>
      <c r="AQ49" t="str">
        <f t="shared" si="135"/>
        <v/>
      </c>
      <c r="AR49" t="str">
        <f t="shared" si="136"/>
        <v/>
      </c>
      <c r="AS49" t="str">
        <f t="shared" si="137"/>
        <v/>
      </c>
      <c r="AT49" t="str">
        <f t="shared" si="138"/>
        <v/>
      </c>
      <c r="AU49" t="str">
        <f t="shared" si="139"/>
        <v/>
      </c>
      <c r="AV49" t="str">
        <f t="shared" si="140"/>
        <v/>
      </c>
      <c r="AW49" t="str">
        <f t="shared" si="141"/>
        <v/>
      </c>
      <c r="AX49" t="str">
        <f t="shared" si="142"/>
        <v/>
      </c>
      <c r="AY49" t="str">
        <f t="shared" si="143"/>
        <v/>
      </c>
      <c r="AZ49" t="str">
        <f t="shared" si="144"/>
        <v/>
      </c>
      <c r="BA49" t="str">
        <f t="shared" si="145"/>
        <v/>
      </c>
      <c r="BB49" t="str">
        <f t="shared" si="146"/>
        <v/>
      </c>
      <c r="BC49" t="str">
        <f t="shared" si="147"/>
        <v>NWPL</v>
      </c>
      <c r="BD49" t="str">
        <f t="shared" si="148"/>
        <v/>
      </c>
      <c r="BE49" t="str">
        <f t="shared" si="149"/>
        <v/>
      </c>
      <c r="BF49" t="str">
        <f t="shared" si="150"/>
        <v/>
      </c>
      <c r="BG49" t="str">
        <f t="shared" si="151"/>
        <v>NWPL 2004</v>
      </c>
      <c r="BH49" t="str">
        <f t="shared" si="152"/>
        <v/>
      </c>
      <c r="BI49" t="str">
        <f t="shared" si="153"/>
        <v/>
      </c>
      <c r="BJ49" t="str">
        <f t="shared" si="154"/>
        <v/>
      </c>
      <c r="BK49" t="str">
        <f t="shared" si="155"/>
        <v/>
      </c>
      <c r="BL49" t="str">
        <f t="shared" si="156"/>
        <v/>
      </c>
      <c r="BM49" t="str">
        <f t="shared" si="157"/>
        <v/>
      </c>
      <c r="BN49" t="str">
        <f t="shared" si="158"/>
        <v/>
      </c>
      <c r="BO49" t="str">
        <f t="shared" si="159"/>
        <v/>
      </c>
      <c r="BP49" t="str">
        <f t="shared" si="160"/>
        <v/>
      </c>
      <c r="BQ49" t="str">
        <f t="shared" si="161"/>
        <v/>
      </c>
      <c r="BR49" t="str">
        <f t="shared" si="162"/>
        <v/>
      </c>
      <c r="BS49" t="str">
        <f t="shared" si="163"/>
        <v/>
      </c>
      <c r="BT49" t="str">
        <f t="shared" si="164"/>
        <v/>
      </c>
      <c r="BU49" t="str">
        <f t="shared" si="165"/>
        <v/>
      </c>
      <c r="BV49" t="str">
        <f t="shared" si="166"/>
        <v/>
      </c>
      <c r="BW49" t="str">
        <f t="shared" si="167"/>
        <v/>
      </c>
      <c r="BX49" t="str">
        <f t="shared" si="168"/>
        <v/>
      </c>
      <c r="BY49" t="str">
        <f t="shared" si="169"/>
        <v/>
      </c>
      <c r="BZ49" t="str">
        <f t="shared" si="170"/>
        <v/>
      </c>
      <c r="CA49" t="str">
        <f t="shared" si="171"/>
        <v/>
      </c>
      <c r="CB49" t="str">
        <f t="shared" si="172"/>
        <v/>
      </c>
      <c r="CC49" t="str">
        <f t="shared" si="173"/>
        <v/>
      </c>
      <c r="CD49" t="str">
        <f t="shared" si="174"/>
        <v/>
      </c>
      <c r="CE49" t="str">
        <f t="shared" si="175"/>
        <v/>
      </c>
      <c r="CF49" t="str">
        <f t="shared" si="176"/>
        <v/>
      </c>
      <c r="CG49" t="str">
        <f t="shared" si="177"/>
        <v/>
      </c>
      <c r="CH49" t="str">
        <f t="shared" si="178"/>
        <v/>
      </c>
      <c r="CI49" t="str">
        <f t="shared" si="179"/>
        <v/>
      </c>
      <c r="CJ49" t="str">
        <f t="shared" si="180"/>
        <v/>
      </c>
      <c r="CK49" t="str">
        <f t="shared" si="181"/>
        <v/>
      </c>
      <c r="CL49" t="str">
        <f t="shared" si="182"/>
        <v/>
      </c>
      <c r="CM49" t="str">
        <f t="shared" si="183"/>
        <v/>
      </c>
      <c r="CN49" t="str">
        <f t="shared" si="184"/>
        <v/>
      </c>
      <c r="CO49" t="str">
        <f t="shared" si="185"/>
        <v/>
      </c>
      <c r="CP49" t="str">
        <f t="shared" si="186"/>
        <v/>
      </c>
      <c r="CQ49" t="str">
        <f t="shared" si="187"/>
        <v/>
      </c>
      <c r="CR49" t="str">
        <f t="shared" si="188"/>
        <v/>
      </c>
      <c r="CS49" t="str">
        <f t="shared" si="189"/>
        <v/>
      </c>
      <c r="CT49" t="str">
        <f t="shared" si="190"/>
        <v/>
      </c>
      <c r="CU49" t="str">
        <f t="shared" si="191"/>
        <v/>
      </c>
      <c r="CV49" t="str">
        <f t="shared" si="192"/>
        <v/>
      </c>
      <c r="CW49" t="str">
        <f t="shared" si="193"/>
        <v/>
      </c>
      <c r="CX49" t="str">
        <f t="shared" si="194"/>
        <v/>
      </c>
      <c r="CY49" t="str">
        <f t="shared" si="195"/>
        <v/>
      </c>
      <c r="CZ49" t="str">
        <f t="shared" si="196"/>
        <v/>
      </c>
      <c r="DA49" t="str">
        <f t="shared" si="197"/>
        <v/>
      </c>
      <c r="DB49" t="str">
        <f t="shared" si="198"/>
        <v/>
      </c>
      <c r="DC49" t="str">
        <f t="shared" si="199"/>
        <v/>
      </c>
      <c r="DD49" t="str">
        <f t="shared" si="200"/>
        <v/>
      </c>
      <c r="DE49" t="str">
        <f t="shared" si="201"/>
        <v/>
      </c>
      <c r="DF49">
        <v>250</v>
      </c>
      <c r="DG49">
        <v>250</v>
      </c>
      <c r="DH49" s="14">
        <v>3066.1</v>
      </c>
      <c r="DI49" s="14">
        <v>1425</v>
      </c>
      <c r="DJ49" s="14">
        <v>9850</v>
      </c>
      <c r="DK49" s="14">
        <v>4833</v>
      </c>
      <c r="DL49" s="14">
        <v>4745</v>
      </c>
      <c r="DM49">
        <v>6.8</v>
      </c>
      <c r="DN49" s="14">
        <v>1503.1</v>
      </c>
      <c r="DO49">
        <v>34</v>
      </c>
      <c r="DP49">
        <v>160</v>
      </c>
      <c r="DQ49" s="14">
        <v>5500</v>
      </c>
      <c r="DR49" s="14">
        <v>1390</v>
      </c>
      <c r="DS49" s="14">
        <v>7546</v>
      </c>
      <c r="DT49" s="14">
        <v>1846</v>
      </c>
      <c r="DU49" s="14">
        <v>1503.1</v>
      </c>
      <c r="DV49">
        <v>6.8</v>
      </c>
      <c r="DW49">
        <v>559</v>
      </c>
      <c r="DX49" s="14">
        <v>3075.2</v>
      </c>
      <c r="DY49">
        <v>905</v>
      </c>
      <c r="DZ49">
        <v>1065</v>
      </c>
      <c r="EA49">
        <v>0</v>
      </c>
      <c r="EB49" s="14">
        <f t="shared" si="101"/>
        <v>45000</v>
      </c>
      <c r="EC49" s="14">
        <v>551898</v>
      </c>
      <c r="ED49" s="14">
        <v>256500</v>
      </c>
      <c r="EE49" s="14">
        <v>1773000</v>
      </c>
      <c r="EF49" s="14">
        <v>869940</v>
      </c>
      <c r="EG49" s="14">
        <v>854100</v>
      </c>
      <c r="EH49" s="14">
        <v>1224</v>
      </c>
      <c r="EI49" s="14">
        <v>270558</v>
      </c>
      <c r="EJ49" s="14">
        <v>6120</v>
      </c>
      <c r="EK49" s="14">
        <v>28800</v>
      </c>
      <c r="EL49" s="14">
        <v>990000</v>
      </c>
      <c r="EM49" s="14">
        <v>250200</v>
      </c>
      <c r="EN49" s="14">
        <v>1358280</v>
      </c>
      <c r="EO49" s="14">
        <v>332280</v>
      </c>
      <c r="EP49" s="14">
        <v>270558</v>
      </c>
      <c r="EQ49">
        <v>1224</v>
      </c>
      <c r="ER49" s="14">
        <v>100620</v>
      </c>
      <c r="ES49" s="14">
        <v>553536</v>
      </c>
      <c r="ET49" s="14">
        <v>162900</v>
      </c>
      <c r="EU49" s="14">
        <v>191700</v>
      </c>
      <c r="EV49">
        <v>0</v>
      </c>
      <c r="EW49" t="s">
        <v>53</v>
      </c>
      <c r="EX49" t="s">
        <v>45</v>
      </c>
      <c r="EY49" t="s">
        <v>31</v>
      </c>
      <c r="EZ49" t="s">
        <v>127</v>
      </c>
      <c r="FS49">
        <v>627</v>
      </c>
    </row>
    <row r="50" spans="1:175" x14ac:dyDescent="0.2">
      <c r="A50" t="s">
        <v>60</v>
      </c>
      <c r="B50">
        <v>2004</v>
      </c>
      <c r="C50" s="45"/>
      <c r="D50" t="s">
        <v>124</v>
      </c>
      <c r="E50" t="str">
        <f t="shared" si="0"/>
        <v>WA 2004</v>
      </c>
      <c r="F50" t="s">
        <v>312</v>
      </c>
      <c r="G50" s="2" t="s">
        <v>312</v>
      </c>
      <c r="H50" t="s">
        <v>313</v>
      </c>
      <c r="I50" t="s">
        <v>314</v>
      </c>
      <c r="J50" t="str">
        <f t="shared" si="102"/>
        <v/>
      </c>
      <c r="K50" t="str">
        <f t="shared" si="103"/>
        <v/>
      </c>
      <c r="L50" t="str">
        <f t="shared" si="104"/>
        <v/>
      </c>
      <c r="M50" t="str">
        <f t="shared" si="105"/>
        <v/>
      </c>
      <c r="N50" t="str">
        <f t="shared" si="106"/>
        <v/>
      </c>
      <c r="O50" t="str">
        <f t="shared" si="107"/>
        <v/>
      </c>
      <c r="P50" t="str">
        <f t="shared" si="108"/>
        <v/>
      </c>
      <c r="Q50" t="str">
        <f t="shared" si="109"/>
        <v/>
      </c>
      <c r="R50" t="str">
        <f t="shared" si="110"/>
        <v/>
      </c>
      <c r="S50" t="str">
        <f t="shared" si="111"/>
        <v/>
      </c>
      <c r="T50" t="str">
        <f t="shared" si="112"/>
        <v/>
      </c>
      <c r="U50" t="str">
        <f t="shared" si="113"/>
        <v/>
      </c>
      <c r="V50" t="str">
        <f t="shared" si="114"/>
        <v/>
      </c>
      <c r="W50" t="str">
        <f t="shared" si="115"/>
        <v/>
      </c>
      <c r="X50" t="str">
        <f t="shared" si="116"/>
        <v/>
      </c>
      <c r="Y50" t="str">
        <f t="shared" si="117"/>
        <v/>
      </c>
      <c r="Z50" t="str">
        <f t="shared" si="118"/>
        <v/>
      </c>
      <c r="AA50" t="str">
        <f t="shared" si="119"/>
        <v/>
      </c>
      <c r="AB50" t="str">
        <f t="shared" si="120"/>
        <v/>
      </c>
      <c r="AC50" t="str">
        <f t="shared" si="121"/>
        <v/>
      </c>
      <c r="AD50" t="str">
        <f t="shared" si="122"/>
        <v/>
      </c>
      <c r="AE50" t="str">
        <f t="shared" si="123"/>
        <v/>
      </c>
      <c r="AF50" t="str">
        <f t="shared" si="124"/>
        <v/>
      </c>
      <c r="AG50" t="str">
        <f t="shared" si="125"/>
        <v/>
      </c>
      <c r="AH50" t="str">
        <f t="shared" si="126"/>
        <v/>
      </c>
      <c r="AI50" t="str">
        <f t="shared" si="127"/>
        <v/>
      </c>
      <c r="AJ50" t="str">
        <f t="shared" si="128"/>
        <v/>
      </c>
      <c r="AK50" t="str">
        <f t="shared" si="129"/>
        <v/>
      </c>
      <c r="AL50" t="str">
        <f t="shared" si="130"/>
        <v/>
      </c>
      <c r="AM50" t="str">
        <f t="shared" si="131"/>
        <v/>
      </c>
      <c r="AN50" t="str">
        <f t="shared" si="132"/>
        <v/>
      </c>
      <c r="AO50" t="str">
        <f t="shared" si="133"/>
        <v/>
      </c>
      <c r="AP50" t="str">
        <f t="shared" si="134"/>
        <v/>
      </c>
      <c r="AQ50" t="str">
        <f t="shared" si="135"/>
        <v/>
      </c>
      <c r="AR50" t="str">
        <f t="shared" si="136"/>
        <v/>
      </c>
      <c r="AS50" t="str">
        <f t="shared" si="137"/>
        <v/>
      </c>
      <c r="AT50" t="str">
        <f t="shared" si="138"/>
        <v/>
      </c>
      <c r="AU50" t="str">
        <f t="shared" si="139"/>
        <v/>
      </c>
      <c r="AV50" t="str">
        <f t="shared" si="140"/>
        <v/>
      </c>
      <c r="AW50" t="str">
        <f t="shared" si="141"/>
        <v/>
      </c>
      <c r="AX50" t="str">
        <f t="shared" si="142"/>
        <v/>
      </c>
      <c r="AY50" t="str">
        <f t="shared" si="143"/>
        <v/>
      </c>
      <c r="AZ50" t="str">
        <f t="shared" si="144"/>
        <v/>
      </c>
      <c r="BA50" t="str">
        <f t="shared" si="145"/>
        <v/>
      </c>
      <c r="BB50" t="str">
        <f t="shared" si="146"/>
        <v/>
      </c>
      <c r="BC50" t="str">
        <f t="shared" si="147"/>
        <v>NWPL</v>
      </c>
      <c r="BD50" t="str">
        <f t="shared" si="148"/>
        <v/>
      </c>
      <c r="BE50" t="str">
        <f t="shared" si="149"/>
        <v/>
      </c>
      <c r="BF50" t="str">
        <f t="shared" si="150"/>
        <v/>
      </c>
      <c r="BG50" t="str">
        <f t="shared" si="151"/>
        <v>NWPL 2004</v>
      </c>
      <c r="BH50" t="str">
        <f t="shared" si="152"/>
        <v/>
      </c>
      <c r="BI50" t="str">
        <f t="shared" si="153"/>
        <v/>
      </c>
      <c r="BJ50" t="str">
        <f t="shared" si="154"/>
        <v/>
      </c>
      <c r="BK50" t="str">
        <f t="shared" si="155"/>
        <v/>
      </c>
      <c r="BL50" t="str">
        <f t="shared" si="156"/>
        <v/>
      </c>
      <c r="BM50" t="str">
        <f t="shared" si="157"/>
        <v/>
      </c>
      <c r="BN50" t="str">
        <f t="shared" si="158"/>
        <v/>
      </c>
      <c r="BO50" t="str">
        <f t="shared" si="159"/>
        <v/>
      </c>
      <c r="BP50" t="str">
        <f t="shared" si="160"/>
        <v/>
      </c>
      <c r="BQ50" t="str">
        <f t="shared" si="161"/>
        <v/>
      </c>
      <c r="BR50" t="str">
        <f t="shared" si="162"/>
        <v>PGT</v>
      </c>
      <c r="BS50" t="str">
        <f t="shared" si="163"/>
        <v/>
      </c>
      <c r="BT50" t="str">
        <f t="shared" si="164"/>
        <v/>
      </c>
      <c r="BU50" t="str">
        <f t="shared" si="165"/>
        <v/>
      </c>
      <c r="BV50" t="str">
        <f t="shared" si="166"/>
        <v>PGT 2004</v>
      </c>
      <c r="BW50" t="str">
        <f t="shared" si="167"/>
        <v/>
      </c>
      <c r="BX50" t="str">
        <f t="shared" si="168"/>
        <v/>
      </c>
      <c r="BY50" t="str">
        <f t="shared" si="169"/>
        <v/>
      </c>
      <c r="BZ50" t="str">
        <f t="shared" si="170"/>
        <v/>
      </c>
      <c r="CA50" t="str">
        <f t="shared" si="171"/>
        <v/>
      </c>
      <c r="CB50" t="str">
        <f t="shared" si="172"/>
        <v/>
      </c>
      <c r="CC50" t="str">
        <f t="shared" si="173"/>
        <v/>
      </c>
      <c r="CD50" t="str">
        <f t="shared" si="174"/>
        <v/>
      </c>
      <c r="CE50" t="str">
        <f t="shared" si="175"/>
        <v/>
      </c>
      <c r="CF50" t="str">
        <f t="shared" si="176"/>
        <v/>
      </c>
      <c r="CG50" t="str">
        <f t="shared" si="177"/>
        <v/>
      </c>
      <c r="CH50" t="str">
        <f t="shared" si="178"/>
        <v/>
      </c>
      <c r="CI50" t="str">
        <f t="shared" si="179"/>
        <v/>
      </c>
      <c r="CJ50" t="str">
        <f t="shared" si="180"/>
        <v/>
      </c>
      <c r="CK50" t="str">
        <f t="shared" si="181"/>
        <v/>
      </c>
      <c r="CL50" t="str">
        <f t="shared" si="182"/>
        <v/>
      </c>
      <c r="CM50" t="str">
        <f t="shared" si="183"/>
        <v/>
      </c>
      <c r="CN50" t="str">
        <f t="shared" si="184"/>
        <v/>
      </c>
      <c r="CO50" t="str">
        <f t="shared" si="185"/>
        <v/>
      </c>
      <c r="CP50" t="str">
        <f t="shared" si="186"/>
        <v/>
      </c>
      <c r="CQ50" t="str">
        <f t="shared" si="187"/>
        <v/>
      </c>
      <c r="CR50" t="str">
        <f t="shared" si="188"/>
        <v/>
      </c>
      <c r="CS50" t="str">
        <f t="shared" si="189"/>
        <v/>
      </c>
      <c r="CT50" t="str">
        <f t="shared" si="190"/>
        <v/>
      </c>
      <c r="CU50" t="str">
        <f t="shared" si="191"/>
        <v/>
      </c>
      <c r="CV50" t="str">
        <f t="shared" si="192"/>
        <v/>
      </c>
      <c r="CW50" t="str">
        <f t="shared" si="193"/>
        <v/>
      </c>
      <c r="CX50" t="str">
        <f t="shared" si="194"/>
        <v/>
      </c>
      <c r="CY50" t="str">
        <f t="shared" si="195"/>
        <v/>
      </c>
      <c r="CZ50" t="str">
        <f t="shared" si="196"/>
        <v/>
      </c>
      <c r="DA50" t="str">
        <f t="shared" si="197"/>
        <v/>
      </c>
      <c r="DB50" t="str">
        <f t="shared" si="198"/>
        <v/>
      </c>
      <c r="DC50" t="str">
        <f t="shared" si="199"/>
        <v/>
      </c>
      <c r="DD50" t="str">
        <f t="shared" si="200"/>
        <v/>
      </c>
      <c r="DE50" t="str">
        <f t="shared" si="201"/>
        <v/>
      </c>
      <c r="DF50">
        <v>1300</v>
      </c>
      <c r="DG50">
        <v>1300</v>
      </c>
      <c r="DH50" s="14">
        <v>3526.1</v>
      </c>
      <c r="DI50" s="14">
        <v>1425</v>
      </c>
      <c r="DJ50" s="14">
        <v>9850</v>
      </c>
      <c r="DK50" s="14">
        <v>4833</v>
      </c>
      <c r="DL50" s="14">
        <v>4745</v>
      </c>
      <c r="DM50">
        <v>6.8</v>
      </c>
      <c r="DN50" s="14">
        <v>1963.1</v>
      </c>
      <c r="DO50">
        <v>34</v>
      </c>
      <c r="DP50">
        <v>660</v>
      </c>
      <c r="DQ50" s="14">
        <v>9658</v>
      </c>
      <c r="DR50" s="14">
        <v>1390</v>
      </c>
      <c r="DS50" s="14">
        <v>8546</v>
      </c>
      <c r="DT50" s="14">
        <v>4246</v>
      </c>
      <c r="DU50" s="14">
        <v>1963.1</v>
      </c>
      <c r="DV50">
        <v>6.8</v>
      </c>
      <c r="DW50">
        <v>559</v>
      </c>
      <c r="DX50" s="14">
        <v>4815.2</v>
      </c>
      <c r="DY50">
        <v>905</v>
      </c>
      <c r="DZ50">
        <v>1065</v>
      </c>
      <c r="EA50">
        <v>0</v>
      </c>
      <c r="EB50" s="14">
        <f t="shared" si="101"/>
        <v>234000</v>
      </c>
      <c r="EC50" s="14">
        <v>634698</v>
      </c>
      <c r="ED50" s="14">
        <v>256500</v>
      </c>
      <c r="EE50" s="14">
        <v>1773000</v>
      </c>
      <c r="EF50" s="14">
        <v>869940</v>
      </c>
      <c r="EG50" s="14">
        <v>854100</v>
      </c>
      <c r="EH50" s="14">
        <v>1224</v>
      </c>
      <c r="EI50" s="14">
        <v>353358</v>
      </c>
      <c r="EJ50" s="14">
        <v>6120</v>
      </c>
      <c r="EK50" s="14">
        <v>118800</v>
      </c>
      <c r="EL50" s="14">
        <v>1738440</v>
      </c>
      <c r="EM50" s="14">
        <v>250200</v>
      </c>
      <c r="EN50" s="14">
        <v>1538280</v>
      </c>
      <c r="EO50" s="14">
        <v>764280</v>
      </c>
      <c r="EP50" s="14">
        <v>353358</v>
      </c>
      <c r="EQ50">
        <v>1224</v>
      </c>
      <c r="ER50" s="14">
        <v>100620</v>
      </c>
      <c r="ES50" s="14">
        <v>866736</v>
      </c>
      <c r="ET50" s="14">
        <v>162900</v>
      </c>
      <c r="EU50" s="14">
        <v>191700</v>
      </c>
      <c r="EV50">
        <v>0</v>
      </c>
      <c r="EW50" t="s">
        <v>53</v>
      </c>
      <c r="EX50" t="s">
        <v>45</v>
      </c>
      <c r="EY50" t="s">
        <v>31</v>
      </c>
      <c r="EZ50" t="s">
        <v>127</v>
      </c>
      <c r="FA50" t="s">
        <v>147</v>
      </c>
      <c r="FS50">
        <v>741</v>
      </c>
    </row>
    <row r="51" spans="1:175" x14ac:dyDescent="0.2">
      <c r="A51" t="s">
        <v>204</v>
      </c>
      <c r="B51">
        <v>2004</v>
      </c>
      <c r="C51" s="45"/>
      <c r="D51" t="s">
        <v>124</v>
      </c>
      <c r="E51" t="str">
        <f>CONCATENATE(D51," ",B51)</f>
        <v>WA 2004</v>
      </c>
      <c r="F51" t="s">
        <v>251</v>
      </c>
      <c r="G51" t="s">
        <v>252</v>
      </c>
      <c r="H51" t="s">
        <v>207</v>
      </c>
      <c r="I51" t="s">
        <v>385</v>
      </c>
      <c r="J51" t="str">
        <f t="shared" si="102"/>
        <v/>
      </c>
      <c r="K51" t="str">
        <f t="shared" si="103"/>
        <v/>
      </c>
      <c r="L51" t="str">
        <f t="shared" si="104"/>
        <v/>
      </c>
      <c r="M51" t="str">
        <f t="shared" si="105"/>
        <v/>
      </c>
      <c r="N51" t="str">
        <f t="shared" si="106"/>
        <v/>
      </c>
      <c r="O51" t="str">
        <f t="shared" si="107"/>
        <v/>
      </c>
      <c r="P51" t="str">
        <f t="shared" si="108"/>
        <v/>
      </c>
      <c r="Q51" t="str">
        <f t="shared" si="109"/>
        <v/>
      </c>
      <c r="R51" t="str">
        <f t="shared" si="110"/>
        <v/>
      </c>
      <c r="S51" t="str">
        <f t="shared" si="111"/>
        <v/>
      </c>
      <c r="T51" t="str">
        <f t="shared" si="112"/>
        <v/>
      </c>
      <c r="U51" t="str">
        <f t="shared" si="113"/>
        <v/>
      </c>
      <c r="V51" t="str">
        <f t="shared" si="114"/>
        <v/>
      </c>
      <c r="W51" t="str">
        <f t="shared" si="115"/>
        <v/>
      </c>
      <c r="X51" t="str">
        <f t="shared" si="116"/>
        <v/>
      </c>
      <c r="Y51" t="str">
        <f t="shared" si="117"/>
        <v/>
      </c>
      <c r="Z51" t="str">
        <f t="shared" si="118"/>
        <v/>
      </c>
      <c r="AA51" t="str">
        <f t="shared" si="119"/>
        <v/>
      </c>
      <c r="AB51" t="str">
        <f t="shared" si="120"/>
        <v/>
      </c>
      <c r="AC51" t="str">
        <f t="shared" si="121"/>
        <v/>
      </c>
      <c r="AD51" t="str">
        <f t="shared" si="122"/>
        <v/>
      </c>
      <c r="AE51" t="str">
        <f t="shared" si="123"/>
        <v/>
      </c>
      <c r="AF51" t="str">
        <f t="shared" si="124"/>
        <v/>
      </c>
      <c r="AG51" t="str">
        <f t="shared" si="125"/>
        <v/>
      </c>
      <c r="AH51" t="str">
        <f t="shared" si="126"/>
        <v/>
      </c>
      <c r="AI51" t="str">
        <f t="shared" si="127"/>
        <v/>
      </c>
      <c r="AJ51" t="str">
        <f t="shared" si="128"/>
        <v/>
      </c>
      <c r="AK51" t="str">
        <f t="shared" si="129"/>
        <v/>
      </c>
      <c r="AL51" t="str">
        <f t="shared" si="130"/>
        <v/>
      </c>
      <c r="AM51" t="str">
        <f t="shared" si="131"/>
        <v/>
      </c>
      <c r="AN51" t="str">
        <f t="shared" si="132"/>
        <v/>
      </c>
      <c r="AO51" t="str">
        <f t="shared" si="133"/>
        <v/>
      </c>
      <c r="AP51" t="str">
        <f t="shared" si="134"/>
        <v/>
      </c>
      <c r="AQ51" t="str">
        <f t="shared" si="135"/>
        <v/>
      </c>
      <c r="AR51" t="str">
        <f t="shared" si="136"/>
        <v/>
      </c>
      <c r="AS51" t="str">
        <f t="shared" si="137"/>
        <v/>
      </c>
      <c r="AT51" t="str">
        <f t="shared" si="138"/>
        <v/>
      </c>
      <c r="AU51" t="str">
        <f t="shared" si="139"/>
        <v/>
      </c>
      <c r="AV51" t="str">
        <f t="shared" si="140"/>
        <v/>
      </c>
      <c r="AW51" t="str">
        <f t="shared" si="141"/>
        <v/>
      </c>
      <c r="AX51" t="str">
        <f t="shared" si="142"/>
        <v/>
      </c>
      <c r="AY51" t="str">
        <f t="shared" si="143"/>
        <v/>
      </c>
      <c r="AZ51" t="str">
        <f t="shared" si="144"/>
        <v/>
      </c>
      <c r="BA51" t="str">
        <f t="shared" si="145"/>
        <v/>
      </c>
      <c r="BB51" t="str">
        <f t="shared" si="146"/>
        <v/>
      </c>
      <c r="BC51" t="str">
        <f t="shared" si="147"/>
        <v>NWPL</v>
      </c>
      <c r="BD51" t="str">
        <f t="shared" si="148"/>
        <v/>
      </c>
      <c r="BE51" t="str">
        <f t="shared" si="149"/>
        <v/>
      </c>
      <c r="BF51" t="str">
        <f t="shared" si="150"/>
        <v/>
      </c>
      <c r="BG51" t="str">
        <f t="shared" si="151"/>
        <v>NWPL 2004</v>
      </c>
      <c r="BH51" t="str">
        <f t="shared" si="152"/>
        <v/>
      </c>
      <c r="BI51" t="str">
        <f t="shared" si="153"/>
        <v/>
      </c>
      <c r="BJ51" t="str">
        <f t="shared" si="154"/>
        <v/>
      </c>
      <c r="BK51" t="str">
        <f t="shared" si="155"/>
        <v/>
      </c>
      <c r="BL51" t="str">
        <f t="shared" si="156"/>
        <v/>
      </c>
      <c r="BM51" t="str">
        <f t="shared" si="157"/>
        <v/>
      </c>
      <c r="BN51" t="str">
        <f t="shared" si="158"/>
        <v/>
      </c>
      <c r="BO51" t="str">
        <f t="shared" si="159"/>
        <v/>
      </c>
      <c r="BP51" t="str">
        <f t="shared" si="160"/>
        <v/>
      </c>
      <c r="BQ51" t="str">
        <f t="shared" si="161"/>
        <v/>
      </c>
      <c r="BR51" t="str">
        <f t="shared" si="162"/>
        <v/>
      </c>
      <c r="BS51" t="str">
        <f t="shared" si="163"/>
        <v/>
      </c>
      <c r="BT51" t="str">
        <f t="shared" si="164"/>
        <v/>
      </c>
      <c r="BU51" t="str">
        <f t="shared" si="165"/>
        <v/>
      </c>
      <c r="BV51" t="str">
        <f t="shared" si="166"/>
        <v/>
      </c>
      <c r="BW51" t="str">
        <f t="shared" si="167"/>
        <v/>
      </c>
      <c r="BX51" t="str">
        <f t="shared" si="168"/>
        <v/>
      </c>
      <c r="BY51" t="str">
        <f t="shared" si="169"/>
        <v/>
      </c>
      <c r="BZ51" t="str">
        <f t="shared" si="170"/>
        <v/>
      </c>
      <c r="CA51" t="str">
        <f t="shared" si="171"/>
        <v/>
      </c>
      <c r="CB51" t="str">
        <f t="shared" si="172"/>
        <v/>
      </c>
      <c r="CC51" t="str">
        <f t="shared" si="173"/>
        <v/>
      </c>
      <c r="CD51" t="str">
        <f t="shared" si="174"/>
        <v/>
      </c>
      <c r="CE51" t="str">
        <f t="shared" si="175"/>
        <v/>
      </c>
      <c r="CF51" t="str">
        <f t="shared" si="176"/>
        <v/>
      </c>
      <c r="CG51" t="str">
        <f t="shared" si="177"/>
        <v/>
      </c>
      <c r="CH51" t="str">
        <f t="shared" si="178"/>
        <v/>
      </c>
      <c r="CI51" t="str">
        <f t="shared" si="179"/>
        <v/>
      </c>
      <c r="CJ51" t="str">
        <f t="shared" si="180"/>
        <v/>
      </c>
      <c r="CK51" t="str">
        <f t="shared" si="181"/>
        <v/>
      </c>
      <c r="CL51" t="str">
        <f t="shared" si="182"/>
        <v/>
      </c>
      <c r="CM51" t="str">
        <f t="shared" si="183"/>
        <v/>
      </c>
      <c r="CN51" t="str">
        <f t="shared" si="184"/>
        <v/>
      </c>
      <c r="CO51" t="str">
        <f t="shared" si="185"/>
        <v/>
      </c>
      <c r="CP51" t="str">
        <f t="shared" si="186"/>
        <v/>
      </c>
      <c r="CQ51" t="str">
        <f t="shared" si="187"/>
        <v/>
      </c>
      <c r="CR51" t="str">
        <f t="shared" si="188"/>
        <v/>
      </c>
      <c r="CS51" t="str">
        <f t="shared" si="189"/>
        <v/>
      </c>
      <c r="CT51" t="str">
        <f t="shared" si="190"/>
        <v/>
      </c>
      <c r="CU51" t="str">
        <f t="shared" si="191"/>
        <v/>
      </c>
      <c r="CV51" t="str">
        <f t="shared" si="192"/>
        <v/>
      </c>
      <c r="CW51" t="str">
        <f t="shared" si="193"/>
        <v/>
      </c>
      <c r="CX51" t="str">
        <f t="shared" si="194"/>
        <v/>
      </c>
      <c r="CY51" t="str">
        <f t="shared" si="195"/>
        <v/>
      </c>
      <c r="CZ51" t="str">
        <f t="shared" si="196"/>
        <v/>
      </c>
      <c r="DA51" t="str">
        <f t="shared" si="197"/>
        <v/>
      </c>
      <c r="DB51" t="str">
        <f t="shared" si="198"/>
        <v/>
      </c>
      <c r="DC51" t="str">
        <f t="shared" si="199"/>
        <v/>
      </c>
      <c r="DD51" t="str">
        <f t="shared" si="200"/>
        <v/>
      </c>
      <c r="DE51" t="str">
        <f t="shared" si="201"/>
        <v/>
      </c>
      <c r="DF51">
        <v>630</v>
      </c>
      <c r="DG51">
        <v>630</v>
      </c>
      <c r="DH51" s="14">
        <v>3526.1</v>
      </c>
      <c r="DI51" s="14">
        <v>1425</v>
      </c>
      <c r="DJ51" s="14">
        <v>9850</v>
      </c>
      <c r="DK51" s="14">
        <v>4833</v>
      </c>
      <c r="DL51" s="14">
        <v>4745</v>
      </c>
      <c r="DM51">
        <v>6.8</v>
      </c>
      <c r="DN51" s="14">
        <v>1963.1</v>
      </c>
      <c r="DO51">
        <v>34</v>
      </c>
      <c r="DP51">
        <v>660</v>
      </c>
      <c r="DQ51" s="14">
        <v>8358</v>
      </c>
      <c r="DR51" s="14">
        <v>1390</v>
      </c>
      <c r="DS51" s="14">
        <v>8546</v>
      </c>
      <c r="DT51" s="14">
        <v>2946</v>
      </c>
      <c r="DU51" s="14">
        <v>1963.1</v>
      </c>
      <c r="DV51">
        <v>6.8</v>
      </c>
      <c r="DW51">
        <v>559</v>
      </c>
      <c r="DX51" s="14">
        <v>4815.2</v>
      </c>
      <c r="DY51">
        <v>905</v>
      </c>
      <c r="DZ51">
        <v>1065</v>
      </c>
      <c r="EA51">
        <v>0</v>
      </c>
      <c r="EB51" s="14">
        <f t="shared" si="101"/>
        <v>113400</v>
      </c>
      <c r="EC51" s="14">
        <v>634698</v>
      </c>
      <c r="ED51" s="14">
        <v>256500</v>
      </c>
      <c r="EE51" s="14">
        <v>1773000</v>
      </c>
      <c r="EF51" s="14">
        <v>869940</v>
      </c>
      <c r="EG51" s="14">
        <v>854100</v>
      </c>
      <c r="EH51" s="14">
        <v>1224</v>
      </c>
      <c r="EI51" s="14">
        <v>353358</v>
      </c>
      <c r="EJ51" s="14">
        <v>6120</v>
      </c>
      <c r="EK51" s="14">
        <v>118800</v>
      </c>
      <c r="EL51" s="14">
        <v>1504440</v>
      </c>
      <c r="EM51" s="14">
        <v>250200</v>
      </c>
      <c r="EN51" s="14">
        <v>1538280</v>
      </c>
      <c r="EO51" s="14">
        <v>530280</v>
      </c>
      <c r="EP51" s="14">
        <v>353358</v>
      </c>
      <c r="EQ51">
        <v>1224</v>
      </c>
      <c r="ER51" s="14">
        <v>100620</v>
      </c>
      <c r="ES51" s="14">
        <v>866736</v>
      </c>
      <c r="ET51" s="14">
        <v>162900</v>
      </c>
      <c r="EU51" s="14">
        <v>191700</v>
      </c>
      <c r="EV51">
        <v>0</v>
      </c>
      <c r="EW51" t="s">
        <v>53</v>
      </c>
      <c r="EX51" t="s">
        <v>45</v>
      </c>
      <c r="EY51" t="s">
        <v>31</v>
      </c>
      <c r="EZ51" s="2" t="s">
        <v>127</v>
      </c>
      <c r="FA51" s="2"/>
      <c r="FB51" s="2"/>
      <c r="FC51" t="s">
        <v>445</v>
      </c>
      <c r="FD51" t="s">
        <v>446</v>
      </c>
      <c r="FE51" t="s">
        <v>447</v>
      </c>
      <c r="FF51" t="s">
        <v>448</v>
      </c>
      <c r="FS51">
        <v>9</v>
      </c>
    </row>
    <row r="52" spans="1:175" x14ac:dyDescent="0.2">
      <c r="A52" t="s">
        <v>204</v>
      </c>
      <c r="B52">
        <v>2004</v>
      </c>
      <c r="C52" s="45"/>
      <c r="D52" t="s">
        <v>124</v>
      </c>
      <c r="E52" t="str">
        <f t="shared" si="0"/>
        <v>WA 2004</v>
      </c>
      <c r="F52" t="s">
        <v>347</v>
      </c>
      <c r="G52" t="s">
        <v>348</v>
      </c>
      <c r="H52" t="s">
        <v>349</v>
      </c>
      <c r="I52" t="s">
        <v>350</v>
      </c>
      <c r="J52" t="str">
        <f t="shared" si="102"/>
        <v/>
      </c>
      <c r="K52" t="str">
        <f t="shared" si="103"/>
        <v/>
      </c>
      <c r="L52" t="str">
        <f t="shared" si="104"/>
        <v/>
      </c>
      <c r="M52" t="str">
        <f t="shared" si="105"/>
        <v/>
      </c>
      <c r="N52" t="str">
        <f t="shared" si="106"/>
        <v/>
      </c>
      <c r="O52" t="str">
        <f t="shared" si="107"/>
        <v/>
      </c>
      <c r="P52" t="str">
        <f t="shared" si="108"/>
        <v/>
      </c>
      <c r="Q52" t="str">
        <f t="shared" si="109"/>
        <v/>
      </c>
      <c r="R52" t="str">
        <f t="shared" si="110"/>
        <v/>
      </c>
      <c r="S52" t="str">
        <f t="shared" si="111"/>
        <v/>
      </c>
      <c r="T52" t="str">
        <f t="shared" si="112"/>
        <v/>
      </c>
      <c r="U52" t="str">
        <f t="shared" si="113"/>
        <v/>
      </c>
      <c r="V52" t="str">
        <f t="shared" si="114"/>
        <v/>
      </c>
      <c r="W52" t="str">
        <f t="shared" si="115"/>
        <v/>
      </c>
      <c r="X52" t="str">
        <f t="shared" si="116"/>
        <v/>
      </c>
      <c r="Y52" t="str">
        <f t="shared" si="117"/>
        <v/>
      </c>
      <c r="Z52" t="str">
        <f t="shared" si="118"/>
        <v/>
      </c>
      <c r="AA52" t="str">
        <f t="shared" si="119"/>
        <v/>
      </c>
      <c r="AB52" t="str">
        <f t="shared" si="120"/>
        <v/>
      </c>
      <c r="AC52" t="str">
        <f t="shared" si="121"/>
        <v/>
      </c>
      <c r="AD52" t="str">
        <f t="shared" si="122"/>
        <v/>
      </c>
      <c r="AE52" t="str">
        <f t="shared" si="123"/>
        <v/>
      </c>
      <c r="AF52" t="str">
        <f t="shared" si="124"/>
        <v/>
      </c>
      <c r="AG52" t="str">
        <f t="shared" si="125"/>
        <v/>
      </c>
      <c r="AH52" t="str">
        <f t="shared" si="126"/>
        <v/>
      </c>
      <c r="AI52" t="str">
        <f t="shared" si="127"/>
        <v/>
      </c>
      <c r="AJ52" t="str">
        <f t="shared" si="128"/>
        <v/>
      </c>
      <c r="AK52" t="str">
        <f t="shared" si="129"/>
        <v/>
      </c>
      <c r="AL52" t="str">
        <f t="shared" si="130"/>
        <v/>
      </c>
      <c r="AM52" t="str">
        <f t="shared" si="131"/>
        <v/>
      </c>
      <c r="AN52" t="str">
        <f t="shared" si="132"/>
        <v/>
      </c>
      <c r="AO52" t="str">
        <f t="shared" si="133"/>
        <v/>
      </c>
      <c r="AP52" t="str">
        <f t="shared" si="134"/>
        <v/>
      </c>
      <c r="AQ52" t="str">
        <f t="shared" si="135"/>
        <v/>
      </c>
      <c r="AR52" t="str">
        <f t="shared" si="136"/>
        <v/>
      </c>
      <c r="AS52" t="str">
        <f t="shared" si="137"/>
        <v/>
      </c>
      <c r="AT52" t="str">
        <f t="shared" si="138"/>
        <v/>
      </c>
      <c r="AU52" t="str">
        <f t="shared" si="139"/>
        <v/>
      </c>
      <c r="AV52" t="str">
        <f t="shared" si="140"/>
        <v/>
      </c>
      <c r="AW52" t="str">
        <f t="shared" si="141"/>
        <v/>
      </c>
      <c r="AX52" t="str">
        <f t="shared" si="142"/>
        <v/>
      </c>
      <c r="AY52" t="str">
        <f t="shared" si="143"/>
        <v/>
      </c>
      <c r="AZ52" t="str">
        <f t="shared" si="144"/>
        <v/>
      </c>
      <c r="BA52" t="str">
        <f t="shared" si="145"/>
        <v/>
      </c>
      <c r="BB52" t="str">
        <f t="shared" si="146"/>
        <v/>
      </c>
      <c r="BC52" t="str">
        <f t="shared" si="147"/>
        <v>NWPL</v>
      </c>
      <c r="BD52" t="str">
        <f t="shared" si="148"/>
        <v/>
      </c>
      <c r="BE52" t="str">
        <f t="shared" si="149"/>
        <v/>
      </c>
      <c r="BF52" t="str">
        <f t="shared" si="150"/>
        <v/>
      </c>
      <c r="BG52" t="str">
        <f t="shared" si="151"/>
        <v>NWPL 2004</v>
      </c>
      <c r="BH52" t="str">
        <f t="shared" si="152"/>
        <v/>
      </c>
      <c r="BI52" t="str">
        <f t="shared" si="153"/>
        <v/>
      </c>
      <c r="BJ52" t="str">
        <f t="shared" si="154"/>
        <v/>
      </c>
      <c r="BK52" t="str">
        <f t="shared" si="155"/>
        <v/>
      </c>
      <c r="BL52" t="str">
        <f t="shared" si="156"/>
        <v/>
      </c>
      <c r="BM52" t="str">
        <f t="shared" si="157"/>
        <v/>
      </c>
      <c r="BN52" t="str">
        <f t="shared" si="158"/>
        <v/>
      </c>
      <c r="BO52" t="str">
        <f t="shared" si="159"/>
        <v/>
      </c>
      <c r="BP52" t="str">
        <f t="shared" si="160"/>
        <v/>
      </c>
      <c r="BQ52" t="str">
        <f t="shared" si="161"/>
        <v/>
      </c>
      <c r="BR52" t="str">
        <f t="shared" si="162"/>
        <v/>
      </c>
      <c r="BS52" t="str">
        <f t="shared" si="163"/>
        <v/>
      </c>
      <c r="BT52" t="str">
        <f t="shared" si="164"/>
        <v/>
      </c>
      <c r="BU52" t="str">
        <f t="shared" si="165"/>
        <v/>
      </c>
      <c r="BV52" t="str">
        <f t="shared" si="166"/>
        <v/>
      </c>
      <c r="BW52" t="str">
        <f t="shared" si="167"/>
        <v/>
      </c>
      <c r="BX52" t="str">
        <f t="shared" si="168"/>
        <v/>
      </c>
      <c r="BY52" t="str">
        <f t="shared" si="169"/>
        <v/>
      </c>
      <c r="BZ52" t="str">
        <f t="shared" si="170"/>
        <v/>
      </c>
      <c r="CA52" t="str">
        <f t="shared" si="171"/>
        <v/>
      </c>
      <c r="CB52" t="str">
        <f t="shared" si="172"/>
        <v/>
      </c>
      <c r="CC52" t="str">
        <f t="shared" si="173"/>
        <v/>
      </c>
      <c r="CD52" t="str">
        <f t="shared" si="174"/>
        <v/>
      </c>
      <c r="CE52" t="str">
        <f t="shared" si="175"/>
        <v/>
      </c>
      <c r="CF52" t="str">
        <f t="shared" si="176"/>
        <v/>
      </c>
      <c r="CG52" t="str">
        <f t="shared" si="177"/>
        <v/>
      </c>
      <c r="CH52" t="str">
        <f t="shared" si="178"/>
        <v/>
      </c>
      <c r="CI52" t="str">
        <f t="shared" si="179"/>
        <v/>
      </c>
      <c r="CJ52" t="str">
        <f t="shared" si="180"/>
        <v/>
      </c>
      <c r="CK52" t="str">
        <f t="shared" si="181"/>
        <v/>
      </c>
      <c r="CL52" t="str">
        <f t="shared" si="182"/>
        <v/>
      </c>
      <c r="CM52" t="str">
        <f t="shared" si="183"/>
        <v/>
      </c>
      <c r="CN52" t="str">
        <f t="shared" si="184"/>
        <v/>
      </c>
      <c r="CO52" t="str">
        <f t="shared" si="185"/>
        <v/>
      </c>
      <c r="CP52" t="str">
        <f t="shared" si="186"/>
        <v/>
      </c>
      <c r="CQ52" t="str">
        <f t="shared" si="187"/>
        <v/>
      </c>
      <c r="CR52" t="str">
        <f t="shared" si="188"/>
        <v/>
      </c>
      <c r="CS52" t="str">
        <f t="shared" si="189"/>
        <v/>
      </c>
      <c r="CT52" t="str">
        <f t="shared" si="190"/>
        <v/>
      </c>
      <c r="CU52" t="str">
        <f t="shared" si="191"/>
        <v/>
      </c>
      <c r="CV52" t="str">
        <f t="shared" si="192"/>
        <v/>
      </c>
      <c r="CW52" t="str">
        <f t="shared" si="193"/>
        <v/>
      </c>
      <c r="CX52" t="str">
        <f t="shared" si="194"/>
        <v/>
      </c>
      <c r="CY52" t="str">
        <f t="shared" si="195"/>
        <v/>
      </c>
      <c r="CZ52" t="str">
        <f t="shared" si="196"/>
        <v/>
      </c>
      <c r="DA52" t="str">
        <f t="shared" si="197"/>
        <v/>
      </c>
      <c r="DB52" t="str">
        <f t="shared" si="198"/>
        <v/>
      </c>
      <c r="DC52" t="str">
        <f t="shared" si="199"/>
        <v/>
      </c>
      <c r="DD52" t="str">
        <f t="shared" si="200"/>
        <v/>
      </c>
      <c r="DE52" t="str">
        <f t="shared" si="201"/>
        <v/>
      </c>
      <c r="DF52">
        <v>850</v>
      </c>
      <c r="DG52">
        <v>850</v>
      </c>
      <c r="DH52" s="14">
        <v>3526.1</v>
      </c>
      <c r="DI52" s="14">
        <v>1425</v>
      </c>
      <c r="DJ52" s="14">
        <v>9850</v>
      </c>
      <c r="DK52" s="14">
        <v>4833</v>
      </c>
      <c r="DL52" s="14">
        <v>4745</v>
      </c>
      <c r="DM52">
        <v>6.8</v>
      </c>
      <c r="DN52" s="14">
        <v>1963.1</v>
      </c>
      <c r="DO52">
        <v>34</v>
      </c>
      <c r="DP52">
        <v>660</v>
      </c>
      <c r="DQ52" s="14">
        <v>7728</v>
      </c>
      <c r="DR52" s="14">
        <v>1390</v>
      </c>
      <c r="DS52" s="14">
        <v>7546</v>
      </c>
      <c r="DT52" s="14">
        <v>2946</v>
      </c>
      <c r="DU52" s="14">
        <v>1963.1</v>
      </c>
      <c r="DV52">
        <v>6.8</v>
      </c>
      <c r="DW52">
        <v>559</v>
      </c>
      <c r="DX52" s="14">
        <v>4815.2</v>
      </c>
      <c r="DY52">
        <v>905</v>
      </c>
      <c r="DZ52">
        <v>1065</v>
      </c>
      <c r="EA52">
        <v>0</v>
      </c>
      <c r="EB52" s="14">
        <f t="shared" si="101"/>
        <v>153000</v>
      </c>
      <c r="EC52" s="14">
        <v>634698</v>
      </c>
      <c r="ED52" s="14">
        <v>256500</v>
      </c>
      <c r="EE52" s="14">
        <v>1773000</v>
      </c>
      <c r="EF52" s="14">
        <v>869940</v>
      </c>
      <c r="EG52" s="14">
        <v>854100</v>
      </c>
      <c r="EH52" s="14">
        <v>1224</v>
      </c>
      <c r="EI52" s="14">
        <v>353358</v>
      </c>
      <c r="EJ52" s="14">
        <v>6120</v>
      </c>
      <c r="EK52" s="14">
        <v>118800</v>
      </c>
      <c r="EL52" s="14">
        <v>1391040</v>
      </c>
      <c r="EM52" s="14">
        <v>250200</v>
      </c>
      <c r="EN52" s="14">
        <v>1358280</v>
      </c>
      <c r="EO52" s="14">
        <v>530280</v>
      </c>
      <c r="EP52" s="14">
        <v>353358</v>
      </c>
      <c r="EQ52">
        <v>1224</v>
      </c>
      <c r="ER52" s="14">
        <v>100620</v>
      </c>
      <c r="ES52" s="14">
        <v>866736</v>
      </c>
      <c r="ET52" s="14">
        <v>162900</v>
      </c>
      <c r="EU52" s="14">
        <v>191700</v>
      </c>
      <c r="EV52">
        <v>0</v>
      </c>
      <c r="EW52" t="s">
        <v>53</v>
      </c>
      <c r="EX52" t="s">
        <v>45</v>
      </c>
      <c r="EY52" t="s">
        <v>31</v>
      </c>
      <c r="EZ52" s="2" t="s">
        <v>127</v>
      </c>
      <c r="FA52" s="2"/>
      <c r="FB52" s="2"/>
      <c r="FS52">
        <v>616</v>
      </c>
    </row>
    <row r="53" spans="1:175" x14ac:dyDescent="0.2">
      <c r="A53" t="s">
        <v>60</v>
      </c>
      <c r="B53">
        <v>2004</v>
      </c>
      <c r="C53" s="45"/>
      <c r="D53" t="s">
        <v>124</v>
      </c>
      <c r="E53" t="str">
        <f>CONCATENATE(D53," ",B53)</f>
        <v>WA 2004</v>
      </c>
      <c r="F53" t="s">
        <v>238</v>
      </c>
      <c r="G53" t="s">
        <v>316</v>
      </c>
      <c r="H53" t="s">
        <v>317</v>
      </c>
      <c r="I53" t="s">
        <v>318</v>
      </c>
      <c r="J53" t="str">
        <f t="shared" si="102"/>
        <v/>
      </c>
      <c r="K53" t="str">
        <f t="shared" si="103"/>
        <v/>
      </c>
      <c r="L53" t="str">
        <f t="shared" si="104"/>
        <v/>
      </c>
      <c r="M53" t="str">
        <f t="shared" si="105"/>
        <v/>
      </c>
      <c r="N53" t="str">
        <f t="shared" si="106"/>
        <v/>
      </c>
      <c r="O53" t="str">
        <f t="shared" si="107"/>
        <v/>
      </c>
      <c r="P53" t="str">
        <f t="shared" si="108"/>
        <v/>
      </c>
      <c r="Q53" t="str">
        <f t="shared" si="109"/>
        <v/>
      </c>
      <c r="R53" t="str">
        <f t="shared" si="110"/>
        <v/>
      </c>
      <c r="S53" t="str">
        <f t="shared" si="111"/>
        <v/>
      </c>
      <c r="T53" t="str">
        <f t="shared" si="112"/>
        <v/>
      </c>
      <c r="U53" t="str">
        <f t="shared" si="113"/>
        <v/>
      </c>
      <c r="V53" t="str">
        <f t="shared" si="114"/>
        <v/>
      </c>
      <c r="W53" t="str">
        <f t="shared" si="115"/>
        <v/>
      </c>
      <c r="X53" t="str">
        <f t="shared" si="116"/>
        <v/>
      </c>
      <c r="Y53" t="str">
        <f t="shared" si="117"/>
        <v/>
      </c>
      <c r="Z53" t="str">
        <f t="shared" si="118"/>
        <v/>
      </c>
      <c r="AA53" t="str">
        <f t="shared" si="119"/>
        <v/>
      </c>
      <c r="AB53" t="str">
        <f t="shared" si="120"/>
        <v/>
      </c>
      <c r="AC53" t="str">
        <f t="shared" si="121"/>
        <v/>
      </c>
      <c r="AD53" t="str">
        <f t="shared" si="122"/>
        <v/>
      </c>
      <c r="AE53" t="str">
        <f t="shared" si="123"/>
        <v/>
      </c>
      <c r="AF53" t="str">
        <f t="shared" si="124"/>
        <v/>
      </c>
      <c r="AG53" t="str">
        <f t="shared" si="125"/>
        <v/>
      </c>
      <c r="AH53" t="str">
        <f t="shared" si="126"/>
        <v/>
      </c>
      <c r="AI53" t="str">
        <f t="shared" si="127"/>
        <v/>
      </c>
      <c r="AJ53" t="str">
        <f t="shared" si="128"/>
        <v/>
      </c>
      <c r="AK53" t="str">
        <f t="shared" si="129"/>
        <v/>
      </c>
      <c r="AL53" t="str">
        <f t="shared" si="130"/>
        <v/>
      </c>
      <c r="AM53" t="str">
        <f t="shared" si="131"/>
        <v/>
      </c>
      <c r="AN53" t="str">
        <f t="shared" si="132"/>
        <v/>
      </c>
      <c r="AO53" t="str">
        <f t="shared" si="133"/>
        <v/>
      </c>
      <c r="AP53" t="str">
        <f t="shared" si="134"/>
        <v/>
      </c>
      <c r="AQ53" t="str">
        <f t="shared" si="135"/>
        <v/>
      </c>
      <c r="AR53" t="str">
        <f t="shared" si="136"/>
        <v/>
      </c>
      <c r="AS53" t="str">
        <f t="shared" si="137"/>
        <v/>
      </c>
      <c r="AT53" t="str">
        <f t="shared" si="138"/>
        <v/>
      </c>
      <c r="AU53" t="str">
        <f t="shared" si="139"/>
        <v/>
      </c>
      <c r="AV53" t="str">
        <f t="shared" si="140"/>
        <v/>
      </c>
      <c r="AW53" t="str">
        <f t="shared" si="141"/>
        <v/>
      </c>
      <c r="AX53" t="str">
        <f t="shared" si="142"/>
        <v/>
      </c>
      <c r="AY53" t="str">
        <f t="shared" si="143"/>
        <v/>
      </c>
      <c r="AZ53" t="str">
        <f t="shared" si="144"/>
        <v/>
      </c>
      <c r="BA53" t="str">
        <f t="shared" si="145"/>
        <v/>
      </c>
      <c r="BB53" t="str">
        <f t="shared" si="146"/>
        <v/>
      </c>
      <c r="BC53" t="str">
        <f t="shared" si="147"/>
        <v>NWPL</v>
      </c>
      <c r="BD53" t="str">
        <f t="shared" si="148"/>
        <v/>
      </c>
      <c r="BE53" t="str">
        <f t="shared" si="149"/>
        <v/>
      </c>
      <c r="BF53" t="str">
        <f t="shared" si="150"/>
        <v/>
      </c>
      <c r="BG53" t="str">
        <f t="shared" si="151"/>
        <v>NWPL 2004</v>
      </c>
      <c r="BH53" t="str">
        <f t="shared" si="152"/>
        <v/>
      </c>
      <c r="BI53" t="str">
        <f t="shared" si="153"/>
        <v/>
      </c>
      <c r="BJ53" t="str">
        <f t="shared" si="154"/>
        <v/>
      </c>
      <c r="BK53" t="str">
        <f t="shared" si="155"/>
        <v/>
      </c>
      <c r="BL53" t="str">
        <f t="shared" si="156"/>
        <v/>
      </c>
      <c r="BM53" t="str">
        <f t="shared" si="157"/>
        <v/>
      </c>
      <c r="BN53" t="str">
        <f t="shared" si="158"/>
        <v/>
      </c>
      <c r="BO53" t="str">
        <f t="shared" si="159"/>
        <v/>
      </c>
      <c r="BP53" t="str">
        <f t="shared" si="160"/>
        <v/>
      </c>
      <c r="BQ53" t="str">
        <f t="shared" si="161"/>
        <v/>
      </c>
      <c r="BR53" t="str">
        <f t="shared" si="162"/>
        <v/>
      </c>
      <c r="BS53" t="str">
        <f t="shared" si="163"/>
        <v/>
      </c>
      <c r="BT53" t="str">
        <f t="shared" si="164"/>
        <v/>
      </c>
      <c r="BU53" t="str">
        <f t="shared" si="165"/>
        <v/>
      </c>
      <c r="BV53" t="str">
        <f t="shared" si="166"/>
        <v/>
      </c>
      <c r="BW53" t="str">
        <f t="shared" si="167"/>
        <v/>
      </c>
      <c r="BX53" t="str">
        <f t="shared" si="168"/>
        <v/>
      </c>
      <c r="BY53" t="str">
        <f t="shared" si="169"/>
        <v/>
      </c>
      <c r="BZ53" t="str">
        <f t="shared" si="170"/>
        <v/>
      </c>
      <c r="CA53" t="str">
        <f t="shared" si="171"/>
        <v/>
      </c>
      <c r="CB53" t="str">
        <f t="shared" si="172"/>
        <v/>
      </c>
      <c r="CC53" t="str">
        <f t="shared" si="173"/>
        <v/>
      </c>
      <c r="CD53" t="str">
        <f t="shared" si="174"/>
        <v/>
      </c>
      <c r="CE53" t="str">
        <f t="shared" si="175"/>
        <v/>
      </c>
      <c r="CF53" t="str">
        <f t="shared" si="176"/>
        <v/>
      </c>
      <c r="CG53" t="str">
        <f t="shared" si="177"/>
        <v/>
      </c>
      <c r="CH53" t="str">
        <f t="shared" si="178"/>
        <v/>
      </c>
      <c r="CI53" t="str">
        <f t="shared" si="179"/>
        <v/>
      </c>
      <c r="CJ53" t="str">
        <f t="shared" si="180"/>
        <v/>
      </c>
      <c r="CK53" t="str">
        <f t="shared" si="181"/>
        <v/>
      </c>
      <c r="CL53" t="str">
        <f t="shared" si="182"/>
        <v/>
      </c>
      <c r="CM53" t="str">
        <f t="shared" si="183"/>
        <v/>
      </c>
      <c r="CN53" t="str">
        <f t="shared" si="184"/>
        <v/>
      </c>
      <c r="CO53" t="str">
        <f t="shared" si="185"/>
        <v/>
      </c>
      <c r="CP53" t="str">
        <f t="shared" si="186"/>
        <v/>
      </c>
      <c r="CQ53" t="str">
        <f t="shared" si="187"/>
        <v/>
      </c>
      <c r="CR53" t="str">
        <f t="shared" si="188"/>
        <v/>
      </c>
      <c r="CS53" t="str">
        <f t="shared" si="189"/>
        <v/>
      </c>
      <c r="CT53" t="str">
        <f t="shared" si="190"/>
        <v/>
      </c>
      <c r="CU53" t="str">
        <f t="shared" si="191"/>
        <v/>
      </c>
      <c r="CV53" t="str">
        <f t="shared" si="192"/>
        <v/>
      </c>
      <c r="CW53" t="str">
        <f t="shared" si="193"/>
        <v/>
      </c>
      <c r="CX53" t="str">
        <f t="shared" si="194"/>
        <v/>
      </c>
      <c r="CY53" t="str">
        <f t="shared" si="195"/>
        <v/>
      </c>
      <c r="CZ53" t="str">
        <f t="shared" si="196"/>
        <v/>
      </c>
      <c r="DA53" t="str">
        <f t="shared" si="197"/>
        <v/>
      </c>
      <c r="DB53" t="str">
        <f t="shared" si="198"/>
        <v/>
      </c>
      <c r="DC53" t="str">
        <f t="shared" si="199"/>
        <v/>
      </c>
      <c r="DD53" t="str">
        <f t="shared" si="200"/>
        <v/>
      </c>
      <c r="DE53" t="str">
        <f t="shared" si="201"/>
        <v/>
      </c>
      <c r="DF53">
        <v>248</v>
      </c>
      <c r="DG53">
        <v>248</v>
      </c>
      <c r="DH53" s="14">
        <v>3066.1</v>
      </c>
      <c r="DI53" s="14">
        <v>1425</v>
      </c>
      <c r="DJ53" s="14">
        <v>9850</v>
      </c>
      <c r="DK53" s="14">
        <v>4833</v>
      </c>
      <c r="DL53" s="14">
        <v>4745</v>
      </c>
      <c r="DM53">
        <v>6.8</v>
      </c>
      <c r="DN53" s="14">
        <v>1503.1</v>
      </c>
      <c r="DO53">
        <v>34</v>
      </c>
      <c r="DP53">
        <v>660</v>
      </c>
      <c r="DQ53" s="14">
        <v>6878</v>
      </c>
      <c r="DR53" s="14">
        <v>1390</v>
      </c>
      <c r="DS53" s="14">
        <v>7546</v>
      </c>
      <c r="DT53" s="14">
        <v>2946</v>
      </c>
      <c r="DU53" s="14">
        <v>1503.1</v>
      </c>
      <c r="DV53">
        <v>6.8</v>
      </c>
      <c r="DW53">
        <v>559</v>
      </c>
      <c r="DX53" s="14">
        <v>3275.2</v>
      </c>
      <c r="DY53">
        <v>905</v>
      </c>
      <c r="DZ53">
        <v>1065</v>
      </c>
      <c r="EA53">
        <v>0</v>
      </c>
      <c r="EB53" s="14">
        <f t="shared" si="101"/>
        <v>44640</v>
      </c>
      <c r="EC53" s="14">
        <v>551898</v>
      </c>
      <c r="ED53" s="14">
        <v>256500</v>
      </c>
      <c r="EE53" s="14">
        <v>1773000</v>
      </c>
      <c r="EF53" s="14">
        <v>869940</v>
      </c>
      <c r="EG53" s="14">
        <v>854100</v>
      </c>
      <c r="EH53" s="14">
        <v>1224</v>
      </c>
      <c r="EI53" s="14">
        <v>270558</v>
      </c>
      <c r="EJ53" s="14">
        <v>6120</v>
      </c>
      <c r="EK53" s="14">
        <v>118800</v>
      </c>
      <c r="EL53" s="14">
        <v>1238040</v>
      </c>
      <c r="EM53" s="14">
        <v>250200</v>
      </c>
      <c r="EN53" s="14">
        <v>1358280</v>
      </c>
      <c r="EO53" s="14">
        <v>530280</v>
      </c>
      <c r="EP53" s="14">
        <v>270558</v>
      </c>
      <c r="EQ53">
        <v>1224</v>
      </c>
      <c r="ER53" s="14">
        <v>100620</v>
      </c>
      <c r="ES53" s="14">
        <v>589536</v>
      </c>
      <c r="ET53" s="14">
        <v>162900</v>
      </c>
      <c r="EU53" s="14">
        <v>191700</v>
      </c>
      <c r="EV53">
        <v>0</v>
      </c>
      <c r="EW53" t="s">
        <v>36</v>
      </c>
      <c r="EX53" t="s">
        <v>38</v>
      </c>
      <c r="EY53" t="s">
        <v>31</v>
      </c>
      <c r="EZ53" s="2" t="s">
        <v>127</v>
      </c>
      <c r="FA53" s="2"/>
      <c r="FB53" s="2"/>
      <c r="FS53">
        <v>381</v>
      </c>
    </row>
    <row r="54" spans="1:175" x14ac:dyDescent="0.2">
      <c r="A54" t="s">
        <v>60</v>
      </c>
      <c r="B54">
        <v>2004</v>
      </c>
      <c r="C54" s="45"/>
      <c r="D54" t="s">
        <v>144</v>
      </c>
      <c r="E54" t="str">
        <f>CONCATENATE(D54," ",B54)</f>
        <v>OR 2004</v>
      </c>
      <c r="F54" t="s">
        <v>308</v>
      </c>
      <c r="G54" t="s">
        <v>309</v>
      </c>
      <c r="H54" t="s">
        <v>310</v>
      </c>
      <c r="I54" t="s">
        <v>311</v>
      </c>
      <c r="J54" t="str">
        <f t="shared" si="102"/>
        <v/>
      </c>
      <c r="K54" t="str">
        <f t="shared" si="103"/>
        <v/>
      </c>
      <c r="L54" t="str">
        <f t="shared" si="104"/>
        <v/>
      </c>
      <c r="M54" t="str">
        <f t="shared" si="105"/>
        <v/>
      </c>
      <c r="N54" t="str">
        <f t="shared" si="106"/>
        <v/>
      </c>
      <c r="O54" t="str">
        <f t="shared" si="107"/>
        <v/>
      </c>
      <c r="P54" t="str">
        <f t="shared" si="108"/>
        <v/>
      </c>
      <c r="Q54" t="str">
        <f t="shared" si="109"/>
        <v/>
      </c>
      <c r="R54" t="str">
        <f t="shared" si="110"/>
        <v/>
      </c>
      <c r="S54" t="str">
        <f t="shared" si="111"/>
        <v/>
      </c>
      <c r="T54" t="str">
        <f t="shared" si="112"/>
        <v/>
      </c>
      <c r="U54" t="str">
        <f t="shared" si="113"/>
        <v/>
      </c>
      <c r="V54" t="str">
        <f t="shared" si="114"/>
        <v/>
      </c>
      <c r="W54" t="str">
        <f t="shared" si="115"/>
        <v/>
      </c>
      <c r="X54" t="str">
        <f t="shared" si="116"/>
        <v/>
      </c>
      <c r="Y54" t="str">
        <f t="shared" si="117"/>
        <v/>
      </c>
      <c r="Z54" t="str">
        <f t="shared" si="118"/>
        <v/>
      </c>
      <c r="AA54" t="str">
        <f t="shared" si="119"/>
        <v/>
      </c>
      <c r="AB54" t="str">
        <f t="shared" si="120"/>
        <v/>
      </c>
      <c r="AC54" t="str">
        <f t="shared" si="121"/>
        <v/>
      </c>
      <c r="AD54" t="str">
        <f t="shared" si="122"/>
        <v/>
      </c>
      <c r="AE54" t="str">
        <f t="shared" si="123"/>
        <v/>
      </c>
      <c r="AF54" t="str">
        <f t="shared" si="124"/>
        <v/>
      </c>
      <c r="AG54" t="str">
        <f t="shared" si="125"/>
        <v/>
      </c>
      <c r="AH54" t="str">
        <f t="shared" si="126"/>
        <v/>
      </c>
      <c r="AI54" t="str">
        <f t="shared" si="127"/>
        <v/>
      </c>
      <c r="AJ54" t="str">
        <f t="shared" si="128"/>
        <v/>
      </c>
      <c r="AK54" t="str">
        <f t="shared" si="129"/>
        <v/>
      </c>
      <c r="AL54" t="str">
        <f t="shared" si="130"/>
        <v/>
      </c>
      <c r="AM54" t="str">
        <f t="shared" si="131"/>
        <v/>
      </c>
      <c r="AN54" t="str">
        <f t="shared" si="132"/>
        <v/>
      </c>
      <c r="AO54" t="str">
        <f t="shared" si="133"/>
        <v/>
      </c>
      <c r="AP54" t="str">
        <f t="shared" si="134"/>
        <v/>
      </c>
      <c r="AQ54" t="str">
        <f t="shared" si="135"/>
        <v/>
      </c>
      <c r="AR54" t="str">
        <f t="shared" si="136"/>
        <v/>
      </c>
      <c r="AS54" t="str">
        <f t="shared" si="137"/>
        <v/>
      </c>
      <c r="AT54" t="str">
        <f t="shared" si="138"/>
        <v/>
      </c>
      <c r="AU54" t="str">
        <f t="shared" si="139"/>
        <v/>
      </c>
      <c r="AV54" t="str">
        <f t="shared" si="140"/>
        <v/>
      </c>
      <c r="AW54" t="str">
        <f t="shared" si="141"/>
        <v/>
      </c>
      <c r="AX54" t="str">
        <f t="shared" si="142"/>
        <v/>
      </c>
      <c r="AY54" t="str">
        <f t="shared" si="143"/>
        <v/>
      </c>
      <c r="AZ54" t="str">
        <f t="shared" si="144"/>
        <v/>
      </c>
      <c r="BA54" t="str">
        <f t="shared" si="145"/>
        <v/>
      </c>
      <c r="BB54" t="str">
        <f t="shared" si="146"/>
        <v/>
      </c>
      <c r="BC54" t="str">
        <f t="shared" si="147"/>
        <v>NWPL</v>
      </c>
      <c r="BD54" t="str">
        <f t="shared" si="148"/>
        <v/>
      </c>
      <c r="BE54" t="str">
        <f t="shared" si="149"/>
        <v/>
      </c>
      <c r="BF54" t="str">
        <f t="shared" si="150"/>
        <v/>
      </c>
      <c r="BG54" t="str">
        <f t="shared" si="151"/>
        <v>NWPL 2004</v>
      </c>
      <c r="BH54" t="str">
        <f t="shared" si="152"/>
        <v/>
      </c>
      <c r="BI54" t="str">
        <f t="shared" si="153"/>
        <v/>
      </c>
      <c r="BJ54" t="str">
        <f t="shared" si="154"/>
        <v/>
      </c>
      <c r="BK54" t="str">
        <f t="shared" si="155"/>
        <v/>
      </c>
      <c r="BL54" t="str">
        <f t="shared" si="156"/>
        <v/>
      </c>
      <c r="BM54" t="str">
        <f t="shared" si="157"/>
        <v/>
      </c>
      <c r="BN54" t="str">
        <f t="shared" si="158"/>
        <v/>
      </c>
      <c r="BO54" t="str">
        <f t="shared" si="159"/>
        <v/>
      </c>
      <c r="BP54" t="str">
        <f t="shared" si="160"/>
        <v/>
      </c>
      <c r="BQ54" t="str">
        <f t="shared" si="161"/>
        <v/>
      </c>
      <c r="BR54" t="str">
        <f t="shared" si="162"/>
        <v/>
      </c>
      <c r="BS54" t="str">
        <f t="shared" si="163"/>
        <v/>
      </c>
      <c r="BT54" t="str">
        <f t="shared" si="164"/>
        <v/>
      </c>
      <c r="BU54" t="str">
        <f t="shared" si="165"/>
        <v/>
      </c>
      <c r="BV54" t="str">
        <f t="shared" si="166"/>
        <v/>
      </c>
      <c r="BW54" t="str">
        <f t="shared" si="167"/>
        <v/>
      </c>
      <c r="BX54" t="str">
        <f t="shared" si="168"/>
        <v/>
      </c>
      <c r="BY54" t="str">
        <f t="shared" si="169"/>
        <v/>
      </c>
      <c r="BZ54" t="str">
        <f t="shared" si="170"/>
        <v/>
      </c>
      <c r="CA54" t="str">
        <f t="shared" si="171"/>
        <v/>
      </c>
      <c r="CB54" t="str">
        <f t="shared" si="172"/>
        <v/>
      </c>
      <c r="CC54" t="str">
        <f t="shared" si="173"/>
        <v/>
      </c>
      <c r="CD54" t="str">
        <f t="shared" si="174"/>
        <v/>
      </c>
      <c r="CE54" t="str">
        <f t="shared" si="175"/>
        <v/>
      </c>
      <c r="CF54" t="str">
        <f t="shared" si="176"/>
        <v/>
      </c>
      <c r="CG54" t="str">
        <f t="shared" si="177"/>
        <v/>
      </c>
      <c r="CH54" t="str">
        <f t="shared" si="178"/>
        <v/>
      </c>
      <c r="CI54" t="str">
        <f t="shared" si="179"/>
        <v/>
      </c>
      <c r="CJ54" t="str">
        <f t="shared" si="180"/>
        <v/>
      </c>
      <c r="CK54" t="str">
        <f t="shared" si="181"/>
        <v/>
      </c>
      <c r="CL54" t="str">
        <f t="shared" si="182"/>
        <v/>
      </c>
      <c r="CM54" t="str">
        <f t="shared" si="183"/>
        <v/>
      </c>
      <c r="CN54" t="str">
        <f t="shared" si="184"/>
        <v/>
      </c>
      <c r="CO54" t="str">
        <f t="shared" si="185"/>
        <v/>
      </c>
      <c r="CP54" t="str">
        <f t="shared" si="186"/>
        <v/>
      </c>
      <c r="CQ54" t="str">
        <f t="shared" si="187"/>
        <v/>
      </c>
      <c r="CR54" t="str">
        <f t="shared" si="188"/>
        <v/>
      </c>
      <c r="CS54" t="str">
        <f t="shared" si="189"/>
        <v/>
      </c>
      <c r="CT54" t="str">
        <f t="shared" si="190"/>
        <v/>
      </c>
      <c r="CU54" t="str">
        <f t="shared" si="191"/>
        <v/>
      </c>
      <c r="CV54" t="str">
        <f t="shared" si="192"/>
        <v/>
      </c>
      <c r="CW54" t="str">
        <f t="shared" si="193"/>
        <v/>
      </c>
      <c r="CX54" t="str">
        <f t="shared" si="194"/>
        <v/>
      </c>
      <c r="CY54" t="str">
        <f t="shared" si="195"/>
        <v/>
      </c>
      <c r="CZ54" t="str">
        <f t="shared" si="196"/>
        <v/>
      </c>
      <c r="DA54" t="str">
        <f t="shared" si="197"/>
        <v/>
      </c>
      <c r="DB54" t="str">
        <f t="shared" si="198"/>
        <v/>
      </c>
      <c r="DC54" t="str">
        <f t="shared" si="199"/>
        <v/>
      </c>
      <c r="DD54" t="str">
        <f t="shared" si="200"/>
        <v/>
      </c>
      <c r="DE54" t="str">
        <f t="shared" si="201"/>
        <v/>
      </c>
      <c r="DF54">
        <v>500</v>
      </c>
      <c r="DG54">
        <v>500</v>
      </c>
      <c r="DH54" s="14">
        <v>3066.1</v>
      </c>
      <c r="DI54" s="14">
        <v>1425</v>
      </c>
      <c r="DJ54" s="14">
        <v>9850</v>
      </c>
      <c r="DK54" s="14">
        <v>4833</v>
      </c>
      <c r="DL54" s="14">
        <v>4745</v>
      </c>
      <c r="DM54">
        <v>6.8</v>
      </c>
      <c r="DN54" s="14">
        <v>1503.1</v>
      </c>
      <c r="DO54">
        <v>34</v>
      </c>
      <c r="DP54">
        <v>660</v>
      </c>
      <c r="DQ54" s="14">
        <v>6630</v>
      </c>
      <c r="DR54" s="14">
        <v>1390</v>
      </c>
      <c r="DS54" s="14">
        <v>7546</v>
      </c>
      <c r="DT54" s="14">
        <v>2946</v>
      </c>
      <c r="DU54" s="14">
        <v>1503.1</v>
      </c>
      <c r="DV54">
        <v>6.8</v>
      </c>
      <c r="DW54">
        <v>559</v>
      </c>
      <c r="DX54" s="14">
        <v>3275.2</v>
      </c>
      <c r="DY54">
        <v>905</v>
      </c>
      <c r="DZ54">
        <v>1065</v>
      </c>
      <c r="EA54">
        <v>0</v>
      </c>
      <c r="EB54" s="14">
        <f t="shared" si="101"/>
        <v>90000</v>
      </c>
      <c r="EC54" s="14">
        <v>551898</v>
      </c>
      <c r="ED54" s="14">
        <v>256500</v>
      </c>
      <c r="EE54" s="14">
        <v>1773000</v>
      </c>
      <c r="EF54" s="14">
        <v>869940</v>
      </c>
      <c r="EG54" s="14">
        <v>854100</v>
      </c>
      <c r="EH54" s="14">
        <v>1224</v>
      </c>
      <c r="EI54" s="14">
        <v>270558</v>
      </c>
      <c r="EJ54" s="14">
        <v>6120</v>
      </c>
      <c r="EK54" s="14">
        <v>118800</v>
      </c>
      <c r="EL54" s="14">
        <v>1193400</v>
      </c>
      <c r="EM54" s="14">
        <v>250200</v>
      </c>
      <c r="EN54" s="14">
        <v>1358280</v>
      </c>
      <c r="EO54" s="14">
        <v>530280</v>
      </c>
      <c r="EP54" s="14">
        <v>270558</v>
      </c>
      <c r="EQ54">
        <v>1224</v>
      </c>
      <c r="ER54" s="14">
        <v>100620</v>
      </c>
      <c r="ES54" s="14">
        <v>589536</v>
      </c>
      <c r="ET54" s="14">
        <v>162900</v>
      </c>
      <c r="EU54" s="14">
        <v>191700</v>
      </c>
      <c r="EV54">
        <v>0</v>
      </c>
      <c r="EW54" t="s">
        <v>44</v>
      </c>
      <c r="EX54" t="s">
        <v>45</v>
      </c>
      <c r="EY54" t="s">
        <v>31</v>
      </c>
      <c r="EZ54" s="2" t="s">
        <v>127</v>
      </c>
      <c r="FA54" s="2"/>
      <c r="FB54" s="2"/>
      <c r="FS54">
        <v>521</v>
      </c>
    </row>
    <row r="55" spans="1:175" x14ac:dyDescent="0.2">
      <c r="A55" t="s">
        <v>60</v>
      </c>
      <c r="B55">
        <v>2000</v>
      </c>
      <c r="C55" s="45"/>
      <c r="D55" t="s">
        <v>57</v>
      </c>
      <c r="E55" t="str">
        <f t="shared" si="0"/>
        <v>MT 2000</v>
      </c>
      <c r="F55" t="s">
        <v>55</v>
      </c>
      <c r="G55" t="s">
        <v>56</v>
      </c>
      <c r="H55" t="s">
        <v>58</v>
      </c>
      <c r="I55" t="s">
        <v>59</v>
      </c>
      <c r="J55" t="str">
        <f t="shared" si="102"/>
        <v/>
      </c>
      <c r="K55" t="str">
        <f t="shared" si="103"/>
        <v/>
      </c>
      <c r="L55" t="str">
        <f t="shared" si="104"/>
        <v/>
      </c>
      <c r="M55" t="str">
        <f t="shared" si="105"/>
        <v/>
      </c>
      <c r="N55" t="str">
        <f t="shared" si="106"/>
        <v/>
      </c>
      <c r="O55" t="str">
        <f t="shared" si="107"/>
        <v/>
      </c>
      <c r="P55" t="str">
        <f t="shared" si="108"/>
        <v/>
      </c>
      <c r="Q55" t="str">
        <f t="shared" si="109"/>
        <v/>
      </c>
      <c r="R55" t="str">
        <f t="shared" si="110"/>
        <v/>
      </c>
      <c r="S55" t="str">
        <f t="shared" si="111"/>
        <v/>
      </c>
      <c r="T55" t="str">
        <f t="shared" si="112"/>
        <v/>
      </c>
      <c r="U55" t="str">
        <f t="shared" si="113"/>
        <v/>
      </c>
      <c r="V55" t="str">
        <f t="shared" si="114"/>
        <v/>
      </c>
      <c r="W55" t="str">
        <f t="shared" si="115"/>
        <v/>
      </c>
      <c r="X55" t="str">
        <f t="shared" si="116"/>
        <v/>
      </c>
      <c r="Y55" t="str">
        <f t="shared" si="117"/>
        <v/>
      </c>
      <c r="Z55" t="str">
        <f t="shared" si="118"/>
        <v/>
      </c>
      <c r="AA55" t="str">
        <f t="shared" si="119"/>
        <v/>
      </c>
      <c r="AB55" t="str">
        <f t="shared" si="120"/>
        <v/>
      </c>
      <c r="AC55" t="str">
        <f t="shared" si="121"/>
        <v/>
      </c>
      <c r="AD55" t="str">
        <f t="shared" si="122"/>
        <v/>
      </c>
      <c r="AE55" t="str">
        <f t="shared" si="123"/>
        <v/>
      </c>
      <c r="AF55" t="str">
        <f t="shared" si="124"/>
        <v/>
      </c>
      <c r="AG55" t="str">
        <f t="shared" si="125"/>
        <v/>
      </c>
      <c r="AH55" t="str">
        <f t="shared" si="126"/>
        <v/>
      </c>
      <c r="AI55" t="str">
        <f t="shared" si="127"/>
        <v/>
      </c>
      <c r="AJ55" t="str">
        <f t="shared" si="128"/>
        <v/>
      </c>
      <c r="AK55" t="str">
        <f t="shared" si="129"/>
        <v/>
      </c>
      <c r="AL55" t="str">
        <f t="shared" si="130"/>
        <v/>
      </c>
      <c r="AM55" t="str">
        <f t="shared" si="131"/>
        <v/>
      </c>
      <c r="AN55" t="str">
        <f t="shared" si="132"/>
        <v/>
      </c>
      <c r="AO55" t="str">
        <f t="shared" si="133"/>
        <v/>
      </c>
      <c r="AP55" t="str">
        <f t="shared" si="134"/>
        <v/>
      </c>
      <c r="AQ55" t="str">
        <f t="shared" si="135"/>
        <v/>
      </c>
      <c r="AR55" t="str">
        <f t="shared" si="136"/>
        <v/>
      </c>
      <c r="AS55" t="str">
        <f t="shared" si="137"/>
        <v/>
      </c>
      <c r="AT55" t="str">
        <f t="shared" si="138"/>
        <v/>
      </c>
      <c r="AU55" t="str">
        <f t="shared" si="139"/>
        <v/>
      </c>
      <c r="AV55" t="str">
        <f t="shared" si="140"/>
        <v/>
      </c>
      <c r="AW55" t="str">
        <f t="shared" si="141"/>
        <v/>
      </c>
      <c r="AX55" t="str">
        <f t="shared" si="142"/>
        <v>Montana Power Co</v>
      </c>
      <c r="AY55" t="str">
        <f t="shared" si="143"/>
        <v/>
      </c>
      <c r="AZ55" t="str">
        <f t="shared" si="144"/>
        <v/>
      </c>
      <c r="BA55" t="str">
        <f t="shared" si="145"/>
        <v/>
      </c>
      <c r="BB55" t="str">
        <f t="shared" si="146"/>
        <v/>
      </c>
      <c r="BC55" t="str">
        <f t="shared" si="147"/>
        <v/>
      </c>
      <c r="BD55" t="str">
        <f t="shared" si="148"/>
        <v/>
      </c>
      <c r="BE55" t="str">
        <f t="shared" si="149"/>
        <v/>
      </c>
      <c r="BF55" t="str">
        <f t="shared" si="150"/>
        <v/>
      </c>
      <c r="BG55" t="str">
        <f t="shared" si="151"/>
        <v/>
      </c>
      <c r="BH55" t="str">
        <f t="shared" si="152"/>
        <v/>
      </c>
      <c r="BI55" t="str">
        <f t="shared" si="153"/>
        <v/>
      </c>
      <c r="BJ55" t="str">
        <f t="shared" si="154"/>
        <v/>
      </c>
      <c r="BK55" t="str">
        <f t="shared" si="155"/>
        <v/>
      </c>
      <c r="BL55" t="str">
        <f t="shared" si="156"/>
        <v/>
      </c>
      <c r="BM55" t="str">
        <f t="shared" si="157"/>
        <v/>
      </c>
      <c r="BN55" t="str">
        <f t="shared" si="158"/>
        <v/>
      </c>
      <c r="BO55" t="str">
        <f t="shared" si="159"/>
        <v/>
      </c>
      <c r="BP55" t="str">
        <f t="shared" si="160"/>
        <v/>
      </c>
      <c r="BQ55" t="str">
        <f t="shared" si="161"/>
        <v/>
      </c>
      <c r="BR55" t="str">
        <f t="shared" si="162"/>
        <v/>
      </c>
      <c r="BS55" t="str">
        <f t="shared" si="163"/>
        <v/>
      </c>
      <c r="BT55" t="str">
        <f t="shared" si="164"/>
        <v/>
      </c>
      <c r="BU55" t="str">
        <f t="shared" si="165"/>
        <v/>
      </c>
      <c r="BV55" t="str">
        <f t="shared" si="166"/>
        <v/>
      </c>
      <c r="BW55" t="str">
        <f t="shared" si="167"/>
        <v/>
      </c>
      <c r="BX55" t="str">
        <f t="shared" si="168"/>
        <v/>
      </c>
      <c r="BY55" t="str">
        <f t="shared" si="169"/>
        <v/>
      </c>
      <c r="BZ55" t="str">
        <f t="shared" si="170"/>
        <v/>
      </c>
      <c r="CA55" t="str">
        <f t="shared" si="171"/>
        <v/>
      </c>
      <c r="CB55" t="str">
        <f t="shared" si="172"/>
        <v/>
      </c>
      <c r="CC55" t="str">
        <f t="shared" si="173"/>
        <v/>
      </c>
      <c r="CD55" t="str">
        <f t="shared" si="174"/>
        <v/>
      </c>
      <c r="CE55" t="str">
        <f t="shared" si="175"/>
        <v/>
      </c>
      <c r="CF55" t="str">
        <f t="shared" si="176"/>
        <v/>
      </c>
      <c r="CG55" t="str">
        <f t="shared" si="177"/>
        <v/>
      </c>
      <c r="CH55" t="str">
        <f t="shared" si="178"/>
        <v/>
      </c>
      <c r="CI55" t="str">
        <f t="shared" si="179"/>
        <v/>
      </c>
      <c r="CJ55" t="str">
        <f t="shared" si="180"/>
        <v/>
      </c>
      <c r="CK55" t="str">
        <f t="shared" si="181"/>
        <v/>
      </c>
      <c r="CL55" t="str">
        <f t="shared" si="182"/>
        <v/>
      </c>
      <c r="CM55" t="str">
        <f t="shared" si="183"/>
        <v/>
      </c>
      <c r="CN55" t="str">
        <f t="shared" si="184"/>
        <v/>
      </c>
      <c r="CO55" t="str">
        <f t="shared" si="185"/>
        <v/>
      </c>
      <c r="CP55" t="str">
        <f t="shared" si="186"/>
        <v/>
      </c>
      <c r="CQ55" t="str">
        <f t="shared" si="187"/>
        <v/>
      </c>
      <c r="CR55" t="str">
        <f t="shared" si="188"/>
        <v/>
      </c>
      <c r="CS55" t="str">
        <f t="shared" si="189"/>
        <v/>
      </c>
      <c r="CT55" t="str">
        <f t="shared" si="190"/>
        <v/>
      </c>
      <c r="CU55" t="str">
        <f t="shared" si="191"/>
        <v/>
      </c>
      <c r="CV55" t="str">
        <f t="shared" si="192"/>
        <v/>
      </c>
      <c r="CW55" t="str">
        <f t="shared" si="193"/>
        <v/>
      </c>
      <c r="CX55" t="str">
        <f t="shared" si="194"/>
        <v/>
      </c>
      <c r="CY55" t="str">
        <f t="shared" si="195"/>
        <v/>
      </c>
      <c r="CZ55" t="str">
        <f t="shared" si="196"/>
        <v/>
      </c>
      <c r="DA55" t="str">
        <f t="shared" si="197"/>
        <v/>
      </c>
      <c r="DB55" t="str">
        <f t="shared" si="198"/>
        <v/>
      </c>
      <c r="DC55" t="str">
        <f t="shared" si="199"/>
        <v/>
      </c>
      <c r="DD55" t="str">
        <f t="shared" si="200"/>
        <v/>
      </c>
      <c r="DE55" t="str">
        <f t="shared" si="201"/>
        <v/>
      </c>
      <c r="DF55">
        <v>160</v>
      </c>
      <c r="DG55">
        <v>160</v>
      </c>
      <c r="DH55" s="14">
        <v>832.1</v>
      </c>
      <c r="DI55" s="14">
        <v>140</v>
      </c>
      <c r="DJ55" s="14">
        <v>0</v>
      </c>
      <c r="DK55" s="14">
        <v>0</v>
      </c>
      <c r="DL55" s="14">
        <v>0</v>
      </c>
      <c r="DM55">
        <v>6.8</v>
      </c>
      <c r="DN55" s="14">
        <v>769.1</v>
      </c>
      <c r="DO55">
        <v>34</v>
      </c>
      <c r="DP55">
        <v>160</v>
      </c>
      <c r="DQ55" s="14">
        <v>0</v>
      </c>
      <c r="DR55" s="14">
        <v>0</v>
      </c>
      <c r="DS55" s="14">
        <v>0</v>
      </c>
      <c r="DT55" s="14">
        <v>0</v>
      </c>
      <c r="DU55" s="14">
        <v>769.1</v>
      </c>
      <c r="DV55">
        <v>6.8</v>
      </c>
      <c r="DW55">
        <v>0</v>
      </c>
      <c r="DX55" s="14">
        <v>5.2</v>
      </c>
      <c r="DY55">
        <v>140</v>
      </c>
      <c r="DZ55">
        <v>0</v>
      </c>
      <c r="EA55">
        <v>0</v>
      </c>
      <c r="EB55" s="14">
        <f t="shared" si="101"/>
        <v>28800</v>
      </c>
      <c r="EC55" s="14">
        <v>149778</v>
      </c>
      <c r="ED55" s="14">
        <v>25200</v>
      </c>
      <c r="EE55" s="14">
        <v>0</v>
      </c>
      <c r="EF55" s="14">
        <v>0</v>
      </c>
      <c r="EG55" s="14">
        <v>0</v>
      </c>
      <c r="EH55" s="14">
        <v>1224</v>
      </c>
      <c r="EI55" s="14">
        <v>138438</v>
      </c>
      <c r="EJ55" s="14">
        <v>6120</v>
      </c>
      <c r="EK55" s="14">
        <v>28800</v>
      </c>
      <c r="EL55" s="14">
        <v>0</v>
      </c>
      <c r="EM55" s="14">
        <v>0</v>
      </c>
      <c r="EN55" s="14">
        <v>0</v>
      </c>
      <c r="EO55" s="14">
        <v>0</v>
      </c>
      <c r="EP55" s="14">
        <v>138438</v>
      </c>
      <c r="EQ55">
        <v>1224</v>
      </c>
      <c r="ER55" s="14">
        <v>0</v>
      </c>
      <c r="ES55" s="14">
        <v>936</v>
      </c>
      <c r="ET55" s="14">
        <v>25200</v>
      </c>
      <c r="EU55" s="14">
        <v>0</v>
      </c>
      <c r="EV55">
        <v>0</v>
      </c>
      <c r="EW55" t="s">
        <v>36</v>
      </c>
      <c r="EX55" t="s">
        <v>45</v>
      </c>
      <c r="EY55" t="s">
        <v>31</v>
      </c>
      <c r="EZ55" t="s">
        <v>418</v>
      </c>
      <c r="FG55" t="s">
        <v>332</v>
      </c>
      <c r="FH55">
        <v>0</v>
      </c>
      <c r="FS55">
        <v>794</v>
      </c>
    </row>
    <row r="56" spans="1:175" x14ac:dyDescent="0.2">
      <c r="A56" t="s">
        <v>60</v>
      </c>
      <c r="B56">
        <v>2004</v>
      </c>
      <c r="C56" s="45"/>
      <c r="D56" t="s">
        <v>57</v>
      </c>
      <c r="E56" t="str">
        <f>CONCATENATE(D56," ",B56)</f>
        <v>MT 2004</v>
      </c>
      <c r="F56" t="s">
        <v>388</v>
      </c>
      <c r="G56" t="s">
        <v>389</v>
      </c>
      <c r="H56" t="s">
        <v>390</v>
      </c>
      <c r="I56" t="s">
        <v>391</v>
      </c>
      <c r="J56" t="str">
        <f t="shared" si="102"/>
        <v/>
      </c>
      <c r="K56" t="str">
        <f t="shared" si="103"/>
        <v/>
      </c>
      <c r="L56" t="str">
        <f t="shared" si="104"/>
        <v/>
      </c>
      <c r="M56" t="str">
        <f t="shared" si="105"/>
        <v/>
      </c>
      <c r="N56" t="str">
        <f t="shared" si="106"/>
        <v/>
      </c>
      <c r="O56" t="str">
        <f t="shared" si="107"/>
        <v/>
      </c>
      <c r="P56" t="str">
        <f t="shared" si="108"/>
        <v/>
      </c>
      <c r="Q56" t="str">
        <f t="shared" si="109"/>
        <v/>
      </c>
      <c r="R56" t="str">
        <f t="shared" si="110"/>
        <v/>
      </c>
      <c r="S56" t="str">
        <f t="shared" si="111"/>
        <v/>
      </c>
      <c r="T56" t="str">
        <f t="shared" si="112"/>
        <v/>
      </c>
      <c r="U56" t="str">
        <f t="shared" si="113"/>
        <v/>
      </c>
      <c r="V56" t="str">
        <f t="shared" si="114"/>
        <v/>
      </c>
      <c r="W56" t="str">
        <f t="shared" si="115"/>
        <v/>
      </c>
      <c r="X56" t="str">
        <f t="shared" si="116"/>
        <v/>
      </c>
      <c r="Y56" t="str">
        <f t="shared" si="117"/>
        <v/>
      </c>
      <c r="Z56" t="str">
        <f t="shared" si="118"/>
        <v/>
      </c>
      <c r="AA56" t="str">
        <f t="shared" si="119"/>
        <v/>
      </c>
      <c r="AB56" t="str">
        <f t="shared" si="120"/>
        <v/>
      </c>
      <c r="AC56" t="str">
        <f t="shared" si="121"/>
        <v/>
      </c>
      <c r="AD56" t="str">
        <f t="shared" si="122"/>
        <v/>
      </c>
      <c r="AE56" t="str">
        <f t="shared" si="123"/>
        <v/>
      </c>
      <c r="AF56" t="str">
        <f t="shared" si="124"/>
        <v/>
      </c>
      <c r="AG56" t="str">
        <f t="shared" si="125"/>
        <v/>
      </c>
      <c r="AH56" t="str">
        <f t="shared" si="126"/>
        <v/>
      </c>
      <c r="AI56" t="str">
        <f t="shared" si="127"/>
        <v/>
      </c>
      <c r="AJ56" t="str">
        <f t="shared" si="128"/>
        <v/>
      </c>
      <c r="AK56" t="str">
        <f t="shared" si="129"/>
        <v/>
      </c>
      <c r="AL56" t="str">
        <f t="shared" si="130"/>
        <v/>
      </c>
      <c r="AM56" t="str">
        <f t="shared" si="131"/>
        <v/>
      </c>
      <c r="AN56" t="str">
        <f t="shared" si="132"/>
        <v/>
      </c>
      <c r="AO56" t="str">
        <f t="shared" si="133"/>
        <v/>
      </c>
      <c r="AP56" t="str">
        <f t="shared" si="134"/>
        <v/>
      </c>
      <c r="AQ56" t="str">
        <f t="shared" si="135"/>
        <v/>
      </c>
      <c r="AR56" t="str">
        <f t="shared" si="136"/>
        <v/>
      </c>
      <c r="AS56" t="str">
        <f t="shared" si="137"/>
        <v/>
      </c>
      <c r="AT56" t="str">
        <f t="shared" si="138"/>
        <v/>
      </c>
      <c r="AU56" t="str">
        <f t="shared" si="139"/>
        <v/>
      </c>
      <c r="AV56" t="str">
        <f t="shared" si="140"/>
        <v/>
      </c>
      <c r="AW56" t="str">
        <f t="shared" si="141"/>
        <v/>
      </c>
      <c r="AX56" t="str">
        <f t="shared" si="142"/>
        <v>Montana Power Co</v>
      </c>
      <c r="AY56" t="str">
        <f t="shared" si="143"/>
        <v/>
      </c>
      <c r="AZ56" t="str">
        <f t="shared" si="144"/>
        <v/>
      </c>
      <c r="BA56" t="str">
        <f t="shared" si="145"/>
        <v/>
      </c>
      <c r="BB56" t="str">
        <f t="shared" si="146"/>
        <v>Montana Power Co 2004</v>
      </c>
      <c r="BC56" t="str">
        <f t="shared" si="147"/>
        <v/>
      </c>
      <c r="BD56" t="str">
        <f t="shared" si="148"/>
        <v/>
      </c>
      <c r="BE56" t="str">
        <f t="shared" si="149"/>
        <v/>
      </c>
      <c r="BF56" t="str">
        <f t="shared" si="150"/>
        <v/>
      </c>
      <c r="BG56" t="str">
        <f t="shared" si="151"/>
        <v/>
      </c>
      <c r="BH56" t="str">
        <f t="shared" si="152"/>
        <v/>
      </c>
      <c r="BI56" t="str">
        <f t="shared" si="153"/>
        <v/>
      </c>
      <c r="BJ56" t="str">
        <f t="shared" si="154"/>
        <v/>
      </c>
      <c r="BK56" t="str">
        <f t="shared" si="155"/>
        <v/>
      </c>
      <c r="BL56" t="str">
        <f t="shared" si="156"/>
        <v/>
      </c>
      <c r="BM56" t="str">
        <f t="shared" si="157"/>
        <v/>
      </c>
      <c r="BN56" t="str">
        <f t="shared" si="158"/>
        <v/>
      </c>
      <c r="BO56" t="str">
        <f t="shared" si="159"/>
        <v/>
      </c>
      <c r="BP56" t="str">
        <f t="shared" si="160"/>
        <v/>
      </c>
      <c r="BQ56" t="str">
        <f t="shared" si="161"/>
        <v/>
      </c>
      <c r="BR56" t="str">
        <f t="shared" si="162"/>
        <v/>
      </c>
      <c r="BS56" t="str">
        <f t="shared" si="163"/>
        <v/>
      </c>
      <c r="BT56" t="str">
        <f t="shared" si="164"/>
        <v/>
      </c>
      <c r="BU56" t="str">
        <f t="shared" si="165"/>
        <v/>
      </c>
      <c r="BV56" t="str">
        <f t="shared" si="166"/>
        <v/>
      </c>
      <c r="BW56" t="str">
        <f t="shared" si="167"/>
        <v/>
      </c>
      <c r="BX56" t="str">
        <f t="shared" si="168"/>
        <v/>
      </c>
      <c r="BY56" t="str">
        <f t="shared" si="169"/>
        <v/>
      </c>
      <c r="BZ56" t="str">
        <f t="shared" si="170"/>
        <v/>
      </c>
      <c r="CA56" t="str">
        <f t="shared" si="171"/>
        <v/>
      </c>
      <c r="CB56" t="str">
        <f t="shared" si="172"/>
        <v/>
      </c>
      <c r="CC56" t="str">
        <f t="shared" si="173"/>
        <v/>
      </c>
      <c r="CD56" t="str">
        <f t="shared" si="174"/>
        <v/>
      </c>
      <c r="CE56" t="str">
        <f t="shared" si="175"/>
        <v/>
      </c>
      <c r="CF56" t="str">
        <f t="shared" si="176"/>
        <v/>
      </c>
      <c r="CG56" t="str">
        <f t="shared" si="177"/>
        <v/>
      </c>
      <c r="CH56" t="str">
        <f t="shared" si="178"/>
        <v/>
      </c>
      <c r="CI56" t="str">
        <f t="shared" si="179"/>
        <v/>
      </c>
      <c r="CJ56" t="str">
        <f t="shared" si="180"/>
        <v/>
      </c>
      <c r="CK56" t="str">
        <f t="shared" si="181"/>
        <v/>
      </c>
      <c r="CL56" t="str">
        <f t="shared" si="182"/>
        <v/>
      </c>
      <c r="CM56" t="str">
        <f t="shared" si="183"/>
        <v/>
      </c>
      <c r="CN56" t="str">
        <f t="shared" si="184"/>
        <v/>
      </c>
      <c r="CO56" t="str">
        <f t="shared" si="185"/>
        <v/>
      </c>
      <c r="CP56" t="str">
        <f t="shared" si="186"/>
        <v/>
      </c>
      <c r="CQ56" t="str">
        <f t="shared" si="187"/>
        <v/>
      </c>
      <c r="CR56" t="str">
        <f t="shared" si="188"/>
        <v/>
      </c>
      <c r="CS56" t="str">
        <f t="shared" si="189"/>
        <v/>
      </c>
      <c r="CT56" t="str">
        <f t="shared" si="190"/>
        <v/>
      </c>
      <c r="CU56" t="str">
        <f t="shared" si="191"/>
        <v/>
      </c>
      <c r="CV56" t="str">
        <f t="shared" si="192"/>
        <v/>
      </c>
      <c r="CW56" t="str">
        <f t="shared" si="193"/>
        <v/>
      </c>
      <c r="CX56" t="str">
        <f t="shared" si="194"/>
        <v/>
      </c>
      <c r="CY56" t="str">
        <f t="shared" si="195"/>
        <v/>
      </c>
      <c r="CZ56" t="str">
        <f t="shared" si="196"/>
        <v/>
      </c>
      <c r="DA56" t="str">
        <f t="shared" si="197"/>
        <v/>
      </c>
      <c r="DB56" t="str">
        <f t="shared" si="198"/>
        <v/>
      </c>
      <c r="DC56" t="str">
        <f t="shared" si="199"/>
        <v/>
      </c>
      <c r="DD56" t="str">
        <f t="shared" si="200"/>
        <v/>
      </c>
      <c r="DE56" t="str">
        <f t="shared" si="201"/>
        <v/>
      </c>
      <c r="DF56">
        <v>500</v>
      </c>
      <c r="DG56">
        <v>500</v>
      </c>
      <c r="DH56" s="14">
        <v>3066.1</v>
      </c>
      <c r="DI56" s="14">
        <v>1425</v>
      </c>
      <c r="DJ56" s="14">
        <v>9850</v>
      </c>
      <c r="DK56" s="14">
        <v>4833</v>
      </c>
      <c r="DL56" s="14">
        <v>4745</v>
      </c>
      <c r="DM56">
        <v>6.8</v>
      </c>
      <c r="DN56" s="14">
        <v>1503.1</v>
      </c>
      <c r="DO56">
        <v>34</v>
      </c>
      <c r="DP56">
        <v>660</v>
      </c>
      <c r="DQ56" s="14">
        <v>6130</v>
      </c>
      <c r="DR56" s="14">
        <v>1390</v>
      </c>
      <c r="DS56" s="14">
        <v>7546</v>
      </c>
      <c r="DT56" s="14">
        <v>2946</v>
      </c>
      <c r="DU56" s="14">
        <v>1503.1</v>
      </c>
      <c r="DV56">
        <v>6.8</v>
      </c>
      <c r="DW56">
        <v>559</v>
      </c>
      <c r="DX56" s="14">
        <v>3075.2</v>
      </c>
      <c r="DY56">
        <v>905</v>
      </c>
      <c r="DZ56">
        <v>1065</v>
      </c>
      <c r="EA56">
        <v>0</v>
      </c>
      <c r="EB56" s="14">
        <f t="shared" si="101"/>
        <v>90000</v>
      </c>
      <c r="EC56" s="14">
        <v>551898</v>
      </c>
      <c r="ED56" s="14">
        <v>256500</v>
      </c>
      <c r="EE56" s="14">
        <v>1773000</v>
      </c>
      <c r="EF56" s="14">
        <v>869940</v>
      </c>
      <c r="EG56" s="14">
        <v>854100</v>
      </c>
      <c r="EH56" s="14">
        <v>1224</v>
      </c>
      <c r="EI56" s="14">
        <v>270558</v>
      </c>
      <c r="EJ56" s="14">
        <v>6120</v>
      </c>
      <c r="EK56" s="14">
        <v>118800</v>
      </c>
      <c r="EL56" s="14">
        <v>1103400</v>
      </c>
      <c r="EM56" s="14">
        <v>250200</v>
      </c>
      <c r="EN56" s="14">
        <v>1358280</v>
      </c>
      <c r="EO56" s="14">
        <v>530280</v>
      </c>
      <c r="EP56" s="14">
        <v>270558</v>
      </c>
      <c r="EQ56">
        <v>1224</v>
      </c>
      <c r="ER56" s="14">
        <v>100620</v>
      </c>
      <c r="ES56" s="14">
        <v>553536</v>
      </c>
      <c r="ET56" s="14">
        <v>162900</v>
      </c>
      <c r="EU56" s="14">
        <v>191700</v>
      </c>
      <c r="EV56">
        <v>0</v>
      </c>
      <c r="EW56" t="s">
        <v>53</v>
      </c>
      <c r="EX56" t="s">
        <v>45</v>
      </c>
      <c r="EY56" t="s">
        <v>31</v>
      </c>
      <c r="EZ56" t="s">
        <v>418</v>
      </c>
      <c r="FS56">
        <v>535</v>
      </c>
    </row>
    <row r="57" spans="1:175" x14ac:dyDescent="0.2">
      <c r="A57" t="s">
        <v>35</v>
      </c>
      <c r="B57">
        <v>2000</v>
      </c>
      <c r="C57" s="45">
        <v>36678</v>
      </c>
      <c r="D57" t="s">
        <v>63</v>
      </c>
      <c r="E57" t="str">
        <f t="shared" si="0"/>
        <v>WY 2000</v>
      </c>
      <c r="F57" t="s">
        <v>61</v>
      </c>
      <c r="G57" t="s">
        <v>62</v>
      </c>
      <c r="H57" t="s">
        <v>64</v>
      </c>
      <c r="I57" t="s">
        <v>65</v>
      </c>
      <c r="J57" t="str">
        <f t="shared" si="102"/>
        <v/>
      </c>
      <c r="K57" t="str">
        <f t="shared" si="103"/>
        <v/>
      </c>
      <c r="L57" t="str">
        <f t="shared" si="104"/>
        <v/>
      </c>
      <c r="M57" t="str">
        <f t="shared" si="105"/>
        <v/>
      </c>
      <c r="N57" t="str">
        <f t="shared" si="106"/>
        <v/>
      </c>
      <c r="O57" t="str">
        <f t="shared" si="107"/>
        <v/>
      </c>
      <c r="P57" t="str">
        <f t="shared" si="108"/>
        <v/>
      </c>
      <c r="Q57" t="str">
        <f t="shared" si="109"/>
        <v/>
      </c>
      <c r="R57" t="str">
        <f t="shared" si="110"/>
        <v/>
      </c>
      <c r="S57" t="str">
        <f t="shared" si="111"/>
        <v/>
      </c>
      <c r="T57" t="str">
        <f t="shared" si="112"/>
        <v/>
      </c>
      <c r="U57" t="str">
        <f t="shared" si="113"/>
        <v/>
      </c>
      <c r="V57" t="str">
        <f t="shared" si="114"/>
        <v/>
      </c>
      <c r="W57" t="str">
        <f t="shared" si="115"/>
        <v/>
      </c>
      <c r="X57" t="str">
        <f t="shared" si="116"/>
        <v/>
      </c>
      <c r="Y57" t="str">
        <f t="shared" si="117"/>
        <v/>
      </c>
      <c r="Z57" t="str">
        <f t="shared" si="118"/>
        <v/>
      </c>
      <c r="AA57" t="str">
        <f t="shared" si="119"/>
        <v/>
      </c>
      <c r="AB57" t="str">
        <f t="shared" si="120"/>
        <v/>
      </c>
      <c r="AC57" t="str">
        <f t="shared" si="121"/>
        <v/>
      </c>
      <c r="AD57" t="str">
        <f t="shared" si="122"/>
        <v/>
      </c>
      <c r="AE57" t="str">
        <f t="shared" si="123"/>
        <v/>
      </c>
      <c r="AF57" t="str">
        <f t="shared" si="124"/>
        <v/>
      </c>
      <c r="AG57" t="str">
        <f t="shared" si="125"/>
        <v/>
      </c>
      <c r="AH57" t="str">
        <f t="shared" si="126"/>
        <v/>
      </c>
      <c r="AI57" t="str">
        <f t="shared" si="127"/>
        <v/>
      </c>
      <c r="AJ57" t="str">
        <f t="shared" si="128"/>
        <v/>
      </c>
      <c r="AK57" t="str">
        <f t="shared" si="129"/>
        <v/>
      </c>
      <c r="AL57" t="str">
        <f t="shared" si="130"/>
        <v/>
      </c>
      <c r="AM57" t="str">
        <f t="shared" si="131"/>
        <v/>
      </c>
      <c r="AN57" t="str">
        <f t="shared" si="132"/>
        <v/>
      </c>
      <c r="AO57" t="str">
        <f t="shared" si="133"/>
        <v/>
      </c>
      <c r="AP57" t="str">
        <f t="shared" si="134"/>
        <v/>
      </c>
      <c r="AQ57" t="str">
        <f t="shared" si="135"/>
        <v/>
      </c>
      <c r="AR57" t="str">
        <f t="shared" si="136"/>
        <v/>
      </c>
      <c r="AS57" t="str">
        <f t="shared" si="137"/>
        <v>KN Energy</v>
      </c>
      <c r="AT57" t="str">
        <f t="shared" si="138"/>
        <v/>
      </c>
      <c r="AU57" t="str">
        <f t="shared" si="139"/>
        <v/>
      </c>
      <c r="AV57" t="str">
        <f t="shared" si="140"/>
        <v/>
      </c>
      <c r="AW57" t="str">
        <f t="shared" si="141"/>
        <v/>
      </c>
      <c r="AX57" t="str">
        <f t="shared" si="142"/>
        <v/>
      </c>
      <c r="AY57" t="str">
        <f t="shared" si="143"/>
        <v/>
      </c>
      <c r="AZ57" t="str">
        <f t="shared" si="144"/>
        <v/>
      </c>
      <c r="BA57" t="str">
        <f t="shared" si="145"/>
        <v/>
      </c>
      <c r="BB57" t="str">
        <f t="shared" si="146"/>
        <v/>
      </c>
      <c r="BC57" t="str">
        <f t="shared" si="147"/>
        <v/>
      </c>
      <c r="BD57" t="str">
        <f t="shared" si="148"/>
        <v/>
      </c>
      <c r="BE57" t="str">
        <f t="shared" si="149"/>
        <v/>
      </c>
      <c r="BF57" t="str">
        <f t="shared" si="150"/>
        <v/>
      </c>
      <c r="BG57" t="str">
        <f t="shared" si="151"/>
        <v/>
      </c>
      <c r="BH57" t="str">
        <f t="shared" si="152"/>
        <v/>
      </c>
      <c r="BI57" t="str">
        <f t="shared" si="153"/>
        <v/>
      </c>
      <c r="BJ57" t="str">
        <f t="shared" si="154"/>
        <v/>
      </c>
      <c r="BK57" t="str">
        <f t="shared" si="155"/>
        <v/>
      </c>
      <c r="BL57" t="str">
        <f t="shared" si="156"/>
        <v/>
      </c>
      <c r="BM57" t="str">
        <f t="shared" si="157"/>
        <v/>
      </c>
      <c r="BN57" t="str">
        <f t="shared" si="158"/>
        <v/>
      </c>
      <c r="BO57" t="str">
        <f t="shared" si="159"/>
        <v/>
      </c>
      <c r="BP57" t="str">
        <f t="shared" si="160"/>
        <v/>
      </c>
      <c r="BQ57" t="str">
        <f t="shared" si="161"/>
        <v/>
      </c>
      <c r="BR57" t="str">
        <f t="shared" si="162"/>
        <v/>
      </c>
      <c r="BS57" t="str">
        <f t="shared" si="163"/>
        <v/>
      </c>
      <c r="BT57" t="str">
        <f t="shared" si="164"/>
        <v/>
      </c>
      <c r="BU57" t="str">
        <f t="shared" si="165"/>
        <v/>
      </c>
      <c r="BV57" t="str">
        <f t="shared" si="166"/>
        <v/>
      </c>
      <c r="BW57" t="str">
        <f t="shared" si="167"/>
        <v/>
      </c>
      <c r="BX57" t="str">
        <f t="shared" si="168"/>
        <v/>
      </c>
      <c r="BY57" t="str">
        <f t="shared" si="169"/>
        <v/>
      </c>
      <c r="BZ57" t="str">
        <f t="shared" si="170"/>
        <v/>
      </c>
      <c r="CA57" t="str">
        <f t="shared" si="171"/>
        <v/>
      </c>
      <c r="CB57" t="str">
        <f t="shared" si="172"/>
        <v/>
      </c>
      <c r="CC57" t="str">
        <f t="shared" si="173"/>
        <v/>
      </c>
      <c r="CD57" t="str">
        <f t="shared" si="174"/>
        <v/>
      </c>
      <c r="CE57" t="str">
        <f t="shared" si="175"/>
        <v/>
      </c>
      <c r="CF57" t="str">
        <f t="shared" si="176"/>
        <v/>
      </c>
      <c r="CG57" t="str">
        <f t="shared" si="177"/>
        <v/>
      </c>
      <c r="CH57" t="str">
        <f t="shared" si="178"/>
        <v/>
      </c>
      <c r="CI57" t="str">
        <f t="shared" si="179"/>
        <v/>
      </c>
      <c r="CJ57" t="str">
        <f t="shared" si="180"/>
        <v/>
      </c>
      <c r="CK57" t="str">
        <f t="shared" si="181"/>
        <v/>
      </c>
      <c r="CL57" t="str">
        <f t="shared" si="182"/>
        <v/>
      </c>
      <c r="CM57" t="str">
        <f t="shared" si="183"/>
        <v/>
      </c>
      <c r="CN57" t="str">
        <f t="shared" si="184"/>
        <v/>
      </c>
      <c r="CO57" t="str">
        <f t="shared" si="185"/>
        <v/>
      </c>
      <c r="CP57" t="str">
        <f t="shared" si="186"/>
        <v/>
      </c>
      <c r="CQ57" t="str">
        <f t="shared" si="187"/>
        <v/>
      </c>
      <c r="CR57" t="str">
        <f t="shared" si="188"/>
        <v/>
      </c>
      <c r="CS57" t="str">
        <f t="shared" si="189"/>
        <v/>
      </c>
      <c r="CT57" t="str">
        <f t="shared" si="190"/>
        <v/>
      </c>
      <c r="CU57" t="str">
        <f t="shared" si="191"/>
        <v/>
      </c>
      <c r="CV57" t="str">
        <f t="shared" si="192"/>
        <v/>
      </c>
      <c r="CW57" t="str">
        <f t="shared" si="193"/>
        <v/>
      </c>
      <c r="CX57" t="str">
        <f t="shared" si="194"/>
        <v/>
      </c>
      <c r="CY57" t="str">
        <f t="shared" si="195"/>
        <v/>
      </c>
      <c r="CZ57" t="str">
        <f t="shared" si="196"/>
        <v/>
      </c>
      <c r="DA57" t="str">
        <f t="shared" si="197"/>
        <v/>
      </c>
      <c r="DB57" t="str">
        <f t="shared" si="198"/>
        <v/>
      </c>
      <c r="DC57" t="str">
        <f t="shared" si="199"/>
        <v/>
      </c>
      <c r="DD57" t="str">
        <f t="shared" si="200"/>
        <v/>
      </c>
      <c r="DE57" t="str">
        <f t="shared" si="201"/>
        <v/>
      </c>
      <c r="DF57">
        <v>34</v>
      </c>
      <c r="DG57">
        <v>34</v>
      </c>
      <c r="DH57" s="14">
        <v>504</v>
      </c>
      <c r="DI57" s="14">
        <v>0</v>
      </c>
      <c r="DJ57" s="14">
        <v>0</v>
      </c>
      <c r="DK57" s="14">
        <v>0</v>
      </c>
      <c r="DL57" s="14">
        <v>0</v>
      </c>
      <c r="DM57">
        <v>6.8</v>
      </c>
      <c r="DN57" s="14">
        <v>441</v>
      </c>
      <c r="DO57">
        <v>34</v>
      </c>
      <c r="DP57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441</v>
      </c>
      <c r="DV57">
        <v>6.8</v>
      </c>
      <c r="DW57">
        <v>0</v>
      </c>
      <c r="DX57" s="14">
        <v>5.2</v>
      </c>
      <c r="DY57">
        <v>0</v>
      </c>
      <c r="DZ57">
        <v>0</v>
      </c>
      <c r="EA57">
        <v>0</v>
      </c>
      <c r="EB57" s="14">
        <f t="shared" si="101"/>
        <v>6120</v>
      </c>
      <c r="EC57" s="14">
        <v>90720</v>
      </c>
      <c r="ED57" s="14">
        <v>0</v>
      </c>
      <c r="EE57" s="14">
        <v>0</v>
      </c>
      <c r="EF57" s="14">
        <v>0</v>
      </c>
      <c r="EG57" s="14">
        <v>0</v>
      </c>
      <c r="EH57" s="14">
        <v>1224</v>
      </c>
      <c r="EI57" s="14">
        <v>79380</v>
      </c>
      <c r="EJ57" s="14">
        <v>6120</v>
      </c>
      <c r="EK57" s="14">
        <v>0</v>
      </c>
      <c r="EL57" s="14">
        <v>0</v>
      </c>
      <c r="EM57" s="14">
        <v>0</v>
      </c>
      <c r="EN57" s="14">
        <v>0</v>
      </c>
      <c r="EO57" s="14">
        <v>0</v>
      </c>
      <c r="EP57" s="14">
        <v>79380</v>
      </c>
      <c r="EQ57">
        <v>1224</v>
      </c>
      <c r="ER57" s="14">
        <v>0</v>
      </c>
      <c r="ES57" s="14">
        <v>936</v>
      </c>
      <c r="ET57" s="14">
        <v>0</v>
      </c>
      <c r="EU57" s="14">
        <v>0</v>
      </c>
      <c r="EV57">
        <v>0</v>
      </c>
      <c r="EW57" t="s">
        <v>36</v>
      </c>
      <c r="EX57" t="s">
        <v>38</v>
      </c>
      <c r="EY57" t="s">
        <v>31</v>
      </c>
      <c r="EZ57" s="7" t="s">
        <v>479</v>
      </c>
      <c r="FA57" s="1"/>
      <c r="FB57" s="1"/>
      <c r="FS57">
        <v>372</v>
      </c>
    </row>
    <row r="58" spans="1:175" x14ac:dyDescent="0.2">
      <c r="A58" t="s">
        <v>35</v>
      </c>
      <c r="B58">
        <v>2000</v>
      </c>
      <c r="C58" s="45">
        <v>36557</v>
      </c>
      <c r="D58" t="s">
        <v>338</v>
      </c>
      <c r="E58" t="str">
        <f>CONCATENATE(D58," ",B58)</f>
        <v>UT 2000</v>
      </c>
      <c r="F58" t="s">
        <v>336</v>
      </c>
      <c r="G58" t="s">
        <v>337</v>
      </c>
      <c r="H58" t="s">
        <v>339</v>
      </c>
      <c r="I58" t="s">
        <v>340</v>
      </c>
      <c r="J58" t="str">
        <f t="shared" si="102"/>
        <v/>
      </c>
      <c r="K58" t="str">
        <f t="shared" si="103"/>
        <v/>
      </c>
      <c r="L58" t="str">
        <f t="shared" si="104"/>
        <v/>
      </c>
      <c r="M58" t="str">
        <f t="shared" si="105"/>
        <v/>
      </c>
      <c r="N58" t="str">
        <f t="shared" si="106"/>
        <v/>
      </c>
      <c r="O58" t="str">
        <f t="shared" si="107"/>
        <v/>
      </c>
      <c r="P58" t="str">
        <f t="shared" si="108"/>
        <v/>
      </c>
      <c r="Q58" t="str">
        <f t="shared" si="109"/>
        <v/>
      </c>
      <c r="R58" t="str">
        <f t="shared" si="110"/>
        <v/>
      </c>
      <c r="S58" t="str">
        <f t="shared" si="111"/>
        <v/>
      </c>
      <c r="T58" t="str">
        <f t="shared" si="112"/>
        <v/>
      </c>
      <c r="U58" t="str">
        <f t="shared" si="113"/>
        <v/>
      </c>
      <c r="V58" t="str">
        <f t="shared" si="114"/>
        <v/>
      </c>
      <c r="W58" t="str">
        <f t="shared" si="115"/>
        <v/>
      </c>
      <c r="X58" t="str">
        <f t="shared" si="116"/>
        <v/>
      </c>
      <c r="Y58" t="str">
        <f t="shared" si="117"/>
        <v/>
      </c>
      <c r="Z58" t="str">
        <f t="shared" si="118"/>
        <v/>
      </c>
      <c r="AA58" t="str">
        <f t="shared" si="119"/>
        <v/>
      </c>
      <c r="AB58" t="str">
        <f t="shared" si="120"/>
        <v/>
      </c>
      <c r="AC58" t="str">
        <f t="shared" si="121"/>
        <v/>
      </c>
      <c r="AD58" t="str">
        <f t="shared" si="122"/>
        <v/>
      </c>
      <c r="AE58" t="str">
        <f t="shared" si="123"/>
        <v/>
      </c>
      <c r="AF58" t="str">
        <f t="shared" si="124"/>
        <v/>
      </c>
      <c r="AG58" t="str">
        <f t="shared" si="125"/>
        <v/>
      </c>
      <c r="AH58" t="str">
        <f t="shared" si="126"/>
        <v/>
      </c>
      <c r="AI58" t="str">
        <f t="shared" si="127"/>
        <v>Kern Utah</v>
      </c>
      <c r="AJ58" t="str">
        <f t="shared" si="128"/>
        <v/>
      </c>
      <c r="AK58" t="str">
        <f t="shared" si="129"/>
        <v/>
      </c>
      <c r="AL58" t="str">
        <f t="shared" si="130"/>
        <v/>
      </c>
      <c r="AM58" t="str">
        <f t="shared" si="131"/>
        <v/>
      </c>
      <c r="AN58" t="str">
        <f t="shared" si="132"/>
        <v/>
      </c>
      <c r="AO58" t="str">
        <f t="shared" si="133"/>
        <v/>
      </c>
      <c r="AP58" t="str">
        <f t="shared" si="134"/>
        <v/>
      </c>
      <c r="AQ58" t="str">
        <f t="shared" si="135"/>
        <v/>
      </c>
      <c r="AR58" t="str">
        <f t="shared" si="136"/>
        <v/>
      </c>
      <c r="AS58" t="str">
        <f t="shared" si="137"/>
        <v/>
      </c>
      <c r="AT58" t="str">
        <f t="shared" si="138"/>
        <v/>
      </c>
      <c r="AU58" t="str">
        <f t="shared" si="139"/>
        <v/>
      </c>
      <c r="AV58" t="str">
        <f t="shared" si="140"/>
        <v/>
      </c>
      <c r="AW58" t="str">
        <f t="shared" si="141"/>
        <v/>
      </c>
      <c r="AX58" t="str">
        <f t="shared" si="142"/>
        <v/>
      </c>
      <c r="AY58" t="str">
        <f t="shared" si="143"/>
        <v/>
      </c>
      <c r="AZ58" t="str">
        <f t="shared" si="144"/>
        <v/>
      </c>
      <c r="BA58" t="str">
        <f t="shared" si="145"/>
        <v/>
      </c>
      <c r="BB58" t="str">
        <f t="shared" si="146"/>
        <v/>
      </c>
      <c r="BC58" t="str">
        <f t="shared" si="147"/>
        <v/>
      </c>
      <c r="BD58" t="str">
        <f t="shared" si="148"/>
        <v/>
      </c>
      <c r="BE58" t="str">
        <f t="shared" si="149"/>
        <v/>
      </c>
      <c r="BF58" t="str">
        <f t="shared" si="150"/>
        <v/>
      </c>
      <c r="BG58" t="str">
        <f t="shared" si="151"/>
        <v/>
      </c>
      <c r="BH58" t="str">
        <f t="shared" si="152"/>
        <v/>
      </c>
      <c r="BI58" t="str">
        <f t="shared" si="153"/>
        <v/>
      </c>
      <c r="BJ58" t="str">
        <f t="shared" si="154"/>
        <v/>
      </c>
      <c r="BK58" t="str">
        <f t="shared" si="155"/>
        <v/>
      </c>
      <c r="BL58" t="str">
        <f t="shared" si="156"/>
        <v/>
      </c>
      <c r="BM58" t="str">
        <f t="shared" si="157"/>
        <v/>
      </c>
      <c r="BN58" t="str">
        <f t="shared" si="158"/>
        <v/>
      </c>
      <c r="BO58" t="str">
        <f t="shared" si="159"/>
        <v/>
      </c>
      <c r="BP58" t="str">
        <f t="shared" si="160"/>
        <v/>
      </c>
      <c r="BQ58" t="str">
        <f t="shared" si="161"/>
        <v/>
      </c>
      <c r="BR58" t="str">
        <f t="shared" si="162"/>
        <v/>
      </c>
      <c r="BS58" t="str">
        <f t="shared" si="163"/>
        <v/>
      </c>
      <c r="BT58" t="str">
        <f t="shared" si="164"/>
        <v/>
      </c>
      <c r="BU58" t="str">
        <f t="shared" si="165"/>
        <v/>
      </c>
      <c r="BV58" t="str">
        <f t="shared" si="166"/>
        <v/>
      </c>
      <c r="BW58" t="str">
        <f t="shared" si="167"/>
        <v/>
      </c>
      <c r="BX58" t="str">
        <f t="shared" si="168"/>
        <v/>
      </c>
      <c r="BY58" t="str">
        <f t="shared" si="169"/>
        <v/>
      </c>
      <c r="BZ58" t="str">
        <f t="shared" si="170"/>
        <v/>
      </c>
      <c r="CA58" t="str">
        <f t="shared" si="171"/>
        <v/>
      </c>
      <c r="CB58" t="str">
        <f t="shared" si="172"/>
        <v>Questar</v>
      </c>
      <c r="CC58" t="str">
        <f t="shared" si="173"/>
        <v/>
      </c>
      <c r="CD58" t="str">
        <f t="shared" si="174"/>
        <v/>
      </c>
      <c r="CE58" t="str">
        <f t="shared" si="175"/>
        <v/>
      </c>
      <c r="CF58" t="str">
        <f t="shared" si="176"/>
        <v/>
      </c>
      <c r="CG58" t="str">
        <f t="shared" si="177"/>
        <v/>
      </c>
      <c r="CH58" t="str">
        <f t="shared" si="178"/>
        <v/>
      </c>
      <c r="CI58" t="str">
        <f t="shared" si="179"/>
        <v/>
      </c>
      <c r="CJ58" t="str">
        <f t="shared" si="180"/>
        <v/>
      </c>
      <c r="CK58" t="str">
        <f t="shared" si="181"/>
        <v/>
      </c>
      <c r="CL58" t="str">
        <f t="shared" si="182"/>
        <v/>
      </c>
      <c r="CM58" t="str">
        <f t="shared" si="183"/>
        <v/>
      </c>
      <c r="CN58" t="str">
        <f t="shared" si="184"/>
        <v/>
      </c>
      <c r="CO58" t="str">
        <f t="shared" si="185"/>
        <v/>
      </c>
      <c r="CP58" t="str">
        <f t="shared" si="186"/>
        <v/>
      </c>
      <c r="CQ58" t="str">
        <f t="shared" si="187"/>
        <v/>
      </c>
      <c r="CR58" t="str">
        <f t="shared" si="188"/>
        <v/>
      </c>
      <c r="CS58" t="str">
        <f t="shared" si="189"/>
        <v/>
      </c>
      <c r="CT58" t="str">
        <f t="shared" si="190"/>
        <v/>
      </c>
      <c r="CU58" t="str">
        <f t="shared" si="191"/>
        <v/>
      </c>
      <c r="CV58" t="str">
        <f t="shared" si="192"/>
        <v/>
      </c>
      <c r="CW58" t="str">
        <f t="shared" si="193"/>
        <v/>
      </c>
      <c r="CX58" t="str">
        <f t="shared" si="194"/>
        <v/>
      </c>
      <c r="CY58" t="str">
        <f t="shared" si="195"/>
        <v/>
      </c>
      <c r="CZ58" t="str">
        <f t="shared" si="196"/>
        <v/>
      </c>
      <c r="DA58" t="str">
        <f t="shared" si="197"/>
        <v/>
      </c>
      <c r="DB58" t="str">
        <f t="shared" si="198"/>
        <v/>
      </c>
      <c r="DC58" t="str">
        <f t="shared" si="199"/>
        <v/>
      </c>
      <c r="DD58" t="str">
        <f t="shared" si="200"/>
        <v/>
      </c>
      <c r="DE58" t="str">
        <f t="shared" si="201"/>
        <v/>
      </c>
      <c r="DF58">
        <v>6.8</v>
      </c>
      <c r="DG58">
        <v>0</v>
      </c>
      <c r="DH58" s="14">
        <v>304</v>
      </c>
      <c r="DI58" s="14">
        <v>0</v>
      </c>
      <c r="DJ58" s="14">
        <v>0</v>
      </c>
      <c r="DK58" s="14">
        <v>0</v>
      </c>
      <c r="DL58" s="14">
        <v>0</v>
      </c>
      <c r="DM58">
        <v>6.8</v>
      </c>
      <c r="DN58" s="14">
        <v>241</v>
      </c>
      <c r="DO58">
        <v>0</v>
      </c>
      <c r="DP58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241</v>
      </c>
      <c r="DV58">
        <v>6.8</v>
      </c>
      <c r="DW58">
        <v>0</v>
      </c>
      <c r="DX58" s="14">
        <v>5.2</v>
      </c>
      <c r="DY58">
        <v>0</v>
      </c>
      <c r="DZ58">
        <v>0</v>
      </c>
      <c r="EA58">
        <v>0</v>
      </c>
      <c r="EB58" s="14">
        <f t="shared" si="101"/>
        <v>1224</v>
      </c>
      <c r="EC58" s="14">
        <v>54720</v>
      </c>
      <c r="ED58" s="14">
        <v>0</v>
      </c>
      <c r="EE58" s="14">
        <v>0</v>
      </c>
      <c r="EF58" s="14">
        <v>0</v>
      </c>
      <c r="EG58" s="14">
        <v>0</v>
      </c>
      <c r="EH58" s="14">
        <v>1224</v>
      </c>
      <c r="EI58" s="14">
        <v>43380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14">
        <v>0</v>
      </c>
      <c r="EP58" s="14">
        <v>43380</v>
      </c>
      <c r="EQ58">
        <v>1224</v>
      </c>
      <c r="ER58" s="14">
        <v>0</v>
      </c>
      <c r="ES58" s="14">
        <v>936</v>
      </c>
      <c r="ET58" s="14">
        <v>0</v>
      </c>
      <c r="EU58" s="14">
        <v>0</v>
      </c>
      <c r="EV58">
        <v>0</v>
      </c>
      <c r="EW58" t="s">
        <v>36</v>
      </c>
      <c r="EX58" t="s">
        <v>38</v>
      </c>
      <c r="EY58" t="s">
        <v>31</v>
      </c>
      <c r="EZ58" s="3" t="s">
        <v>426</v>
      </c>
      <c r="FA58" s="6" t="s">
        <v>424</v>
      </c>
      <c r="FB58" s="3"/>
      <c r="FS58">
        <v>534</v>
      </c>
    </row>
    <row r="59" spans="1:175" x14ac:dyDescent="0.2">
      <c r="A59" t="s">
        <v>35</v>
      </c>
      <c r="B59">
        <v>2001</v>
      </c>
      <c r="C59" s="45">
        <v>37196</v>
      </c>
      <c r="D59" t="s">
        <v>120</v>
      </c>
      <c r="E59" t="str">
        <f t="shared" si="0"/>
        <v>NV 2001</v>
      </c>
      <c r="F59" t="s">
        <v>210</v>
      </c>
      <c r="G59" t="s">
        <v>211</v>
      </c>
      <c r="H59" t="s">
        <v>363</v>
      </c>
      <c r="I59" t="s">
        <v>364</v>
      </c>
      <c r="J59" t="str">
        <f t="shared" si="102"/>
        <v/>
      </c>
      <c r="K59" t="str">
        <f t="shared" si="103"/>
        <v/>
      </c>
      <c r="L59" t="str">
        <f t="shared" si="104"/>
        <v/>
      </c>
      <c r="M59" t="str">
        <f t="shared" si="105"/>
        <v/>
      </c>
      <c r="N59" t="str">
        <f t="shared" si="106"/>
        <v/>
      </c>
      <c r="O59" t="str">
        <f t="shared" si="107"/>
        <v/>
      </c>
      <c r="P59" t="str">
        <f t="shared" si="108"/>
        <v/>
      </c>
      <c r="Q59" t="str">
        <f t="shared" si="109"/>
        <v/>
      </c>
      <c r="R59" t="str">
        <f t="shared" si="110"/>
        <v/>
      </c>
      <c r="S59" t="str">
        <f t="shared" si="111"/>
        <v/>
      </c>
      <c r="T59" t="str">
        <f t="shared" si="112"/>
        <v/>
      </c>
      <c r="U59" t="str">
        <f t="shared" si="113"/>
        <v/>
      </c>
      <c r="V59" t="str">
        <f t="shared" si="114"/>
        <v/>
      </c>
      <c r="W59" t="str">
        <f t="shared" si="115"/>
        <v/>
      </c>
      <c r="X59" t="str">
        <f t="shared" si="116"/>
        <v/>
      </c>
      <c r="Y59" t="str">
        <f t="shared" si="117"/>
        <v/>
      </c>
      <c r="Z59" t="str">
        <f t="shared" si="118"/>
        <v/>
      </c>
      <c r="AA59" t="str">
        <f t="shared" si="119"/>
        <v/>
      </c>
      <c r="AB59" t="str">
        <f t="shared" si="120"/>
        <v/>
      </c>
      <c r="AC59" t="str">
        <f t="shared" si="121"/>
        <v/>
      </c>
      <c r="AD59" t="str">
        <f t="shared" si="122"/>
        <v>Kern Nevada</v>
      </c>
      <c r="AE59" t="str">
        <f t="shared" si="123"/>
        <v>Kern Nevada 2001</v>
      </c>
      <c r="AF59" t="str">
        <f t="shared" si="124"/>
        <v/>
      </c>
      <c r="AG59" t="str">
        <f t="shared" si="125"/>
        <v/>
      </c>
      <c r="AH59" t="str">
        <f t="shared" si="126"/>
        <v/>
      </c>
      <c r="AI59" t="str">
        <f t="shared" si="127"/>
        <v/>
      </c>
      <c r="AJ59" t="str">
        <f t="shared" si="128"/>
        <v/>
      </c>
      <c r="AK59" t="str">
        <f t="shared" si="129"/>
        <v/>
      </c>
      <c r="AL59" t="str">
        <f t="shared" si="130"/>
        <v/>
      </c>
      <c r="AM59" t="str">
        <f t="shared" si="131"/>
        <v/>
      </c>
      <c r="AN59" t="str">
        <f t="shared" si="132"/>
        <v/>
      </c>
      <c r="AO59" t="str">
        <f t="shared" si="133"/>
        <v/>
      </c>
      <c r="AP59" t="str">
        <f t="shared" si="134"/>
        <v/>
      </c>
      <c r="AQ59" t="str">
        <f t="shared" si="135"/>
        <v/>
      </c>
      <c r="AR59" t="str">
        <f t="shared" si="136"/>
        <v/>
      </c>
      <c r="AS59" t="str">
        <f t="shared" si="137"/>
        <v/>
      </c>
      <c r="AT59" t="str">
        <f t="shared" si="138"/>
        <v/>
      </c>
      <c r="AU59" t="str">
        <f t="shared" si="139"/>
        <v/>
      </c>
      <c r="AV59" t="str">
        <f t="shared" si="140"/>
        <v/>
      </c>
      <c r="AW59" t="str">
        <f t="shared" si="141"/>
        <v/>
      </c>
      <c r="AX59" t="str">
        <f t="shared" si="142"/>
        <v/>
      </c>
      <c r="AY59" t="str">
        <f t="shared" si="143"/>
        <v/>
      </c>
      <c r="AZ59" t="str">
        <f t="shared" si="144"/>
        <v/>
      </c>
      <c r="BA59" t="str">
        <f t="shared" si="145"/>
        <v/>
      </c>
      <c r="BB59" t="str">
        <f t="shared" si="146"/>
        <v/>
      </c>
      <c r="BC59" t="str">
        <f t="shared" si="147"/>
        <v/>
      </c>
      <c r="BD59" t="str">
        <f t="shared" si="148"/>
        <v/>
      </c>
      <c r="BE59" t="str">
        <f t="shared" si="149"/>
        <v/>
      </c>
      <c r="BF59" t="str">
        <f t="shared" si="150"/>
        <v/>
      </c>
      <c r="BG59" t="str">
        <f t="shared" si="151"/>
        <v/>
      </c>
      <c r="BH59" t="str">
        <f t="shared" si="152"/>
        <v/>
      </c>
      <c r="BI59" t="str">
        <f t="shared" si="153"/>
        <v/>
      </c>
      <c r="BJ59" t="str">
        <f t="shared" si="154"/>
        <v/>
      </c>
      <c r="BK59" t="str">
        <f t="shared" si="155"/>
        <v/>
      </c>
      <c r="BL59" t="str">
        <f t="shared" si="156"/>
        <v/>
      </c>
      <c r="BM59" t="str">
        <f t="shared" si="157"/>
        <v/>
      </c>
      <c r="BN59" t="str">
        <f t="shared" si="158"/>
        <v/>
      </c>
      <c r="BO59" t="str">
        <f t="shared" si="159"/>
        <v/>
      </c>
      <c r="BP59" t="str">
        <f t="shared" si="160"/>
        <v/>
      </c>
      <c r="BQ59" t="str">
        <f t="shared" si="161"/>
        <v/>
      </c>
      <c r="BR59" t="str">
        <f t="shared" si="162"/>
        <v/>
      </c>
      <c r="BS59" t="str">
        <f t="shared" si="163"/>
        <v/>
      </c>
      <c r="BT59" t="str">
        <f t="shared" si="164"/>
        <v/>
      </c>
      <c r="BU59" t="str">
        <f t="shared" si="165"/>
        <v/>
      </c>
      <c r="BV59" t="str">
        <f t="shared" si="166"/>
        <v/>
      </c>
      <c r="BW59" t="str">
        <f t="shared" si="167"/>
        <v/>
      </c>
      <c r="BX59" t="str">
        <f t="shared" si="168"/>
        <v/>
      </c>
      <c r="BY59" t="str">
        <f t="shared" si="169"/>
        <v/>
      </c>
      <c r="BZ59" t="str">
        <f t="shared" si="170"/>
        <v/>
      </c>
      <c r="CA59" t="str">
        <f t="shared" si="171"/>
        <v/>
      </c>
      <c r="CB59" t="str">
        <f t="shared" si="172"/>
        <v/>
      </c>
      <c r="CC59" t="str">
        <f t="shared" si="173"/>
        <v/>
      </c>
      <c r="CD59" t="str">
        <f t="shared" si="174"/>
        <v/>
      </c>
      <c r="CE59" t="str">
        <f t="shared" si="175"/>
        <v/>
      </c>
      <c r="CF59" t="str">
        <f t="shared" si="176"/>
        <v/>
      </c>
      <c r="CG59" t="str">
        <f t="shared" si="177"/>
        <v/>
      </c>
      <c r="CH59" t="str">
        <f t="shared" si="178"/>
        <v/>
      </c>
      <c r="CI59" t="str">
        <f t="shared" si="179"/>
        <v/>
      </c>
      <c r="CJ59" t="str">
        <f t="shared" si="180"/>
        <v/>
      </c>
      <c r="CK59" t="str">
        <f t="shared" si="181"/>
        <v/>
      </c>
      <c r="CL59" t="str">
        <f t="shared" si="182"/>
        <v/>
      </c>
      <c r="CM59" t="str">
        <f t="shared" si="183"/>
        <v/>
      </c>
      <c r="CN59" t="str">
        <f t="shared" si="184"/>
        <v/>
      </c>
      <c r="CO59" t="str">
        <f t="shared" si="185"/>
        <v/>
      </c>
      <c r="CP59" t="str">
        <f t="shared" si="186"/>
        <v/>
      </c>
      <c r="CQ59" t="str">
        <f t="shared" si="187"/>
        <v/>
      </c>
      <c r="CR59" t="str">
        <f t="shared" si="188"/>
        <v/>
      </c>
      <c r="CS59" t="str">
        <f t="shared" si="189"/>
        <v/>
      </c>
      <c r="CT59" t="str">
        <f t="shared" si="190"/>
        <v/>
      </c>
      <c r="CU59" t="str">
        <f t="shared" si="191"/>
        <v/>
      </c>
      <c r="CV59" t="str">
        <f t="shared" si="192"/>
        <v/>
      </c>
      <c r="CW59" t="str">
        <f t="shared" si="193"/>
        <v/>
      </c>
      <c r="CX59" t="str">
        <f t="shared" si="194"/>
        <v/>
      </c>
      <c r="CY59" t="str">
        <f t="shared" si="195"/>
        <v/>
      </c>
      <c r="CZ59" t="str">
        <f t="shared" si="196"/>
        <v/>
      </c>
      <c r="DA59" t="str">
        <f t="shared" si="197"/>
        <v/>
      </c>
      <c r="DB59" t="str">
        <f t="shared" si="198"/>
        <v/>
      </c>
      <c r="DC59" t="str">
        <f t="shared" si="199"/>
        <v/>
      </c>
      <c r="DD59" t="str">
        <f t="shared" si="200"/>
        <v/>
      </c>
      <c r="DE59" t="str">
        <f t="shared" si="201"/>
        <v/>
      </c>
      <c r="DF59">
        <v>125</v>
      </c>
      <c r="DG59">
        <v>125</v>
      </c>
      <c r="DH59" s="14">
        <v>1326.1</v>
      </c>
      <c r="DI59" s="14">
        <v>1205</v>
      </c>
      <c r="DJ59" s="14">
        <v>680</v>
      </c>
      <c r="DK59" s="14">
        <v>320</v>
      </c>
      <c r="DL59" s="14">
        <v>125</v>
      </c>
      <c r="DM59">
        <v>6.8</v>
      </c>
      <c r="DN59" s="14">
        <v>1023.1</v>
      </c>
      <c r="DO59">
        <v>34</v>
      </c>
      <c r="DP59">
        <v>160</v>
      </c>
      <c r="DQ59" s="14">
        <v>0</v>
      </c>
      <c r="DR59" s="14">
        <v>350</v>
      </c>
      <c r="DS59" s="14">
        <v>1051</v>
      </c>
      <c r="DT59" s="14">
        <v>760</v>
      </c>
      <c r="DU59" s="14">
        <v>1023.1</v>
      </c>
      <c r="DV59">
        <v>6.8</v>
      </c>
      <c r="DW59">
        <v>49</v>
      </c>
      <c r="DX59" s="14">
        <v>5.2</v>
      </c>
      <c r="DY59">
        <v>685</v>
      </c>
      <c r="DZ59">
        <v>1065</v>
      </c>
      <c r="EA59">
        <v>0</v>
      </c>
      <c r="EB59" s="14">
        <f t="shared" si="101"/>
        <v>22500</v>
      </c>
      <c r="EC59" s="14">
        <v>238698</v>
      </c>
      <c r="ED59" s="14">
        <v>216900</v>
      </c>
      <c r="EE59" s="14">
        <v>122400</v>
      </c>
      <c r="EF59" s="14">
        <v>57600</v>
      </c>
      <c r="EG59" s="14">
        <v>22500</v>
      </c>
      <c r="EH59" s="14">
        <v>1224</v>
      </c>
      <c r="EI59" s="14">
        <v>184158</v>
      </c>
      <c r="EJ59" s="14">
        <v>6120</v>
      </c>
      <c r="EK59" s="14">
        <v>28800</v>
      </c>
      <c r="EL59" s="14">
        <v>0</v>
      </c>
      <c r="EM59" s="14">
        <v>63000</v>
      </c>
      <c r="EN59" s="14">
        <v>189180</v>
      </c>
      <c r="EO59" s="14">
        <v>136800</v>
      </c>
      <c r="EP59" s="14">
        <v>184158</v>
      </c>
      <c r="EQ59">
        <v>1224</v>
      </c>
      <c r="ER59" s="14">
        <v>8820</v>
      </c>
      <c r="ES59" s="14">
        <v>936</v>
      </c>
      <c r="ET59" s="14">
        <v>123300</v>
      </c>
      <c r="EU59" s="14">
        <v>191700</v>
      </c>
      <c r="EV59">
        <v>0</v>
      </c>
      <c r="EW59" t="s">
        <v>36</v>
      </c>
      <c r="EX59" t="s">
        <v>45</v>
      </c>
      <c r="EY59" t="s">
        <v>31</v>
      </c>
      <c r="EZ59" s="2" t="s">
        <v>427</v>
      </c>
      <c r="FA59" s="2"/>
      <c r="FB59" s="2"/>
      <c r="FC59" t="s">
        <v>459</v>
      </c>
      <c r="FD59" t="s">
        <v>460</v>
      </c>
      <c r="FE59" t="s">
        <v>461</v>
      </c>
      <c r="FF59" t="s">
        <v>462</v>
      </c>
      <c r="FS59">
        <v>196</v>
      </c>
    </row>
    <row r="60" spans="1:175" x14ac:dyDescent="0.2">
      <c r="A60" t="s">
        <v>35</v>
      </c>
      <c r="B60">
        <v>2002</v>
      </c>
      <c r="C60" s="45">
        <v>37316</v>
      </c>
      <c r="D60" t="s">
        <v>120</v>
      </c>
      <c r="E60" t="str">
        <f t="shared" si="0"/>
        <v>NV 2002</v>
      </c>
      <c r="F60" t="s">
        <v>210</v>
      </c>
      <c r="G60" t="s">
        <v>211</v>
      </c>
      <c r="H60" s="2" t="s">
        <v>212</v>
      </c>
      <c r="I60" t="s">
        <v>213</v>
      </c>
      <c r="J60" t="str">
        <f t="shared" si="102"/>
        <v/>
      </c>
      <c r="K60" t="str">
        <f t="shared" si="103"/>
        <v/>
      </c>
      <c r="L60" t="str">
        <f t="shared" si="104"/>
        <v/>
      </c>
      <c r="M60" t="str">
        <f t="shared" si="105"/>
        <v/>
      </c>
      <c r="N60" t="str">
        <f t="shared" si="106"/>
        <v/>
      </c>
      <c r="O60" t="str">
        <f t="shared" si="107"/>
        <v/>
      </c>
      <c r="P60" t="str">
        <f t="shared" si="108"/>
        <v/>
      </c>
      <c r="Q60" t="str">
        <f t="shared" si="109"/>
        <v/>
      </c>
      <c r="R60" t="str">
        <f t="shared" si="110"/>
        <v/>
      </c>
      <c r="S60" t="str">
        <f t="shared" si="111"/>
        <v/>
      </c>
      <c r="T60" t="str">
        <f t="shared" si="112"/>
        <v/>
      </c>
      <c r="U60" t="str">
        <f t="shared" si="113"/>
        <v/>
      </c>
      <c r="V60" t="str">
        <f t="shared" si="114"/>
        <v/>
      </c>
      <c r="W60" t="str">
        <f t="shared" si="115"/>
        <v/>
      </c>
      <c r="X60" t="str">
        <f t="shared" si="116"/>
        <v/>
      </c>
      <c r="Y60" t="str">
        <f t="shared" si="117"/>
        <v/>
      </c>
      <c r="Z60" t="str">
        <f t="shared" si="118"/>
        <v/>
      </c>
      <c r="AA60" t="str">
        <f t="shared" si="119"/>
        <v/>
      </c>
      <c r="AB60" t="str">
        <f t="shared" si="120"/>
        <v/>
      </c>
      <c r="AC60" t="str">
        <f t="shared" si="121"/>
        <v/>
      </c>
      <c r="AD60" t="str">
        <f t="shared" si="122"/>
        <v>Kern Nevada</v>
      </c>
      <c r="AE60" t="str">
        <f t="shared" si="123"/>
        <v/>
      </c>
      <c r="AF60" t="str">
        <f t="shared" si="124"/>
        <v>Kern Nevada 2002</v>
      </c>
      <c r="AG60" t="str">
        <f t="shared" si="125"/>
        <v/>
      </c>
      <c r="AH60" t="str">
        <f t="shared" si="126"/>
        <v/>
      </c>
      <c r="AI60" t="str">
        <f t="shared" si="127"/>
        <v/>
      </c>
      <c r="AJ60" t="str">
        <f t="shared" si="128"/>
        <v/>
      </c>
      <c r="AK60" t="str">
        <f t="shared" si="129"/>
        <v/>
      </c>
      <c r="AL60" t="str">
        <f t="shared" si="130"/>
        <v/>
      </c>
      <c r="AM60" t="str">
        <f t="shared" si="131"/>
        <v/>
      </c>
      <c r="AN60" t="str">
        <f t="shared" si="132"/>
        <v/>
      </c>
      <c r="AO60" t="str">
        <f t="shared" si="133"/>
        <v/>
      </c>
      <c r="AP60" t="str">
        <f t="shared" si="134"/>
        <v/>
      </c>
      <c r="AQ60" t="str">
        <f t="shared" si="135"/>
        <v/>
      </c>
      <c r="AR60" t="str">
        <f t="shared" si="136"/>
        <v/>
      </c>
      <c r="AS60" t="str">
        <f t="shared" si="137"/>
        <v/>
      </c>
      <c r="AT60" t="str">
        <f t="shared" si="138"/>
        <v/>
      </c>
      <c r="AU60" t="str">
        <f t="shared" si="139"/>
        <v/>
      </c>
      <c r="AV60" t="str">
        <f t="shared" si="140"/>
        <v/>
      </c>
      <c r="AW60" t="str">
        <f t="shared" si="141"/>
        <v/>
      </c>
      <c r="AX60" t="str">
        <f t="shared" si="142"/>
        <v/>
      </c>
      <c r="AY60" t="str">
        <f t="shared" si="143"/>
        <v/>
      </c>
      <c r="AZ60" t="str">
        <f t="shared" si="144"/>
        <v/>
      </c>
      <c r="BA60" t="str">
        <f t="shared" si="145"/>
        <v/>
      </c>
      <c r="BB60" t="str">
        <f t="shared" si="146"/>
        <v/>
      </c>
      <c r="BC60" t="str">
        <f t="shared" si="147"/>
        <v/>
      </c>
      <c r="BD60" t="str">
        <f t="shared" si="148"/>
        <v/>
      </c>
      <c r="BE60" t="str">
        <f t="shared" si="149"/>
        <v/>
      </c>
      <c r="BF60" t="str">
        <f t="shared" si="150"/>
        <v/>
      </c>
      <c r="BG60" t="str">
        <f t="shared" si="151"/>
        <v/>
      </c>
      <c r="BH60" t="str">
        <f t="shared" si="152"/>
        <v/>
      </c>
      <c r="BI60" t="str">
        <f t="shared" si="153"/>
        <v/>
      </c>
      <c r="BJ60" t="str">
        <f t="shared" si="154"/>
        <v/>
      </c>
      <c r="BK60" t="str">
        <f t="shared" si="155"/>
        <v/>
      </c>
      <c r="BL60" t="str">
        <f t="shared" si="156"/>
        <v/>
      </c>
      <c r="BM60" t="str">
        <f t="shared" si="157"/>
        <v/>
      </c>
      <c r="BN60" t="str">
        <f t="shared" si="158"/>
        <v/>
      </c>
      <c r="BO60" t="str">
        <f t="shared" si="159"/>
        <v/>
      </c>
      <c r="BP60" t="str">
        <f t="shared" si="160"/>
        <v/>
      </c>
      <c r="BQ60" t="str">
        <f t="shared" si="161"/>
        <v/>
      </c>
      <c r="BR60" t="str">
        <f t="shared" si="162"/>
        <v/>
      </c>
      <c r="BS60" t="str">
        <f t="shared" si="163"/>
        <v/>
      </c>
      <c r="BT60" t="str">
        <f t="shared" si="164"/>
        <v/>
      </c>
      <c r="BU60" t="str">
        <f t="shared" si="165"/>
        <v/>
      </c>
      <c r="BV60" t="str">
        <f t="shared" si="166"/>
        <v/>
      </c>
      <c r="BW60" t="str">
        <f t="shared" si="167"/>
        <v/>
      </c>
      <c r="BX60" t="str">
        <f t="shared" si="168"/>
        <v/>
      </c>
      <c r="BY60" t="str">
        <f t="shared" si="169"/>
        <v/>
      </c>
      <c r="BZ60" t="str">
        <f t="shared" si="170"/>
        <v/>
      </c>
      <c r="CA60" t="str">
        <f t="shared" si="171"/>
        <v/>
      </c>
      <c r="CB60" t="str">
        <f t="shared" si="172"/>
        <v/>
      </c>
      <c r="CC60" t="str">
        <f t="shared" si="173"/>
        <v/>
      </c>
      <c r="CD60" t="str">
        <f t="shared" si="174"/>
        <v/>
      </c>
      <c r="CE60" t="str">
        <f t="shared" si="175"/>
        <v/>
      </c>
      <c r="CF60" t="str">
        <f t="shared" si="176"/>
        <v/>
      </c>
      <c r="CG60" t="str">
        <f t="shared" si="177"/>
        <v/>
      </c>
      <c r="CH60" t="str">
        <f t="shared" si="178"/>
        <v/>
      </c>
      <c r="CI60" t="str">
        <f t="shared" si="179"/>
        <v/>
      </c>
      <c r="CJ60" t="str">
        <f t="shared" si="180"/>
        <v/>
      </c>
      <c r="CK60" t="str">
        <f t="shared" si="181"/>
        <v/>
      </c>
      <c r="CL60" t="str">
        <f t="shared" si="182"/>
        <v/>
      </c>
      <c r="CM60" t="str">
        <f t="shared" si="183"/>
        <v/>
      </c>
      <c r="CN60" t="str">
        <f t="shared" si="184"/>
        <v/>
      </c>
      <c r="CO60" t="str">
        <f t="shared" si="185"/>
        <v/>
      </c>
      <c r="CP60" t="str">
        <f t="shared" si="186"/>
        <v/>
      </c>
      <c r="CQ60" t="str">
        <f t="shared" si="187"/>
        <v/>
      </c>
      <c r="CR60" t="str">
        <f t="shared" si="188"/>
        <v/>
      </c>
      <c r="CS60" t="str">
        <f t="shared" si="189"/>
        <v/>
      </c>
      <c r="CT60" t="str">
        <f t="shared" si="190"/>
        <v/>
      </c>
      <c r="CU60" t="str">
        <f t="shared" si="191"/>
        <v/>
      </c>
      <c r="CV60" t="str">
        <f t="shared" si="192"/>
        <v/>
      </c>
      <c r="CW60" t="str">
        <f t="shared" si="193"/>
        <v/>
      </c>
      <c r="CX60" t="str">
        <f t="shared" si="194"/>
        <v/>
      </c>
      <c r="CY60" t="str">
        <f t="shared" si="195"/>
        <v/>
      </c>
      <c r="CZ60" t="str">
        <f t="shared" si="196"/>
        <v/>
      </c>
      <c r="DA60" t="str">
        <f t="shared" si="197"/>
        <v/>
      </c>
      <c r="DB60" t="str">
        <f t="shared" si="198"/>
        <v/>
      </c>
      <c r="DC60" t="str">
        <f t="shared" si="199"/>
        <v/>
      </c>
      <c r="DD60" t="str">
        <f t="shared" si="200"/>
        <v/>
      </c>
      <c r="DE60" t="str">
        <f t="shared" si="201"/>
        <v/>
      </c>
      <c r="DF60">
        <v>220</v>
      </c>
      <c r="DG60">
        <v>220</v>
      </c>
      <c r="DH60" s="14">
        <v>1401.1</v>
      </c>
      <c r="DI60" s="14">
        <v>1205</v>
      </c>
      <c r="DJ60" s="14">
        <v>905</v>
      </c>
      <c r="DK60" s="14">
        <v>1363</v>
      </c>
      <c r="DL60" s="14">
        <v>345</v>
      </c>
      <c r="DM60">
        <v>6.8</v>
      </c>
      <c r="DN60" s="14">
        <v>1023.1</v>
      </c>
      <c r="DO60">
        <v>34</v>
      </c>
      <c r="DP60">
        <v>160</v>
      </c>
      <c r="DQ60" s="14">
        <v>0</v>
      </c>
      <c r="DR60" s="14">
        <v>350</v>
      </c>
      <c r="DS60" s="14">
        <v>1051</v>
      </c>
      <c r="DT60" s="14">
        <v>760</v>
      </c>
      <c r="DU60" s="14">
        <v>1023.1</v>
      </c>
      <c r="DV60">
        <v>6.8</v>
      </c>
      <c r="DW60">
        <v>49</v>
      </c>
      <c r="DX60" s="14">
        <v>5.2</v>
      </c>
      <c r="DY60">
        <v>685</v>
      </c>
      <c r="DZ60">
        <v>1065</v>
      </c>
      <c r="EA60">
        <v>0</v>
      </c>
      <c r="EB60" s="14">
        <f t="shared" si="101"/>
        <v>39600</v>
      </c>
      <c r="EC60" s="14">
        <v>252198</v>
      </c>
      <c r="ED60" s="14">
        <v>216900</v>
      </c>
      <c r="EE60" s="14">
        <v>162900</v>
      </c>
      <c r="EF60" s="14">
        <v>245340</v>
      </c>
      <c r="EG60" s="14">
        <v>62100</v>
      </c>
      <c r="EH60" s="14">
        <v>1224</v>
      </c>
      <c r="EI60" s="14">
        <v>184158</v>
      </c>
      <c r="EJ60" s="14">
        <v>6120</v>
      </c>
      <c r="EK60" s="14">
        <v>28800</v>
      </c>
      <c r="EL60" s="14">
        <v>0</v>
      </c>
      <c r="EM60" s="14">
        <v>63000</v>
      </c>
      <c r="EN60" s="14">
        <v>189180</v>
      </c>
      <c r="EO60" s="14">
        <v>136800</v>
      </c>
      <c r="EP60" s="14">
        <v>184158</v>
      </c>
      <c r="EQ60">
        <v>1224</v>
      </c>
      <c r="ER60" s="14">
        <v>8820</v>
      </c>
      <c r="ES60" s="14">
        <v>936</v>
      </c>
      <c r="ET60" s="14">
        <v>123300</v>
      </c>
      <c r="EU60" s="14">
        <v>191700</v>
      </c>
      <c r="EV60">
        <v>0</v>
      </c>
      <c r="EW60" t="s">
        <v>53</v>
      </c>
      <c r="EX60" t="s">
        <v>45</v>
      </c>
      <c r="EY60" t="s">
        <v>31</v>
      </c>
      <c r="EZ60" s="2" t="s">
        <v>427</v>
      </c>
      <c r="FS60">
        <v>367</v>
      </c>
    </row>
    <row r="61" spans="1:175" x14ac:dyDescent="0.2">
      <c r="A61" t="s">
        <v>204</v>
      </c>
      <c r="B61">
        <v>2003</v>
      </c>
      <c r="C61" s="45">
        <v>37773</v>
      </c>
      <c r="D61" t="s">
        <v>120</v>
      </c>
      <c r="E61" t="str">
        <f>CONCATENATE(D61," ",B61)</f>
        <v>NV 2003</v>
      </c>
      <c r="F61" t="s">
        <v>291</v>
      </c>
      <c r="G61" t="s">
        <v>211</v>
      </c>
      <c r="H61" t="s">
        <v>292</v>
      </c>
      <c r="I61" t="s">
        <v>293</v>
      </c>
      <c r="J61" t="str">
        <f t="shared" si="102"/>
        <v/>
      </c>
      <c r="K61" t="str">
        <f t="shared" si="103"/>
        <v/>
      </c>
      <c r="L61" t="str">
        <f t="shared" si="104"/>
        <v/>
      </c>
      <c r="M61" t="str">
        <f t="shared" si="105"/>
        <v/>
      </c>
      <c r="N61" t="str">
        <f t="shared" si="106"/>
        <v/>
      </c>
      <c r="O61" t="str">
        <f t="shared" si="107"/>
        <v/>
      </c>
      <c r="P61" t="str">
        <f t="shared" si="108"/>
        <v/>
      </c>
      <c r="Q61" t="str">
        <f t="shared" si="109"/>
        <v/>
      </c>
      <c r="R61" t="str">
        <f t="shared" si="110"/>
        <v/>
      </c>
      <c r="S61" t="str">
        <f t="shared" si="111"/>
        <v/>
      </c>
      <c r="T61" t="str">
        <f t="shared" si="112"/>
        <v/>
      </c>
      <c r="U61" t="str">
        <f t="shared" si="113"/>
        <v/>
      </c>
      <c r="V61" t="str">
        <f t="shared" si="114"/>
        <v/>
      </c>
      <c r="W61" t="str">
        <f t="shared" si="115"/>
        <v/>
      </c>
      <c r="X61" t="str">
        <f t="shared" si="116"/>
        <v/>
      </c>
      <c r="Y61" t="str">
        <f t="shared" si="117"/>
        <v/>
      </c>
      <c r="Z61" t="str">
        <f t="shared" si="118"/>
        <v/>
      </c>
      <c r="AA61" t="str">
        <f t="shared" si="119"/>
        <v/>
      </c>
      <c r="AB61" t="str">
        <f t="shared" si="120"/>
        <v/>
      </c>
      <c r="AC61" t="str">
        <f t="shared" si="121"/>
        <v/>
      </c>
      <c r="AD61" t="str">
        <f t="shared" si="122"/>
        <v>Kern Nevada</v>
      </c>
      <c r="AE61" t="str">
        <f t="shared" si="123"/>
        <v/>
      </c>
      <c r="AF61" t="str">
        <f t="shared" si="124"/>
        <v/>
      </c>
      <c r="AG61" t="str">
        <f t="shared" si="125"/>
        <v>Kern Nevada 2003</v>
      </c>
      <c r="AH61" t="str">
        <f t="shared" si="126"/>
        <v/>
      </c>
      <c r="AI61" t="str">
        <f t="shared" si="127"/>
        <v/>
      </c>
      <c r="AJ61" t="str">
        <f t="shared" si="128"/>
        <v/>
      </c>
      <c r="AK61" t="str">
        <f t="shared" si="129"/>
        <v/>
      </c>
      <c r="AL61" t="str">
        <f t="shared" si="130"/>
        <v/>
      </c>
      <c r="AM61" t="str">
        <f t="shared" si="131"/>
        <v/>
      </c>
      <c r="AN61" t="str">
        <f t="shared" si="132"/>
        <v/>
      </c>
      <c r="AO61" t="str">
        <f t="shared" si="133"/>
        <v/>
      </c>
      <c r="AP61" t="str">
        <f t="shared" si="134"/>
        <v/>
      </c>
      <c r="AQ61" t="str">
        <f t="shared" si="135"/>
        <v/>
      </c>
      <c r="AR61" t="str">
        <f t="shared" si="136"/>
        <v/>
      </c>
      <c r="AS61" t="str">
        <f t="shared" si="137"/>
        <v/>
      </c>
      <c r="AT61" t="str">
        <f t="shared" si="138"/>
        <v/>
      </c>
      <c r="AU61" t="str">
        <f t="shared" si="139"/>
        <v/>
      </c>
      <c r="AV61" t="str">
        <f t="shared" si="140"/>
        <v/>
      </c>
      <c r="AW61" t="str">
        <f t="shared" si="141"/>
        <v/>
      </c>
      <c r="AX61" t="str">
        <f t="shared" si="142"/>
        <v/>
      </c>
      <c r="AY61" t="str">
        <f t="shared" si="143"/>
        <v/>
      </c>
      <c r="AZ61" t="str">
        <f t="shared" si="144"/>
        <v/>
      </c>
      <c r="BA61" t="str">
        <f t="shared" si="145"/>
        <v/>
      </c>
      <c r="BB61" t="str">
        <f t="shared" si="146"/>
        <v/>
      </c>
      <c r="BC61" t="str">
        <f t="shared" si="147"/>
        <v/>
      </c>
      <c r="BD61" t="str">
        <f t="shared" si="148"/>
        <v/>
      </c>
      <c r="BE61" t="str">
        <f t="shared" si="149"/>
        <v/>
      </c>
      <c r="BF61" t="str">
        <f t="shared" si="150"/>
        <v/>
      </c>
      <c r="BG61" t="str">
        <f t="shared" si="151"/>
        <v/>
      </c>
      <c r="BH61" t="str">
        <f t="shared" si="152"/>
        <v/>
      </c>
      <c r="BI61" t="str">
        <f t="shared" si="153"/>
        <v/>
      </c>
      <c r="BJ61" t="str">
        <f t="shared" si="154"/>
        <v/>
      </c>
      <c r="BK61" t="str">
        <f t="shared" si="155"/>
        <v/>
      </c>
      <c r="BL61" t="str">
        <f t="shared" si="156"/>
        <v/>
      </c>
      <c r="BM61" t="str">
        <f t="shared" si="157"/>
        <v/>
      </c>
      <c r="BN61" t="str">
        <f t="shared" si="158"/>
        <v/>
      </c>
      <c r="BO61" t="str">
        <f t="shared" si="159"/>
        <v/>
      </c>
      <c r="BP61" t="str">
        <f t="shared" si="160"/>
        <v/>
      </c>
      <c r="BQ61" t="str">
        <f t="shared" si="161"/>
        <v/>
      </c>
      <c r="BR61" t="str">
        <f t="shared" si="162"/>
        <v/>
      </c>
      <c r="BS61" t="str">
        <f t="shared" si="163"/>
        <v/>
      </c>
      <c r="BT61" t="str">
        <f t="shared" si="164"/>
        <v/>
      </c>
      <c r="BU61" t="str">
        <f t="shared" si="165"/>
        <v/>
      </c>
      <c r="BV61" t="str">
        <f t="shared" si="166"/>
        <v/>
      </c>
      <c r="BW61" t="str">
        <f t="shared" si="167"/>
        <v/>
      </c>
      <c r="BX61" t="str">
        <f t="shared" si="168"/>
        <v/>
      </c>
      <c r="BY61" t="str">
        <f t="shared" si="169"/>
        <v/>
      </c>
      <c r="BZ61" t="str">
        <f t="shared" si="170"/>
        <v/>
      </c>
      <c r="CA61" t="str">
        <f t="shared" si="171"/>
        <v/>
      </c>
      <c r="CB61" t="str">
        <f t="shared" si="172"/>
        <v/>
      </c>
      <c r="CC61" t="str">
        <f t="shared" si="173"/>
        <v/>
      </c>
      <c r="CD61" t="str">
        <f t="shared" si="174"/>
        <v/>
      </c>
      <c r="CE61" t="str">
        <f t="shared" si="175"/>
        <v/>
      </c>
      <c r="CF61" t="str">
        <f t="shared" si="176"/>
        <v/>
      </c>
      <c r="CG61" t="str">
        <f t="shared" si="177"/>
        <v/>
      </c>
      <c r="CH61" t="str">
        <f t="shared" si="178"/>
        <v/>
      </c>
      <c r="CI61" t="str">
        <f t="shared" si="179"/>
        <v/>
      </c>
      <c r="CJ61" t="str">
        <f t="shared" si="180"/>
        <v/>
      </c>
      <c r="CK61" t="str">
        <f t="shared" si="181"/>
        <v/>
      </c>
      <c r="CL61" t="str">
        <f t="shared" si="182"/>
        <v/>
      </c>
      <c r="CM61" t="str">
        <f t="shared" si="183"/>
        <v/>
      </c>
      <c r="CN61" t="str">
        <f t="shared" si="184"/>
        <v/>
      </c>
      <c r="CO61" t="str">
        <f t="shared" si="185"/>
        <v/>
      </c>
      <c r="CP61" t="str">
        <f t="shared" si="186"/>
        <v/>
      </c>
      <c r="CQ61" t="str">
        <f t="shared" si="187"/>
        <v/>
      </c>
      <c r="CR61" t="str">
        <f t="shared" si="188"/>
        <v/>
      </c>
      <c r="CS61" t="str">
        <f t="shared" si="189"/>
        <v/>
      </c>
      <c r="CT61" t="str">
        <f t="shared" si="190"/>
        <v/>
      </c>
      <c r="CU61" t="str">
        <f t="shared" si="191"/>
        <v/>
      </c>
      <c r="CV61" t="str">
        <f t="shared" si="192"/>
        <v/>
      </c>
      <c r="CW61" t="str">
        <f t="shared" si="193"/>
        <v/>
      </c>
      <c r="CX61" t="str">
        <f t="shared" si="194"/>
        <v/>
      </c>
      <c r="CY61" t="str">
        <f t="shared" si="195"/>
        <v/>
      </c>
      <c r="CZ61" t="str">
        <f t="shared" si="196"/>
        <v/>
      </c>
      <c r="DA61" t="str">
        <f t="shared" si="197"/>
        <v/>
      </c>
      <c r="DB61" t="str">
        <f t="shared" si="198"/>
        <v/>
      </c>
      <c r="DC61" t="str">
        <f t="shared" si="199"/>
        <v/>
      </c>
      <c r="DD61" t="str">
        <f t="shared" si="200"/>
        <v/>
      </c>
      <c r="DE61" t="str">
        <f t="shared" si="201"/>
        <v/>
      </c>
      <c r="DF61">
        <v>1000</v>
      </c>
      <c r="DG61">
        <v>1000</v>
      </c>
      <c r="DH61" s="14">
        <v>2606.1</v>
      </c>
      <c r="DI61" s="14">
        <v>1205</v>
      </c>
      <c r="DJ61" s="14">
        <v>8305</v>
      </c>
      <c r="DK61" s="14">
        <v>3113</v>
      </c>
      <c r="DL61" s="14">
        <v>1845</v>
      </c>
      <c r="DM61">
        <v>6.8</v>
      </c>
      <c r="DN61" s="14">
        <v>1503.1</v>
      </c>
      <c r="DO61">
        <v>34</v>
      </c>
      <c r="DP61">
        <v>160</v>
      </c>
      <c r="DQ61" s="14">
        <v>3635</v>
      </c>
      <c r="DR61" s="14">
        <v>850</v>
      </c>
      <c r="DS61" s="14">
        <v>4866</v>
      </c>
      <c r="DT61" s="14">
        <v>1296</v>
      </c>
      <c r="DU61" s="14">
        <v>1503.1</v>
      </c>
      <c r="DV61">
        <v>6.8</v>
      </c>
      <c r="DW61">
        <v>559</v>
      </c>
      <c r="DX61" s="14">
        <v>1775.2</v>
      </c>
      <c r="DY61">
        <v>685</v>
      </c>
      <c r="DZ61">
        <v>1065</v>
      </c>
      <c r="EA61">
        <v>0</v>
      </c>
      <c r="EB61" s="14">
        <f t="shared" si="101"/>
        <v>180000</v>
      </c>
      <c r="EC61" s="14">
        <v>469098</v>
      </c>
      <c r="ED61" s="14">
        <v>216900</v>
      </c>
      <c r="EE61" s="14">
        <v>1494900</v>
      </c>
      <c r="EF61" s="14">
        <v>560340</v>
      </c>
      <c r="EG61" s="14">
        <v>332100</v>
      </c>
      <c r="EH61" s="14">
        <v>1224</v>
      </c>
      <c r="EI61" s="14">
        <v>270558</v>
      </c>
      <c r="EJ61" s="14">
        <v>6120</v>
      </c>
      <c r="EK61" s="14">
        <v>28800</v>
      </c>
      <c r="EL61" s="14">
        <v>654300</v>
      </c>
      <c r="EM61" s="14">
        <v>153000</v>
      </c>
      <c r="EN61" s="14">
        <v>875880</v>
      </c>
      <c r="EO61" s="14">
        <v>233280</v>
      </c>
      <c r="EP61" s="14">
        <v>270558</v>
      </c>
      <c r="EQ61">
        <v>1224</v>
      </c>
      <c r="ER61" s="14">
        <v>100620</v>
      </c>
      <c r="ES61" s="14">
        <v>319536</v>
      </c>
      <c r="ET61" s="14">
        <v>123300</v>
      </c>
      <c r="EU61" s="14">
        <v>191700</v>
      </c>
      <c r="EV61">
        <v>0</v>
      </c>
      <c r="EW61" t="s">
        <v>53</v>
      </c>
      <c r="EX61" t="s">
        <v>45</v>
      </c>
      <c r="EY61" t="s">
        <v>31</v>
      </c>
      <c r="EZ61" t="s">
        <v>427</v>
      </c>
      <c r="FC61" t="s">
        <v>457</v>
      </c>
      <c r="FD61" t="s">
        <v>458</v>
      </c>
      <c r="FS61">
        <v>525</v>
      </c>
    </row>
    <row r="62" spans="1:175" x14ac:dyDescent="0.2">
      <c r="A62" t="s">
        <v>60</v>
      </c>
      <c r="B62">
        <v>2003</v>
      </c>
      <c r="C62" s="45">
        <v>37773</v>
      </c>
      <c r="D62" t="s">
        <v>120</v>
      </c>
      <c r="E62" t="str">
        <f>CONCATENATE(D62," ",B62)</f>
        <v>NV 2003</v>
      </c>
      <c r="F62" t="s">
        <v>412</v>
      </c>
      <c r="G62" t="s">
        <v>211</v>
      </c>
      <c r="H62" s="2" t="s">
        <v>162</v>
      </c>
      <c r="I62" t="s">
        <v>295</v>
      </c>
      <c r="J62" t="str">
        <f t="shared" si="102"/>
        <v/>
      </c>
      <c r="K62" t="str">
        <f t="shared" si="103"/>
        <v/>
      </c>
      <c r="L62" t="str">
        <f t="shared" si="104"/>
        <v/>
      </c>
      <c r="M62" t="str">
        <f t="shared" si="105"/>
        <v/>
      </c>
      <c r="N62" t="str">
        <f t="shared" si="106"/>
        <v/>
      </c>
      <c r="O62" t="str">
        <f t="shared" si="107"/>
        <v/>
      </c>
      <c r="P62" t="str">
        <f t="shared" si="108"/>
        <v/>
      </c>
      <c r="Q62" t="str">
        <f t="shared" si="109"/>
        <v/>
      </c>
      <c r="R62" t="str">
        <f t="shared" si="110"/>
        <v/>
      </c>
      <c r="S62" t="str">
        <f t="shared" si="111"/>
        <v/>
      </c>
      <c r="T62" t="str">
        <f t="shared" si="112"/>
        <v/>
      </c>
      <c r="U62" t="str">
        <f t="shared" si="113"/>
        <v/>
      </c>
      <c r="V62" t="str">
        <f t="shared" si="114"/>
        <v/>
      </c>
      <c r="W62" t="str">
        <f t="shared" si="115"/>
        <v/>
      </c>
      <c r="X62" t="str">
        <f t="shared" si="116"/>
        <v/>
      </c>
      <c r="Y62" t="str">
        <f t="shared" si="117"/>
        <v/>
      </c>
      <c r="Z62" t="str">
        <f t="shared" si="118"/>
        <v/>
      </c>
      <c r="AA62" t="str">
        <f t="shared" si="119"/>
        <v/>
      </c>
      <c r="AB62" t="str">
        <f t="shared" si="120"/>
        <v/>
      </c>
      <c r="AC62" t="str">
        <f t="shared" si="121"/>
        <v/>
      </c>
      <c r="AD62" t="str">
        <f t="shared" si="122"/>
        <v>Kern Nevada</v>
      </c>
      <c r="AE62" t="str">
        <f t="shared" si="123"/>
        <v/>
      </c>
      <c r="AF62" t="str">
        <f t="shared" si="124"/>
        <v/>
      </c>
      <c r="AG62" t="str">
        <f t="shared" si="125"/>
        <v>Kern Nevada 2003</v>
      </c>
      <c r="AH62" t="str">
        <f t="shared" si="126"/>
        <v/>
      </c>
      <c r="AI62" t="str">
        <f t="shared" si="127"/>
        <v/>
      </c>
      <c r="AJ62" t="str">
        <f t="shared" si="128"/>
        <v/>
      </c>
      <c r="AK62" t="str">
        <f t="shared" si="129"/>
        <v/>
      </c>
      <c r="AL62" t="str">
        <f t="shared" si="130"/>
        <v/>
      </c>
      <c r="AM62" t="str">
        <f t="shared" si="131"/>
        <v/>
      </c>
      <c r="AN62" t="str">
        <f t="shared" si="132"/>
        <v/>
      </c>
      <c r="AO62" t="str">
        <f t="shared" si="133"/>
        <v/>
      </c>
      <c r="AP62" t="str">
        <f t="shared" si="134"/>
        <v/>
      </c>
      <c r="AQ62" t="str">
        <f t="shared" si="135"/>
        <v/>
      </c>
      <c r="AR62" t="str">
        <f t="shared" si="136"/>
        <v/>
      </c>
      <c r="AS62" t="str">
        <f t="shared" si="137"/>
        <v/>
      </c>
      <c r="AT62" t="str">
        <f t="shared" si="138"/>
        <v/>
      </c>
      <c r="AU62" t="str">
        <f t="shared" si="139"/>
        <v/>
      </c>
      <c r="AV62" t="str">
        <f t="shared" si="140"/>
        <v/>
      </c>
      <c r="AW62" t="str">
        <f t="shared" si="141"/>
        <v/>
      </c>
      <c r="AX62" t="str">
        <f t="shared" si="142"/>
        <v/>
      </c>
      <c r="AY62" t="str">
        <f t="shared" si="143"/>
        <v/>
      </c>
      <c r="AZ62" t="str">
        <f t="shared" si="144"/>
        <v/>
      </c>
      <c r="BA62" t="str">
        <f t="shared" si="145"/>
        <v/>
      </c>
      <c r="BB62" t="str">
        <f t="shared" si="146"/>
        <v/>
      </c>
      <c r="BC62" t="str">
        <f t="shared" si="147"/>
        <v/>
      </c>
      <c r="BD62" t="str">
        <f t="shared" si="148"/>
        <v/>
      </c>
      <c r="BE62" t="str">
        <f t="shared" si="149"/>
        <v/>
      </c>
      <c r="BF62" t="str">
        <f t="shared" si="150"/>
        <v/>
      </c>
      <c r="BG62" t="str">
        <f t="shared" si="151"/>
        <v/>
      </c>
      <c r="BH62" t="str">
        <f t="shared" si="152"/>
        <v/>
      </c>
      <c r="BI62" t="str">
        <f t="shared" si="153"/>
        <v/>
      </c>
      <c r="BJ62" t="str">
        <f t="shared" si="154"/>
        <v/>
      </c>
      <c r="BK62" t="str">
        <f t="shared" si="155"/>
        <v/>
      </c>
      <c r="BL62" t="str">
        <f t="shared" si="156"/>
        <v/>
      </c>
      <c r="BM62" t="str">
        <f t="shared" si="157"/>
        <v/>
      </c>
      <c r="BN62" t="str">
        <f t="shared" si="158"/>
        <v/>
      </c>
      <c r="BO62" t="str">
        <f t="shared" si="159"/>
        <v/>
      </c>
      <c r="BP62" t="str">
        <f t="shared" si="160"/>
        <v/>
      </c>
      <c r="BQ62" t="str">
        <f t="shared" si="161"/>
        <v/>
      </c>
      <c r="BR62" t="str">
        <f t="shared" si="162"/>
        <v/>
      </c>
      <c r="BS62" t="str">
        <f t="shared" si="163"/>
        <v/>
      </c>
      <c r="BT62" t="str">
        <f t="shared" si="164"/>
        <v/>
      </c>
      <c r="BU62" t="str">
        <f t="shared" si="165"/>
        <v/>
      </c>
      <c r="BV62" t="str">
        <f t="shared" si="166"/>
        <v/>
      </c>
      <c r="BW62" t="str">
        <f t="shared" si="167"/>
        <v/>
      </c>
      <c r="BX62" t="str">
        <f t="shared" si="168"/>
        <v/>
      </c>
      <c r="BY62" t="str">
        <f t="shared" si="169"/>
        <v/>
      </c>
      <c r="BZ62" t="str">
        <f t="shared" si="170"/>
        <v/>
      </c>
      <c r="CA62" t="str">
        <f t="shared" si="171"/>
        <v/>
      </c>
      <c r="CB62" t="str">
        <f t="shared" si="172"/>
        <v/>
      </c>
      <c r="CC62" t="str">
        <f t="shared" si="173"/>
        <v/>
      </c>
      <c r="CD62" t="str">
        <f t="shared" si="174"/>
        <v/>
      </c>
      <c r="CE62" t="str">
        <f t="shared" si="175"/>
        <v/>
      </c>
      <c r="CF62" t="str">
        <f t="shared" si="176"/>
        <v/>
      </c>
      <c r="CG62" t="str">
        <f t="shared" si="177"/>
        <v/>
      </c>
      <c r="CH62" t="str">
        <f t="shared" si="178"/>
        <v/>
      </c>
      <c r="CI62" t="str">
        <f t="shared" si="179"/>
        <v/>
      </c>
      <c r="CJ62" t="str">
        <f t="shared" si="180"/>
        <v/>
      </c>
      <c r="CK62" t="str">
        <f t="shared" si="181"/>
        <v/>
      </c>
      <c r="CL62" t="str">
        <f t="shared" si="182"/>
        <v/>
      </c>
      <c r="CM62" t="str">
        <f t="shared" si="183"/>
        <v/>
      </c>
      <c r="CN62" t="str">
        <f t="shared" si="184"/>
        <v/>
      </c>
      <c r="CO62" t="str">
        <f t="shared" si="185"/>
        <v/>
      </c>
      <c r="CP62" t="str">
        <f t="shared" si="186"/>
        <v/>
      </c>
      <c r="CQ62" t="str">
        <f t="shared" si="187"/>
        <v/>
      </c>
      <c r="CR62" t="str">
        <f t="shared" si="188"/>
        <v/>
      </c>
      <c r="CS62" t="str">
        <f t="shared" si="189"/>
        <v/>
      </c>
      <c r="CT62" t="str">
        <f t="shared" si="190"/>
        <v/>
      </c>
      <c r="CU62" t="str">
        <f t="shared" si="191"/>
        <v/>
      </c>
      <c r="CV62" t="str">
        <f t="shared" si="192"/>
        <v/>
      </c>
      <c r="CW62" t="str">
        <f t="shared" si="193"/>
        <v/>
      </c>
      <c r="CX62" t="str">
        <f t="shared" si="194"/>
        <v/>
      </c>
      <c r="CY62" t="str">
        <f t="shared" si="195"/>
        <v/>
      </c>
      <c r="CZ62" t="str">
        <f t="shared" si="196"/>
        <v/>
      </c>
      <c r="DA62" t="str">
        <f t="shared" si="197"/>
        <v/>
      </c>
      <c r="DB62" t="str">
        <f t="shared" si="198"/>
        <v/>
      </c>
      <c r="DC62" t="str">
        <f t="shared" si="199"/>
        <v/>
      </c>
      <c r="DD62" t="str">
        <f t="shared" si="200"/>
        <v/>
      </c>
      <c r="DE62" t="str">
        <f t="shared" si="201"/>
        <v/>
      </c>
      <c r="DF62">
        <v>500</v>
      </c>
      <c r="DG62">
        <v>500</v>
      </c>
      <c r="DH62" s="14">
        <v>2336.1</v>
      </c>
      <c r="DI62" s="14">
        <v>1205</v>
      </c>
      <c r="DJ62" s="14">
        <v>7305</v>
      </c>
      <c r="DK62" s="14">
        <v>2363</v>
      </c>
      <c r="DL62" s="14">
        <v>845</v>
      </c>
      <c r="DM62">
        <v>6.8</v>
      </c>
      <c r="DN62" s="14">
        <v>1233.0999999999999</v>
      </c>
      <c r="DO62">
        <v>34</v>
      </c>
      <c r="DP62">
        <v>160</v>
      </c>
      <c r="DQ62" s="14">
        <v>2835</v>
      </c>
      <c r="DR62" s="14">
        <v>350</v>
      </c>
      <c r="DS62" s="14">
        <v>4866</v>
      </c>
      <c r="DT62" s="14">
        <v>1296</v>
      </c>
      <c r="DU62" s="14">
        <v>1233.0999999999999</v>
      </c>
      <c r="DV62">
        <v>6.8</v>
      </c>
      <c r="DW62">
        <v>49</v>
      </c>
      <c r="DX62" s="14">
        <v>1775.2</v>
      </c>
      <c r="DY62">
        <v>685</v>
      </c>
      <c r="DZ62">
        <v>1065</v>
      </c>
      <c r="EA62">
        <v>0</v>
      </c>
      <c r="EB62" s="14">
        <f t="shared" si="101"/>
        <v>90000</v>
      </c>
      <c r="EC62" s="14">
        <v>420498</v>
      </c>
      <c r="ED62" s="14">
        <v>216900</v>
      </c>
      <c r="EE62" s="14">
        <v>1314900</v>
      </c>
      <c r="EF62" s="14">
        <v>425340</v>
      </c>
      <c r="EG62" s="14">
        <v>152100</v>
      </c>
      <c r="EH62" s="14">
        <v>1224</v>
      </c>
      <c r="EI62" s="14">
        <v>221958</v>
      </c>
      <c r="EJ62" s="14">
        <v>6120</v>
      </c>
      <c r="EK62" s="14">
        <v>28800</v>
      </c>
      <c r="EL62" s="14">
        <v>510300</v>
      </c>
      <c r="EM62" s="14">
        <v>63000</v>
      </c>
      <c r="EN62" s="14">
        <v>875880</v>
      </c>
      <c r="EO62" s="14">
        <v>233280</v>
      </c>
      <c r="EP62" s="14">
        <v>221958</v>
      </c>
      <c r="EQ62">
        <v>1224</v>
      </c>
      <c r="ER62" s="14">
        <v>8820</v>
      </c>
      <c r="ES62" s="14">
        <v>319536</v>
      </c>
      <c r="ET62" s="14">
        <v>123300</v>
      </c>
      <c r="EU62" s="14">
        <v>191700</v>
      </c>
      <c r="EV62">
        <v>0</v>
      </c>
      <c r="EW62" t="s">
        <v>53</v>
      </c>
      <c r="EX62" t="s">
        <v>45</v>
      </c>
      <c r="EY62" t="s">
        <v>31</v>
      </c>
      <c r="EZ62" t="s">
        <v>427</v>
      </c>
      <c r="FC62" t="s">
        <v>455</v>
      </c>
      <c r="FD62" t="s">
        <v>456</v>
      </c>
      <c r="FS62">
        <v>624</v>
      </c>
    </row>
    <row r="63" spans="1:175" x14ac:dyDescent="0.2">
      <c r="A63" t="s">
        <v>204</v>
      </c>
      <c r="B63">
        <v>2003</v>
      </c>
      <c r="C63" s="45"/>
      <c r="D63" t="s">
        <v>120</v>
      </c>
      <c r="E63" t="str">
        <f t="shared" si="0"/>
        <v>NV 2003</v>
      </c>
      <c r="F63" t="s">
        <v>210</v>
      </c>
      <c r="G63" t="s">
        <v>211</v>
      </c>
      <c r="H63" t="s">
        <v>283</v>
      </c>
      <c r="I63" t="s">
        <v>342</v>
      </c>
      <c r="J63" t="str">
        <f t="shared" si="102"/>
        <v/>
      </c>
      <c r="K63" t="str">
        <f t="shared" si="103"/>
        <v/>
      </c>
      <c r="L63" t="str">
        <f t="shared" si="104"/>
        <v/>
      </c>
      <c r="M63" t="str">
        <f t="shared" si="105"/>
        <v/>
      </c>
      <c r="N63" t="str">
        <f t="shared" si="106"/>
        <v/>
      </c>
      <c r="O63" t="str">
        <f t="shared" si="107"/>
        <v/>
      </c>
      <c r="P63" t="str">
        <f t="shared" si="108"/>
        <v/>
      </c>
      <c r="Q63" t="str">
        <f t="shared" si="109"/>
        <v/>
      </c>
      <c r="R63" t="str">
        <f t="shared" si="110"/>
        <v/>
      </c>
      <c r="S63" t="str">
        <f t="shared" si="111"/>
        <v/>
      </c>
      <c r="T63" t="str">
        <f t="shared" si="112"/>
        <v/>
      </c>
      <c r="U63" t="str">
        <f t="shared" si="113"/>
        <v/>
      </c>
      <c r="V63" t="str">
        <f t="shared" si="114"/>
        <v/>
      </c>
      <c r="W63" t="str">
        <f t="shared" si="115"/>
        <v/>
      </c>
      <c r="X63" t="str">
        <f t="shared" si="116"/>
        <v/>
      </c>
      <c r="Y63" t="str">
        <f t="shared" si="117"/>
        <v/>
      </c>
      <c r="Z63" t="str">
        <f t="shared" si="118"/>
        <v/>
      </c>
      <c r="AA63" t="str">
        <f t="shared" si="119"/>
        <v/>
      </c>
      <c r="AB63" t="str">
        <f t="shared" si="120"/>
        <v/>
      </c>
      <c r="AC63" t="str">
        <f t="shared" si="121"/>
        <v/>
      </c>
      <c r="AD63" t="str">
        <f t="shared" si="122"/>
        <v>Kern Nevada</v>
      </c>
      <c r="AE63" t="str">
        <f t="shared" si="123"/>
        <v/>
      </c>
      <c r="AF63" t="str">
        <f t="shared" si="124"/>
        <v/>
      </c>
      <c r="AG63" t="str">
        <f t="shared" si="125"/>
        <v>Kern Nevada 2003</v>
      </c>
      <c r="AH63" t="str">
        <f t="shared" si="126"/>
        <v/>
      </c>
      <c r="AI63" t="str">
        <f t="shared" si="127"/>
        <v/>
      </c>
      <c r="AJ63" t="str">
        <f t="shared" si="128"/>
        <v/>
      </c>
      <c r="AK63" t="str">
        <f t="shared" si="129"/>
        <v/>
      </c>
      <c r="AL63" t="str">
        <f t="shared" si="130"/>
        <v/>
      </c>
      <c r="AM63" t="str">
        <f t="shared" si="131"/>
        <v/>
      </c>
      <c r="AN63" t="str">
        <f t="shared" si="132"/>
        <v/>
      </c>
      <c r="AO63" t="str">
        <f t="shared" si="133"/>
        <v/>
      </c>
      <c r="AP63" t="str">
        <f t="shared" si="134"/>
        <v/>
      </c>
      <c r="AQ63" t="str">
        <f t="shared" si="135"/>
        <v/>
      </c>
      <c r="AR63" t="str">
        <f t="shared" si="136"/>
        <v/>
      </c>
      <c r="AS63" t="str">
        <f t="shared" si="137"/>
        <v/>
      </c>
      <c r="AT63" t="str">
        <f t="shared" si="138"/>
        <v/>
      </c>
      <c r="AU63" t="str">
        <f t="shared" si="139"/>
        <v/>
      </c>
      <c r="AV63" t="str">
        <f t="shared" si="140"/>
        <v/>
      </c>
      <c r="AW63" t="str">
        <f t="shared" si="141"/>
        <v/>
      </c>
      <c r="AX63" t="str">
        <f t="shared" si="142"/>
        <v/>
      </c>
      <c r="AY63" t="str">
        <f t="shared" si="143"/>
        <v/>
      </c>
      <c r="AZ63" t="str">
        <f t="shared" si="144"/>
        <v/>
      </c>
      <c r="BA63" t="str">
        <f t="shared" si="145"/>
        <v/>
      </c>
      <c r="BB63" t="str">
        <f t="shared" si="146"/>
        <v/>
      </c>
      <c r="BC63" t="str">
        <f t="shared" si="147"/>
        <v/>
      </c>
      <c r="BD63" t="str">
        <f t="shared" si="148"/>
        <v/>
      </c>
      <c r="BE63" t="str">
        <f t="shared" si="149"/>
        <v/>
      </c>
      <c r="BF63" t="str">
        <f t="shared" si="150"/>
        <v/>
      </c>
      <c r="BG63" t="str">
        <f t="shared" si="151"/>
        <v/>
      </c>
      <c r="BH63" t="str">
        <f t="shared" si="152"/>
        <v/>
      </c>
      <c r="BI63" t="str">
        <f t="shared" si="153"/>
        <v/>
      </c>
      <c r="BJ63" t="str">
        <f t="shared" si="154"/>
        <v/>
      </c>
      <c r="BK63" t="str">
        <f t="shared" si="155"/>
        <v/>
      </c>
      <c r="BL63" t="str">
        <f t="shared" si="156"/>
        <v/>
      </c>
      <c r="BM63" t="str">
        <f t="shared" si="157"/>
        <v/>
      </c>
      <c r="BN63" t="str">
        <f t="shared" si="158"/>
        <v/>
      </c>
      <c r="BO63" t="str">
        <f t="shared" si="159"/>
        <v/>
      </c>
      <c r="BP63" t="str">
        <f t="shared" si="160"/>
        <v/>
      </c>
      <c r="BQ63" t="str">
        <f t="shared" si="161"/>
        <v/>
      </c>
      <c r="BR63" t="str">
        <f t="shared" si="162"/>
        <v/>
      </c>
      <c r="BS63" t="str">
        <f t="shared" si="163"/>
        <v/>
      </c>
      <c r="BT63" t="str">
        <f t="shared" si="164"/>
        <v/>
      </c>
      <c r="BU63" t="str">
        <f t="shared" si="165"/>
        <v/>
      </c>
      <c r="BV63" t="str">
        <f t="shared" si="166"/>
        <v/>
      </c>
      <c r="BW63" t="str">
        <f t="shared" si="167"/>
        <v/>
      </c>
      <c r="BX63" t="str">
        <f t="shared" si="168"/>
        <v/>
      </c>
      <c r="BY63" t="str">
        <f t="shared" si="169"/>
        <v/>
      </c>
      <c r="BZ63" t="str">
        <f t="shared" si="170"/>
        <v/>
      </c>
      <c r="CA63" t="str">
        <f t="shared" si="171"/>
        <v/>
      </c>
      <c r="CB63" t="str">
        <f t="shared" si="172"/>
        <v/>
      </c>
      <c r="CC63" t="str">
        <f t="shared" si="173"/>
        <v/>
      </c>
      <c r="CD63" t="str">
        <f t="shared" si="174"/>
        <v/>
      </c>
      <c r="CE63" t="str">
        <f t="shared" si="175"/>
        <v/>
      </c>
      <c r="CF63" t="str">
        <f t="shared" si="176"/>
        <v/>
      </c>
      <c r="CG63" t="str">
        <f t="shared" si="177"/>
        <v/>
      </c>
      <c r="CH63" t="str">
        <f t="shared" si="178"/>
        <v/>
      </c>
      <c r="CI63" t="str">
        <f t="shared" si="179"/>
        <v/>
      </c>
      <c r="CJ63" t="str">
        <f t="shared" si="180"/>
        <v/>
      </c>
      <c r="CK63" t="str">
        <f t="shared" si="181"/>
        <v/>
      </c>
      <c r="CL63" t="str">
        <f t="shared" si="182"/>
        <v/>
      </c>
      <c r="CM63" t="str">
        <f t="shared" si="183"/>
        <v/>
      </c>
      <c r="CN63" t="str">
        <f t="shared" si="184"/>
        <v/>
      </c>
      <c r="CO63" t="str">
        <f t="shared" si="185"/>
        <v/>
      </c>
      <c r="CP63" t="str">
        <f t="shared" si="186"/>
        <v/>
      </c>
      <c r="CQ63" t="str">
        <f t="shared" si="187"/>
        <v/>
      </c>
      <c r="CR63" t="str">
        <f t="shared" si="188"/>
        <v/>
      </c>
      <c r="CS63" t="str">
        <f t="shared" si="189"/>
        <v/>
      </c>
      <c r="CT63" t="str">
        <f t="shared" si="190"/>
        <v/>
      </c>
      <c r="CU63" t="str">
        <f t="shared" si="191"/>
        <v/>
      </c>
      <c r="CV63" t="str">
        <f t="shared" si="192"/>
        <v/>
      </c>
      <c r="CW63" t="str">
        <f t="shared" si="193"/>
        <v/>
      </c>
      <c r="CX63" t="str">
        <f t="shared" si="194"/>
        <v/>
      </c>
      <c r="CY63" t="str">
        <f t="shared" si="195"/>
        <v/>
      </c>
      <c r="CZ63" t="str">
        <f t="shared" si="196"/>
        <v/>
      </c>
      <c r="DA63" t="str">
        <f t="shared" si="197"/>
        <v/>
      </c>
      <c r="DB63" t="str">
        <f t="shared" si="198"/>
        <v/>
      </c>
      <c r="DC63" t="str">
        <f t="shared" si="199"/>
        <v/>
      </c>
      <c r="DD63" t="str">
        <f t="shared" si="200"/>
        <v/>
      </c>
      <c r="DE63" t="str">
        <f t="shared" si="201"/>
        <v/>
      </c>
      <c r="DF63">
        <v>500</v>
      </c>
      <c r="DG63">
        <v>500</v>
      </c>
      <c r="DH63" s="14">
        <v>3066.1</v>
      </c>
      <c r="DI63" s="14">
        <v>1425</v>
      </c>
      <c r="DJ63" s="14">
        <v>9850</v>
      </c>
      <c r="DK63" s="14">
        <v>3833</v>
      </c>
      <c r="DL63" s="14">
        <v>3745</v>
      </c>
      <c r="DM63">
        <v>6.8</v>
      </c>
      <c r="DN63" s="14">
        <v>1503.1</v>
      </c>
      <c r="DO63">
        <v>34</v>
      </c>
      <c r="DP63">
        <v>160</v>
      </c>
      <c r="DQ63" s="14">
        <v>4295</v>
      </c>
      <c r="DR63" s="14">
        <v>1390</v>
      </c>
      <c r="DS63" s="14">
        <v>5396</v>
      </c>
      <c r="DT63" s="14">
        <v>1296</v>
      </c>
      <c r="DU63" s="14">
        <v>1503.1</v>
      </c>
      <c r="DV63">
        <v>6.8</v>
      </c>
      <c r="DW63">
        <v>559</v>
      </c>
      <c r="DX63" s="14">
        <v>2375.1999999999998</v>
      </c>
      <c r="DY63">
        <v>905</v>
      </c>
      <c r="DZ63">
        <v>1065</v>
      </c>
      <c r="EA63">
        <v>0</v>
      </c>
      <c r="EB63" s="14">
        <f t="shared" si="101"/>
        <v>90000</v>
      </c>
      <c r="EC63" s="14">
        <v>551898</v>
      </c>
      <c r="ED63" s="14">
        <v>256500</v>
      </c>
      <c r="EE63" s="14">
        <v>1773000</v>
      </c>
      <c r="EF63" s="14">
        <v>689940</v>
      </c>
      <c r="EG63" s="14">
        <v>674100</v>
      </c>
      <c r="EH63" s="14">
        <v>1224</v>
      </c>
      <c r="EI63" s="14">
        <v>270558</v>
      </c>
      <c r="EJ63" s="14">
        <v>6120</v>
      </c>
      <c r="EK63" s="14">
        <v>28800</v>
      </c>
      <c r="EL63" s="14">
        <v>773100</v>
      </c>
      <c r="EM63" s="14">
        <v>250200</v>
      </c>
      <c r="EN63" s="14">
        <v>971280</v>
      </c>
      <c r="EO63" s="14">
        <v>233280</v>
      </c>
      <c r="EP63" s="14">
        <v>270558</v>
      </c>
      <c r="EQ63">
        <v>1224</v>
      </c>
      <c r="ER63" s="14">
        <v>100620</v>
      </c>
      <c r="ES63" s="14">
        <v>427536</v>
      </c>
      <c r="ET63" s="14">
        <v>162900</v>
      </c>
      <c r="EU63" s="14">
        <v>191700</v>
      </c>
      <c r="EV63">
        <v>0</v>
      </c>
      <c r="EW63" t="s">
        <v>53</v>
      </c>
      <c r="EX63" t="s">
        <v>45</v>
      </c>
      <c r="EY63" t="s">
        <v>31</v>
      </c>
      <c r="EZ63" t="s">
        <v>427</v>
      </c>
      <c r="FC63" t="s">
        <v>438</v>
      </c>
      <c r="FD63" t="s">
        <v>439</v>
      </c>
      <c r="FS63">
        <v>187</v>
      </c>
    </row>
    <row r="64" spans="1:175" x14ac:dyDescent="0.2">
      <c r="A64" t="s">
        <v>60</v>
      </c>
      <c r="B64">
        <v>2003</v>
      </c>
      <c r="C64" s="45"/>
      <c r="D64" t="s">
        <v>120</v>
      </c>
      <c r="E64" t="str">
        <f t="shared" si="0"/>
        <v>NV 2003</v>
      </c>
      <c r="F64" t="s">
        <v>413</v>
      </c>
      <c r="G64" t="s">
        <v>211</v>
      </c>
      <c r="H64" t="s">
        <v>162</v>
      </c>
      <c r="I64" t="s">
        <v>294</v>
      </c>
      <c r="J64" t="str">
        <f t="shared" si="102"/>
        <v/>
      </c>
      <c r="K64" t="str">
        <f t="shared" si="103"/>
        <v/>
      </c>
      <c r="L64" t="str">
        <f t="shared" si="104"/>
        <v/>
      </c>
      <c r="M64" t="str">
        <f t="shared" si="105"/>
        <v/>
      </c>
      <c r="N64" t="str">
        <f t="shared" si="106"/>
        <v/>
      </c>
      <c r="O64" t="str">
        <f t="shared" si="107"/>
        <v/>
      </c>
      <c r="P64" t="str">
        <f t="shared" si="108"/>
        <v/>
      </c>
      <c r="Q64" t="str">
        <f t="shared" si="109"/>
        <v/>
      </c>
      <c r="R64" t="str">
        <f t="shared" si="110"/>
        <v/>
      </c>
      <c r="S64" t="str">
        <f t="shared" si="111"/>
        <v/>
      </c>
      <c r="T64" t="str">
        <f t="shared" si="112"/>
        <v/>
      </c>
      <c r="U64" t="str">
        <f t="shared" si="113"/>
        <v/>
      </c>
      <c r="V64" t="str">
        <f t="shared" si="114"/>
        <v/>
      </c>
      <c r="W64" t="str">
        <f t="shared" si="115"/>
        <v/>
      </c>
      <c r="X64" t="str">
        <f t="shared" si="116"/>
        <v/>
      </c>
      <c r="Y64" t="str">
        <f t="shared" si="117"/>
        <v/>
      </c>
      <c r="Z64" t="str">
        <f t="shared" si="118"/>
        <v/>
      </c>
      <c r="AA64" t="str">
        <f t="shared" si="119"/>
        <v/>
      </c>
      <c r="AB64" t="str">
        <f t="shared" si="120"/>
        <v/>
      </c>
      <c r="AC64" t="str">
        <f t="shared" si="121"/>
        <v/>
      </c>
      <c r="AD64" t="str">
        <f t="shared" si="122"/>
        <v>Kern Nevada</v>
      </c>
      <c r="AE64" t="str">
        <f t="shared" si="123"/>
        <v/>
      </c>
      <c r="AF64" t="str">
        <f t="shared" si="124"/>
        <v/>
      </c>
      <c r="AG64" t="str">
        <f t="shared" si="125"/>
        <v>Kern Nevada 2003</v>
      </c>
      <c r="AH64" t="str">
        <f t="shared" si="126"/>
        <v/>
      </c>
      <c r="AI64" t="str">
        <f t="shared" si="127"/>
        <v/>
      </c>
      <c r="AJ64" t="str">
        <f t="shared" si="128"/>
        <v/>
      </c>
      <c r="AK64" t="str">
        <f t="shared" si="129"/>
        <v/>
      </c>
      <c r="AL64" t="str">
        <f t="shared" si="130"/>
        <v/>
      </c>
      <c r="AM64" t="str">
        <f t="shared" si="131"/>
        <v/>
      </c>
      <c r="AN64" t="str">
        <f t="shared" si="132"/>
        <v/>
      </c>
      <c r="AO64" t="str">
        <f t="shared" si="133"/>
        <v/>
      </c>
      <c r="AP64" t="str">
        <f t="shared" si="134"/>
        <v/>
      </c>
      <c r="AQ64" t="str">
        <f t="shared" si="135"/>
        <v/>
      </c>
      <c r="AR64" t="str">
        <f t="shared" si="136"/>
        <v/>
      </c>
      <c r="AS64" t="str">
        <f t="shared" si="137"/>
        <v/>
      </c>
      <c r="AT64" t="str">
        <f t="shared" si="138"/>
        <v/>
      </c>
      <c r="AU64" t="str">
        <f t="shared" si="139"/>
        <v/>
      </c>
      <c r="AV64" t="str">
        <f t="shared" si="140"/>
        <v/>
      </c>
      <c r="AW64" t="str">
        <f t="shared" si="141"/>
        <v/>
      </c>
      <c r="AX64" t="str">
        <f t="shared" si="142"/>
        <v/>
      </c>
      <c r="AY64" t="str">
        <f t="shared" si="143"/>
        <v/>
      </c>
      <c r="AZ64" t="str">
        <f t="shared" si="144"/>
        <v/>
      </c>
      <c r="BA64" t="str">
        <f t="shared" si="145"/>
        <v/>
      </c>
      <c r="BB64" t="str">
        <f t="shared" si="146"/>
        <v/>
      </c>
      <c r="BC64" t="str">
        <f t="shared" si="147"/>
        <v/>
      </c>
      <c r="BD64" t="str">
        <f t="shared" si="148"/>
        <v/>
      </c>
      <c r="BE64" t="str">
        <f t="shared" si="149"/>
        <v/>
      </c>
      <c r="BF64" t="str">
        <f t="shared" si="150"/>
        <v/>
      </c>
      <c r="BG64" t="str">
        <f t="shared" si="151"/>
        <v/>
      </c>
      <c r="BH64" t="str">
        <f t="shared" si="152"/>
        <v/>
      </c>
      <c r="BI64" t="str">
        <f t="shared" si="153"/>
        <v/>
      </c>
      <c r="BJ64" t="str">
        <f t="shared" si="154"/>
        <v/>
      </c>
      <c r="BK64" t="str">
        <f t="shared" si="155"/>
        <v/>
      </c>
      <c r="BL64" t="str">
        <f t="shared" si="156"/>
        <v/>
      </c>
      <c r="BM64" t="str">
        <f t="shared" si="157"/>
        <v/>
      </c>
      <c r="BN64" t="str">
        <f t="shared" si="158"/>
        <v/>
      </c>
      <c r="BO64" t="str">
        <f t="shared" si="159"/>
        <v/>
      </c>
      <c r="BP64" t="str">
        <f t="shared" si="160"/>
        <v/>
      </c>
      <c r="BQ64" t="str">
        <f t="shared" si="161"/>
        <v/>
      </c>
      <c r="BR64" t="str">
        <f t="shared" si="162"/>
        <v/>
      </c>
      <c r="BS64" t="str">
        <f t="shared" si="163"/>
        <v/>
      </c>
      <c r="BT64" t="str">
        <f t="shared" si="164"/>
        <v/>
      </c>
      <c r="BU64" t="str">
        <f t="shared" si="165"/>
        <v/>
      </c>
      <c r="BV64" t="str">
        <f t="shared" si="166"/>
        <v/>
      </c>
      <c r="BW64" t="str">
        <f t="shared" si="167"/>
        <v/>
      </c>
      <c r="BX64" t="str">
        <f t="shared" si="168"/>
        <v/>
      </c>
      <c r="BY64" t="str">
        <f t="shared" si="169"/>
        <v/>
      </c>
      <c r="BZ64" t="str">
        <f t="shared" si="170"/>
        <v/>
      </c>
      <c r="CA64" t="str">
        <f t="shared" si="171"/>
        <v/>
      </c>
      <c r="CB64" t="str">
        <f t="shared" si="172"/>
        <v/>
      </c>
      <c r="CC64" t="str">
        <f t="shared" si="173"/>
        <v/>
      </c>
      <c r="CD64" t="str">
        <f t="shared" si="174"/>
        <v/>
      </c>
      <c r="CE64" t="str">
        <f t="shared" si="175"/>
        <v/>
      </c>
      <c r="CF64" t="str">
        <f t="shared" si="176"/>
        <v/>
      </c>
      <c r="CG64" t="str">
        <f t="shared" si="177"/>
        <v/>
      </c>
      <c r="CH64" t="str">
        <f t="shared" si="178"/>
        <v/>
      </c>
      <c r="CI64" t="str">
        <f t="shared" si="179"/>
        <v/>
      </c>
      <c r="CJ64" t="str">
        <f t="shared" si="180"/>
        <v/>
      </c>
      <c r="CK64" t="str">
        <f t="shared" si="181"/>
        <v/>
      </c>
      <c r="CL64" t="str">
        <f t="shared" si="182"/>
        <v/>
      </c>
      <c r="CM64" t="str">
        <f t="shared" si="183"/>
        <v/>
      </c>
      <c r="CN64" t="str">
        <f t="shared" si="184"/>
        <v/>
      </c>
      <c r="CO64" t="str">
        <f t="shared" si="185"/>
        <v/>
      </c>
      <c r="CP64" t="str">
        <f t="shared" si="186"/>
        <v/>
      </c>
      <c r="CQ64" t="str">
        <f t="shared" si="187"/>
        <v/>
      </c>
      <c r="CR64" t="str">
        <f t="shared" si="188"/>
        <v/>
      </c>
      <c r="CS64" t="str">
        <f t="shared" si="189"/>
        <v/>
      </c>
      <c r="CT64" t="str">
        <f t="shared" si="190"/>
        <v/>
      </c>
      <c r="CU64" t="str">
        <f t="shared" si="191"/>
        <v/>
      </c>
      <c r="CV64" t="str">
        <f t="shared" si="192"/>
        <v/>
      </c>
      <c r="CW64" t="str">
        <f t="shared" si="193"/>
        <v/>
      </c>
      <c r="CX64" t="str">
        <f t="shared" si="194"/>
        <v/>
      </c>
      <c r="CY64" t="str">
        <f t="shared" si="195"/>
        <v/>
      </c>
      <c r="CZ64" t="str">
        <f t="shared" si="196"/>
        <v/>
      </c>
      <c r="DA64" t="str">
        <f t="shared" si="197"/>
        <v/>
      </c>
      <c r="DB64" t="str">
        <f t="shared" si="198"/>
        <v/>
      </c>
      <c r="DC64" t="str">
        <f t="shared" si="199"/>
        <v/>
      </c>
      <c r="DD64" t="str">
        <f t="shared" si="200"/>
        <v/>
      </c>
      <c r="DE64" t="str">
        <f t="shared" si="201"/>
        <v/>
      </c>
      <c r="DF64">
        <v>1400</v>
      </c>
      <c r="DG64">
        <v>1400</v>
      </c>
      <c r="DH64" s="14">
        <v>3066.1</v>
      </c>
      <c r="DI64" s="14">
        <v>1205</v>
      </c>
      <c r="DJ64" s="14">
        <v>9850</v>
      </c>
      <c r="DK64" s="14">
        <v>3833</v>
      </c>
      <c r="DL64" s="14">
        <v>3245</v>
      </c>
      <c r="DM64">
        <v>6.8</v>
      </c>
      <c r="DN64" s="14">
        <v>1503.1</v>
      </c>
      <c r="DO64">
        <v>34</v>
      </c>
      <c r="DP64">
        <v>160</v>
      </c>
      <c r="DQ64" s="14">
        <v>4295</v>
      </c>
      <c r="DR64" s="14">
        <v>1390</v>
      </c>
      <c r="DS64" s="14">
        <v>5396</v>
      </c>
      <c r="DT64" s="14">
        <v>1296</v>
      </c>
      <c r="DU64" s="14">
        <v>1503.1</v>
      </c>
      <c r="DV64">
        <v>6.8</v>
      </c>
      <c r="DW64">
        <v>559</v>
      </c>
      <c r="DX64" s="14">
        <v>2375.1999999999998</v>
      </c>
      <c r="DY64">
        <v>685</v>
      </c>
      <c r="DZ64">
        <v>1065</v>
      </c>
      <c r="EA64">
        <v>0</v>
      </c>
      <c r="EB64" s="14">
        <f t="shared" ref="EB64:EB70" si="202">DF64*$EB$1*$EB$2</f>
        <v>252000</v>
      </c>
      <c r="EC64" s="14">
        <v>551898</v>
      </c>
      <c r="ED64" s="14">
        <v>216900</v>
      </c>
      <c r="EE64" s="14">
        <v>1773000</v>
      </c>
      <c r="EF64" s="14">
        <v>689940</v>
      </c>
      <c r="EG64" s="14">
        <v>584100</v>
      </c>
      <c r="EH64" s="14">
        <v>1224</v>
      </c>
      <c r="EI64" s="14">
        <v>270558</v>
      </c>
      <c r="EJ64" s="14">
        <v>6120</v>
      </c>
      <c r="EK64" s="14">
        <v>28800</v>
      </c>
      <c r="EL64" s="14">
        <v>773100</v>
      </c>
      <c r="EM64" s="14">
        <v>250200</v>
      </c>
      <c r="EN64" s="14">
        <v>971280</v>
      </c>
      <c r="EO64" s="14">
        <v>233280</v>
      </c>
      <c r="EP64" s="14">
        <v>270558</v>
      </c>
      <c r="EQ64">
        <v>1224</v>
      </c>
      <c r="ER64" s="14">
        <v>100620</v>
      </c>
      <c r="ES64" s="14">
        <v>427536</v>
      </c>
      <c r="ET64" s="14">
        <v>123300</v>
      </c>
      <c r="EU64" s="14">
        <v>191700</v>
      </c>
      <c r="EV64">
        <v>0</v>
      </c>
      <c r="EW64" t="s">
        <v>53</v>
      </c>
      <c r="EX64" t="s">
        <v>45</v>
      </c>
      <c r="EY64" t="s">
        <v>31</v>
      </c>
      <c r="EZ64" t="s">
        <v>427</v>
      </c>
      <c r="FC64" t="s">
        <v>455</v>
      </c>
      <c r="FD64" t="s">
        <v>456</v>
      </c>
      <c r="FS64">
        <v>373</v>
      </c>
    </row>
    <row r="65" spans="1:175" x14ac:dyDescent="0.2">
      <c r="A65" t="s">
        <v>204</v>
      </c>
      <c r="B65">
        <v>2004</v>
      </c>
      <c r="C65" s="45">
        <v>38139</v>
      </c>
      <c r="D65" t="s">
        <v>120</v>
      </c>
      <c r="E65" t="str">
        <f>CONCATENATE(D65," ",B65)</f>
        <v>NV 2004</v>
      </c>
      <c r="F65" t="s">
        <v>380</v>
      </c>
      <c r="G65" t="s">
        <v>211</v>
      </c>
      <c r="H65" s="2" t="s">
        <v>89</v>
      </c>
      <c r="I65" t="s">
        <v>381</v>
      </c>
      <c r="J65" t="str">
        <f t="shared" si="102"/>
        <v/>
      </c>
      <c r="K65" t="str">
        <f t="shared" si="103"/>
        <v/>
      </c>
      <c r="L65" t="str">
        <f t="shared" si="104"/>
        <v/>
      </c>
      <c r="M65" t="str">
        <f t="shared" si="105"/>
        <v/>
      </c>
      <c r="N65" t="str">
        <f t="shared" si="106"/>
        <v/>
      </c>
      <c r="O65" t="str">
        <f t="shared" si="107"/>
        <v/>
      </c>
      <c r="P65" t="str">
        <f t="shared" si="108"/>
        <v/>
      </c>
      <c r="Q65" t="str">
        <f t="shared" si="109"/>
        <v/>
      </c>
      <c r="R65" t="str">
        <f t="shared" si="110"/>
        <v/>
      </c>
      <c r="S65" t="str">
        <f t="shared" si="111"/>
        <v/>
      </c>
      <c r="T65" t="str">
        <f t="shared" si="112"/>
        <v/>
      </c>
      <c r="U65" t="str">
        <f t="shared" si="113"/>
        <v/>
      </c>
      <c r="V65" t="str">
        <f t="shared" si="114"/>
        <v/>
      </c>
      <c r="W65" t="str">
        <f t="shared" si="115"/>
        <v/>
      </c>
      <c r="X65" t="str">
        <f t="shared" si="116"/>
        <v/>
      </c>
      <c r="Y65" t="str">
        <f t="shared" si="117"/>
        <v/>
      </c>
      <c r="Z65" t="str">
        <f t="shared" si="118"/>
        <v/>
      </c>
      <c r="AA65" t="str">
        <f t="shared" si="119"/>
        <v/>
      </c>
      <c r="AB65" t="str">
        <f t="shared" si="120"/>
        <v/>
      </c>
      <c r="AC65" t="str">
        <f t="shared" si="121"/>
        <v/>
      </c>
      <c r="AD65" t="str">
        <f t="shared" si="122"/>
        <v>Kern Nevada</v>
      </c>
      <c r="AE65" t="str">
        <f t="shared" si="123"/>
        <v/>
      </c>
      <c r="AF65" t="str">
        <f t="shared" si="124"/>
        <v/>
      </c>
      <c r="AG65" t="str">
        <f t="shared" si="125"/>
        <v/>
      </c>
      <c r="AH65" t="str">
        <f t="shared" si="126"/>
        <v>Kern Nevada 2004</v>
      </c>
      <c r="AI65" t="str">
        <f t="shared" si="127"/>
        <v/>
      </c>
      <c r="AJ65" t="str">
        <f t="shared" si="128"/>
        <v/>
      </c>
      <c r="AK65" t="str">
        <f t="shared" si="129"/>
        <v/>
      </c>
      <c r="AL65" t="str">
        <f t="shared" si="130"/>
        <v/>
      </c>
      <c r="AM65" t="str">
        <f t="shared" si="131"/>
        <v/>
      </c>
      <c r="AN65" t="str">
        <f t="shared" si="132"/>
        <v/>
      </c>
      <c r="AO65" t="str">
        <f t="shared" si="133"/>
        <v/>
      </c>
      <c r="AP65" t="str">
        <f t="shared" si="134"/>
        <v/>
      </c>
      <c r="AQ65" t="str">
        <f t="shared" si="135"/>
        <v/>
      </c>
      <c r="AR65" t="str">
        <f t="shared" si="136"/>
        <v/>
      </c>
      <c r="AS65" t="str">
        <f t="shared" si="137"/>
        <v/>
      </c>
      <c r="AT65" t="str">
        <f t="shared" si="138"/>
        <v/>
      </c>
      <c r="AU65" t="str">
        <f t="shared" si="139"/>
        <v/>
      </c>
      <c r="AV65" t="str">
        <f t="shared" si="140"/>
        <v/>
      </c>
      <c r="AW65" t="str">
        <f t="shared" si="141"/>
        <v/>
      </c>
      <c r="AX65" t="str">
        <f t="shared" si="142"/>
        <v/>
      </c>
      <c r="AY65" t="str">
        <f t="shared" si="143"/>
        <v/>
      </c>
      <c r="AZ65" t="str">
        <f t="shared" si="144"/>
        <v/>
      </c>
      <c r="BA65" t="str">
        <f t="shared" si="145"/>
        <v/>
      </c>
      <c r="BB65" t="str">
        <f t="shared" si="146"/>
        <v/>
      </c>
      <c r="BC65" t="str">
        <f t="shared" si="147"/>
        <v/>
      </c>
      <c r="BD65" t="str">
        <f t="shared" si="148"/>
        <v/>
      </c>
      <c r="BE65" t="str">
        <f t="shared" si="149"/>
        <v/>
      </c>
      <c r="BF65" t="str">
        <f t="shared" si="150"/>
        <v/>
      </c>
      <c r="BG65" t="str">
        <f t="shared" si="151"/>
        <v/>
      </c>
      <c r="BH65" t="str">
        <f t="shared" si="152"/>
        <v/>
      </c>
      <c r="BI65" t="str">
        <f t="shared" si="153"/>
        <v/>
      </c>
      <c r="BJ65" t="str">
        <f t="shared" si="154"/>
        <v/>
      </c>
      <c r="BK65" t="str">
        <f t="shared" si="155"/>
        <v/>
      </c>
      <c r="BL65" t="str">
        <f t="shared" si="156"/>
        <v/>
      </c>
      <c r="BM65" t="str">
        <f t="shared" si="157"/>
        <v/>
      </c>
      <c r="BN65" t="str">
        <f t="shared" si="158"/>
        <v/>
      </c>
      <c r="BO65" t="str">
        <f t="shared" si="159"/>
        <v/>
      </c>
      <c r="BP65" t="str">
        <f t="shared" si="160"/>
        <v/>
      </c>
      <c r="BQ65" t="str">
        <f t="shared" si="161"/>
        <v/>
      </c>
      <c r="BR65" t="str">
        <f t="shared" si="162"/>
        <v/>
      </c>
      <c r="BS65" t="str">
        <f t="shared" si="163"/>
        <v/>
      </c>
      <c r="BT65" t="str">
        <f t="shared" si="164"/>
        <v/>
      </c>
      <c r="BU65" t="str">
        <f t="shared" si="165"/>
        <v/>
      </c>
      <c r="BV65" t="str">
        <f t="shared" si="166"/>
        <v/>
      </c>
      <c r="BW65" t="str">
        <f t="shared" si="167"/>
        <v/>
      </c>
      <c r="BX65" t="str">
        <f t="shared" si="168"/>
        <v/>
      </c>
      <c r="BY65" t="str">
        <f t="shared" si="169"/>
        <v/>
      </c>
      <c r="BZ65" t="str">
        <f t="shared" si="170"/>
        <v/>
      </c>
      <c r="CA65" t="str">
        <f t="shared" si="171"/>
        <v/>
      </c>
      <c r="CB65" t="str">
        <f t="shared" si="172"/>
        <v/>
      </c>
      <c r="CC65" t="str">
        <f t="shared" si="173"/>
        <v/>
      </c>
      <c r="CD65" t="str">
        <f t="shared" si="174"/>
        <v/>
      </c>
      <c r="CE65" t="str">
        <f t="shared" si="175"/>
        <v/>
      </c>
      <c r="CF65" t="str">
        <f t="shared" si="176"/>
        <v/>
      </c>
      <c r="CG65" t="str">
        <f t="shared" si="177"/>
        <v/>
      </c>
      <c r="CH65" t="str">
        <f t="shared" si="178"/>
        <v/>
      </c>
      <c r="CI65" t="str">
        <f t="shared" si="179"/>
        <v/>
      </c>
      <c r="CJ65" t="str">
        <f t="shared" si="180"/>
        <v/>
      </c>
      <c r="CK65" t="str">
        <f t="shared" si="181"/>
        <v/>
      </c>
      <c r="CL65" t="str">
        <f t="shared" si="182"/>
        <v/>
      </c>
      <c r="CM65" t="str">
        <f t="shared" si="183"/>
        <v/>
      </c>
      <c r="CN65" t="str">
        <f t="shared" si="184"/>
        <v/>
      </c>
      <c r="CO65" t="str">
        <f t="shared" si="185"/>
        <v/>
      </c>
      <c r="CP65" t="str">
        <f t="shared" si="186"/>
        <v/>
      </c>
      <c r="CQ65" t="str">
        <f t="shared" si="187"/>
        <v/>
      </c>
      <c r="CR65" t="str">
        <f t="shared" si="188"/>
        <v/>
      </c>
      <c r="CS65" t="str">
        <f t="shared" si="189"/>
        <v/>
      </c>
      <c r="CT65" t="str">
        <f t="shared" si="190"/>
        <v/>
      </c>
      <c r="CU65" t="str">
        <f t="shared" si="191"/>
        <v/>
      </c>
      <c r="CV65" t="str">
        <f t="shared" si="192"/>
        <v/>
      </c>
      <c r="CW65" t="str">
        <f t="shared" si="193"/>
        <v/>
      </c>
      <c r="CX65" t="str">
        <f t="shared" si="194"/>
        <v/>
      </c>
      <c r="CY65" t="str">
        <f t="shared" si="195"/>
        <v/>
      </c>
      <c r="CZ65" t="str">
        <f t="shared" si="196"/>
        <v/>
      </c>
      <c r="DA65" t="str">
        <f t="shared" si="197"/>
        <v/>
      </c>
      <c r="DB65" t="str">
        <f t="shared" si="198"/>
        <v/>
      </c>
      <c r="DC65" t="str">
        <f t="shared" si="199"/>
        <v/>
      </c>
      <c r="DD65" t="str">
        <f t="shared" si="200"/>
        <v/>
      </c>
      <c r="DE65" t="str">
        <f t="shared" si="201"/>
        <v/>
      </c>
      <c r="DF65">
        <v>1000</v>
      </c>
      <c r="DG65">
        <v>1000</v>
      </c>
      <c r="DH65" s="14">
        <v>3066.1</v>
      </c>
      <c r="DI65" s="14">
        <v>1425</v>
      </c>
      <c r="DJ65" s="14">
        <v>9850</v>
      </c>
      <c r="DK65" s="14">
        <v>4833</v>
      </c>
      <c r="DL65" s="14">
        <v>4745</v>
      </c>
      <c r="DM65">
        <v>6.8</v>
      </c>
      <c r="DN65" s="14">
        <v>1503.1</v>
      </c>
      <c r="DO65">
        <v>34</v>
      </c>
      <c r="DP65">
        <v>160</v>
      </c>
      <c r="DQ65" s="14">
        <v>5250</v>
      </c>
      <c r="DR65" s="14">
        <v>1390</v>
      </c>
      <c r="DS65" s="14">
        <v>7546</v>
      </c>
      <c r="DT65" s="14">
        <v>1846</v>
      </c>
      <c r="DU65" s="14">
        <v>1503.1</v>
      </c>
      <c r="DV65">
        <v>6.8</v>
      </c>
      <c r="DW65">
        <v>559</v>
      </c>
      <c r="DX65" s="14">
        <v>3075.2</v>
      </c>
      <c r="DY65">
        <v>905</v>
      </c>
      <c r="DZ65">
        <v>1065</v>
      </c>
      <c r="EA65">
        <v>0</v>
      </c>
      <c r="EB65" s="14">
        <f t="shared" si="202"/>
        <v>180000</v>
      </c>
      <c r="EC65" s="14">
        <v>551898</v>
      </c>
      <c r="ED65" s="14">
        <v>256500</v>
      </c>
      <c r="EE65" s="14">
        <v>1773000</v>
      </c>
      <c r="EF65" s="14">
        <v>869940</v>
      </c>
      <c r="EG65" s="14">
        <v>854100</v>
      </c>
      <c r="EH65" s="14">
        <v>1224</v>
      </c>
      <c r="EI65" s="14">
        <v>270558</v>
      </c>
      <c r="EJ65" s="14">
        <v>6120</v>
      </c>
      <c r="EK65" s="14">
        <v>28800</v>
      </c>
      <c r="EL65" s="14">
        <v>945000</v>
      </c>
      <c r="EM65" s="14">
        <v>250200</v>
      </c>
      <c r="EN65" s="14">
        <v>1358280</v>
      </c>
      <c r="EO65" s="14">
        <v>332280</v>
      </c>
      <c r="EP65" s="14">
        <v>270558</v>
      </c>
      <c r="EQ65">
        <v>1224</v>
      </c>
      <c r="ER65" s="14">
        <v>100620</v>
      </c>
      <c r="ES65" s="14">
        <v>553536</v>
      </c>
      <c r="ET65" s="14">
        <v>162900</v>
      </c>
      <c r="EU65" s="14">
        <v>191700</v>
      </c>
      <c r="EV65">
        <v>0</v>
      </c>
      <c r="EW65" t="s">
        <v>53</v>
      </c>
      <c r="EX65" t="s">
        <v>45</v>
      </c>
      <c r="EY65" t="s">
        <v>31</v>
      </c>
      <c r="EZ65" t="s">
        <v>427</v>
      </c>
      <c r="FC65" t="s">
        <v>498</v>
      </c>
      <c r="FD65" t="s">
        <v>499</v>
      </c>
      <c r="FE65" t="s">
        <v>453</v>
      </c>
      <c r="FF65" t="s">
        <v>454</v>
      </c>
      <c r="FH65">
        <v>0</v>
      </c>
      <c r="FI65" t="s">
        <v>335</v>
      </c>
      <c r="FS65">
        <v>687</v>
      </c>
    </row>
    <row r="66" spans="1:175" x14ac:dyDescent="0.2">
      <c r="A66" t="s">
        <v>35</v>
      </c>
      <c r="B66">
        <v>2001</v>
      </c>
      <c r="C66" s="45">
        <v>37104</v>
      </c>
      <c r="D66" t="s">
        <v>86</v>
      </c>
      <c r="E66" t="str">
        <f t="shared" si="0"/>
        <v>CA 2001</v>
      </c>
      <c r="F66" t="s">
        <v>169</v>
      </c>
      <c r="G66" t="s">
        <v>170</v>
      </c>
      <c r="H66" t="s">
        <v>171</v>
      </c>
      <c r="I66" t="s">
        <v>172</v>
      </c>
      <c r="J66" t="str">
        <f t="shared" si="102"/>
        <v/>
      </c>
      <c r="K66" t="str">
        <f t="shared" si="103"/>
        <v/>
      </c>
      <c r="L66" t="str">
        <f t="shared" si="104"/>
        <v/>
      </c>
      <c r="M66" t="str">
        <f t="shared" si="105"/>
        <v/>
      </c>
      <c r="N66" t="str">
        <f t="shared" si="106"/>
        <v/>
      </c>
      <c r="O66" t="str">
        <f t="shared" si="107"/>
        <v/>
      </c>
      <c r="P66" t="str">
        <f t="shared" si="108"/>
        <v/>
      </c>
      <c r="Q66" t="str">
        <f t="shared" si="109"/>
        <v/>
      </c>
      <c r="R66" t="str">
        <f t="shared" si="110"/>
        <v/>
      </c>
      <c r="S66" t="str">
        <f t="shared" si="111"/>
        <v/>
      </c>
      <c r="T66" t="str">
        <f t="shared" si="112"/>
        <v/>
      </c>
      <c r="U66" t="str">
        <f t="shared" si="113"/>
        <v/>
      </c>
      <c r="V66" t="str">
        <f t="shared" si="114"/>
        <v/>
      </c>
      <c r="W66" t="str">
        <f t="shared" si="115"/>
        <v/>
      </c>
      <c r="X66" t="str">
        <f t="shared" si="116"/>
        <v/>
      </c>
      <c r="Y66" t="str">
        <f t="shared" si="117"/>
        <v>Kern California</v>
      </c>
      <c r="Z66" t="str">
        <f t="shared" si="118"/>
        <v>Kern California 2001</v>
      </c>
      <c r="AA66" t="str">
        <f t="shared" si="119"/>
        <v/>
      </c>
      <c r="AB66" t="str">
        <f t="shared" si="120"/>
        <v/>
      </c>
      <c r="AC66" t="str">
        <f t="shared" si="121"/>
        <v/>
      </c>
      <c r="AD66" t="str">
        <f t="shared" si="122"/>
        <v/>
      </c>
      <c r="AE66" t="str">
        <f t="shared" si="123"/>
        <v/>
      </c>
      <c r="AF66" t="str">
        <f t="shared" si="124"/>
        <v/>
      </c>
      <c r="AG66" t="str">
        <f t="shared" si="125"/>
        <v/>
      </c>
      <c r="AH66" t="str">
        <f t="shared" si="126"/>
        <v/>
      </c>
      <c r="AI66" t="str">
        <f t="shared" si="127"/>
        <v/>
      </c>
      <c r="AJ66" t="str">
        <f t="shared" si="128"/>
        <v/>
      </c>
      <c r="AK66" t="str">
        <f t="shared" si="129"/>
        <v/>
      </c>
      <c r="AL66" t="str">
        <f t="shared" si="130"/>
        <v/>
      </c>
      <c r="AM66" t="str">
        <f t="shared" si="131"/>
        <v/>
      </c>
      <c r="AN66" t="str">
        <f t="shared" si="132"/>
        <v/>
      </c>
      <c r="AO66" t="str">
        <f t="shared" si="133"/>
        <v/>
      </c>
      <c r="AP66" t="str">
        <f t="shared" si="134"/>
        <v/>
      </c>
      <c r="AQ66" t="str">
        <f t="shared" si="135"/>
        <v/>
      </c>
      <c r="AR66" t="str">
        <f t="shared" si="136"/>
        <v/>
      </c>
      <c r="AS66" t="str">
        <f t="shared" si="137"/>
        <v/>
      </c>
      <c r="AT66" t="str">
        <f t="shared" si="138"/>
        <v/>
      </c>
      <c r="AU66" t="str">
        <f t="shared" si="139"/>
        <v/>
      </c>
      <c r="AV66" t="str">
        <f t="shared" si="140"/>
        <v/>
      </c>
      <c r="AW66" t="str">
        <f t="shared" si="141"/>
        <v/>
      </c>
      <c r="AX66" t="str">
        <f t="shared" si="142"/>
        <v/>
      </c>
      <c r="AY66" t="str">
        <f t="shared" si="143"/>
        <v/>
      </c>
      <c r="AZ66" t="str">
        <f t="shared" si="144"/>
        <v/>
      </c>
      <c r="BA66" t="str">
        <f t="shared" si="145"/>
        <v/>
      </c>
      <c r="BB66" t="str">
        <f t="shared" si="146"/>
        <v/>
      </c>
      <c r="BC66" t="str">
        <f t="shared" si="147"/>
        <v/>
      </c>
      <c r="BD66" t="str">
        <f t="shared" si="148"/>
        <v/>
      </c>
      <c r="BE66" t="str">
        <f t="shared" si="149"/>
        <v/>
      </c>
      <c r="BF66" t="str">
        <f t="shared" si="150"/>
        <v/>
      </c>
      <c r="BG66" t="str">
        <f t="shared" si="151"/>
        <v/>
      </c>
      <c r="BH66" t="str">
        <f t="shared" si="152"/>
        <v/>
      </c>
      <c r="BI66" t="str">
        <f t="shared" si="153"/>
        <v/>
      </c>
      <c r="BJ66" t="str">
        <f t="shared" si="154"/>
        <v/>
      </c>
      <c r="BK66" t="str">
        <f t="shared" si="155"/>
        <v/>
      </c>
      <c r="BL66" t="str">
        <f t="shared" si="156"/>
        <v/>
      </c>
      <c r="BM66" t="str">
        <f t="shared" si="157"/>
        <v/>
      </c>
      <c r="BN66" t="str">
        <f t="shared" si="158"/>
        <v/>
      </c>
      <c r="BO66" t="str">
        <f t="shared" si="159"/>
        <v/>
      </c>
      <c r="BP66" t="str">
        <f t="shared" si="160"/>
        <v/>
      </c>
      <c r="BQ66" t="str">
        <f t="shared" si="161"/>
        <v/>
      </c>
      <c r="BR66" t="str">
        <f t="shared" si="162"/>
        <v/>
      </c>
      <c r="BS66" t="str">
        <f t="shared" si="163"/>
        <v/>
      </c>
      <c r="BT66" t="str">
        <f t="shared" si="164"/>
        <v/>
      </c>
      <c r="BU66" t="str">
        <f t="shared" si="165"/>
        <v/>
      </c>
      <c r="BV66" t="str">
        <f t="shared" si="166"/>
        <v/>
      </c>
      <c r="BW66" t="str">
        <f t="shared" si="167"/>
        <v/>
      </c>
      <c r="BX66" t="str">
        <f t="shared" si="168"/>
        <v/>
      </c>
      <c r="BY66" t="str">
        <f t="shared" si="169"/>
        <v/>
      </c>
      <c r="BZ66" t="str">
        <f t="shared" si="170"/>
        <v/>
      </c>
      <c r="CA66" t="str">
        <f t="shared" si="171"/>
        <v/>
      </c>
      <c r="CB66" t="str">
        <f t="shared" si="172"/>
        <v/>
      </c>
      <c r="CC66" t="str">
        <f t="shared" si="173"/>
        <v/>
      </c>
      <c r="CD66" t="str">
        <f t="shared" si="174"/>
        <v/>
      </c>
      <c r="CE66" t="str">
        <f t="shared" si="175"/>
        <v/>
      </c>
      <c r="CF66" t="str">
        <f t="shared" si="176"/>
        <v/>
      </c>
      <c r="CG66" t="str">
        <f t="shared" si="177"/>
        <v/>
      </c>
      <c r="CH66" t="str">
        <f t="shared" si="178"/>
        <v/>
      </c>
      <c r="CI66" t="str">
        <f t="shared" si="179"/>
        <v/>
      </c>
      <c r="CJ66" t="str">
        <f t="shared" si="180"/>
        <v/>
      </c>
      <c r="CK66" t="str">
        <f t="shared" si="181"/>
        <v/>
      </c>
      <c r="CL66" t="str">
        <f t="shared" si="182"/>
        <v/>
      </c>
      <c r="CM66" t="str">
        <f t="shared" si="183"/>
        <v/>
      </c>
      <c r="CN66" t="str">
        <f t="shared" si="184"/>
        <v/>
      </c>
      <c r="CO66" t="str">
        <f t="shared" si="185"/>
        <v/>
      </c>
      <c r="CP66" t="str">
        <f t="shared" si="186"/>
        <v/>
      </c>
      <c r="CQ66" t="str">
        <f t="shared" si="187"/>
        <v/>
      </c>
      <c r="CR66" t="str">
        <f t="shared" si="188"/>
        <v/>
      </c>
      <c r="CS66" t="str">
        <f t="shared" si="189"/>
        <v/>
      </c>
      <c r="CT66" t="str">
        <f t="shared" si="190"/>
        <v/>
      </c>
      <c r="CU66" t="str">
        <f t="shared" si="191"/>
        <v/>
      </c>
      <c r="CV66" t="str">
        <f t="shared" si="192"/>
        <v/>
      </c>
      <c r="CW66" t="str">
        <f t="shared" si="193"/>
        <v/>
      </c>
      <c r="CX66" t="str">
        <f t="shared" si="194"/>
        <v/>
      </c>
      <c r="CY66" t="str">
        <f t="shared" si="195"/>
        <v/>
      </c>
      <c r="CZ66" t="str">
        <f t="shared" si="196"/>
        <v/>
      </c>
      <c r="DA66" t="str">
        <f t="shared" si="197"/>
        <v/>
      </c>
      <c r="DB66" t="str">
        <f t="shared" si="198"/>
        <v/>
      </c>
      <c r="DC66" t="str">
        <f t="shared" si="199"/>
        <v/>
      </c>
      <c r="DD66" t="str">
        <f t="shared" si="200"/>
        <v/>
      </c>
      <c r="DE66" t="str">
        <f t="shared" si="201"/>
        <v/>
      </c>
      <c r="DF66">
        <v>320</v>
      </c>
      <c r="DG66">
        <v>320</v>
      </c>
      <c r="DH66" s="14">
        <v>1326.1</v>
      </c>
      <c r="DI66" s="14">
        <v>1205</v>
      </c>
      <c r="DJ66" s="14">
        <v>560</v>
      </c>
      <c r="DK66" s="14">
        <v>320</v>
      </c>
      <c r="DL66" s="14">
        <v>0</v>
      </c>
      <c r="DM66">
        <v>6.8</v>
      </c>
      <c r="DN66" s="14">
        <v>1023.1</v>
      </c>
      <c r="DO66">
        <v>34</v>
      </c>
      <c r="DP66">
        <v>160</v>
      </c>
      <c r="DQ66" s="14">
        <v>0</v>
      </c>
      <c r="DR66" s="14">
        <v>0</v>
      </c>
      <c r="DS66" s="14">
        <v>1051</v>
      </c>
      <c r="DT66" s="14">
        <v>490</v>
      </c>
      <c r="DU66" s="14">
        <v>1023.1</v>
      </c>
      <c r="DV66">
        <v>6.8</v>
      </c>
      <c r="DW66">
        <v>49</v>
      </c>
      <c r="DX66" s="14">
        <v>5.2</v>
      </c>
      <c r="DY66">
        <v>685</v>
      </c>
      <c r="DZ66">
        <v>1065</v>
      </c>
      <c r="EA66">
        <v>0</v>
      </c>
      <c r="EB66" s="14">
        <f t="shared" si="202"/>
        <v>57600</v>
      </c>
      <c r="EC66" s="14">
        <v>238698</v>
      </c>
      <c r="ED66" s="14">
        <v>216900</v>
      </c>
      <c r="EE66" s="14">
        <v>100800</v>
      </c>
      <c r="EF66" s="14">
        <v>57600</v>
      </c>
      <c r="EG66" s="14">
        <v>0</v>
      </c>
      <c r="EH66" s="14">
        <v>1224</v>
      </c>
      <c r="EI66" s="14">
        <v>184158</v>
      </c>
      <c r="EJ66" s="14">
        <v>6120</v>
      </c>
      <c r="EK66" s="14">
        <v>28800</v>
      </c>
      <c r="EL66" s="14">
        <v>0</v>
      </c>
      <c r="EM66" s="14">
        <v>0</v>
      </c>
      <c r="EN66" s="14">
        <v>189180</v>
      </c>
      <c r="EO66" s="14">
        <v>88200</v>
      </c>
      <c r="EP66" s="14">
        <v>184158</v>
      </c>
      <c r="EQ66">
        <v>1224</v>
      </c>
      <c r="ER66" s="14">
        <v>8820</v>
      </c>
      <c r="ES66" s="14">
        <v>936</v>
      </c>
      <c r="ET66" s="14">
        <v>123300</v>
      </c>
      <c r="EU66" s="14">
        <v>191700</v>
      </c>
      <c r="EV66">
        <v>0</v>
      </c>
      <c r="EW66" t="s">
        <v>36</v>
      </c>
      <c r="EX66" t="s">
        <v>45</v>
      </c>
      <c r="EY66" t="s">
        <v>31</v>
      </c>
      <c r="EZ66" s="8" t="s">
        <v>510</v>
      </c>
      <c r="FA66" s="8"/>
      <c r="FB66" s="8"/>
      <c r="FS66">
        <v>11</v>
      </c>
    </row>
    <row r="67" spans="1:175" x14ac:dyDescent="0.2">
      <c r="A67" t="s">
        <v>35</v>
      </c>
      <c r="B67">
        <v>2001</v>
      </c>
      <c r="C67" s="45">
        <v>37196</v>
      </c>
      <c r="D67" t="s">
        <v>86</v>
      </c>
      <c r="E67" t="str">
        <f t="shared" si="0"/>
        <v>CA 2001</v>
      </c>
      <c r="F67" s="3" t="s">
        <v>417</v>
      </c>
      <c r="G67" t="s">
        <v>151</v>
      </c>
      <c r="H67" t="s">
        <v>89</v>
      </c>
      <c r="I67" t="s">
        <v>152</v>
      </c>
      <c r="J67" t="str">
        <f t="shared" si="102"/>
        <v/>
      </c>
      <c r="K67" t="str">
        <f t="shared" si="103"/>
        <v/>
      </c>
      <c r="L67" t="str">
        <f t="shared" si="104"/>
        <v/>
      </c>
      <c r="M67" t="str">
        <f t="shared" si="105"/>
        <v/>
      </c>
      <c r="N67" t="str">
        <f t="shared" si="106"/>
        <v/>
      </c>
      <c r="O67" t="str">
        <f t="shared" si="107"/>
        <v/>
      </c>
      <c r="P67" t="str">
        <f t="shared" si="108"/>
        <v/>
      </c>
      <c r="Q67" t="str">
        <f t="shared" si="109"/>
        <v/>
      </c>
      <c r="R67" t="str">
        <f t="shared" si="110"/>
        <v/>
      </c>
      <c r="S67" t="str">
        <f t="shared" si="111"/>
        <v/>
      </c>
      <c r="T67" t="str">
        <f t="shared" si="112"/>
        <v/>
      </c>
      <c r="U67" t="str">
        <f t="shared" si="113"/>
        <v/>
      </c>
      <c r="V67" t="str">
        <f t="shared" si="114"/>
        <v/>
      </c>
      <c r="W67" t="str">
        <f t="shared" si="115"/>
        <v/>
      </c>
      <c r="X67" t="str">
        <f t="shared" si="116"/>
        <v/>
      </c>
      <c r="Y67" t="str">
        <f t="shared" si="117"/>
        <v>Kern California</v>
      </c>
      <c r="Z67" t="str">
        <f t="shared" si="118"/>
        <v>Kern California 2001</v>
      </c>
      <c r="AA67" t="str">
        <f t="shared" si="119"/>
        <v/>
      </c>
      <c r="AB67" t="str">
        <f t="shared" si="120"/>
        <v/>
      </c>
      <c r="AC67" t="str">
        <f t="shared" si="121"/>
        <v/>
      </c>
      <c r="AD67" t="str">
        <f t="shared" si="122"/>
        <v/>
      </c>
      <c r="AE67" t="str">
        <f t="shared" si="123"/>
        <v/>
      </c>
      <c r="AF67" t="str">
        <f t="shared" si="124"/>
        <v/>
      </c>
      <c r="AG67" t="str">
        <f t="shared" si="125"/>
        <v/>
      </c>
      <c r="AH67" t="str">
        <f t="shared" si="126"/>
        <v/>
      </c>
      <c r="AI67" t="str">
        <f t="shared" si="127"/>
        <v/>
      </c>
      <c r="AJ67" t="str">
        <f t="shared" si="128"/>
        <v/>
      </c>
      <c r="AK67" t="str">
        <f t="shared" si="129"/>
        <v/>
      </c>
      <c r="AL67" t="str">
        <f t="shared" si="130"/>
        <v/>
      </c>
      <c r="AM67" t="str">
        <f t="shared" si="131"/>
        <v/>
      </c>
      <c r="AN67" t="str">
        <f t="shared" si="132"/>
        <v/>
      </c>
      <c r="AO67" t="str">
        <f t="shared" si="133"/>
        <v/>
      </c>
      <c r="AP67" t="str">
        <f t="shared" si="134"/>
        <v/>
      </c>
      <c r="AQ67" t="str">
        <f t="shared" si="135"/>
        <v/>
      </c>
      <c r="AR67" t="str">
        <f t="shared" si="136"/>
        <v/>
      </c>
      <c r="AS67" t="str">
        <f t="shared" si="137"/>
        <v/>
      </c>
      <c r="AT67" t="str">
        <f t="shared" si="138"/>
        <v/>
      </c>
      <c r="AU67" t="str">
        <f t="shared" si="139"/>
        <v/>
      </c>
      <c r="AV67" t="str">
        <f t="shared" si="140"/>
        <v/>
      </c>
      <c r="AW67" t="str">
        <f t="shared" si="141"/>
        <v/>
      </c>
      <c r="AX67" t="str">
        <f t="shared" si="142"/>
        <v/>
      </c>
      <c r="AY67" t="str">
        <f t="shared" si="143"/>
        <v/>
      </c>
      <c r="AZ67" t="str">
        <f t="shared" si="144"/>
        <v/>
      </c>
      <c r="BA67" t="str">
        <f t="shared" si="145"/>
        <v/>
      </c>
      <c r="BB67" t="str">
        <f t="shared" si="146"/>
        <v/>
      </c>
      <c r="BC67" t="str">
        <f t="shared" si="147"/>
        <v/>
      </c>
      <c r="BD67" t="str">
        <f t="shared" si="148"/>
        <v/>
      </c>
      <c r="BE67" t="str">
        <f t="shared" si="149"/>
        <v/>
      </c>
      <c r="BF67" t="str">
        <f t="shared" si="150"/>
        <v/>
      </c>
      <c r="BG67" t="str">
        <f t="shared" si="151"/>
        <v/>
      </c>
      <c r="BH67" t="str">
        <f t="shared" si="152"/>
        <v/>
      </c>
      <c r="BI67" t="str">
        <f t="shared" si="153"/>
        <v/>
      </c>
      <c r="BJ67" t="str">
        <f t="shared" si="154"/>
        <v/>
      </c>
      <c r="BK67" t="str">
        <f t="shared" si="155"/>
        <v/>
      </c>
      <c r="BL67" t="str">
        <f t="shared" si="156"/>
        <v/>
      </c>
      <c r="BM67" t="str">
        <f t="shared" si="157"/>
        <v/>
      </c>
      <c r="BN67" t="str">
        <f t="shared" si="158"/>
        <v/>
      </c>
      <c r="BO67" t="str">
        <f t="shared" si="159"/>
        <v/>
      </c>
      <c r="BP67" t="str">
        <f t="shared" si="160"/>
        <v/>
      </c>
      <c r="BQ67" t="str">
        <f t="shared" si="161"/>
        <v/>
      </c>
      <c r="BR67" t="str">
        <f t="shared" si="162"/>
        <v/>
      </c>
      <c r="BS67" t="str">
        <f t="shared" si="163"/>
        <v/>
      </c>
      <c r="BT67" t="str">
        <f t="shared" si="164"/>
        <v/>
      </c>
      <c r="BU67" t="str">
        <f t="shared" si="165"/>
        <v/>
      </c>
      <c r="BV67" t="str">
        <f t="shared" si="166"/>
        <v/>
      </c>
      <c r="BW67" t="str">
        <f t="shared" si="167"/>
        <v/>
      </c>
      <c r="BX67" t="str">
        <f t="shared" si="168"/>
        <v/>
      </c>
      <c r="BY67" t="str">
        <f t="shared" si="169"/>
        <v/>
      </c>
      <c r="BZ67" t="str">
        <f t="shared" si="170"/>
        <v/>
      </c>
      <c r="CA67" t="str">
        <f t="shared" si="171"/>
        <v/>
      </c>
      <c r="CB67" t="str">
        <f t="shared" si="172"/>
        <v/>
      </c>
      <c r="CC67" t="str">
        <f t="shared" si="173"/>
        <v/>
      </c>
      <c r="CD67" t="str">
        <f t="shared" si="174"/>
        <v/>
      </c>
      <c r="CE67" t="str">
        <f t="shared" si="175"/>
        <v/>
      </c>
      <c r="CF67" t="str">
        <f t="shared" si="176"/>
        <v/>
      </c>
      <c r="CG67" t="str">
        <f t="shared" si="177"/>
        <v/>
      </c>
      <c r="CH67" t="str">
        <f t="shared" si="178"/>
        <v/>
      </c>
      <c r="CI67" t="str">
        <f t="shared" si="179"/>
        <v/>
      </c>
      <c r="CJ67" t="str">
        <f t="shared" si="180"/>
        <v/>
      </c>
      <c r="CK67" t="str">
        <f t="shared" si="181"/>
        <v/>
      </c>
      <c r="CL67" t="str">
        <f t="shared" si="182"/>
        <v/>
      </c>
      <c r="CM67" t="str">
        <f t="shared" si="183"/>
        <v/>
      </c>
      <c r="CN67" t="str">
        <f t="shared" si="184"/>
        <v/>
      </c>
      <c r="CO67" t="str">
        <f t="shared" si="185"/>
        <v/>
      </c>
      <c r="CP67" t="str">
        <f t="shared" si="186"/>
        <v/>
      </c>
      <c r="CQ67" t="str">
        <f t="shared" si="187"/>
        <v/>
      </c>
      <c r="CR67" t="str">
        <f t="shared" si="188"/>
        <v/>
      </c>
      <c r="CS67" t="str">
        <f t="shared" si="189"/>
        <v/>
      </c>
      <c r="CT67" t="str">
        <f t="shared" si="190"/>
        <v/>
      </c>
      <c r="CU67" t="str">
        <f t="shared" si="191"/>
        <v/>
      </c>
      <c r="CV67" t="str">
        <f t="shared" si="192"/>
        <v/>
      </c>
      <c r="CW67" t="str">
        <f t="shared" si="193"/>
        <v/>
      </c>
      <c r="CX67" t="str">
        <f t="shared" si="194"/>
        <v/>
      </c>
      <c r="CY67" t="str">
        <f t="shared" si="195"/>
        <v/>
      </c>
      <c r="CZ67" t="str">
        <f t="shared" si="196"/>
        <v/>
      </c>
      <c r="DA67" t="str">
        <f t="shared" si="197"/>
        <v/>
      </c>
      <c r="DB67" t="str">
        <f t="shared" si="198"/>
        <v/>
      </c>
      <c r="DC67" t="str">
        <f t="shared" si="199"/>
        <v/>
      </c>
      <c r="DD67" t="str">
        <f t="shared" si="200"/>
        <v/>
      </c>
      <c r="DE67" t="str">
        <f t="shared" si="201"/>
        <v/>
      </c>
      <c r="DF67">
        <v>1043</v>
      </c>
      <c r="DG67">
        <v>1043</v>
      </c>
      <c r="DH67" s="14">
        <v>1401.1</v>
      </c>
      <c r="DI67" s="14">
        <v>1205</v>
      </c>
      <c r="DJ67" s="14">
        <v>680</v>
      </c>
      <c r="DK67" s="14">
        <v>1363</v>
      </c>
      <c r="DL67" s="14">
        <v>125</v>
      </c>
      <c r="DM67">
        <v>6.8</v>
      </c>
      <c r="DN67" s="14">
        <v>1023.1</v>
      </c>
      <c r="DO67">
        <v>34</v>
      </c>
      <c r="DP67">
        <v>160</v>
      </c>
      <c r="DQ67" s="14">
        <v>0</v>
      </c>
      <c r="DR67" s="14">
        <v>350</v>
      </c>
      <c r="DS67" s="14">
        <v>1051</v>
      </c>
      <c r="DT67" s="14">
        <v>760</v>
      </c>
      <c r="DU67" s="14">
        <v>1023.1</v>
      </c>
      <c r="DV67">
        <v>6.8</v>
      </c>
      <c r="DW67">
        <v>49</v>
      </c>
      <c r="DX67" s="14">
        <v>5.2</v>
      </c>
      <c r="DY67">
        <v>685</v>
      </c>
      <c r="DZ67">
        <v>1065</v>
      </c>
      <c r="EA67">
        <v>0</v>
      </c>
      <c r="EB67" s="14">
        <f t="shared" si="202"/>
        <v>187740</v>
      </c>
      <c r="EC67" s="14">
        <v>252198</v>
      </c>
      <c r="ED67" s="14">
        <v>216900</v>
      </c>
      <c r="EE67" s="14">
        <v>122400</v>
      </c>
      <c r="EF67" s="14">
        <v>245340</v>
      </c>
      <c r="EG67" s="14">
        <v>22500</v>
      </c>
      <c r="EH67" s="14">
        <v>1224</v>
      </c>
      <c r="EI67" s="14">
        <v>184158</v>
      </c>
      <c r="EJ67" s="14">
        <v>6120</v>
      </c>
      <c r="EK67" s="14">
        <v>28800</v>
      </c>
      <c r="EL67" s="14">
        <v>0</v>
      </c>
      <c r="EM67" s="14">
        <v>63000</v>
      </c>
      <c r="EN67" s="14">
        <v>189180</v>
      </c>
      <c r="EO67" s="14">
        <v>136800</v>
      </c>
      <c r="EP67" s="14">
        <v>184158</v>
      </c>
      <c r="EQ67">
        <v>1224</v>
      </c>
      <c r="ER67" s="14">
        <v>8820</v>
      </c>
      <c r="ES67" s="14">
        <v>936</v>
      </c>
      <c r="ET67" s="14">
        <v>123300</v>
      </c>
      <c r="EU67" s="14">
        <v>191700</v>
      </c>
      <c r="EV67">
        <v>0</v>
      </c>
      <c r="EW67" t="s">
        <v>53</v>
      </c>
      <c r="EX67" t="s">
        <v>45</v>
      </c>
      <c r="EY67" t="s">
        <v>31</v>
      </c>
      <c r="EZ67" s="8" t="s">
        <v>510</v>
      </c>
      <c r="FA67" s="8"/>
      <c r="FB67" s="8"/>
      <c r="FC67" t="s">
        <v>498</v>
      </c>
      <c r="FD67" t="s">
        <v>499</v>
      </c>
      <c r="FE67" t="s">
        <v>453</v>
      </c>
      <c r="FF67" t="s">
        <v>454</v>
      </c>
      <c r="FH67">
        <v>0</v>
      </c>
      <c r="FS67">
        <v>755</v>
      </c>
    </row>
    <row r="68" spans="1:175" x14ac:dyDescent="0.2">
      <c r="A68" t="s">
        <v>35</v>
      </c>
      <c r="B68">
        <v>2002</v>
      </c>
      <c r="C68" s="45">
        <v>37438</v>
      </c>
      <c r="D68" t="s">
        <v>86</v>
      </c>
      <c r="E68" t="str">
        <f t="shared" si="0"/>
        <v>CA 2002</v>
      </c>
      <c r="F68" t="s">
        <v>228</v>
      </c>
      <c r="G68" t="s">
        <v>151</v>
      </c>
      <c r="H68" t="s">
        <v>509</v>
      </c>
      <c r="I68" t="s">
        <v>234</v>
      </c>
      <c r="J68" t="str">
        <f t="shared" si="102"/>
        <v/>
      </c>
      <c r="K68" t="str">
        <f t="shared" si="103"/>
        <v/>
      </c>
      <c r="L68" t="str">
        <f t="shared" si="104"/>
        <v/>
      </c>
      <c r="M68" t="str">
        <f t="shared" si="105"/>
        <v/>
      </c>
      <c r="N68" t="str">
        <f t="shared" si="106"/>
        <v/>
      </c>
      <c r="O68" t="str">
        <f t="shared" si="107"/>
        <v/>
      </c>
      <c r="P68" t="str">
        <f t="shared" si="108"/>
        <v/>
      </c>
      <c r="Q68" t="str">
        <f t="shared" si="109"/>
        <v/>
      </c>
      <c r="R68" t="str">
        <f t="shared" si="110"/>
        <v/>
      </c>
      <c r="S68" t="str">
        <f t="shared" si="111"/>
        <v/>
      </c>
      <c r="T68" t="str">
        <f t="shared" si="112"/>
        <v/>
      </c>
      <c r="U68" t="str">
        <f t="shared" si="113"/>
        <v/>
      </c>
      <c r="V68" t="str">
        <f t="shared" si="114"/>
        <v/>
      </c>
      <c r="W68" t="str">
        <f t="shared" si="115"/>
        <v/>
      </c>
      <c r="X68" t="str">
        <f t="shared" si="116"/>
        <v/>
      </c>
      <c r="Y68" t="str">
        <f t="shared" si="117"/>
        <v>Kern California</v>
      </c>
      <c r="Z68" t="str">
        <f t="shared" si="118"/>
        <v/>
      </c>
      <c r="AA68" t="str">
        <f t="shared" si="119"/>
        <v>Kern California 2002</v>
      </c>
      <c r="AB68" t="str">
        <f t="shared" si="120"/>
        <v/>
      </c>
      <c r="AC68" t="str">
        <f t="shared" si="121"/>
        <v/>
      </c>
      <c r="AD68" t="str">
        <f t="shared" si="122"/>
        <v/>
      </c>
      <c r="AE68" t="str">
        <f t="shared" si="123"/>
        <v/>
      </c>
      <c r="AF68" t="str">
        <f t="shared" si="124"/>
        <v/>
      </c>
      <c r="AG68" t="str">
        <f t="shared" si="125"/>
        <v/>
      </c>
      <c r="AH68" t="str">
        <f t="shared" si="126"/>
        <v/>
      </c>
      <c r="AI68" t="str">
        <f t="shared" si="127"/>
        <v/>
      </c>
      <c r="AJ68" t="str">
        <f t="shared" si="128"/>
        <v/>
      </c>
      <c r="AK68" t="str">
        <f t="shared" si="129"/>
        <v/>
      </c>
      <c r="AL68" t="str">
        <f t="shared" si="130"/>
        <v/>
      </c>
      <c r="AM68" t="str">
        <f t="shared" si="131"/>
        <v/>
      </c>
      <c r="AN68" t="str">
        <f t="shared" si="132"/>
        <v/>
      </c>
      <c r="AO68" t="str">
        <f t="shared" si="133"/>
        <v/>
      </c>
      <c r="AP68" t="str">
        <f t="shared" si="134"/>
        <v/>
      </c>
      <c r="AQ68" t="str">
        <f t="shared" si="135"/>
        <v/>
      </c>
      <c r="AR68" t="str">
        <f t="shared" si="136"/>
        <v/>
      </c>
      <c r="AS68" t="str">
        <f t="shared" si="137"/>
        <v/>
      </c>
      <c r="AT68" t="str">
        <f t="shared" si="138"/>
        <v/>
      </c>
      <c r="AU68" t="str">
        <f t="shared" si="139"/>
        <v/>
      </c>
      <c r="AV68" t="str">
        <f t="shared" si="140"/>
        <v/>
      </c>
      <c r="AW68" t="str">
        <f t="shared" si="141"/>
        <v/>
      </c>
      <c r="AX68" t="str">
        <f t="shared" si="142"/>
        <v/>
      </c>
      <c r="AY68" t="str">
        <f t="shared" si="143"/>
        <v/>
      </c>
      <c r="AZ68" t="str">
        <f t="shared" si="144"/>
        <v/>
      </c>
      <c r="BA68" t="str">
        <f t="shared" si="145"/>
        <v/>
      </c>
      <c r="BB68" t="str">
        <f t="shared" si="146"/>
        <v/>
      </c>
      <c r="BC68" t="str">
        <f t="shared" si="147"/>
        <v/>
      </c>
      <c r="BD68" t="str">
        <f t="shared" si="148"/>
        <v/>
      </c>
      <c r="BE68" t="str">
        <f t="shared" si="149"/>
        <v/>
      </c>
      <c r="BF68" t="str">
        <f t="shared" si="150"/>
        <v/>
      </c>
      <c r="BG68" t="str">
        <f t="shared" si="151"/>
        <v/>
      </c>
      <c r="BH68" t="str">
        <f t="shared" si="152"/>
        <v/>
      </c>
      <c r="BI68" t="str">
        <f t="shared" si="153"/>
        <v/>
      </c>
      <c r="BJ68" t="str">
        <f t="shared" si="154"/>
        <v/>
      </c>
      <c r="BK68" t="str">
        <f t="shared" si="155"/>
        <v/>
      </c>
      <c r="BL68" t="str">
        <f t="shared" si="156"/>
        <v/>
      </c>
      <c r="BM68" t="str">
        <f t="shared" si="157"/>
        <v/>
      </c>
      <c r="BN68" t="str">
        <f t="shared" si="158"/>
        <v/>
      </c>
      <c r="BO68" t="str">
        <f t="shared" si="159"/>
        <v/>
      </c>
      <c r="BP68" t="str">
        <f t="shared" si="160"/>
        <v/>
      </c>
      <c r="BQ68" t="str">
        <f t="shared" si="161"/>
        <v/>
      </c>
      <c r="BR68" t="str">
        <f t="shared" si="162"/>
        <v/>
      </c>
      <c r="BS68" t="str">
        <f t="shared" si="163"/>
        <v/>
      </c>
      <c r="BT68" t="str">
        <f t="shared" si="164"/>
        <v/>
      </c>
      <c r="BU68" t="str">
        <f t="shared" si="165"/>
        <v/>
      </c>
      <c r="BV68" t="str">
        <f t="shared" si="166"/>
        <v/>
      </c>
      <c r="BW68" t="str">
        <f t="shared" si="167"/>
        <v/>
      </c>
      <c r="BX68" t="str">
        <f t="shared" si="168"/>
        <v/>
      </c>
      <c r="BY68" t="str">
        <f t="shared" si="169"/>
        <v/>
      </c>
      <c r="BZ68" t="str">
        <f t="shared" si="170"/>
        <v/>
      </c>
      <c r="CA68" t="str">
        <f t="shared" si="171"/>
        <v/>
      </c>
      <c r="CB68" t="str">
        <f t="shared" si="172"/>
        <v/>
      </c>
      <c r="CC68" t="str">
        <f t="shared" si="173"/>
        <v/>
      </c>
      <c r="CD68" t="str">
        <f t="shared" si="174"/>
        <v/>
      </c>
      <c r="CE68" t="str">
        <f t="shared" si="175"/>
        <v/>
      </c>
      <c r="CF68" t="str">
        <f t="shared" si="176"/>
        <v/>
      </c>
      <c r="CG68" t="str">
        <f t="shared" si="177"/>
        <v/>
      </c>
      <c r="CH68" t="str">
        <f t="shared" si="178"/>
        <v/>
      </c>
      <c r="CI68" t="str">
        <f t="shared" si="179"/>
        <v/>
      </c>
      <c r="CJ68" t="str">
        <f t="shared" si="180"/>
        <v/>
      </c>
      <c r="CK68" t="str">
        <f t="shared" si="181"/>
        <v/>
      </c>
      <c r="CL68" t="str">
        <f t="shared" si="182"/>
        <v/>
      </c>
      <c r="CM68" t="str">
        <f t="shared" si="183"/>
        <v/>
      </c>
      <c r="CN68" t="str">
        <f t="shared" si="184"/>
        <v/>
      </c>
      <c r="CO68" t="str">
        <f t="shared" si="185"/>
        <v/>
      </c>
      <c r="CP68" t="str">
        <f t="shared" si="186"/>
        <v/>
      </c>
      <c r="CQ68" t="str">
        <f t="shared" si="187"/>
        <v/>
      </c>
      <c r="CR68" t="str">
        <f t="shared" si="188"/>
        <v/>
      </c>
      <c r="CS68" t="str">
        <f t="shared" si="189"/>
        <v/>
      </c>
      <c r="CT68" t="str">
        <f t="shared" si="190"/>
        <v/>
      </c>
      <c r="CU68" t="str">
        <f t="shared" si="191"/>
        <v/>
      </c>
      <c r="CV68" t="str">
        <f t="shared" si="192"/>
        <v/>
      </c>
      <c r="CW68" t="str">
        <f t="shared" si="193"/>
        <v/>
      </c>
      <c r="CX68" t="str">
        <f t="shared" si="194"/>
        <v/>
      </c>
      <c r="CY68" t="str">
        <f t="shared" si="195"/>
        <v/>
      </c>
      <c r="CZ68" t="str">
        <f t="shared" si="196"/>
        <v/>
      </c>
      <c r="DA68" t="str">
        <f t="shared" si="197"/>
        <v/>
      </c>
      <c r="DB68" t="str">
        <f t="shared" si="198"/>
        <v/>
      </c>
      <c r="DC68" t="str">
        <f t="shared" si="199"/>
        <v/>
      </c>
      <c r="DD68" t="str">
        <f t="shared" si="200"/>
        <v/>
      </c>
      <c r="DE68" t="str">
        <f t="shared" si="201"/>
        <v/>
      </c>
      <c r="DF68">
        <v>500</v>
      </c>
      <c r="DG68">
        <v>500</v>
      </c>
      <c r="DH68" s="14">
        <v>1611.1</v>
      </c>
      <c r="DI68" s="14">
        <v>1205</v>
      </c>
      <c r="DJ68" s="14">
        <v>2915</v>
      </c>
      <c r="DK68" s="14">
        <v>1863</v>
      </c>
      <c r="DL68" s="14">
        <v>345</v>
      </c>
      <c r="DM68">
        <v>6.8</v>
      </c>
      <c r="DN68" s="14">
        <v>1233.0999999999999</v>
      </c>
      <c r="DO68">
        <v>34</v>
      </c>
      <c r="DP68">
        <v>160</v>
      </c>
      <c r="DQ68" s="14">
        <v>280</v>
      </c>
      <c r="DR68" s="14">
        <v>350</v>
      </c>
      <c r="DS68" s="14">
        <v>2101</v>
      </c>
      <c r="DT68" s="14">
        <v>760</v>
      </c>
      <c r="DU68" s="14">
        <v>1233.0999999999999</v>
      </c>
      <c r="DV68">
        <v>6.8</v>
      </c>
      <c r="DW68">
        <v>49</v>
      </c>
      <c r="DX68" s="14">
        <v>5.2</v>
      </c>
      <c r="DY68">
        <v>685</v>
      </c>
      <c r="DZ68">
        <v>1065</v>
      </c>
      <c r="EA68">
        <v>0</v>
      </c>
      <c r="EB68" s="14">
        <f t="shared" si="202"/>
        <v>90000</v>
      </c>
      <c r="EC68" s="14">
        <v>289998</v>
      </c>
      <c r="ED68" s="14">
        <v>216900</v>
      </c>
      <c r="EE68" s="14">
        <v>524700</v>
      </c>
      <c r="EF68" s="14">
        <v>335340</v>
      </c>
      <c r="EG68" s="14">
        <v>62100</v>
      </c>
      <c r="EH68" s="14">
        <v>1224</v>
      </c>
      <c r="EI68" s="14">
        <v>221958</v>
      </c>
      <c r="EJ68" s="14">
        <v>6120</v>
      </c>
      <c r="EK68" s="14">
        <v>28800</v>
      </c>
      <c r="EL68" s="14">
        <v>50400</v>
      </c>
      <c r="EM68" s="14">
        <v>63000</v>
      </c>
      <c r="EN68" s="14">
        <v>378180</v>
      </c>
      <c r="EO68" s="14">
        <v>136800</v>
      </c>
      <c r="EP68" s="14">
        <v>221958</v>
      </c>
      <c r="EQ68">
        <v>1224</v>
      </c>
      <c r="ER68" s="14">
        <v>8820</v>
      </c>
      <c r="ES68" s="14">
        <v>936</v>
      </c>
      <c r="ET68" s="14">
        <v>123300</v>
      </c>
      <c r="EU68" s="14">
        <v>191700</v>
      </c>
      <c r="EV68">
        <v>0</v>
      </c>
      <c r="EW68" t="s">
        <v>53</v>
      </c>
      <c r="EX68" t="s">
        <v>45</v>
      </c>
      <c r="EY68" t="s">
        <v>31</v>
      </c>
      <c r="EZ68" s="8" t="s">
        <v>510</v>
      </c>
      <c r="FA68" s="8"/>
      <c r="FB68" s="8"/>
      <c r="FC68" s="3" t="s">
        <v>497</v>
      </c>
      <c r="FD68" t="s">
        <v>496</v>
      </c>
      <c r="FE68" t="s">
        <v>502</v>
      </c>
      <c r="FF68" t="s">
        <v>503</v>
      </c>
      <c r="FG68" t="s">
        <v>243</v>
      </c>
      <c r="FS68">
        <v>543</v>
      </c>
    </row>
    <row r="69" spans="1:175" x14ac:dyDescent="0.2">
      <c r="A69" t="s">
        <v>204</v>
      </c>
      <c r="B69">
        <v>2003</v>
      </c>
      <c r="C69" s="45">
        <v>37742</v>
      </c>
      <c r="D69" t="s">
        <v>86</v>
      </c>
      <c r="E69" t="str">
        <f t="shared" ref="E69:E75" si="203">CONCATENATE(D69," ",B69)</f>
        <v>CA 2003</v>
      </c>
      <c r="F69" t="s">
        <v>169</v>
      </c>
      <c r="G69" t="s">
        <v>151</v>
      </c>
      <c r="H69" t="s">
        <v>214</v>
      </c>
      <c r="I69" t="s">
        <v>214</v>
      </c>
      <c r="J69" t="str">
        <f t="shared" si="102"/>
        <v/>
      </c>
      <c r="K69" t="str">
        <f t="shared" si="103"/>
        <v/>
      </c>
      <c r="L69" t="str">
        <f t="shared" si="104"/>
        <v/>
      </c>
      <c r="M69" t="str">
        <f t="shared" si="105"/>
        <v/>
      </c>
      <c r="N69" t="str">
        <f t="shared" si="106"/>
        <v/>
      </c>
      <c r="O69" t="str">
        <f t="shared" si="107"/>
        <v/>
      </c>
      <c r="P69" t="str">
        <f t="shared" si="108"/>
        <v/>
      </c>
      <c r="Q69" t="str">
        <f t="shared" si="109"/>
        <v/>
      </c>
      <c r="R69" t="str">
        <f t="shared" si="110"/>
        <v/>
      </c>
      <c r="S69" t="str">
        <f t="shared" si="111"/>
        <v/>
      </c>
      <c r="T69" t="str">
        <f t="shared" si="112"/>
        <v/>
      </c>
      <c r="U69" t="str">
        <f t="shared" si="113"/>
        <v/>
      </c>
      <c r="V69" t="str">
        <f t="shared" si="114"/>
        <v/>
      </c>
      <c r="W69" t="str">
        <f t="shared" si="115"/>
        <v/>
      </c>
      <c r="X69" t="str">
        <f t="shared" si="116"/>
        <v/>
      </c>
      <c r="Y69" t="str">
        <f t="shared" si="117"/>
        <v>Kern California</v>
      </c>
      <c r="Z69" t="str">
        <f t="shared" si="118"/>
        <v/>
      </c>
      <c r="AA69" t="str">
        <f t="shared" si="119"/>
        <v/>
      </c>
      <c r="AB69" t="str">
        <f t="shared" si="120"/>
        <v>Kern California 2003</v>
      </c>
      <c r="AC69" t="str">
        <f t="shared" si="121"/>
        <v/>
      </c>
      <c r="AD69" t="str">
        <f t="shared" si="122"/>
        <v/>
      </c>
      <c r="AE69" t="str">
        <f t="shared" si="123"/>
        <v/>
      </c>
      <c r="AF69" t="str">
        <f t="shared" si="124"/>
        <v/>
      </c>
      <c r="AG69" t="str">
        <f t="shared" si="125"/>
        <v/>
      </c>
      <c r="AH69" t="str">
        <f t="shared" si="126"/>
        <v/>
      </c>
      <c r="AI69" t="str">
        <f t="shared" si="127"/>
        <v/>
      </c>
      <c r="AJ69" t="str">
        <f t="shared" si="128"/>
        <v/>
      </c>
      <c r="AK69" t="str">
        <f t="shared" si="129"/>
        <v/>
      </c>
      <c r="AL69" t="str">
        <f t="shared" si="130"/>
        <v/>
      </c>
      <c r="AM69" t="str">
        <f t="shared" si="131"/>
        <v/>
      </c>
      <c r="AN69" t="str">
        <f t="shared" si="132"/>
        <v/>
      </c>
      <c r="AO69" t="str">
        <f t="shared" si="133"/>
        <v/>
      </c>
      <c r="AP69" t="str">
        <f t="shared" si="134"/>
        <v/>
      </c>
      <c r="AQ69" t="str">
        <f t="shared" si="135"/>
        <v/>
      </c>
      <c r="AR69" t="str">
        <f t="shared" si="136"/>
        <v/>
      </c>
      <c r="AS69" t="str">
        <f t="shared" si="137"/>
        <v/>
      </c>
      <c r="AT69" t="str">
        <f t="shared" si="138"/>
        <v/>
      </c>
      <c r="AU69" t="str">
        <f t="shared" si="139"/>
        <v/>
      </c>
      <c r="AV69" t="str">
        <f t="shared" si="140"/>
        <v/>
      </c>
      <c r="AW69" t="str">
        <f t="shared" si="141"/>
        <v/>
      </c>
      <c r="AX69" t="str">
        <f t="shared" si="142"/>
        <v/>
      </c>
      <c r="AY69" t="str">
        <f t="shared" si="143"/>
        <v/>
      </c>
      <c r="AZ69" t="str">
        <f t="shared" si="144"/>
        <v/>
      </c>
      <c r="BA69" t="str">
        <f t="shared" si="145"/>
        <v/>
      </c>
      <c r="BB69" t="str">
        <f t="shared" si="146"/>
        <v/>
      </c>
      <c r="BC69" t="str">
        <f t="shared" si="147"/>
        <v/>
      </c>
      <c r="BD69" t="str">
        <f t="shared" si="148"/>
        <v/>
      </c>
      <c r="BE69" t="str">
        <f t="shared" si="149"/>
        <v/>
      </c>
      <c r="BF69" t="str">
        <f t="shared" si="150"/>
        <v/>
      </c>
      <c r="BG69" t="str">
        <f t="shared" si="151"/>
        <v/>
      </c>
      <c r="BH69" t="str">
        <f t="shared" si="152"/>
        <v/>
      </c>
      <c r="BI69" t="str">
        <f t="shared" si="153"/>
        <v/>
      </c>
      <c r="BJ69" t="str">
        <f t="shared" si="154"/>
        <v/>
      </c>
      <c r="BK69" t="str">
        <f t="shared" si="155"/>
        <v/>
      </c>
      <c r="BL69" t="str">
        <f t="shared" si="156"/>
        <v/>
      </c>
      <c r="BM69" t="str">
        <f t="shared" si="157"/>
        <v/>
      </c>
      <c r="BN69" t="str">
        <f t="shared" si="158"/>
        <v/>
      </c>
      <c r="BO69" t="str">
        <f t="shared" si="159"/>
        <v/>
      </c>
      <c r="BP69" t="str">
        <f t="shared" si="160"/>
        <v/>
      </c>
      <c r="BQ69" t="str">
        <f t="shared" si="161"/>
        <v/>
      </c>
      <c r="BR69" t="str">
        <f t="shared" si="162"/>
        <v/>
      </c>
      <c r="BS69" t="str">
        <f t="shared" si="163"/>
        <v/>
      </c>
      <c r="BT69" t="str">
        <f t="shared" si="164"/>
        <v/>
      </c>
      <c r="BU69" t="str">
        <f t="shared" si="165"/>
        <v/>
      </c>
      <c r="BV69" t="str">
        <f t="shared" si="166"/>
        <v/>
      </c>
      <c r="BW69" t="str">
        <f t="shared" si="167"/>
        <v/>
      </c>
      <c r="BX69" t="str">
        <f t="shared" si="168"/>
        <v/>
      </c>
      <c r="BY69" t="str">
        <f t="shared" si="169"/>
        <v/>
      </c>
      <c r="BZ69" t="str">
        <f t="shared" si="170"/>
        <v/>
      </c>
      <c r="CA69" t="str">
        <f t="shared" si="171"/>
        <v/>
      </c>
      <c r="CB69" t="str">
        <f t="shared" si="172"/>
        <v/>
      </c>
      <c r="CC69" t="str">
        <f t="shared" si="173"/>
        <v/>
      </c>
      <c r="CD69" t="str">
        <f t="shared" si="174"/>
        <v/>
      </c>
      <c r="CE69" t="str">
        <f t="shared" si="175"/>
        <v/>
      </c>
      <c r="CF69" t="str">
        <f t="shared" si="176"/>
        <v/>
      </c>
      <c r="CG69" t="str">
        <f t="shared" si="177"/>
        <v/>
      </c>
      <c r="CH69" t="str">
        <f t="shared" si="178"/>
        <v/>
      </c>
      <c r="CI69" t="str">
        <f t="shared" si="179"/>
        <v/>
      </c>
      <c r="CJ69" t="str">
        <f t="shared" si="180"/>
        <v/>
      </c>
      <c r="CK69" t="str">
        <f t="shared" si="181"/>
        <v/>
      </c>
      <c r="CL69" t="str">
        <f t="shared" si="182"/>
        <v/>
      </c>
      <c r="CM69" t="str">
        <f t="shared" si="183"/>
        <v/>
      </c>
      <c r="CN69" t="str">
        <f t="shared" si="184"/>
        <v/>
      </c>
      <c r="CO69" t="str">
        <f t="shared" si="185"/>
        <v/>
      </c>
      <c r="CP69" t="str">
        <f t="shared" si="186"/>
        <v/>
      </c>
      <c r="CQ69" t="str">
        <f t="shared" si="187"/>
        <v/>
      </c>
      <c r="CR69" t="str">
        <f t="shared" si="188"/>
        <v/>
      </c>
      <c r="CS69" t="str">
        <f t="shared" si="189"/>
        <v/>
      </c>
      <c r="CT69" t="str">
        <f t="shared" si="190"/>
        <v/>
      </c>
      <c r="CU69" t="str">
        <f t="shared" si="191"/>
        <v/>
      </c>
      <c r="CV69" t="str">
        <f t="shared" si="192"/>
        <v/>
      </c>
      <c r="CW69" t="str">
        <f t="shared" si="193"/>
        <v/>
      </c>
      <c r="CX69" t="str">
        <f t="shared" si="194"/>
        <v/>
      </c>
      <c r="CY69" t="str">
        <f t="shared" si="195"/>
        <v/>
      </c>
      <c r="CZ69" t="str">
        <f t="shared" si="196"/>
        <v/>
      </c>
      <c r="DA69" t="str">
        <f t="shared" si="197"/>
        <v/>
      </c>
      <c r="DB69" t="str">
        <f t="shared" si="198"/>
        <v/>
      </c>
      <c r="DC69" t="str">
        <f t="shared" si="199"/>
        <v/>
      </c>
      <c r="DD69" t="str">
        <f t="shared" si="200"/>
        <v/>
      </c>
      <c r="DE69" t="str">
        <f t="shared" si="201"/>
        <v/>
      </c>
      <c r="DF69">
        <v>500</v>
      </c>
      <c r="DG69">
        <v>500</v>
      </c>
      <c r="DH69" s="14">
        <v>2336.1</v>
      </c>
      <c r="DI69" s="14">
        <v>1205</v>
      </c>
      <c r="DJ69" s="14">
        <v>7305</v>
      </c>
      <c r="DK69" s="14">
        <v>2363</v>
      </c>
      <c r="DL69" s="14">
        <v>345</v>
      </c>
      <c r="DM69">
        <v>6.8</v>
      </c>
      <c r="DN69" s="14">
        <v>1233.0999999999999</v>
      </c>
      <c r="DO69">
        <v>34</v>
      </c>
      <c r="DP69">
        <v>160</v>
      </c>
      <c r="DQ69" s="14">
        <v>2835</v>
      </c>
      <c r="DR69" s="14">
        <v>350</v>
      </c>
      <c r="DS69" s="14">
        <v>4866</v>
      </c>
      <c r="DT69" s="14">
        <v>1296</v>
      </c>
      <c r="DU69" s="14">
        <v>1233.0999999999999</v>
      </c>
      <c r="DV69">
        <v>6.8</v>
      </c>
      <c r="DW69">
        <v>49</v>
      </c>
      <c r="DX69" s="14">
        <v>1775.2</v>
      </c>
      <c r="DY69">
        <v>685</v>
      </c>
      <c r="DZ69">
        <v>1065</v>
      </c>
      <c r="EA69">
        <v>0</v>
      </c>
      <c r="EB69" s="14">
        <f t="shared" si="202"/>
        <v>90000</v>
      </c>
      <c r="EC69" s="14">
        <v>420498</v>
      </c>
      <c r="ED69" s="14">
        <v>216900</v>
      </c>
      <c r="EE69" s="14">
        <v>1314900</v>
      </c>
      <c r="EF69" s="14">
        <v>425340</v>
      </c>
      <c r="EG69" s="14">
        <v>62100</v>
      </c>
      <c r="EH69" s="14">
        <v>1224</v>
      </c>
      <c r="EI69" s="14">
        <v>221958</v>
      </c>
      <c r="EJ69" s="14">
        <v>6120</v>
      </c>
      <c r="EK69" s="14">
        <v>28800</v>
      </c>
      <c r="EL69" s="14">
        <v>510300</v>
      </c>
      <c r="EM69" s="14">
        <v>63000</v>
      </c>
      <c r="EN69" s="14">
        <v>875880</v>
      </c>
      <c r="EO69" s="14">
        <v>233280</v>
      </c>
      <c r="EP69" s="14">
        <v>221958</v>
      </c>
      <c r="EQ69">
        <v>1224</v>
      </c>
      <c r="ER69" s="14">
        <v>8820</v>
      </c>
      <c r="ES69" s="14">
        <v>319536</v>
      </c>
      <c r="ET69" s="14">
        <v>123300</v>
      </c>
      <c r="EU69" s="14">
        <v>191700</v>
      </c>
      <c r="EV69">
        <v>0</v>
      </c>
      <c r="EW69" t="s">
        <v>132</v>
      </c>
      <c r="EX69" t="s">
        <v>45</v>
      </c>
      <c r="EY69" t="s">
        <v>31</v>
      </c>
      <c r="EZ69" s="8" t="s">
        <v>510</v>
      </c>
      <c r="FA69" s="8"/>
      <c r="FB69" s="8"/>
      <c r="FS69">
        <v>378</v>
      </c>
    </row>
    <row r="70" spans="1:175" x14ac:dyDescent="0.2">
      <c r="A70" t="s">
        <v>35</v>
      </c>
      <c r="B70">
        <v>2003</v>
      </c>
      <c r="C70" s="45">
        <v>37773</v>
      </c>
      <c r="D70" t="s">
        <v>86</v>
      </c>
      <c r="E70" t="str">
        <f t="shared" si="203"/>
        <v>CA 2003</v>
      </c>
      <c r="F70" t="s">
        <v>228</v>
      </c>
      <c r="G70" t="s">
        <v>151</v>
      </c>
      <c r="H70" t="s">
        <v>104</v>
      </c>
      <c r="I70" t="s">
        <v>229</v>
      </c>
      <c r="J70" t="str">
        <f t="shared" ref="J70:J101" si="204">IF(OR($EZ70=J$5,$FA70=J$5,$FB70=J$5),J$5,"")</f>
        <v/>
      </c>
      <c r="K70" t="str">
        <f t="shared" si="103"/>
        <v/>
      </c>
      <c r="L70" t="str">
        <f t="shared" ref="L70:L101" si="205">IF(AND($J70=$J$5,$B70=2002),CONCATENATE($J70," ",$B70),"")</f>
        <v/>
      </c>
      <c r="M70" t="str">
        <f t="shared" ref="M70:M101" si="206">IF(AND($J70=$J$5,$B70=2003),CONCATENATE($J70," ",$B70),"")</f>
        <v/>
      </c>
      <c r="N70" t="str">
        <f t="shared" ref="N70:N101" si="207">IF(AND($J70=$J$5,$B70=2004),CONCATENATE($J70," ",$B70),"")</f>
        <v/>
      </c>
      <c r="O70" t="str">
        <f t="shared" ref="O70:O101" si="208">IF(OR($EZ70=O$5,$FA70=O$5,$FB70=O$5),O$5,"")</f>
        <v/>
      </c>
      <c r="P70" t="str">
        <f t="shared" ref="P70:P101" si="209">IF(AND($O70=$O$5,$B70=2001),CONCATENATE($O70," ",$B70),"")</f>
        <v/>
      </c>
      <c r="Q70" t="str">
        <f t="shared" ref="Q70:Q101" si="210">IF(AND($O70=$O$5,$B70=2002),CONCATENATE($O70," ",$B70),"")</f>
        <v/>
      </c>
      <c r="R70" t="str">
        <f t="shared" ref="R70:R101" si="211">IF(AND($O70=$O$5,$B70=2003),CONCATENATE($O70," ",$B70),"")</f>
        <v/>
      </c>
      <c r="S70" t="str">
        <f t="shared" ref="S70:S101" si="212">IF(AND($O70=$O$5,$B70=2004),CONCATENATE($O70," ",$B70),"")</f>
        <v/>
      </c>
      <c r="T70" t="str">
        <f t="shared" ref="T70:T101" si="213">IF(OR($EZ70=T$5,$FA70=T$5,$FB70=T$5),T$5,"")</f>
        <v/>
      </c>
      <c r="U70" t="str">
        <f t="shared" ref="U70:U101" si="214">IF(AND($T70=$T$5,$B70=2001),CONCATENATE($T70," ",$B70),"")</f>
        <v/>
      </c>
      <c r="V70" t="str">
        <f t="shared" ref="V70:V101" si="215">IF(AND($T70=$T$5,$B70=2002),CONCATENATE($T70," ",$B70),"")</f>
        <v/>
      </c>
      <c r="W70" t="str">
        <f t="shared" ref="W70:W101" si="216">IF(AND($T70=$T$5,$B70=2003),CONCATENATE($T70," ",$B70),"")</f>
        <v/>
      </c>
      <c r="X70" t="str">
        <f t="shared" ref="X70:X101" si="217">IF(AND($T70=$T$5,$B70=2004),CONCATENATE($T70," ",$B70),"")</f>
        <v/>
      </c>
      <c r="Y70" t="str">
        <f t="shared" ref="Y70:Y101" si="218">IF(OR($EZ70=Y$5,$FA70=Y$5,$FB70=Y$5),Y$5,"")</f>
        <v>Kern California</v>
      </c>
      <c r="Z70" t="str">
        <f t="shared" ref="Z70:Z101" si="219">IF(AND($Y70=$Y$5,$B70=2001),CONCATENATE($Y70," ",$B70),"")</f>
        <v/>
      </c>
      <c r="AA70" t="str">
        <f t="shared" ref="AA70:AA101" si="220">IF(AND($Y70=$Y$5,$B70=2002),CONCATENATE($Y70," ",$B70),"")</f>
        <v/>
      </c>
      <c r="AB70" t="str">
        <f t="shared" ref="AB70:AB101" si="221">IF(AND($Y70=$Y$5,$B70=2003),CONCATENATE($Y70," ",$B70),"")</f>
        <v>Kern California 2003</v>
      </c>
      <c r="AC70" t="str">
        <f t="shared" ref="AC70:AC101" si="222">IF(AND($Y70=$Y$5,$B70=2004),CONCATENATE($Y70," ",$B70),"")</f>
        <v/>
      </c>
      <c r="AD70" t="str">
        <f t="shared" ref="AD70:AD101" si="223">IF(OR($EZ70=AD$5,$FA70=AD$5,$FB70=AD$5),AD$5,"")</f>
        <v/>
      </c>
      <c r="AE70" t="str">
        <f t="shared" ref="AE70:AE101" si="224">IF(AND($AD70=$AD$5,$B70=2001),CONCATENATE($AD70," ",$B70),"")</f>
        <v/>
      </c>
      <c r="AF70" t="str">
        <f t="shared" ref="AF70:AF101" si="225">IF(AND($AD70=$AD$5,$B70=2002),CONCATENATE($AD70," ",$B70),"")</f>
        <v/>
      </c>
      <c r="AG70" t="str">
        <f t="shared" ref="AG70:AG101" si="226">IF(AND($AD70=$AD$5,$B70=2003),CONCATENATE($AD70," ",$B70),"")</f>
        <v/>
      </c>
      <c r="AH70" t="str">
        <f t="shared" ref="AH70:AH101" si="227">IF(AND($AD70=$AD$5,$B70=2004),CONCATENATE($AD70," ",$B70),"")</f>
        <v/>
      </c>
      <c r="AI70" t="str">
        <f t="shared" ref="AI70:AI101" si="228">IF(OR($EZ70=AI$5,$FA70=AI$5,$FB70=AI$5),AI$5,"")</f>
        <v/>
      </c>
      <c r="AJ70" t="str">
        <f t="shared" ref="AJ70:AJ101" si="229">IF(AND($AI70=$AI$5,$B70=2001),CONCATENATE($AI70," ",$B70),"")</f>
        <v/>
      </c>
      <c r="AK70" t="str">
        <f t="shared" ref="AK70:AK101" si="230">IF(AND($AI70=$AI$5,$B70=2002),CONCATENATE($AI70," ",$B70),"")</f>
        <v/>
      </c>
      <c r="AL70" t="str">
        <f t="shared" ref="AL70:AL101" si="231">IF(AND($AI70=$AI$5,$B70=2003),CONCATENATE($AI70," ",$B70),"")</f>
        <v/>
      </c>
      <c r="AM70" t="str">
        <f t="shared" ref="AM70:AM101" si="232">IF(AND($AI70=$AI$5,$B70=2004),CONCATENATE($AI70," ",$B70),"")</f>
        <v/>
      </c>
      <c r="AN70" t="str">
        <f t="shared" ref="AN70:AN101" si="233">IF(OR($EZ70=AN$5,$FA70=AN$5,$FB70=AN$5),AN$5,"")</f>
        <v/>
      </c>
      <c r="AO70" t="str">
        <f t="shared" ref="AO70:AO101" si="234">IF(AND($AN70=$AN$5,$B70=2001),CONCATENATE($AN70," ",$B70),"")</f>
        <v/>
      </c>
      <c r="AP70" t="str">
        <f t="shared" ref="AP70:AP101" si="235">IF(AND($AN70=$AN$5,$B70=2002),CONCATENATE($AN70," ",$B70),"")</f>
        <v/>
      </c>
      <c r="AQ70" t="str">
        <f t="shared" ref="AQ70:AQ101" si="236">IF(AND($AN70=$AN$5,$B70=2003),CONCATENATE($AN70," ",$B70),"")</f>
        <v/>
      </c>
      <c r="AR70" t="str">
        <f t="shared" ref="AR70:AR101" si="237">IF(AND($AN70=$AN$5,$B70=2004),CONCATENATE($AN70," ",$B70),"")</f>
        <v/>
      </c>
      <c r="AS70" t="str">
        <f t="shared" ref="AS70:AS101" si="238">IF(OR($EZ70=AS$5,$FA70=AS$5,$FB70=AS$5),AS$5,"")</f>
        <v/>
      </c>
      <c r="AT70" t="str">
        <f t="shared" ref="AT70:AT101" si="239">IF(AND($AS70=$AS$5,$B70=2001),CONCATENATE($AS70," ",$B70),"")</f>
        <v/>
      </c>
      <c r="AU70" t="str">
        <f t="shared" ref="AU70:AU101" si="240">IF(AND($AS70=$AS$5,$B70=2002),CONCATENATE($AS70," ",$B70),"")</f>
        <v/>
      </c>
      <c r="AV70" t="str">
        <f t="shared" ref="AV70:AV101" si="241">IF(AND($AS70=$AS$5,$B70=2003),CONCATENATE($AS70," ",$B70),"")</f>
        <v/>
      </c>
      <c r="AW70" t="str">
        <f t="shared" ref="AW70:AW101" si="242">IF(AND($AS70=$AS$5,$B70=2004),CONCATENATE($AS70," ",$B70),"")</f>
        <v/>
      </c>
      <c r="AX70" t="str">
        <f t="shared" ref="AX70:AX101" si="243">IF(OR($EZ70=AX$5,$FA70=AX$5,$FB70=AX$5),AX$5,"")</f>
        <v/>
      </c>
      <c r="AY70" t="str">
        <f t="shared" ref="AY70:AY101" si="244">IF(AND($AX70=$AX$5,$B70=2001),CONCATENATE($AX70," ",$B70),"")</f>
        <v/>
      </c>
      <c r="AZ70" t="str">
        <f t="shared" ref="AZ70:AZ101" si="245">IF(AND($AX70=$AX$5,$B70=2002),CONCATENATE($AX70," ",$B70),"")</f>
        <v/>
      </c>
      <c r="BA70" t="str">
        <f t="shared" ref="BA70:BA101" si="246">IF(AND($AX70=$AX$5,$B70=2003),CONCATENATE($AX70," ",$B70),"")</f>
        <v/>
      </c>
      <c r="BB70" t="str">
        <f t="shared" ref="BB70:BB101" si="247">IF(AND($AX70=$AX$5,$B70=2004),CONCATENATE($AX70," ",$B70),"")</f>
        <v/>
      </c>
      <c r="BC70" t="str">
        <f t="shared" ref="BC70:BC101" si="248">IF(OR($EZ70=BC$5,$FA70=BC$5,$FB70=BC$5),BC$5,"")</f>
        <v/>
      </c>
      <c r="BD70" t="str">
        <f t="shared" ref="BD70:BD101" si="249">IF(AND($BC70=$BC$5,$B70=2001),CONCATENATE($BC70," ",$B70),"")</f>
        <v/>
      </c>
      <c r="BE70" t="str">
        <f t="shared" ref="BE70:BE101" si="250">IF(AND($BC70=$BC$5,$B70=2002),CONCATENATE($BC70," ",$B70),"")</f>
        <v/>
      </c>
      <c r="BF70" t="str">
        <f t="shared" ref="BF70:BF101" si="251">IF(AND($BC70=$BC$5,$B70=2003),CONCATENATE($BC70," ",$B70),"")</f>
        <v/>
      </c>
      <c r="BG70" t="str">
        <f t="shared" ref="BG70:BG101" si="252">IF(AND($BC70=$BC$5,$B70=2004),CONCATENATE($BC70," ",$B70),"")</f>
        <v/>
      </c>
      <c r="BH70" t="str">
        <f t="shared" ref="BH70:BH101" si="253">IF(OR($EZ70=BH$5,$FA70=BH$5,$FB70=BH$5),BH$5,"")</f>
        <v/>
      </c>
      <c r="BI70" t="str">
        <f t="shared" ref="BI70:BI101" si="254">IF(AND($BH70=$BH$5,$B70=2001),CONCATENATE($BH70," ",$B70),"")</f>
        <v/>
      </c>
      <c r="BJ70" t="str">
        <f t="shared" ref="BJ70:BJ101" si="255">IF(AND($BH70=$BH$5,$B70=2002),CONCATENATE($BH70," ",$B70),"")</f>
        <v/>
      </c>
      <c r="BK70" t="str">
        <f t="shared" ref="BK70:BK101" si="256">IF(AND($BH70=$BH$5,$B70=2003),CONCATENATE($BH70," ",$B70),"")</f>
        <v/>
      </c>
      <c r="BL70" t="str">
        <f t="shared" ref="BL70:BL101" si="257">IF(AND($BH70=$BH$5,$B70=2004),CONCATENATE($BH70," ",$B70),"")</f>
        <v/>
      </c>
      <c r="BM70" t="str">
        <f t="shared" ref="BM70:BM101" si="258">IF(OR($EZ70=BM$5,$FA70=BM$5,$FB70=BM$5),BM$5,"")</f>
        <v/>
      </c>
      <c r="BN70" t="str">
        <f t="shared" ref="BN70:BN101" si="259">IF(AND($BM70=$BM$5,$B70=2001),CONCATENATE($BM70," ",$B70),"")</f>
        <v/>
      </c>
      <c r="BO70" t="str">
        <f t="shared" ref="BO70:BO101" si="260">IF(AND($BM70=$BM$5,$B70=2002),CONCATENATE($BM70," ",$B70),"")</f>
        <v/>
      </c>
      <c r="BP70" t="str">
        <f t="shared" ref="BP70:BP101" si="261">IF(AND($BM70=$BM$5,$B70=2003),CONCATENATE($BM70," ",$B70),"")</f>
        <v/>
      </c>
      <c r="BQ70" t="str">
        <f t="shared" ref="BQ70:BQ101" si="262">IF(AND($BM70=$BM$5,$B70=2004),CONCATENATE($BM70," ",$B70),"")</f>
        <v/>
      </c>
      <c r="BR70" t="str">
        <f t="shared" ref="BR70:BR101" si="263">IF(OR($EZ70=BR$5,$FA70=BR$5,$FB70=BR$5),BR$5,"")</f>
        <v/>
      </c>
      <c r="BS70" t="str">
        <f t="shared" ref="BS70:BS101" si="264">IF(AND($BR70=$BR$5,$B70=2001),CONCATENATE($BR70," ",$B70),"")</f>
        <v/>
      </c>
      <c r="BT70" t="str">
        <f t="shared" ref="BT70:BT101" si="265">IF(AND($BR70=$BR$5,$B70=2002),CONCATENATE($BR70," ",$B70),"")</f>
        <v/>
      </c>
      <c r="BU70" t="str">
        <f t="shared" ref="BU70:BU101" si="266">IF(AND($BR70=$BR$5,$B70=2003),CONCATENATE($BR70," ",$B70),"")</f>
        <v/>
      </c>
      <c r="BV70" t="str">
        <f t="shared" ref="BV70:BV101" si="267">IF(AND($BR70=$BR$5,$B70=2004),CONCATENATE($BR70," ",$B70),"")</f>
        <v/>
      </c>
      <c r="BW70" t="str">
        <f t="shared" ref="BW70:BW101" si="268">IF(OR($EZ70=BW$5,$FA70=BW$5,$FB70=BW$5),BW$5,"")</f>
        <v/>
      </c>
      <c r="BX70" t="str">
        <f t="shared" ref="BX70:BX101" si="269">IF(AND($BW70=$BW$5,$B70=2001),CONCATENATE($BW70," ",$B70),"")</f>
        <v/>
      </c>
      <c r="BY70" t="str">
        <f t="shared" ref="BY70:BY101" si="270">IF(AND($BW70=$BW$5,$B70=2002),CONCATENATE($BW70," ",$B70),"")</f>
        <v/>
      </c>
      <c r="BZ70" t="str">
        <f t="shared" ref="BZ70:BZ101" si="271">IF(AND($BW70=$BW$5,$B70=2003),CONCATENATE($BW70," ",$B70),"")</f>
        <v/>
      </c>
      <c r="CA70" t="str">
        <f t="shared" ref="CA70:CA101" si="272">IF(AND($BW70=$BW$5,$B70=2004),CONCATENATE($BW70," ",$B70),"")</f>
        <v/>
      </c>
      <c r="CB70" t="str">
        <f t="shared" ref="CB70:CB101" si="273">IF(OR($EZ70=CB$5,$FA70=CB$5,$FB70=CB$5),CB$5,"")</f>
        <v/>
      </c>
      <c r="CC70" t="str">
        <f t="shared" ref="CC70:CC101" si="274">IF(AND($CB70=$CB$5,$B70=2001),CONCATENATE($CB70," ",$B70),"")</f>
        <v/>
      </c>
      <c r="CD70" t="str">
        <f t="shared" ref="CD70:CD101" si="275">IF(AND($CB70=$CB$5,$B70=2002),CONCATENATE($CB70," ",$B70),"")</f>
        <v/>
      </c>
      <c r="CE70" t="str">
        <f t="shared" ref="CE70:CE101" si="276">IF(AND($CB70=$CB$5,$B70=2003),CONCATENATE($CB70," ",$B70),"")</f>
        <v/>
      </c>
      <c r="CF70" t="str">
        <f t="shared" ref="CF70:CF101" si="277">IF(AND($CB70=$CB$5,$B70=2004),CONCATENATE($CB70," ",$B70),"")</f>
        <v/>
      </c>
      <c r="CG70" t="str">
        <f t="shared" ref="CG70:CG101" si="278">IF(OR($EZ70=CG$5,$FA70=CG$5,$FB70=CG$5),CG$5,"")</f>
        <v/>
      </c>
      <c r="CH70" t="str">
        <f t="shared" ref="CH70:CH101" si="279">IF(AND($CG70=$CG$5,$B70=2001),CONCATENATE($CG70," ",$B70),"")</f>
        <v/>
      </c>
      <c r="CI70" t="str">
        <f t="shared" ref="CI70:CI101" si="280">IF(AND($CG70=$CG$5,$B70=2002),CONCATENATE($CG70," ",$B70),"")</f>
        <v/>
      </c>
      <c r="CJ70" t="str">
        <f t="shared" ref="CJ70:CJ101" si="281">IF(AND($CG70=$CG$5,$B70=2003),CONCATENATE($CG70," ",$B70),"")</f>
        <v/>
      </c>
      <c r="CK70" t="str">
        <f t="shared" ref="CK70:CK101" si="282">IF(AND($CG70=$CG$5,$B70=2004),CONCATENATE($CG70," ",$B70),"")</f>
        <v/>
      </c>
      <c r="CL70" t="str">
        <f t="shared" ref="CL70:CL101" si="283">IF(OR($EZ70=CL$5,$FA70=CL$5,$FB70=CL$5),CL$5,"")</f>
        <v/>
      </c>
      <c r="CM70" t="str">
        <f t="shared" ref="CM70:CM101" si="284">IF(AND($CL70=$CL$5,$B70=2001),CONCATENATE($CL70," ",$B70),"")</f>
        <v/>
      </c>
      <c r="CN70" t="str">
        <f t="shared" ref="CN70:CN101" si="285">IF(AND($CL70=$CL$5,$B70=2002),CONCATENATE($CL70," ",$B70),"")</f>
        <v/>
      </c>
      <c r="CO70" t="str">
        <f t="shared" ref="CO70:CO101" si="286">IF(AND($CL70=$CL$5,$B70=2003),CONCATENATE($CL70," ",$B70),"")</f>
        <v/>
      </c>
      <c r="CP70" t="str">
        <f t="shared" ref="CP70:CP101" si="287">IF(AND($CL70=$CL$5,$B70=2004),CONCATENATE($CL70," ",$B70),"")</f>
        <v/>
      </c>
      <c r="CQ70" t="str">
        <f t="shared" ref="CQ70:CQ101" si="288">IF(OR($EZ70=CQ$5,$FA70=CQ$5,$FB70=CQ$5),CQ$5,"")</f>
        <v/>
      </c>
      <c r="CR70" t="str">
        <f t="shared" ref="CR70:CR101" si="289">IF(AND($CQ70=$CQ$5,$B70=2001),CONCATENATE($CQ70," ",$B70),"")</f>
        <v/>
      </c>
      <c r="CS70" t="str">
        <f t="shared" ref="CS70:CS101" si="290">IF(AND($CQ70=$CQ$5,$B70=2002),CONCATENATE($CQ70," ",$B70),"")</f>
        <v/>
      </c>
      <c r="CT70" t="str">
        <f t="shared" ref="CT70:CT101" si="291">IF(AND($CQ70=$CQ$5,$B70=2003),CONCATENATE($CQ70," ",$B70),"")</f>
        <v/>
      </c>
      <c r="CU70" t="str">
        <f t="shared" ref="CU70:CU101" si="292">IF(AND($CQ70=$CQ$5,$B70=2004),CONCATENATE($CQ70," ",$B70),"")</f>
        <v/>
      </c>
      <c r="CV70" t="str">
        <f t="shared" ref="CV70:CV101" si="293">IF(OR($EZ70=CV$5,$FA70=CV$5,$FB70=CV$5),CV$5,"")</f>
        <v/>
      </c>
      <c r="CW70" t="str">
        <f t="shared" ref="CW70:CW101" si="294">IF(AND($CV70=$CV$5,$B70=2001),CONCATENATE($CV70," ",$B70),"")</f>
        <v/>
      </c>
      <c r="CX70" t="str">
        <f t="shared" ref="CX70:CX101" si="295">IF(AND($CV70=$CV$5,$B70=2002),CONCATENATE($CV70," ",$B70),"")</f>
        <v/>
      </c>
      <c r="CY70" t="str">
        <f t="shared" ref="CY70:CY101" si="296">IF(AND($CV70=$CV$5,$B70=2003),CONCATENATE($CV70," ",$B70),"")</f>
        <v/>
      </c>
      <c r="CZ70" t="str">
        <f t="shared" ref="CZ70:CZ101" si="297">IF(AND($CV70=$CV$5,$B70=2004),CONCATENATE($CV70," ",$B70),"")</f>
        <v/>
      </c>
      <c r="DA70" t="str">
        <f t="shared" ref="DA70:DA101" si="298">IF(OR($EZ70=DA$5,$FA70=DA$5,$FB70=DA$5),DA$5,"")</f>
        <v/>
      </c>
      <c r="DB70" t="str">
        <f t="shared" ref="DB70:DB101" si="299">IF(AND($DA70=$DA$5,$B70=2001),CONCATENATE($DA70," ",$B70),"")</f>
        <v/>
      </c>
      <c r="DC70" t="str">
        <f t="shared" ref="DC70:DC101" si="300">IF(AND($DA70=$DA$5,$B70=2002),CONCATENATE($DA70," ",$B70),"")</f>
        <v/>
      </c>
      <c r="DD70" t="str">
        <f t="shared" ref="DD70:DD101" si="301">IF(AND($DA70=$DA$5,$B70=2003),CONCATENATE($DA70," ",$B70),"")</f>
        <v/>
      </c>
      <c r="DE70" t="str">
        <f t="shared" ref="DE70:DE101" si="302">IF(AND($DA70=$DA$5,$B70=2004),CONCATENATE($DA70," ",$B70),"")</f>
        <v/>
      </c>
      <c r="DF70">
        <v>750</v>
      </c>
      <c r="DG70">
        <v>750</v>
      </c>
      <c r="DH70" s="14">
        <v>2606.1</v>
      </c>
      <c r="DI70" s="14">
        <v>1205</v>
      </c>
      <c r="DJ70" s="14">
        <v>7305</v>
      </c>
      <c r="DK70" s="14">
        <v>3113</v>
      </c>
      <c r="DL70" s="14">
        <v>845</v>
      </c>
      <c r="DM70">
        <v>6.8</v>
      </c>
      <c r="DN70" s="14">
        <v>1503.1</v>
      </c>
      <c r="DO70">
        <v>34</v>
      </c>
      <c r="DP70">
        <v>160</v>
      </c>
      <c r="DQ70" s="14">
        <v>2835</v>
      </c>
      <c r="DR70" s="14">
        <v>350</v>
      </c>
      <c r="DS70" s="14">
        <v>4866</v>
      </c>
      <c r="DT70" s="14">
        <v>1296</v>
      </c>
      <c r="DU70" s="14">
        <v>1503.1</v>
      </c>
      <c r="DV70">
        <v>6.8</v>
      </c>
      <c r="DW70">
        <v>49</v>
      </c>
      <c r="DX70" s="14">
        <v>1775.2</v>
      </c>
      <c r="DY70">
        <v>685</v>
      </c>
      <c r="DZ70">
        <v>1065</v>
      </c>
      <c r="EA70">
        <v>0</v>
      </c>
      <c r="EB70" s="14">
        <f t="shared" si="202"/>
        <v>135000</v>
      </c>
      <c r="EC70" s="14">
        <v>469098</v>
      </c>
      <c r="ED70" s="14">
        <v>216900</v>
      </c>
      <c r="EE70" s="14">
        <v>1314900</v>
      </c>
      <c r="EF70" s="14">
        <v>560340</v>
      </c>
      <c r="EG70" s="14">
        <v>152100</v>
      </c>
      <c r="EH70" s="14">
        <v>1224</v>
      </c>
      <c r="EI70" s="14">
        <v>270558</v>
      </c>
      <c r="EJ70" s="14">
        <v>6120</v>
      </c>
      <c r="EK70" s="14">
        <v>28800</v>
      </c>
      <c r="EL70" s="14">
        <v>510300</v>
      </c>
      <c r="EM70" s="14">
        <v>63000</v>
      </c>
      <c r="EN70" s="14">
        <v>875880</v>
      </c>
      <c r="EO70" s="14">
        <v>233280</v>
      </c>
      <c r="EP70" s="14">
        <v>270558</v>
      </c>
      <c r="EQ70">
        <v>1224</v>
      </c>
      <c r="ER70" s="14">
        <v>8820</v>
      </c>
      <c r="ES70" s="14">
        <v>319536</v>
      </c>
      <c r="ET70" s="14">
        <v>123300</v>
      </c>
      <c r="EU70" s="14">
        <v>191700</v>
      </c>
      <c r="EV70">
        <v>0</v>
      </c>
      <c r="EW70" t="s">
        <v>53</v>
      </c>
      <c r="EX70" t="s">
        <v>45</v>
      </c>
      <c r="EY70" t="s">
        <v>31</v>
      </c>
      <c r="EZ70" s="8" t="s">
        <v>510</v>
      </c>
      <c r="FA70" s="8"/>
      <c r="FB70" s="8"/>
      <c r="FC70" s="3" t="s">
        <v>436</v>
      </c>
      <c r="FD70" t="s">
        <v>435</v>
      </c>
      <c r="FS70">
        <v>611</v>
      </c>
    </row>
    <row r="71" spans="1:175" x14ac:dyDescent="0.2">
      <c r="A71" t="s">
        <v>35</v>
      </c>
      <c r="B71">
        <v>2003</v>
      </c>
      <c r="C71" s="45">
        <v>37803</v>
      </c>
      <c r="D71" t="s">
        <v>86</v>
      </c>
      <c r="E71" t="str">
        <f t="shared" si="203"/>
        <v>CA 2003</v>
      </c>
      <c r="F71" t="s">
        <v>191</v>
      </c>
      <c r="G71" t="s">
        <v>192</v>
      </c>
      <c r="H71" s="3" t="s">
        <v>442</v>
      </c>
      <c r="I71" t="s">
        <v>194</v>
      </c>
      <c r="J71" t="str">
        <f t="shared" si="204"/>
        <v/>
      </c>
      <c r="K71" t="str">
        <f t="shared" ref="K71:K114" si="303">IF(AND($J71=$J$5,$B71=2001),CONCATENATE($J71," ",$B71),"")</f>
        <v/>
      </c>
      <c r="L71" t="str">
        <f t="shared" si="205"/>
        <v/>
      </c>
      <c r="M71" t="str">
        <f t="shared" si="206"/>
        <v/>
      </c>
      <c r="N71" t="str">
        <f t="shared" si="207"/>
        <v/>
      </c>
      <c r="O71" t="str">
        <f t="shared" si="208"/>
        <v/>
      </c>
      <c r="P71" t="str">
        <f t="shared" si="209"/>
        <v/>
      </c>
      <c r="Q71" t="str">
        <f t="shared" si="210"/>
        <v/>
      </c>
      <c r="R71" t="str">
        <f t="shared" si="211"/>
        <v/>
      </c>
      <c r="S71" t="str">
        <f t="shared" si="212"/>
        <v/>
      </c>
      <c r="T71" t="str">
        <f t="shared" si="213"/>
        <v/>
      </c>
      <c r="U71" t="str">
        <f t="shared" si="214"/>
        <v/>
      </c>
      <c r="V71" t="str">
        <f t="shared" si="215"/>
        <v/>
      </c>
      <c r="W71" t="str">
        <f t="shared" si="216"/>
        <v/>
      </c>
      <c r="X71" t="str">
        <f t="shared" si="217"/>
        <v/>
      </c>
      <c r="Y71" t="str">
        <f t="shared" si="218"/>
        <v>Kern California</v>
      </c>
      <c r="Z71" t="str">
        <f t="shared" si="219"/>
        <v/>
      </c>
      <c r="AA71" t="str">
        <f t="shared" si="220"/>
        <v/>
      </c>
      <c r="AB71" t="str">
        <f t="shared" si="221"/>
        <v>Kern California 2003</v>
      </c>
      <c r="AC71" t="str">
        <f t="shared" si="222"/>
        <v/>
      </c>
      <c r="AD71" t="str">
        <f t="shared" si="223"/>
        <v/>
      </c>
      <c r="AE71" t="str">
        <f t="shared" si="224"/>
        <v/>
      </c>
      <c r="AF71" t="str">
        <f t="shared" si="225"/>
        <v/>
      </c>
      <c r="AG71" t="str">
        <f t="shared" si="226"/>
        <v/>
      </c>
      <c r="AH71" t="str">
        <f t="shared" si="227"/>
        <v/>
      </c>
      <c r="AI71" t="str">
        <f t="shared" si="228"/>
        <v/>
      </c>
      <c r="AJ71" t="str">
        <f t="shared" si="229"/>
        <v/>
      </c>
      <c r="AK71" t="str">
        <f t="shared" si="230"/>
        <v/>
      </c>
      <c r="AL71" t="str">
        <f t="shared" si="231"/>
        <v/>
      </c>
      <c r="AM71" t="str">
        <f t="shared" si="232"/>
        <v/>
      </c>
      <c r="AN71" t="str">
        <f t="shared" si="233"/>
        <v/>
      </c>
      <c r="AO71" t="str">
        <f t="shared" si="234"/>
        <v/>
      </c>
      <c r="AP71" t="str">
        <f t="shared" si="235"/>
        <v/>
      </c>
      <c r="AQ71" t="str">
        <f t="shared" si="236"/>
        <v/>
      </c>
      <c r="AR71" t="str">
        <f t="shared" si="237"/>
        <v/>
      </c>
      <c r="AS71" t="str">
        <f t="shared" si="238"/>
        <v/>
      </c>
      <c r="AT71" t="str">
        <f t="shared" si="239"/>
        <v/>
      </c>
      <c r="AU71" t="str">
        <f t="shared" si="240"/>
        <v/>
      </c>
      <c r="AV71" t="str">
        <f t="shared" si="241"/>
        <v/>
      </c>
      <c r="AW71" t="str">
        <f t="shared" si="242"/>
        <v/>
      </c>
      <c r="AX71" t="str">
        <f t="shared" si="243"/>
        <v/>
      </c>
      <c r="AY71" t="str">
        <f t="shared" si="244"/>
        <v/>
      </c>
      <c r="AZ71" t="str">
        <f t="shared" si="245"/>
        <v/>
      </c>
      <c r="BA71" t="str">
        <f t="shared" si="246"/>
        <v/>
      </c>
      <c r="BB71" t="str">
        <f t="shared" si="247"/>
        <v/>
      </c>
      <c r="BC71" t="str">
        <f t="shared" si="248"/>
        <v/>
      </c>
      <c r="BD71" t="str">
        <f t="shared" si="249"/>
        <v/>
      </c>
      <c r="BE71" t="str">
        <f t="shared" si="250"/>
        <v/>
      </c>
      <c r="BF71" t="str">
        <f t="shared" si="251"/>
        <v/>
      </c>
      <c r="BG71" t="str">
        <f t="shared" si="252"/>
        <v/>
      </c>
      <c r="BH71" t="str">
        <f t="shared" si="253"/>
        <v/>
      </c>
      <c r="BI71" t="str">
        <f t="shared" si="254"/>
        <v/>
      </c>
      <c r="BJ71" t="str">
        <f t="shared" si="255"/>
        <v/>
      </c>
      <c r="BK71" t="str">
        <f t="shared" si="256"/>
        <v/>
      </c>
      <c r="BL71" t="str">
        <f t="shared" si="257"/>
        <v/>
      </c>
      <c r="BM71" t="str">
        <f t="shared" si="258"/>
        <v/>
      </c>
      <c r="BN71" t="str">
        <f t="shared" si="259"/>
        <v/>
      </c>
      <c r="BO71" t="str">
        <f t="shared" si="260"/>
        <v/>
      </c>
      <c r="BP71" t="str">
        <f t="shared" si="261"/>
        <v/>
      </c>
      <c r="BQ71" t="str">
        <f t="shared" si="262"/>
        <v/>
      </c>
      <c r="BR71" t="str">
        <f t="shared" si="263"/>
        <v/>
      </c>
      <c r="BS71" t="str">
        <f t="shared" si="264"/>
        <v/>
      </c>
      <c r="BT71" t="str">
        <f t="shared" si="265"/>
        <v/>
      </c>
      <c r="BU71" t="str">
        <f t="shared" si="266"/>
        <v/>
      </c>
      <c r="BV71" t="str">
        <f t="shared" si="267"/>
        <v/>
      </c>
      <c r="BW71" t="str">
        <f t="shared" si="268"/>
        <v/>
      </c>
      <c r="BX71" t="str">
        <f t="shared" si="269"/>
        <v/>
      </c>
      <c r="BY71" t="str">
        <f t="shared" si="270"/>
        <v/>
      </c>
      <c r="BZ71" t="str">
        <f t="shared" si="271"/>
        <v/>
      </c>
      <c r="CA71" t="str">
        <f t="shared" si="272"/>
        <v/>
      </c>
      <c r="CB71" t="str">
        <f t="shared" si="273"/>
        <v/>
      </c>
      <c r="CC71" t="str">
        <f t="shared" si="274"/>
        <v/>
      </c>
      <c r="CD71" t="str">
        <f t="shared" si="275"/>
        <v/>
      </c>
      <c r="CE71" t="str">
        <f t="shared" si="276"/>
        <v/>
      </c>
      <c r="CF71" t="str">
        <f t="shared" si="277"/>
        <v/>
      </c>
      <c r="CG71" t="str">
        <f t="shared" si="278"/>
        <v/>
      </c>
      <c r="CH71" t="str">
        <f t="shared" si="279"/>
        <v/>
      </c>
      <c r="CI71" t="str">
        <f t="shared" si="280"/>
        <v/>
      </c>
      <c r="CJ71" t="str">
        <f t="shared" si="281"/>
        <v/>
      </c>
      <c r="CK71" t="str">
        <f t="shared" si="282"/>
        <v/>
      </c>
      <c r="CL71" t="str">
        <f t="shared" si="283"/>
        <v/>
      </c>
      <c r="CM71" t="str">
        <f t="shared" si="284"/>
        <v/>
      </c>
      <c r="CN71" t="str">
        <f t="shared" si="285"/>
        <v/>
      </c>
      <c r="CO71" t="str">
        <f t="shared" si="286"/>
        <v/>
      </c>
      <c r="CP71" t="str">
        <f t="shared" si="287"/>
        <v/>
      </c>
      <c r="CQ71" t="str">
        <f t="shared" si="288"/>
        <v/>
      </c>
      <c r="CR71" t="str">
        <f t="shared" si="289"/>
        <v/>
      </c>
      <c r="CS71" t="str">
        <f t="shared" si="290"/>
        <v/>
      </c>
      <c r="CT71" t="str">
        <f t="shared" si="291"/>
        <v/>
      </c>
      <c r="CU71" t="str">
        <f t="shared" si="292"/>
        <v/>
      </c>
      <c r="CV71" t="str">
        <f t="shared" si="293"/>
        <v/>
      </c>
      <c r="CW71" t="str">
        <f t="shared" si="294"/>
        <v/>
      </c>
      <c r="CX71" t="str">
        <f t="shared" si="295"/>
        <v/>
      </c>
      <c r="CY71" t="str">
        <f t="shared" si="296"/>
        <v/>
      </c>
      <c r="CZ71" t="str">
        <f t="shared" si="297"/>
        <v/>
      </c>
      <c r="DA71" t="str">
        <f t="shared" si="298"/>
        <v/>
      </c>
      <c r="DB71" t="str">
        <f t="shared" si="299"/>
        <v/>
      </c>
      <c r="DC71" t="str">
        <f t="shared" si="300"/>
        <v/>
      </c>
      <c r="DD71" t="str">
        <f t="shared" si="301"/>
        <v/>
      </c>
      <c r="DE71" t="str">
        <f t="shared" si="302"/>
        <v/>
      </c>
      <c r="DF71">
        <v>720</v>
      </c>
      <c r="DG71">
        <v>720</v>
      </c>
      <c r="DH71" s="14">
        <v>2606.1</v>
      </c>
      <c r="DI71" s="14">
        <v>1205</v>
      </c>
      <c r="DJ71" s="14">
        <v>8570</v>
      </c>
      <c r="DK71" s="14">
        <v>3833</v>
      </c>
      <c r="DL71" s="14">
        <v>1845</v>
      </c>
      <c r="DM71">
        <v>6.8</v>
      </c>
      <c r="DN71" s="14">
        <v>1503.1</v>
      </c>
      <c r="DO71">
        <v>34</v>
      </c>
      <c r="DP71">
        <v>160</v>
      </c>
      <c r="DQ71" s="14">
        <v>4295</v>
      </c>
      <c r="DR71" s="14">
        <v>1390</v>
      </c>
      <c r="DS71" s="14">
        <v>4866</v>
      </c>
      <c r="DT71" s="14">
        <v>1296</v>
      </c>
      <c r="DU71" s="14">
        <v>1503.1</v>
      </c>
      <c r="DV71">
        <v>6.8</v>
      </c>
      <c r="DW71">
        <v>559</v>
      </c>
      <c r="DX71" s="14">
        <v>1775.2</v>
      </c>
      <c r="DY71">
        <v>685</v>
      </c>
      <c r="DZ71">
        <v>1065</v>
      </c>
      <c r="EA71">
        <v>0</v>
      </c>
      <c r="EB71" s="14">
        <f t="shared" si="101"/>
        <v>129600</v>
      </c>
      <c r="EC71" s="14">
        <v>469098</v>
      </c>
      <c r="ED71" s="14">
        <v>216900</v>
      </c>
      <c r="EE71" s="14">
        <v>1542600</v>
      </c>
      <c r="EF71" s="14">
        <v>689940</v>
      </c>
      <c r="EG71" s="14">
        <v>332100</v>
      </c>
      <c r="EH71" s="14">
        <v>1224</v>
      </c>
      <c r="EI71" s="14">
        <v>270558</v>
      </c>
      <c r="EJ71" s="14">
        <v>6120</v>
      </c>
      <c r="EK71" s="14">
        <v>28800</v>
      </c>
      <c r="EL71" s="14">
        <v>773100</v>
      </c>
      <c r="EM71" s="14">
        <v>250200</v>
      </c>
      <c r="EN71" s="14">
        <v>875880</v>
      </c>
      <c r="EO71" s="14">
        <v>233280</v>
      </c>
      <c r="EP71" s="14">
        <v>270558</v>
      </c>
      <c r="EQ71">
        <v>1224</v>
      </c>
      <c r="ER71" s="14">
        <v>100620</v>
      </c>
      <c r="ES71" s="14">
        <v>319536</v>
      </c>
      <c r="ET71" s="14">
        <v>123300</v>
      </c>
      <c r="EU71" s="14">
        <v>191700</v>
      </c>
      <c r="EV71">
        <v>0</v>
      </c>
      <c r="EW71" t="s">
        <v>53</v>
      </c>
      <c r="EX71" t="s">
        <v>45</v>
      </c>
      <c r="EY71" t="s">
        <v>31</v>
      </c>
      <c r="EZ71" s="8" t="s">
        <v>510</v>
      </c>
      <c r="FA71" s="8"/>
      <c r="FB71" s="8"/>
      <c r="FC71" t="s">
        <v>443</v>
      </c>
      <c r="FD71" t="s">
        <v>444</v>
      </c>
      <c r="FS71">
        <v>547</v>
      </c>
    </row>
    <row r="72" spans="1:175" x14ac:dyDescent="0.2">
      <c r="A72" t="s">
        <v>60</v>
      </c>
      <c r="B72">
        <v>2004</v>
      </c>
      <c r="C72" s="45">
        <v>38139</v>
      </c>
      <c r="D72" t="s">
        <v>86</v>
      </c>
      <c r="E72" t="str">
        <f t="shared" si="203"/>
        <v>CA 2004</v>
      </c>
      <c r="F72" t="s">
        <v>255</v>
      </c>
      <c r="G72" t="s">
        <v>151</v>
      </c>
      <c r="H72" t="s">
        <v>87</v>
      </c>
      <c r="I72" t="s">
        <v>256</v>
      </c>
      <c r="J72" t="str">
        <f t="shared" si="204"/>
        <v/>
      </c>
      <c r="K72" t="str">
        <f t="shared" si="303"/>
        <v/>
      </c>
      <c r="L72" t="str">
        <f t="shared" si="205"/>
        <v/>
      </c>
      <c r="M72" t="str">
        <f t="shared" si="206"/>
        <v/>
      </c>
      <c r="N72" t="str">
        <f t="shared" si="207"/>
        <v/>
      </c>
      <c r="O72" t="str">
        <f t="shared" si="208"/>
        <v/>
      </c>
      <c r="P72" t="str">
        <f t="shared" si="209"/>
        <v/>
      </c>
      <c r="Q72" t="str">
        <f t="shared" si="210"/>
        <v/>
      </c>
      <c r="R72" t="str">
        <f t="shared" si="211"/>
        <v/>
      </c>
      <c r="S72" t="str">
        <f t="shared" si="212"/>
        <v/>
      </c>
      <c r="T72" t="str">
        <f t="shared" si="213"/>
        <v/>
      </c>
      <c r="U72" t="str">
        <f t="shared" si="214"/>
        <v/>
      </c>
      <c r="V72" t="str">
        <f t="shared" si="215"/>
        <v/>
      </c>
      <c r="W72" t="str">
        <f t="shared" si="216"/>
        <v/>
      </c>
      <c r="X72" t="str">
        <f t="shared" si="217"/>
        <v/>
      </c>
      <c r="Y72" t="str">
        <f t="shared" si="218"/>
        <v>Kern California</v>
      </c>
      <c r="Z72" t="str">
        <f t="shared" si="219"/>
        <v/>
      </c>
      <c r="AA72" t="str">
        <f t="shared" si="220"/>
        <v/>
      </c>
      <c r="AB72" t="str">
        <f t="shared" si="221"/>
        <v/>
      </c>
      <c r="AC72" t="str">
        <f t="shared" si="222"/>
        <v>Kern California 2004</v>
      </c>
      <c r="AD72" t="str">
        <f t="shared" si="223"/>
        <v/>
      </c>
      <c r="AE72" t="str">
        <f t="shared" si="224"/>
        <v/>
      </c>
      <c r="AF72" t="str">
        <f t="shared" si="225"/>
        <v/>
      </c>
      <c r="AG72" t="str">
        <f t="shared" si="226"/>
        <v/>
      </c>
      <c r="AH72" t="str">
        <f t="shared" si="227"/>
        <v/>
      </c>
      <c r="AI72" t="str">
        <f t="shared" si="228"/>
        <v/>
      </c>
      <c r="AJ72" t="str">
        <f t="shared" si="229"/>
        <v/>
      </c>
      <c r="AK72" t="str">
        <f t="shared" si="230"/>
        <v/>
      </c>
      <c r="AL72" t="str">
        <f t="shared" si="231"/>
        <v/>
      </c>
      <c r="AM72" t="str">
        <f t="shared" si="232"/>
        <v/>
      </c>
      <c r="AN72" t="str">
        <f t="shared" si="233"/>
        <v/>
      </c>
      <c r="AO72" t="str">
        <f t="shared" si="234"/>
        <v/>
      </c>
      <c r="AP72" t="str">
        <f t="shared" si="235"/>
        <v/>
      </c>
      <c r="AQ72" t="str">
        <f t="shared" si="236"/>
        <v/>
      </c>
      <c r="AR72" t="str">
        <f t="shared" si="237"/>
        <v/>
      </c>
      <c r="AS72" t="str">
        <f t="shared" si="238"/>
        <v/>
      </c>
      <c r="AT72" t="str">
        <f t="shared" si="239"/>
        <v/>
      </c>
      <c r="AU72" t="str">
        <f t="shared" si="240"/>
        <v/>
      </c>
      <c r="AV72" t="str">
        <f t="shared" si="241"/>
        <v/>
      </c>
      <c r="AW72" t="str">
        <f t="shared" si="242"/>
        <v/>
      </c>
      <c r="AX72" t="str">
        <f t="shared" si="243"/>
        <v/>
      </c>
      <c r="AY72" t="str">
        <f t="shared" si="244"/>
        <v/>
      </c>
      <c r="AZ72" t="str">
        <f t="shared" si="245"/>
        <v/>
      </c>
      <c r="BA72" t="str">
        <f t="shared" si="246"/>
        <v/>
      </c>
      <c r="BB72" t="str">
        <f t="shared" si="247"/>
        <v/>
      </c>
      <c r="BC72" t="str">
        <f t="shared" si="248"/>
        <v/>
      </c>
      <c r="BD72" t="str">
        <f t="shared" si="249"/>
        <v/>
      </c>
      <c r="BE72" t="str">
        <f t="shared" si="250"/>
        <v/>
      </c>
      <c r="BF72" t="str">
        <f t="shared" si="251"/>
        <v/>
      </c>
      <c r="BG72" t="str">
        <f t="shared" si="252"/>
        <v/>
      </c>
      <c r="BH72" t="str">
        <f t="shared" si="253"/>
        <v/>
      </c>
      <c r="BI72" t="str">
        <f t="shared" si="254"/>
        <v/>
      </c>
      <c r="BJ72" t="str">
        <f t="shared" si="255"/>
        <v/>
      </c>
      <c r="BK72" t="str">
        <f t="shared" si="256"/>
        <v/>
      </c>
      <c r="BL72" t="str">
        <f t="shared" si="257"/>
        <v/>
      </c>
      <c r="BM72" t="str">
        <f t="shared" si="258"/>
        <v/>
      </c>
      <c r="BN72" t="str">
        <f t="shared" si="259"/>
        <v/>
      </c>
      <c r="BO72" t="str">
        <f t="shared" si="260"/>
        <v/>
      </c>
      <c r="BP72" t="str">
        <f t="shared" si="261"/>
        <v/>
      </c>
      <c r="BQ72" t="str">
        <f t="shared" si="262"/>
        <v/>
      </c>
      <c r="BR72" t="str">
        <f t="shared" si="263"/>
        <v/>
      </c>
      <c r="BS72" t="str">
        <f t="shared" si="264"/>
        <v/>
      </c>
      <c r="BT72" t="str">
        <f t="shared" si="265"/>
        <v/>
      </c>
      <c r="BU72" t="str">
        <f t="shared" si="266"/>
        <v/>
      </c>
      <c r="BV72" t="str">
        <f t="shared" si="267"/>
        <v/>
      </c>
      <c r="BW72" t="str">
        <f t="shared" si="268"/>
        <v/>
      </c>
      <c r="BX72" t="str">
        <f t="shared" si="269"/>
        <v/>
      </c>
      <c r="BY72" t="str">
        <f t="shared" si="270"/>
        <v/>
      </c>
      <c r="BZ72" t="str">
        <f t="shared" si="271"/>
        <v/>
      </c>
      <c r="CA72" t="str">
        <f t="shared" si="272"/>
        <v/>
      </c>
      <c r="CB72" t="str">
        <f t="shared" si="273"/>
        <v/>
      </c>
      <c r="CC72" t="str">
        <f t="shared" si="274"/>
        <v/>
      </c>
      <c r="CD72" t="str">
        <f t="shared" si="275"/>
        <v/>
      </c>
      <c r="CE72" t="str">
        <f t="shared" si="276"/>
        <v/>
      </c>
      <c r="CF72" t="str">
        <f t="shared" si="277"/>
        <v/>
      </c>
      <c r="CG72" t="str">
        <f t="shared" si="278"/>
        <v/>
      </c>
      <c r="CH72" t="str">
        <f t="shared" si="279"/>
        <v/>
      </c>
      <c r="CI72" t="str">
        <f t="shared" si="280"/>
        <v/>
      </c>
      <c r="CJ72" t="str">
        <f t="shared" si="281"/>
        <v/>
      </c>
      <c r="CK72" t="str">
        <f t="shared" si="282"/>
        <v/>
      </c>
      <c r="CL72" t="str">
        <f t="shared" si="283"/>
        <v/>
      </c>
      <c r="CM72" t="str">
        <f t="shared" si="284"/>
        <v/>
      </c>
      <c r="CN72" t="str">
        <f t="shared" si="285"/>
        <v/>
      </c>
      <c r="CO72" t="str">
        <f t="shared" si="286"/>
        <v/>
      </c>
      <c r="CP72" t="str">
        <f t="shared" si="287"/>
        <v/>
      </c>
      <c r="CQ72" t="str">
        <f t="shared" si="288"/>
        <v/>
      </c>
      <c r="CR72" t="str">
        <f t="shared" si="289"/>
        <v/>
      </c>
      <c r="CS72" t="str">
        <f t="shared" si="290"/>
        <v/>
      </c>
      <c r="CT72" t="str">
        <f t="shared" si="291"/>
        <v/>
      </c>
      <c r="CU72" t="str">
        <f t="shared" si="292"/>
        <v/>
      </c>
      <c r="CV72" t="str">
        <f t="shared" si="293"/>
        <v/>
      </c>
      <c r="CW72" t="str">
        <f t="shared" si="294"/>
        <v/>
      </c>
      <c r="CX72" t="str">
        <f t="shared" si="295"/>
        <v/>
      </c>
      <c r="CY72" t="str">
        <f t="shared" si="296"/>
        <v/>
      </c>
      <c r="CZ72" t="str">
        <f t="shared" si="297"/>
        <v/>
      </c>
      <c r="DA72" t="str">
        <f t="shared" si="298"/>
        <v/>
      </c>
      <c r="DB72" t="str">
        <f t="shared" si="299"/>
        <v/>
      </c>
      <c r="DC72" t="str">
        <f t="shared" si="300"/>
        <v/>
      </c>
      <c r="DD72" t="str">
        <f t="shared" si="301"/>
        <v/>
      </c>
      <c r="DE72" t="str">
        <f t="shared" si="302"/>
        <v/>
      </c>
      <c r="DF72">
        <v>1000</v>
      </c>
      <c r="DG72">
        <v>1000</v>
      </c>
      <c r="DH72" s="14">
        <v>3066.1</v>
      </c>
      <c r="DI72" s="14">
        <v>1425</v>
      </c>
      <c r="DJ72" s="14">
        <v>9850</v>
      </c>
      <c r="DK72" s="14">
        <v>4833</v>
      </c>
      <c r="DL72" s="14">
        <v>3745</v>
      </c>
      <c r="DM72">
        <v>6.8</v>
      </c>
      <c r="DN72" s="14">
        <v>1503.1</v>
      </c>
      <c r="DO72">
        <v>34</v>
      </c>
      <c r="DP72">
        <v>160</v>
      </c>
      <c r="DQ72" s="14">
        <v>5250</v>
      </c>
      <c r="DR72" s="14">
        <v>1390</v>
      </c>
      <c r="DS72" s="14">
        <v>7546</v>
      </c>
      <c r="DT72" s="14">
        <v>1846</v>
      </c>
      <c r="DU72" s="14">
        <v>1503.1</v>
      </c>
      <c r="DV72">
        <v>6.8</v>
      </c>
      <c r="DW72">
        <v>559</v>
      </c>
      <c r="DX72" s="14">
        <v>3075.2</v>
      </c>
      <c r="DY72">
        <v>905</v>
      </c>
      <c r="DZ72">
        <v>1065</v>
      </c>
      <c r="EA72">
        <v>0</v>
      </c>
      <c r="EB72" s="14">
        <f t="shared" ref="EB72:EB84" si="304">DF72*$EB$1*$EB$2</f>
        <v>180000</v>
      </c>
      <c r="EC72" s="14">
        <v>551898</v>
      </c>
      <c r="ED72" s="14">
        <v>256500</v>
      </c>
      <c r="EE72" s="14">
        <v>1773000</v>
      </c>
      <c r="EF72" s="14">
        <v>869940</v>
      </c>
      <c r="EG72" s="14">
        <v>674100</v>
      </c>
      <c r="EH72" s="14">
        <v>1224</v>
      </c>
      <c r="EI72" s="14">
        <v>270558</v>
      </c>
      <c r="EJ72" s="14">
        <v>6120</v>
      </c>
      <c r="EK72" s="14">
        <v>28800</v>
      </c>
      <c r="EL72" s="14">
        <v>945000</v>
      </c>
      <c r="EM72" s="14">
        <v>250200</v>
      </c>
      <c r="EN72" s="14">
        <v>1358280</v>
      </c>
      <c r="EO72" s="14">
        <v>332280</v>
      </c>
      <c r="EP72" s="14">
        <v>270558</v>
      </c>
      <c r="EQ72">
        <v>1224</v>
      </c>
      <c r="ER72" s="14">
        <v>100620</v>
      </c>
      <c r="ES72" s="14">
        <v>553536</v>
      </c>
      <c r="ET72" s="14">
        <v>162900</v>
      </c>
      <c r="EU72" s="14">
        <v>191700</v>
      </c>
      <c r="EV72">
        <v>0</v>
      </c>
      <c r="EW72" t="s">
        <v>53</v>
      </c>
      <c r="EX72" t="s">
        <v>45</v>
      </c>
      <c r="EY72" t="s">
        <v>31</v>
      </c>
      <c r="EZ72" s="8" t="s">
        <v>510</v>
      </c>
      <c r="FA72" s="8"/>
      <c r="FB72" s="7"/>
      <c r="FC72" t="s">
        <v>504</v>
      </c>
      <c r="FD72" t="s">
        <v>505</v>
      </c>
      <c r="FG72" t="s">
        <v>301</v>
      </c>
      <c r="FS72">
        <v>655</v>
      </c>
    </row>
    <row r="73" spans="1:175" x14ac:dyDescent="0.2">
      <c r="A73" t="s">
        <v>35</v>
      </c>
      <c r="B73">
        <v>2001</v>
      </c>
      <c r="C73" s="45">
        <v>37043</v>
      </c>
      <c r="D73" t="s">
        <v>93</v>
      </c>
      <c r="E73" t="str">
        <f t="shared" si="203"/>
        <v>AZ 2001</v>
      </c>
      <c r="F73" t="s">
        <v>160</v>
      </c>
      <c r="G73" t="s">
        <v>161</v>
      </c>
      <c r="H73" t="s">
        <v>162</v>
      </c>
      <c r="I73" t="s">
        <v>163</v>
      </c>
      <c r="J73" t="str">
        <f t="shared" si="204"/>
        <v/>
      </c>
      <c r="K73" t="str">
        <f t="shared" si="303"/>
        <v/>
      </c>
      <c r="L73" t="str">
        <f t="shared" si="205"/>
        <v/>
      </c>
      <c r="M73" t="str">
        <f t="shared" si="206"/>
        <v/>
      </c>
      <c r="N73" t="str">
        <f t="shared" si="207"/>
        <v/>
      </c>
      <c r="O73" t="str">
        <f t="shared" si="208"/>
        <v/>
      </c>
      <c r="P73" t="str">
        <f t="shared" si="209"/>
        <v/>
      </c>
      <c r="Q73" t="str">
        <f t="shared" si="210"/>
        <v/>
      </c>
      <c r="R73" t="str">
        <f t="shared" si="211"/>
        <v/>
      </c>
      <c r="S73" t="str">
        <f t="shared" si="212"/>
        <v/>
      </c>
      <c r="T73" t="str">
        <f t="shared" si="213"/>
        <v>El Paso South</v>
      </c>
      <c r="U73" t="str">
        <f t="shared" si="214"/>
        <v>El Paso South 2001</v>
      </c>
      <c r="V73" t="str">
        <f t="shared" si="215"/>
        <v/>
      </c>
      <c r="W73" t="str">
        <f t="shared" si="216"/>
        <v/>
      </c>
      <c r="X73" t="str">
        <f t="shared" si="217"/>
        <v/>
      </c>
      <c r="Y73" t="str">
        <f t="shared" si="218"/>
        <v/>
      </c>
      <c r="Z73" t="str">
        <f t="shared" si="219"/>
        <v/>
      </c>
      <c r="AA73" t="str">
        <f t="shared" si="220"/>
        <v/>
      </c>
      <c r="AB73" t="str">
        <f t="shared" si="221"/>
        <v/>
      </c>
      <c r="AC73" t="str">
        <f t="shared" si="222"/>
        <v/>
      </c>
      <c r="AD73" t="str">
        <f t="shared" si="223"/>
        <v/>
      </c>
      <c r="AE73" t="str">
        <f t="shared" si="224"/>
        <v/>
      </c>
      <c r="AF73" t="str">
        <f t="shared" si="225"/>
        <v/>
      </c>
      <c r="AG73" t="str">
        <f t="shared" si="226"/>
        <v/>
      </c>
      <c r="AH73" t="str">
        <f t="shared" si="227"/>
        <v/>
      </c>
      <c r="AI73" t="str">
        <f t="shared" si="228"/>
        <v/>
      </c>
      <c r="AJ73" t="str">
        <f t="shared" si="229"/>
        <v/>
      </c>
      <c r="AK73" t="str">
        <f t="shared" si="230"/>
        <v/>
      </c>
      <c r="AL73" t="str">
        <f t="shared" si="231"/>
        <v/>
      </c>
      <c r="AM73" t="str">
        <f t="shared" si="232"/>
        <v/>
      </c>
      <c r="AN73" t="str">
        <f t="shared" si="233"/>
        <v/>
      </c>
      <c r="AO73" t="str">
        <f t="shared" si="234"/>
        <v/>
      </c>
      <c r="AP73" t="str">
        <f t="shared" si="235"/>
        <v/>
      </c>
      <c r="AQ73" t="str">
        <f t="shared" si="236"/>
        <v/>
      </c>
      <c r="AR73" t="str">
        <f t="shared" si="237"/>
        <v/>
      </c>
      <c r="AS73" t="str">
        <f t="shared" si="238"/>
        <v/>
      </c>
      <c r="AT73" t="str">
        <f t="shared" si="239"/>
        <v/>
      </c>
      <c r="AU73" t="str">
        <f t="shared" si="240"/>
        <v/>
      </c>
      <c r="AV73" t="str">
        <f t="shared" si="241"/>
        <v/>
      </c>
      <c r="AW73" t="str">
        <f t="shared" si="242"/>
        <v/>
      </c>
      <c r="AX73" t="str">
        <f t="shared" si="243"/>
        <v/>
      </c>
      <c r="AY73" t="str">
        <f t="shared" si="244"/>
        <v/>
      </c>
      <c r="AZ73" t="str">
        <f t="shared" si="245"/>
        <v/>
      </c>
      <c r="BA73" t="str">
        <f t="shared" si="246"/>
        <v/>
      </c>
      <c r="BB73" t="str">
        <f t="shared" si="247"/>
        <v/>
      </c>
      <c r="BC73" t="str">
        <f t="shared" si="248"/>
        <v/>
      </c>
      <c r="BD73" t="str">
        <f t="shared" si="249"/>
        <v/>
      </c>
      <c r="BE73" t="str">
        <f t="shared" si="250"/>
        <v/>
      </c>
      <c r="BF73" t="str">
        <f t="shared" si="251"/>
        <v/>
      </c>
      <c r="BG73" t="str">
        <f t="shared" si="252"/>
        <v/>
      </c>
      <c r="BH73" t="str">
        <f t="shared" si="253"/>
        <v/>
      </c>
      <c r="BI73" t="str">
        <f t="shared" si="254"/>
        <v/>
      </c>
      <c r="BJ73" t="str">
        <f t="shared" si="255"/>
        <v/>
      </c>
      <c r="BK73" t="str">
        <f t="shared" si="256"/>
        <v/>
      </c>
      <c r="BL73" t="str">
        <f t="shared" si="257"/>
        <v/>
      </c>
      <c r="BM73" t="str">
        <f t="shared" si="258"/>
        <v/>
      </c>
      <c r="BN73" t="str">
        <f t="shared" si="259"/>
        <v/>
      </c>
      <c r="BO73" t="str">
        <f t="shared" si="260"/>
        <v/>
      </c>
      <c r="BP73" t="str">
        <f t="shared" si="261"/>
        <v/>
      </c>
      <c r="BQ73" t="str">
        <f t="shared" si="262"/>
        <v/>
      </c>
      <c r="BR73" t="str">
        <f t="shared" si="263"/>
        <v/>
      </c>
      <c r="BS73" t="str">
        <f t="shared" si="264"/>
        <v/>
      </c>
      <c r="BT73" t="str">
        <f t="shared" si="265"/>
        <v/>
      </c>
      <c r="BU73" t="str">
        <f t="shared" si="266"/>
        <v/>
      </c>
      <c r="BV73" t="str">
        <f t="shared" si="267"/>
        <v/>
      </c>
      <c r="BW73" t="str">
        <f t="shared" si="268"/>
        <v/>
      </c>
      <c r="BX73" t="str">
        <f t="shared" si="269"/>
        <v/>
      </c>
      <c r="BY73" t="str">
        <f t="shared" si="270"/>
        <v/>
      </c>
      <c r="BZ73" t="str">
        <f t="shared" si="271"/>
        <v/>
      </c>
      <c r="CA73" t="str">
        <f t="shared" si="272"/>
        <v/>
      </c>
      <c r="CB73" t="str">
        <f t="shared" si="273"/>
        <v/>
      </c>
      <c r="CC73" t="str">
        <f t="shared" si="274"/>
        <v/>
      </c>
      <c r="CD73" t="str">
        <f t="shared" si="275"/>
        <v/>
      </c>
      <c r="CE73" t="str">
        <f t="shared" si="276"/>
        <v/>
      </c>
      <c r="CF73" t="str">
        <f t="shared" si="277"/>
        <v/>
      </c>
      <c r="CG73" t="str">
        <f t="shared" si="278"/>
        <v/>
      </c>
      <c r="CH73" t="str">
        <f t="shared" si="279"/>
        <v/>
      </c>
      <c r="CI73" t="str">
        <f t="shared" si="280"/>
        <v/>
      </c>
      <c r="CJ73" t="str">
        <f t="shared" si="281"/>
        <v/>
      </c>
      <c r="CK73" t="str">
        <f t="shared" si="282"/>
        <v/>
      </c>
      <c r="CL73" t="str">
        <f t="shared" si="283"/>
        <v/>
      </c>
      <c r="CM73" t="str">
        <f t="shared" si="284"/>
        <v/>
      </c>
      <c r="CN73" t="str">
        <f t="shared" si="285"/>
        <v/>
      </c>
      <c r="CO73" t="str">
        <f t="shared" si="286"/>
        <v/>
      </c>
      <c r="CP73" t="str">
        <f t="shared" si="287"/>
        <v/>
      </c>
      <c r="CQ73" t="str">
        <f t="shared" si="288"/>
        <v/>
      </c>
      <c r="CR73" t="str">
        <f t="shared" si="289"/>
        <v/>
      </c>
      <c r="CS73" t="str">
        <f t="shared" si="290"/>
        <v/>
      </c>
      <c r="CT73" t="str">
        <f t="shared" si="291"/>
        <v/>
      </c>
      <c r="CU73" t="str">
        <f t="shared" si="292"/>
        <v/>
      </c>
      <c r="CV73" t="str">
        <f t="shared" si="293"/>
        <v/>
      </c>
      <c r="CW73" t="str">
        <f t="shared" si="294"/>
        <v/>
      </c>
      <c r="CX73" t="str">
        <f t="shared" si="295"/>
        <v/>
      </c>
      <c r="CY73" t="str">
        <f t="shared" si="296"/>
        <v/>
      </c>
      <c r="CZ73" t="str">
        <f t="shared" si="297"/>
        <v/>
      </c>
      <c r="DA73" t="str">
        <f t="shared" si="298"/>
        <v/>
      </c>
      <c r="DB73" t="str">
        <f t="shared" si="299"/>
        <v/>
      </c>
      <c r="DC73" t="str">
        <f t="shared" si="300"/>
        <v/>
      </c>
      <c r="DD73" t="str">
        <f t="shared" si="301"/>
        <v/>
      </c>
      <c r="DE73" t="str">
        <f t="shared" si="302"/>
        <v/>
      </c>
      <c r="DF73">
        <v>560</v>
      </c>
      <c r="DG73">
        <v>560</v>
      </c>
      <c r="DH73" s="14">
        <v>1086.0999999999999</v>
      </c>
      <c r="DI73" s="14">
        <v>685</v>
      </c>
      <c r="DJ73" s="14">
        <v>560</v>
      </c>
      <c r="DK73" s="14">
        <v>0</v>
      </c>
      <c r="DL73" s="14">
        <v>0</v>
      </c>
      <c r="DM73">
        <v>6.8</v>
      </c>
      <c r="DN73" s="14">
        <v>1023.1</v>
      </c>
      <c r="DO73">
        <v>34</v>
      </c>
      <c r="DP73">
        <v>160</v>
      </c>
      <c r="DQ73" s="14">
        <v>0</v>
      </c>
      <c r="DR73" s="14">
        <v>0</v>
      </c>
      <c r="DS73" s="14">
        <v>0</v>
      </c>
      <c r="DT73" s="14">
        <v>0</v>
      </c>
      <c r="DU73" s="14">
        <v>1023.1</v>
      </c>
      <c r="DV73">
        <v>6.8</v>
      </c>
      <c r="DW73">
        <v>0</v>
      </c>
      <c r="DX73" s="14">
        <v>5.2</v>
      </c>
      <c r="DY73">
        <v>685</v>
      </c>
      <c r="DZ73">
        <v>545</v>
      </c>
      <c r="EA73">
        <v>0</v>
      </c>
      <c r="EB73" s="14">
        <f t="shared" si="304"/>
        <v>100800</v>
      </c>
      <c r="EC73" s="14">
        <v>195498</v>
      </c>
      <c r="ED73" s="14">
        <v>123300</v>
      </c>
      <c r="EE73" s="14">
        <v>100800</v>
      </c>
      <c r="EF73" s="14">
        <v>0</v>
      </c>
      <c r="EG73" s="14">
        <v>0</v>
      </c>
      <c r="EH73" s="14">
        <v>1224</v>
      </c>
      <c r="EI73" s="14">
        <v>184158</v>
      </c>
      <c r="EJ73" s="14">
        <v>6120</v>
      </c>
      <c r="EK73" s="14">
        <v>28800</v>
      </c>
      <c r="EL73" s="14">
        <v>0</v>
      </c>
      <c r="EM73" s="14">
        <v>0</v>
      </c>
      <c r="EN73" s="14">
        <v>0</v>
      </c>
      <c r="EO73" s="14">
        <v>0</v>
      </c>
      <c r="EP73" s="14">
        <v>184158</v>
      </c>
      <c r="EQ73">
        <v>1224</v>
      </c>
      <c r="ER73" s="14">
        <v>0</v>
      </c>
      <c r="ES73" s="14">
        <v>936</v>
      </c>
      <c r="ET73" s="14">
        <v>123300</v>
      </c>
      <c r="EU73" s="14">
        <v>98100</v>
      </c>
      <c r="EV73">
        <v>0</v>
      </c>
      <c r="EW73" t="s">
        <v>53</v>
      </c>
      <c r="EX73" t="s">
        <v>45</v>
      </c>
      <c r="EY73" t="s">
        <v>31</v>
      </c>
      <c r="EZ73" s="7" t="s">
        <v>415</v>
      </c>
      <c r="FA73" s="7"/>
      <c r="FB73" s="7"/>
      <c r="FC73" t="s">
        <v>455</v>
      </c>
      <c r="FD73" t="s">
        <v>456</v>
      </c>
      <c r="FG73" t="s">
        <v>235</v>
      </c>
      <c r="FS73">
        <v>541</v>
      </c>
    </row>
    <row r="74" spans="1:175" x14ac:dyDescent="0.2">
      <c r="A74" t="s">
        <v>35</v>
      </c>
      <c r="B74">
        <v>2001</v>
      </c>
      <c r="C74" s="45">
        <v>37104</v>
      </c>
      <c r="D74" t="s">
        <v>93</v>
      </c>
      <c r="E74" t="str">
        <f t="shared" si="203"/>
        <v>AZ 2001</v>
      </c>
      <c r="F74" t="s">
        <v>91</v>
      </c>
      <c r="G74" t="s">
        <v>92</v>
      </c>
      <c r="H74" t="s">
        <v>111</v>
      </c>
      <c r="I74" t="s">
        <v>112</v>
      </c>
      <c r="J74" t="str">
        <f t="shared" si="204"/>
        <v/>
      </c>
      <c r="K74" t="str">
        <f t="shared" si="303"/>
        <v/>
      </c>
      <c r="L74" t="str">
        <f t="shared" si="205"/>
        <v/>
      </c>
      <c r="M74" t="str">
        <f t="shared" si="206"/>
        <v/>
      </c>
      <c r="N74" t="str">
        <f t="shared" si="207"/>
        <v/>
      </c>
      <c r="O74" t="str">
        <f t="shared" si="208"/>
        <v/>
      </c>
      <c r="P74" t="str">
        <f t="shared" si="209"/>
        <v/>
      </c>
      <c r="Q74" t="str">
        <f t="shared" si="210"/>
        <v/>
      </c>
      <c r="R74" t="str">
        <f t="shared" si="211"/>
        <v/>
      </c>
      <c r="S74" t="str">
        <f t="shared" si="212"/>
        <v/>
      </c>
      <c r="T74" t="str">
        <f t="shared" si="213"/>
        <v>El Paso South</v>
      </c>
      <c r="U74" t="str">
        <f t="shared" si="214"/>
        <v>El Paso South 2001</v>
      </c>
      <c r="V74" t="str">
        <f t="shared" si="215"/>
        <v/>
      </c>
      <c r="W74" t="str">
        <f t="shared" si="216"/>
        <v/>
      </c>
      <c r="X74" t="str">
        <f t="shared" si="217"/>
        <v/>
      </c>
      <c r="Y74" t="str">
        <f t="shared" si="218"/>
        <v/>
      </c>
      <c r="Z74" t="str">
        <f t="shared" si="219"/>
        <v/>
      </c>
      <c r="AA74" t="str">
        <f t="shared" si="220"/>
        <v/>
      </c>
      <c r="AB74" t="str">
        <f t="shared" si="221"/>
        <v/>
      </c>
      <c r="AC74" t="str">
        <f t="shared" si="222"/>
        <v/>
      </c>
      <c r="AD74" t="str">
        <f t="shared" si="223"/>
        <v/>
      </c>
      <c r="AE74" t="str">
        <f t="shared" si="224"/>
        <v/>
      </c>
      <c r="AF74" t="str">
        <f t="shared" si="225"/>
        <v/>
      </c>
      <c r="AG74" t="str">
        <f t="shared" si="226"/>
        <v/>
      </c>
      <c r="AH74" t="str">
        <f t="shared" si="227"/>
        <v/>
      </c>
      <c r="AI74" t="str">
        <f t="shared" si="228"/>
        <v/>
      </c>
      <c r="AJ74" t="str">
        <f t="shared" si="229"/>
        <v/>
      </c>
      <c r="AK74" t="str">
        <f t="shared" si="230"/>
        <v/>
      </c>
      <c r="AL74" t="str">
        <f t="shared" si="231"/>
        <v/>
      </c>
      <c r="AM74" t="str">
        <f t="shared" si="232"/>
        <v/>
      </c>
      <c r="AN74" t="str">
        <f t="shared" si="233"/>
        <v/>
      </c>
      <c r="AO74" t="str">
        <f t="shared" si="234"/>
        <v/>
      </c>
      <c r="AP74" t="str">
        <f t="shared" si="235"/>
        <v/>
      </c>
      <c r="AQ74" t="str">
        <f t="shared" si="236"/>
        <v/>
      </c>
      <c r="AR74" t="str">
        <f t="shared" si="237"/>
        <v/>
      </c>
      <c r="AS74" t="str">
        <f t="shared" si="238"/>
        <v/>
      </c>
      <c r="AT74" t="str">
        <f t="shared" si="239"/>
        <v/>
      </c>
      <c r="AU74" t="str">
        <f t="shared" si="240"/>
        <v/>
      </c>
      <c r="AV74" t="str">
        <f t="shared" si="241"/>
        <v/>
      </c>
      <c r="AW74" t="str">
        <f t="shared" si="242"/>
        <v/>
      </c>
      <c r="AX74" t="str">
        <f t="shared" si="243"/>
        <v/>
      </c>
      <c r="AY74" t="str">
        <f t="shared" si="244"/>
        <v/>
      </c>
      <c r="AZ74" t="str">
        <f t="shared" si="245"/>
        <v/>
      </c>
      <c r="BA74" t="str">
        <f t="shared" si="246"/>
        <v/>
      </c>
      <c r="BB74" t="str">
        <f t="shared" si="247"/>
        <v/>
      </c>
      <c r="BC74" t="str">
        <f t="shared" si="248"/>
        <v/>
      </c>
      <c r="BD74" t="str">
        <f t="shared" si="249"/>
        <v/>
      </c>
      <c r="BE74" t="str">
        <f t="shared" si="250"/>
        <v/>
      </c>
      <c r="BF74" t="str">
        <f t="shared" si="251"/>
        <v/>
      </c>
      <c r="BG74" t="str">
        <f t="shared" si="252"/>
        <v/>
      </c>
      <c r="BH74" t="str">
        <f t="shared" si="253"/>
        <v/>
      </c>
      <c r="BI74" t="str">
        <f t="shared" si="254"/>
        <v/>
      </c>
      <c r="BJ74" t="str">
        <f t="shared" si="255"/>
        <v/>
      </c>
      <c r="BK74" t="str">
        <f t="shared" si="256"/>
        <v/>
      </c>
      <c r="BL74" t="str">
        <f t="shared" si="257"/>
        <v/>
      </c>
      <c r="BM74" t="str">
        <f t="shared" si="258"/>
        <v/>
      </c>
      <c r="BN74" t="str">
        <f t="shared" si="259"/>
        <v/>
      </c>
      <c r="BO74" t="str">
        <f t="shared" si="260"/>
        <v/>
      </c>
      <c r="BP74" t="str">
        <f t="shared" si="261"/>
        <v/>
      </c>
      <c r="BQ74" t="str">
        <f t="shared" si="262"/>
        <v/>
      </c>
      <c r="BR74" t="str">
        <f t="shared" si="263"/>
        <v/>
      </c>
      <c r="BS74" t="str">
        <f t="shared" si="264"/>
        <v/>
      </c>
      <c r="BT74" t="str">
        <f t="shared" si="265"/>
        <v/>
      </c>
      <c r="BU74" t="str">
        <f t="shared" si="266"/>
        <v/>
      </c>
      <c r="BV74" t="str">
        <f t="shared" si="267"/>
        <v/>
      </c>
      <c r="BW74" t="str">
        <f t="shared" si="268"/>
        <v/>
      </c>
      <c r="BX74" t="str">
        <f t="shared" si="269"/>
        <v/>
      </c>
      <c r="BY74" t="str">
        <f t="shared" si="270"/>
        <v/>
      </c>
      <c r="BZ74" t="str">
        <f t="shared" si="271"/>
        <v/>
      </c>
      <c r="CA74" t="str">
        <f t="shared" si="272"/>
        <v/>
      </c>
      <c r="CB74" t="str">
        <f t="shared" si="273"/>
        <v/>
      </c>
      <c r="CC74" t="str">
        <f t="shared" si="274"/>
        <v/>
      </c>
      <c r="CD74" t="str">
        <f t="shared" si="275"/>
        <v/>
      </c>
      <c r="CE74" t="str">
        <f t="shared" si="276"/>
        <v/>
      </c>
      <c r="CF74" t="str">
        <f t="shared" si="277"/>
        <v/>
      </c>
      <c r="CG74" t="str">
        <f t="shared" si="278"/>
        <v/>
      </c>
      <c r="CH74" t="str">
        <f t="shared" si="279"/>
        <v/>
      </c>
      <c r="CI74" t="str">
        <f t="shared" si="280"/>
        <v/>
      </c>
      <c r="CJ74" t="str">
        <f t="shared" si="281"/>
        <v/>
      </c>
      <c r="CK74" t="str">
        <f t="shared" si="282"/>
        <v/>
      </c>
      <c r="CL74" t="str">
        <f t="shared" si="283"/>
        <v/>
      </c>
      <c r="CM74" t="str">
        <f t="shared" si="284"/>
        <v/>
      </c>
      <c r="CN74" t="str">
        <f t="shared" si="285"/>
        <v/>
      </c>
      <c r="CO74" t="str">
        <f t="shared" si="286"/>
        <v/>
      </c>
      <c r="CP74" t="str">
        <f t="shared" si="287"/>
        <v/>
      </c>
      <c r="CQ74" t="str">
        <f t="shared" si="288"/>
        <v/>
      </c>
      <c r="CR74" t="str">
        <f t="shared" si="289"/>
        <v/>
      </c>
      <c r="CS74" t="str">
        <f t="shared" si="290"/>
        <v/>
      </c>
      <c r="CT74" t="str">
        <f t="shared" si="291"/>
        <v/>
      </c>
      <c r="CU74" t="str">
        <f t="shared" si="292"/>
        <v/>
      </c>
      <c r="CV74" t="str">
        <f t="shared" si="293"/>
        <v/>
      </c>
      <c r="CW74" t="str">
        <f t="shared" si="294"/>
        <v/>
      </c>
      <c r="CX74" t="str">
        <f t="shared" si="295"/>
        <v/>
      </c>
      <c r="CY74" t="str">
        <f t="shared" si="296"/>
        <v/>
      </c>
      <c r="CZ74" t="str">
        <f t="shared" si="297"/>
        <v/>
      </c>
      <c r="DA74" t="str">
        <f t="shared" si="298"/>
        <v/>
      </c>
      <c r="DB74" t="str">
        <f t="shared" si="299"/>
        <v/>
      </c>
      <c r="DC74" t="str">
        <f t="shared" si="300"/>
        <v/>
      </c>
      <c r="DD74" t="str">
        <f t="shared" si="301"/>
        <v/>
      </c>
      <c r="DE74" t="str">
        <f t="shared" si="302"/>
        <v/>
      </c>
      <c r="DF74">
        <v>120</v>
      </c>
      <c r="DG74">
        <v>120</v>
      </c>
      <c r="DH74" s="14">
        <v>1326.1</v>
      </c>
      <c r="DI74" s="14">
        <v>1205</v>
      </c>
      <c r="DJ74" s="14">
        <v>680</v>
      </c>
      <c r="DK74" s="14">
        <v>320</v>
      </c>
      <c r="DL74" s="14">
        <v>0</v>
      </c>
      <c r="DM74">
        <v>6.8</v>
      </c>
      <c r="DN74" s="14">
        <v>1023.1</v>
      </c>
      <c r="DO74">
        <v>34</v>
      </c>
      <c r="DP74">
        <v>160</v>
      </c>
      <c r="DQ74" s="14">
        <v>0</v>
      </c>
      <c r="DR74" s="14">
        <v>0</v>
      </c>
      <c r="DS74" s="14">
        <v>1051</v>
      </c>
      <c r="DT74" s="14">
        <v>490</v>
      </c>
      <c r="DU74" s="14">
        <v>1023.1</v>
      </c>
      <c r="DV74">
        <v>6.8</v>
      </c>
      <c r="DW74">
        <v>49</v>
      </c>
      <c r="DX74" s="14">
        <v>5.2</v>
      </c>
      <c r="DY74">
        <v>685</v>
      </c>
      <c r="DZ74">
        <v>1065</v>
      </c>
      <c r="EA74">
        <v>0</v>
      </c>
      <c r="EB74" s="14">
        <f t="shared" si="304"/>
        <v>21600</v>
      </c>
      <c r="EC74" s="14">
        <v>238698</v>
      </c>
      <c r="ED74" s="14">
        <v>216900</v>
      </c>
      <c r="EE74" s="14">
        <v>122400</v>
      </c>
      <c r="EF74" s="14">
        <v>57600</v>
      </c>
      <c r="EG74" s="14">
        <v>0</v>
      </c>
      <c r="EH74" s="14">
        <v>1224</v>
      </c>
      <c r="EI74" s="14">
        <v>184158</v>
      </c>
      <c r="EJ74" s="14">
        <v>6120</v>
      </c>
      <c r="EK74" s="14">
        <v>28800</v>
      </c>
      <c r="EL74" s="14">
        <v>0</v>
      </c>
      <c r="EM74" s="14">
        <v>0</v>
      </c>
      <c r="EN74" s="14">
        <v>189180</v>
      </c>
      <c r="EO74" s="14">
        <v>88200</v>
      </c>
      <c r="EP74" s="14">
        <v>184158</v>
      </c>
      <c r="EQ74">
        <v>1224</v>
      </c>
      <c r="ER74" s="14">
        <v>8820</v>
      </c>
      <c r="ES74" s="14">
        <v>936</v>
      </c>
      <c r="ET74" s="14">
        <v>123300</v>
      </c>
      <c r="EU74" s="14">
        <v>191700</v>
      </c>
      <c r="EV74">
        <v>0</v>
      </c>
      <c r="EW74" t="s">
        <v>53</v>
      </c>
      <c r="EX74" t="s">
        <v>45</v>
      </c>
      <c r="EY74" t="s">
        <v>31</v>
      </c>
      <c r="EZ74" s="2" t="s">
        <v>415</v>
      </c>
      <c r="FA74" s="2"/>
      <c r="FB74" s="2"/>
      <c r="FC74" s="3" t="s">
        <v>436</v>
      </c>
      <c r="FD74" t="s">
        <v>435</v>
      </c>
      <c r="FE74" t="s">
        <v>438</v>
      </c>
      <c r="FF74" t="s">
        <v>439</v>
      </c>
      <c r="FS74">
        <v>528</v>
      </c>
    </row>
    <row r="75" spans="1:175" x14ac:dyDescent="0.2">
      <c r="A75" t="s">
        <v>35</v>
      </c>
      <c r="B75">
        <v>2001</v>
      </c>
      <c r="C75" s="45"/>
      <c r="D75" t="s">
        <v>93</v>
      </c>
      <c r="E75" t="str">
        <f t="shared" si="203"/>
        <v>AZ 2001</v>
      </c>
      <c r="F75" t="s">
        <v>136</v>
      </c>
      <c r="G75" t="s">
        <v>137</v>
      </c>
      <c r="I75" t="s">
        <v>138</v>
      </c>
      <c r="J75" t="str">
        <f t="shared" si="204"/>
        <v/>
      </c>
      <c r="K75" t="str">
        <f t="shared" si="303"/>
        <v/>
      </c>
      <c r="L75" t="str">
        <f t="shared" si="205"/>
        <v/>
      </c>
      <c r="M75" t="str">
        <f t="shared" si="206"/>
        <v/>
      </c>
      <c r="N75" t="str">
        <f t="shared" si="207"/>
        <v/>
      </c>
      <c r="O75" t="str">
        <f t="shared" si="208"/>
        <v/>
      </c>
      <c r="P75" t="str">
        <f t="shared" si="209"/>
        <v/>
      </c>
      <c r="Q75" t="str">
        <f t="shared" si="210"/>
        <v/>
      </c>
      <c r="R75" t="str">
        <f t="shared" si="211"/>
        <v/>
      </c>
      <c r="S75" t="str">
        <f t="shared" si="212"/>
        <v/>
      </c>
      <c r="T75" t="str">
        <f t="shared" si="213"/>
        <v>El Paso South</v>
      </c>
      <c r="U75" t="str">
        <f t="shared" si="214"/>
        <v>El Paso South 2001</v>
      </c>
      <c r="V75" t="str">
        <f t="shared" si="215"/>
        <v/>
      </c>
      <c r="W75" t="str">
        <f t="shared" si="216"/>
        <v/>
      </c>
      <c r="X75" t="str">
        <f t="shared" si="217"/>
        <v/>
      </c>
      <c r="Y75" t="str">
        <f t="shared" si="218"/>
        <v/>
      </c>
      <c r="Z75" t="str">
        <f t="shared" si="219"/>
        <v/>
      </c>
      <c r="AA75" t="str">
        <f t="shared" si="220"/>
        <v/>
      </c>
      <c r="AB75" t="str">
        <f t="shared" si="221"/>
        <v/>
      </c>
      <c r="AC75" t="str">
        <f t="shared" si="222"/>
        <v/>
      </c>
      <c r="AD75" t="str">
        <f t="shared" si="223"/>
        <v/>
      </c>
      <c r="AE75" t="str">
        <f t="shared" si="224"/>
        <v/>
      </c>
      <c r="AF75" t="str">
        <f t="shared" si="225"/>
        <v/>
      </c>
      <c r="AG75" t="str">
        <f t="shared" si="226"/>
        <v/>
      </c>
      <c r="AH75" t="str">
        <f t="shared" si="227"/>
        <v/>
      </c>
      <c r="AI75" t="str">
        <f t="shared" si="228"/>
        <v/>
      </c>
      <c r="AJ75" t="str">
        <f t="shared" si="229"/>
        <v/>
      </c>
      <c r="AK75" t="str">
        <f t="shared" si="230"/>
        <v/>
      </c>
      <c r="AL75" t="str">
        <f t="shared" si="231"/>
        <v/>
      </c>
      <c r="AM75" t="str">
        <f t="shared" si="232"/>
        <v/>
      </c>
      <c r="AN75" t="str">
        <f t="shared" si="233"/>
        <v/>
      </c>
      <c r="AO75" t="str">
        <f t="shared" si="234"/>
        <v/>
      </c>
      <c r="AP75" t="str">
        <f t="shared" si="235"/>
        <v/>
      </c>
      <c r="AQ75" t="str">
        <f t="shared" si="236"/>
        <v/>
      </c>
      <c r="AR75" t="str">
        <f t="shared" si="237"/>
        <v/>
      </c>
      <c r="AS75" t="str">
        <f t="shared" si="238"/>
        <v/>
      </c>
      <c r="AT75" t="str">
        <f t="shared" si="239"/>
        <v/>
      </c>
      <c r="AU75" t="str">
        <f t="shared" si="240"/>
        <v/>
      </c>
      <c r="AV75" t="str">
        <f t="shared" si="241"/>
        <v/>
      </c>
      <c r="AW75" t="str">
        <f t="shared" si="242"/>
        <v/>
      </c>
      <c r="AX75" t="str">
        <f t="shared" si="243"/>
        <v/>
      </c>
      <c r="AY75" t="str">
        <f t="shared" si="244"/>
        <v/>
      </c>
      <c r="AZ75" t="str">
        <f t="shared" si="245"/>
        <v/>
      </c>
      <c r="BA75" t="str">
        <f t="shared" si="246"/>
        <v/>
      </c>
      <c r="BB75" t="str">
        <f t="shared" si="247"/>
        <v/>
      </c>
      <c r="BC75" t="str">
        <f t="shared" si="248"/>
        <v/>
      </c>
      <c r="BD75" t="str">
        <f t="shared" si="249"/>
        <v/>
      </c>
      <c r="BE75" t="str">
        <f t="shared" si="250"/>
        <v/>
      </c>
      <c r="BF75" t="str">
        <f t="shared" si="251"/>
        <v/>
      </c>
      <c r="BG75" t="str">
        <f t="shared" si="252"/>
        <v/>
      </c>
      <c r="BH75" t="str">
        <f t="shared" si="253"/>
        <v/>
      </c>
      <c r="BI75" t="str">
        <f t="shared" si="254"/>
        <v/>
      </c>
      <c r="BJ75" t="str">
        <f t="shared" si="255"/>
        <v/>
      </c>
      <c r="BK75" t="str">
        <f t="shared" si="256"/>
        <v/>
      </c>
      <c r="BL75" t="str">
        <f t="shared" si="257"/>
        <v/>
      </c>
      <c r="BM75" t="str">
        <f t="shared" si="258"/>
        <v/>
      </c>
      <c r="BN75" t="str">
        <f t="shared" si="259"/>
        <v/>
      </c>
      <c r="BO75" t="str">
        <f t="shared" si="260"/>
        <v/>
      </c>
      <c r="BP75" t="str">
        <f t="shared" si="261"/>
        <v/>
      </c>
      <c r="BQ75" t="str">
        <f t="shared" si="262"/>
        <v/>
      </c>
      <c r="BR75" t="str">
        <f t="shared" si="263"/>
        <v/>
      </c>
      <c r="BS75" t="str">
        <f t="shared" si="264"/>
        <v/>
      </c>
      <c r="BT75" t="str">
        <f t="shared" si="265"/>
        <v/>
      </c>
      <c r="BU75" t="str">
        <f t="shared" si="266"/>
        <v/>
      </c>
      <c r="BV75" t="str">
        <f t="shared" si="267"/>
        <v/>
      </c>
      <c r="BW75" t="str">
        <f t="shared" si="268"/>
        <v/>
      </c>
      <c r="BX75" t="str">
        <f t="shared" si="269"/>
        <v/>
      </c>
      <c r="BY75" t="str">
        <f t="shared" si="270"/>
        <v/>
      </c>
      <c r="BZ75" t="str">
        <f t="shared" si="271"/>
        <v/>
      </c>
      <c r="CA75" t="str">
        <f t="shared" si="272"/>
        <v/>
      </c>
      <c r="CB75" t="str">
        <f t="shared" si="273"/>
        <v/>
      </c>
      <c r="CC75" t="str">
        <f t="shared" si="274"/>
        <v/>
      </c>
      <c r="CD75" t="str">
        <f t="shared" si="275"/>
        <v/>
      </c>
      <c r="CE75" t="str">
        <f t="shared" si="276"/>
        <v/>
      </c>
      <c r="CF75" t="str">
        <f t="shared" si="277"/>
        <v/>
      </c>
      <c r="CG75" t="str">
        <f t="shared" si="278"/>
        <v/>
      </c>
      <c r="CH75" t="str">
        <f t="shared" si="279"/>
        <v/>
      </c>
      <c r="CI75" t="str">
        <f t="shared" si="280"/>
        <v/>
      </c>
      <c r="CJ75" t="str">
        <f t="shared" si="281"/>
        <v/>
      </c>
      <c r="CK75" t="str">
        <f t="shared" si="282"/>
        <v/>
      </c>
      <c r="CL75" t="str">
        <f t="shared" si="283"/>
        <v/>
      </c>
      <c r="CM75" t="str">
        <f t="shared" si="284"/>
        <v/>
      </c>
      <c r="CN75" t="str">
        <f t="shared" si="285"/>
        <v/>
      </c>
      <c r="CO75" t="str">
        <f t="shared" si="286"/>
        <v/>
      </c>
      <c r="CP75" t="str">
        <f t="shared" si="287"/>
        <v/>
      </c>
      <c r="CQ75" t="str">
        <f t="shared" si="288"/>
        <v/>
      </c>
      <c r="CR75" t="str">
        <f t="shared" si="289"/>
        <v/>
      </c>
      <c r="CS75" t="str">
        <f t="shared" si="290"/>
        <v/>
      </c>
      <c r="CT75" t="str">
        <f t="shared" si="291"/>
        <v/>
      </c>
      <c r="CU75" t="str">
        <f t="shared" si="292"/>
        <v/>
      </c>
      <c r="CV75" t="str">
        <f t="shared" si="293"/>
        <v/>
      </c>
      <c r="CW75" t="str">
        <f t="shared" si="294"/>
        <v/>
      </c>
      <c r="CX75" t="str">
        <f t="shared" si="295"/>
        <v/>
      </c>
      <c r="CY75" t="str">
        <f t="shared" si="296"/>
        <v/>
      </c>
      <c r="CZ75" t="str">
        <f t="shared" si="297"/>
        <v/>
      </c>
      <c r="DA75" t="str">
        <f t="shared" si="298"/>
        <v/>
      </c>
      <c r="DB75" t="str">
        <f t="shared" si="299"/>
        <v/>
      </c>
      <c r="DC75" t="str">
        <f t="shared" si="300"/>
        <v/>
      </c>
      <c r="DD75" t="str">
        <f t="shared" si="301"/>
        <v/>
      </c>
      <c r="DE75" t="str">
        <f t="shared" si="302"/>
        <v/>
      </c>
      <c r="DF75">
        <v>225</v>
      </c>
      <c r="DG75">
        <v>225</v>
      </c>
      <c r="DH75" s="14">
        <v>1401.1</v>
      </c>
      <c r="DI75" s="14">
        <v>1205</v>
      </c>
      <c r="DJ75" s="14">
        <v>905</v>
      </c>
      <c r="DK75" s="14">
        <v>1363</v>
      </c>
      <c r="DL75" s="14">
        <v>125</v>
      </c>
      <c r="DM75">
        <v>6.8</v>
      </c>
      <c r="DN75" s="14">
        <v>1023.1</v>
      </c>
      <c r="DO75">
        <v>34</v>
      </c>
      <c r="DP75">
        <v>160</v>
      </c>
      <c r="DQ75" s="14">
        <v>0</v>
      </c>
      <c r="DR75" s="14">
        <v>350</v>
      </c>
      <c r="DS75" s="14">
        <v>1051</v>
      </c>
      <c r="DT75" s="14">
        <v>760</v>
      </c>
      <c r="DU75" s="14">
        <v>1023.1</v>
      </c>
      <c r="DV75">
        <v>6.8</v>
      </c>
      <c r="DW75">
        <v>49</v>
      </c>
      <c r="DX75" s="14">
        <v>5.2</v>
      </c>
      <c r="DY75">
        <v>685</v>
      </c>
      <c r="DZ75">
        <v>1065</v>
      </c>
      <c r="EA75">
        <v>0</v>
      </c>
      <c r="EB75" s="14">
        <f t="shared" si="304"/>
        <v>40500</v>
      </c>
      <c r="EC75" s="14">
        <v>252198</v>
      </c>
      <c r="ED75" s="14">
        <v>216900</v>
      </c>
      <c r="EE75" s="14">
        <v>162900</v>
      </c>
      <c r="EF75" s="14">
        <v>245340</v>
      </c>
      <c r="EG75" s="14">
        <v>22500</v>
      </c>
      <c r="EH75" s="14">
        <v>1224</v>
      </c>
      <c r="EI75" s="14">
        <v>184158</v>
      </c>
      <c r="EJ75" s="14">
        <v>6120</v>
      </c>
      <c r="EK75" s="14">
        <v>28800</v>
      </c>
      <c r="EL75" s="14">
        <v>0</v>
      </c>
      <c r="EM75" s="14">
        <v>63000</v>
      </c>
      <c r="EN75" s="14">
        <v>189180</v>
      </c>
      <c r="EO75" s="14">
        <v>136800</v>
      </c>
      <c r="EP75" s="14">
        <v>184158</v>
      </c>
      <c r="EQ75">
        <v>1224</v>
      </c>
      <c r="ER75" s="14">
        <v>8820</v>
      </c>
      <c r="ES75" s="14">
        <v>936</v>
      </c>
      <c r="ET75" s="14">
        <v>123300</v>
      </c>
      <c r="EU75" s="14">
        <v>191700</v>
      </c>
      <c r="EV75">
        <v>0</v>
      </c>
      <c r="EW75" t="s">
        <v>53</v>
      </c>
      <c r="EX75" t="s">
        <v>45</v>
      </c>
      <c r="EY75" t="s">
        <v>31</v>
      </c>
      <c r="EZ75" s="2" t="s">
        <v>415</v>
      </c>
      <c r="FA75" s="2"/>
      <c r="FB75" s="2"/>
      <c r="FS75">
        <v>375</v>
      </c>
    </row>
    <row r="76" spans="1:175" x14ac:dyDescent="0.2">
      <c r="A76" t="s">
        <v>204</v>
      </c>
      <c r="B76">
        <v>2002</v>
      </c>
      <c r="C76" s="45">
        <v>37316</v>
      </c>
      <c r="D76" t="s">
        <v>93</v>
      </c>
      <c r="E76" t="str">
        <f t="shared" si="0"/>
        <v>AZ 2002</v>
      </c>
      <c r="F76" t="s">
        <v>136</v>
      </c>
      <c r="G76" t="s">
        <v>137</v>
      </c>
      <c r="H76" t="s">
        <v>217</v>
      </c>
      <c r="I76" t="s">
        <v>218</v>
      </c>
      <c r="J76" t="str">
        <f t="shared" si="204"/>
        <v/>
      </c>
      <c r="K76" t="str">
        <f t="shared" si="303"/>
        <v/>
      </c>
      <c r="L76" t="str">
        <f t="shared" si="205"/>
        <v/>
      </c>
      <c r="M76" t="str">
        <f t="shared" si="206"/>
        <v/>
      </c>
      <c r="N76" t="str">
        <f t="shared" si="207"/>
        <v/>
      </c>
      <c r="O76" t="str">
        <f t="shared" si="208"/>
        <v/>
      </c>
      <c r="P76" t="str">
        <f t="shared" si="209"/>
        <v/>
      </c>
      <c r="Q76" t="str">
        <f t="shared" si="210"/>
        <v/>
      </c>
      <c r="R76" t="str">
        <f t="shared" si="211"/>
        <v/>
      </c>
      <c r="S76" t="str">
        <f t="shared" si="212"/>
        <v/>
      </c>
      <c r="T76" t="str">
        <f t="shared" si="213"/>
        <v>El Paso South</v>
      </c>
      <c r="U76" t="str">
        <f t="shared" si="214"/>
        <v/>
      </c>
      <c r="V76" t="str">
        <f t="shared" si="215"/>
        <v>El Paso South 2002</v>
      </c>
      <c r="W76" t="str">
        <f t="shared" si="216"/>
        <v/>
      </c>
      <c r="X76" t="str">
        <f t="shared" si="217"/>
        <v/>
      </c>
      <c r="Y76" t="str">
        <f t="shared" si="218"/>
        <v/>
      </c>
      <c r="Z76" t="str">
        <f t="shared" si="219"/>
        <v/>
      </c>
      <c r="AA76" t="str">
        <f t="shared" si="220"/>
        <v/>
      </c>
      <c r="AB76" t="str">
        <f t="shared" si="221"/>
        <v/>
      </c>
      <c r="AC76" t="str">
        <f t="shared" si="222"/>
        <v/>
      </c>
      <c r="AD76" t="str">
        <f t="shared" si="223"/>
        <v/>
      </c>
      <c r="AE76" t="str">
        <f t="shared" si="224"/>
        <v/>
      </c>
      <c r="AF76" t="str">
        <f t="shared" si="225"/>
        <v/>
      </c>
      <c r="AG76" t="str">
        <f t="shared" si="226"/>
        <v/>
      </c>
      <c r="AH76" t="str">
        <f t="shared" si="227"/>
        <v/>
      </c>
      <c r="AI76" t="str">
        <f t="shared" si="228"/>
        <v/>
      </c>
      <c r="AJ76" t="str">
        <f t="shared" si="229"/>
        <v/>
      </c>
      <c r="AK76" t="str">
        <f t="shared" si="230"/>
        <v/>
      </c>
      <c r="AL76" t="str">
        <f t="shared" si="231"/>
        <v/>
      </c>
      <c r="AM76" t="str">
        <f t="shared" si="232"/>
        <v/>
      </c>
      <c r="AN76" t="str">
        <f t="shared" si="233"/>
        <v/>
      </c>
      <c r="AO76" t="str">
        <f t="shared" si="234"/>
        <v/>
      </c>
      <c r="AP76" t="str">
        <f t="shared" si="235"/>
        <v/>
      </c>
      <c r="AQ76" t="str">
        <f t="shared" si="236"/>
        <v/>
      </c>
      <c r="AR76" t="str">
        <f t="shared" si="237"/>
        <v/>
      </c>
      <c r="AS76" t="str">
        <f t="shared" si="238"/>
        <v/>
      </c>
      <c r="AT76" t="str">
        <f t="shared" si="239"/>
        <v/>
      </c>
      <c r="AU76" t="str">
        <f t="shared" si="240"/>
        <v/>
      </c>
      <c r="AV76" t="str">
        <f t="shared" si="241"/>
        <v/>
      </c>
      <c r="AW76" t="str">
        <f t="shared" si="242"/>
        <v/>
      </c>
      <c r="AX76" t="str">
        <f t="shared" si="243"/>
        <v/>
      </c>
      <c r="AY76" t="str">
        <f t="shared" si="244"/>
        <v/>
      </c>
      <c r="AZ76" t="str">
        <f t="shared" si="245"/>
        <v/>
      </c>
      <c r="BA76" t="str">
        <f t="shared" si="246"/>
        <v/>
      </c>
      <c r="BB76" t="str">
        <f t="shared" si="247"/>
        <v/>
      </c>
      <c r="BC76" t="str">
        <f t="shared" si="248"/>
        <v/>
      </c>
      <c r="BD76" t="str">
        <f t="shared" si="249"/>
        <v/>
      </c>
      <c r="BE76" t="str">
        <f t="shared" si="250"/>
        <v/>
      </c>
      <c r="BF76" t="str">
        <f t="shared" si="251"/>
        <v/>
      </c>
      <c r="BG76" t="str">
        <f t="shared" si="252"/>
        <v/>
      </c>
      <c r="BH76" t="str">
        <f t="shared" si="253"/>
        <v/>
      </c>
      <c r="BI76" t="str">
        <f t="shared" si="254"/>
        <v/>
      </c>
      <c r="BJ76" t="str">
        <f t="shared" si="255"/>
        <v/>
      </c>
      <c r="BK76" t="str">
        <f t="shared" si="256"/>
        <v/>
      </c>
      <c r="BL76" t="str">
        <f t="shared" si="257"/>
        <v/>
      </c>
      <c r="BM76" t="str">
        <f t="shared" si="258"/>
        <v/>
      </c>
      <c r="BN76" t="str">
        <f t="shared" si="259"/>
        <v/>
      </c>
      <c r="BO76" t="str">
        <f t="shared" si="260"/>
        <v/>
      </c>
      <c r="BP76" t="str">
        <f t="shared" si="261"/>
        <v/>
      </c>
      <c r="BQ76" t="str">
        <f t="shared" si="262"/>
        <v/>
      </c>
      <c r="BR76" t="str">
        <f t="shared" si="263"/>
        <v/>
      </c>
      <c r="BS76" t="str">
        <f t="shared" si="264"/>
        <v/>
      </c>
      <c r="BT76" t="str">
        <f t="shared" si="265"/>
        <v/>
      </c>
      <c r="BU76" t="str">
        <f t="shared" si="266"/>
        <v/>
      </c>
      <c r="BV76" t="str">
        <f t="shared" si="267"/>
        <v/>
      </c>
      <c r="BW76" t="str">
        <f t="shared" si="268"/>
        <v/>
      </c>
      <c r="BX76" t="str">
        <f t="shared" si="269"/>
        <v/>
      </c>
      <c r="BY76" t="str">
        <f t="shared" si="270"/>
        <v/>
      </c>
      <c r="BZ76" t="str">
        <f t="shared" si="271"/>
        <v/>
      </c>
      <c r="CA76" t="str">
        <f t="shared" si="272"/>
        <v/>
      </c>
      <c r="CB76" t="str">
        <f t="shared" si="273"/>
        <v/>
      </c>
      <c r="CC76" t="str">
        <f t="shared" si="274"/>
        <v/>
      </c>
      <c r="CD76" t="str">
        <f t="shared" si="275"/>
        <v/>
      </c>
      <c r="CE76" t="str">
        <f t="shared" si="276"/>
        <v/>
      </c>
      <c r="CF76" t="str">
        <f t="shared" si="277"/>
        <v/>
      </c>
      <c r="CG76" t="str">
        <f t="shared" si="278"/>
        <v/>
      </c>
      <c r="CH76" t="str">
        <f t="shared" si="279"/>
        <v/>
      </c>
      <c r="CI76" t="str">
        <f t="shared" si="280"/>
        <v/>
      </c>
      <c r="CJ76" t="str">
        <f t="shared" si="281"/>
        <v/>
      </c>
      <c r="CK76" t="str">
        <f t="shared" si="282"/>
        <v/>
      </c>
      <c r="CL76" t="str">
        <f t="shared" si="283"/>
        <v/>
      </c>
      <c r="CM76" t="str">
        <f t="shared" si="284"/>
        <v/>
      </c>
      <c r="CN76" t="str">
        <f t="shared" si="285"/>
        <v/>
      </c>
      <c r="CO76" t="str">
        <f t="shared" si="286"/>
        <v/>
      </c>
      <c r="CP76" t="str">
        <f t="shared" si="287"/>
        <v/>
      </c>
      <c r="CQ76" t="str">
        <f t="shared" si="288"/>
        <v/>
      </c>
      <c r="CR76" t="str">
        <f t="shared" si="289"/>
        <v/>
      </c>
      <c r="CS76" t="str">
        <f t="shared" si="290"/>
        <v/>
      </c>
      <c r="CT76" t="str">
        <f t="shared" si="291"/>
        <v/>
      </c>
      <c r="CU76" t="str">
        <f t="shared" si="292"/>
        <v/>
      </c>
      <c r="CV76" t="str">
        <f t="shared" si="293"/>
        <v/>
      </c>
      <c r="CW76" t="str">
        <f t="shared" si="294"/>
        <v/>
      </c>
      <c r="CX76" t="str">
        <f t="shared" si="295"/>
        <v/>
      </c>
      <c r="CY76" t="str">
        <f t="shared" si="296"/>
        <v/>
      </c>
      <c r="CZ76" t="str">
        <f t="shared" si="297"/>
        <v/>
      </c>
      <c r="DA76" t="str">
        <f t="shared" si="298"/>
        <v/>
      </c>
      <c r="DB76" t="str">
        <f t="shared" si="299"/>
        <v/>
      </c>
      <c r="DC76" t="str">
        <f t="shared" si="300"/>
        <v/>
      </c>
      <c r="DD76" t="str">
        <f t="shared" si="301"/>
        <v/>
      </c>
      <c r="DE76" t="str">
        <f t="shared" si="302"/>
        <v/>
      </c>
      <c r="DF76">
        <v>350</v>
      </c>
      <c r="DG76">
        <v>0</v>
      </c>
      <c r="DH76" s="14">
        <v>1401.1</v>
      </c>
      <c r="DI76" s="14">
        <v>1205</v>
      </c>
      <c r="DJ76" s="14">
        <v>1255</v>
      </c>
      <c r="DK76" s="14">
        <v>1363</v>
      </c>
      <c r="DL76" s="14">
        <v>345</v>
      </c>
      <c r="DM76">
        <v>6.8</v>
      </c>
      <c r="DN76" s="14">
        <v>1023.1</v>
      </c>
      <c r="DO76">
        <v>34</v>
      </c>
      <c r="DP76">
        <v>160</v>
      </c>
      <c r="DQ76" s="14">
        <v>0</v>
      </c>
      <c r="DR76" s="14">
        <v>350</v>
      </c>
      <c r="DS76" s="14">
        <v>1051</v>
      </c>
      <c r="DT76" s="14">
        <v>760</v>
      </c>
      <c r="DU76" s="14">
        <v>1023.1</v>
      </c>
      <c r="DV76">
        <v>6.8</v>
      </c>
      <c r="DW76">
        <v>49</v>
      </c>
      <c r="DX76" s="14">
        <v>5.2</v>
      </c>
      <c r="DY76">
        <v>685</v>
      </c>
      <c r="DZ76">
        <v>1065</v>
      </c>
      <c r="EA76">
        <v>0</v>
      </c>
      <c r="EB76" s="14">
        <f t="shared" si="304"/>
        <v>63000</v>
      </c>
      <c r="EC76" s="14">
        <v>252198</v>
      </c>
      <c r="ED76" s="14">
        <v>216900</v>
      </c>
      <c r="EE76" s="14">
        <v>225900</v>
      </c>
      <c r="EF76" s="14">
        <v>245340</v>
      </c>
      <c r="EG76" s="14">
        <v>62100</v>
      </c>
      <c r="EH76" s="14">
        <v>1224</v>
      </c>
      <c r="EI76" s="14">
        <v>184158</v>
      </c>
      <c r="EJ76" s="14">
        <v>6120</v>
      </c>
      <c r="EK76" s="14">
        <v>28800</v>
      </c>
      <c r="EL76" s="14">
        <v>0</v>
      </c>
      <c r="EM76" s="14">
        <v>63000</v>
      </c>
      <c r="EN76" s="14">
        <v>189180</v>
      </c>
      <c r="EO76" s="14">
        <v>136800</v>
      </c>
      <c r="EP76" s="14">
        <v>184158</v>
      </c>
      <c r="EQ76">
        <v>1224</v>
      </c>
      <c r="ER76" s="14">
        <v>8820</v>
      </c>
      <c r="ES76" s="14">
        <v>936</v>
      </c>
      <c r="ET76" s="14">
        <v>123300</v>
      </c>
      <c r="EU76" s="14">
        <v>191700</v>
      </c>
      <c r="EV76">
        <v>0</v>
      </c>
      <c r="EW76" t="s">
        <v>53</v>
      </c>
      <c r="EX76" t="s">
        <v>45</v>
      </c>
      <c r="EY76" t="s">
        <v>31</v>
      </c>
      <c r="EZ76" s="2" t="s">
        <v>415</v>
      </c>
      <c r="FA76" s="2"/>
      <c r="FB76" s="2"/>
      <c r="FC76" t="s">
        <v>494</v>
      </c>
      <c r="FD76" t="s">
        <v>495</v>
      </c>
      <c r="FH76">
        <v>0</v>
      </c>
      <c r="FS76">
        <v>748</v>
      </c>
    </row>
    <row r="77" spans="1:175" x14ac:dyDescent="0.2">
      <c r="A77" t="s">
        <v>204</v>
      </c>
      <c r="B77">
        <v>2002</v>
      </c>
      <c r="C77" s="45">
        <v>37408</v>
      </c>
      <c r="D77" t="s">
        <v>93</v>
      </c>
      <c r="E77" t="str">
        <f t="shared" si="0"/>
        <v>AZ 2002</v>
      </c>
      <c r="F77" t="s">
        <v>370</v>
      </c>
      <c r="G77" t="s">
        <v>161</v>
      </c>
      <c r="H77" t="s">
        <v>371</v>
      </c>
      <c r="I77" t="s">
        <v>372</v>
      </c>
      <c r="J77" t="str">
        <f t="shared" si="204"/>
        <v/>
      </c>
      <c r="K77" t="str">
        <f t="shared" si="303"/>
        <v/>
      </c>
      <c r="L77" t="str">
        <f t="shared" si="205"/>
        <v/>
      </c>
      <c r="M77" t="str">
        <f t="shared" si="206"/>
        <v/>
      </c>
      <c r="N77" t="str">
        <f t="shared" si="207"/>
        <v/>
      </c>
      <c r="O77" t="str">
        <f t="shared" si="208"/>
        <v/>
      </c>
      <c r="P77" t="str">
        <f t="shared" si="209"/>
        <v/>
      </c>
      <c r="Q77" t="str">
        <f t="shared" si="210"/>
        <v/>
      </c>
      <c r="R77" t="str">
        <f t="shared" si="211"/>
        <v/>
      </c>
      <c r="S77" t="str">
        <f t="shared" si="212"/>
        <v/>
      </c>
      <c r="T77" t="str">
        <f t="shared" si="213"/>
        <v>El Paso South</v>
      </c>
      <c r="U77" t="str">
        <f t="shared" si="214"/>
        <v/>
      </c>
      <c r="V77" t="str">
        <f t="shared" si="215"/>
        <v>El Paso South 2002</v>
      </c>
      <c r="W77" t="str">
        <f t="shared" si="216"/>
        <v/>
      </c>
      <c r="X77" t="str">
        <f t="shared" si="217"/>
        <v/>
      </c>
      <c r="Y77" t="str">
        <f t="shared" si="218"/>
        <v/>
      </c>
      <c r="Z77" t="str">
        <f t="shared" si="219"/>
        <v/>
      </c>
      <c r="AA77" t="str">
        <f t="shared" si="220"/>
        <v/>
      </c>
      <c r="AB77" t="str">
        <f t="shared" si="221"/>
        <v/>
      </c>
      <c r="AC77" t="str">
        <f t="shared" si="222"/>
        <v/>
      </c>
      <c r="AD77" t="str">
        <f t="shared" si="223"/>
        <v/>
      </c>
      <c r="AE77" t="str">
        <f t="shared" si="224"/>
        <v/>
      </c>
      <c r="AF77" t="str">
        <f t="shared" si="225"/>
        <v/>
      </c>
      <c r="AG77" t="str">
        <f t="shared" si="226"/>
        <v/>
      </c>
      <c r="AH77" t="str">
        <f t="shared" si="227"/>
        <v/>
      </c>
      <c r="AI77" t="str">
        <f t="shared" si="228"/>
        <v/>
      </c>
      <c r="AJ77" t="str">
        <f t="shared" si="229"/>
        <v/>
      </c>
      <c r="AK77" t="str">
        <f t="shared" si="230"/>
        <v/>
      </c>
      <c r="AL77" t="str">
        <f t="shared" si="231"/>
        <v/>
      </c>
      <c r="AM77" t="str">
        <f t="shared" si="232"/>
        <v/>
      </c>
      <c r="AN77" t="str">
        <f t="shared" si="233"/>
        <v/>
      </c>
      <c r="AO77" t="str">
        <f t="shared" si="234"/>
        <v/>
      </c>
      <c r="AP77" t="str">
        <f t="shared" si="235"/>
        <v/>
      </c>
      <c r="AQ77" t="str">
        <f t="shared" si="236"/>
        <v/>
      </c>
      <c r="AR77" t="str">
        <f t="shared" si="237"/>
        <v/>
      </c>
      <c r="AS77" t="str">
        <f t="shared" si="238"/>
        <v/>
      </c>
      <c r="AT77" t="str">
        <f t="shared" si="239"/>
        <v/>
      </c>
      <c r="AU77" t="str">
        <f t="shared" si="240"/>
        <v/>
      </c>
      <c r="AV77" t="str">
        <f t="shared" si="241"/>
        <v/>
      </c>
      <c r="AW77" t="str">
        <f t="shared" si="242"/>
        <v/>
      </c>
      <c r="AX77" t="str">
        <f t="shared" si="243"/>
        <v/>
      </c>
      <c r="AY77" t="str">
        <f t="shared" si="244"/>
        <v/>
      </c>
      <c r="AZ77" t="str">
        <f t="shared" si="245"/>
        <v/>
      </c>
      <c r="BA77" t="str">
        <f t="shared" si="246"/>
        <v/>
      </c>
      <c r="BB77" t="str">
        <f t="shared" si="247"/>
        <v/>
      </c>
      <c r="BC77" t="str">
        <f t="shared" si="248"/>
        <v/>
      </c>
      <c r="BD77" t="str">
        <f t="shared" si="249"/>
        <v/>
      </c>
      <c r="BE77" t="str">
        <f t="shared" si="250"/>
        <v/>
      </c>
      <c r="BF77" t="str">
        <f t="shared" si="251"/>
        <v/>
      </c>
      <c r="BG77" t="str">
        <f t="shared" si="252"/>
        <v/>
      </c>
      <c r="BH77" t="str">
        <f t="shared" si="253"/>
        <v/>
      </c>
      <c r="BI77" t="str">
        <f t="shared" si="254"/>
        <v/>
      </c>
      <c r="BJ77" t="str">
        <f t="shared" si="255"/>
        <v/>
      </c>
      <c r="BK77" t="str">
        <f t="shared" si="256"/>
        <v/>
      </c>
      <c r="BL77" t="str">
        <f t="shared" si="257"/>
        <v/>
      </c>
      <c r="BM77" t="str">
        <f t="shared" si="258"/>
        <v/>
      </c>
      <c r="BN77" t="str">
        <f t="shared" si="259"/>
        <v/>
      </c>
      <c r="BO77" t="str">
        <f t="shared" si="260"/>
        <v/>
      </c>
      <c r="BP77" t="str">
        <f t="shared" si="261"/>
        <v/>
      </c>
      <c r="BQ77" t="str">
        <f t="shared" si="262"/>
        <v/>
      </c>
      <c r="BR77" t="str">
        <f t="shared" si="263"/>
        <v/>
      </c>
      <c r="BS77" t="str">
        <f t="shared" si="264"/>
        <v/>
      </c>
      <c r="BT77" t="str">
        <f t="shared" si="265"/>
        <v/>
      </c>
      <c r="BU77" t="str">
        <f t="shared" si="266"/>
        <v/>
      </c>
      <c r="BV77" t="str">
        <f t="shared" si="267"/>
        <v/>
      </c>
      <c r="BW77" t="str">
        <f t="shared" si="268"/>
        <v/>
      </c>
      <c r="BX77" t="str">
        <f t="shared" si="269"/>
        <v/>
      </c>
      <c r="BY77" t="str">
        <f t="shared" si="270"/>
        <v/>
      </c>
      <c r="BZ77" t="str">
        <f t="shared" si="271"/>
        <v/>
      </c>
      <c r="CA77" t="str">
        <f t="shared" si="272"/>
        <v/>
      </c>
      <c r="CB77" t="str">
        <f t="shared" si="273"/>
        <v/>
      </c>
      <c r="CC77" t="str">
        <f t="shared" si="274"/>
        <v/>
      </c>
      <c r="CD77" t="str">
        <f t="shared" si="275"/>
        <v/>
      </c>
      <c r="CE77" t="str">
        <f t="shared" si="276"/>
        <v/>
      </c>
      <c r="CF77" t="str">
        <f t="shared" si="277"/>
        <v/>
      </c>
      <c r="CG77" t="str">
        <f t="shared" si="278"/>
        <v/>
      </c>
      <c r="CH77" t="str">
        <f t="shared" si="279"/>
        <v/>
      </c>
      <c r="CI77" t="str">
        <f t="shared" si="280"/>
        <v/>
      </c>
      <c r="CJ77" t="str">
        <f t="shared" si="281"/>
        <v/>
      </c>
      <c r="CK77" t="str">
        <f t="shared" si="282"/>
        <v/>
      </c>
      <c r="CL77" t="str">
        <f t="shared" si="283"/>
        <v/>
      </c>
      <c r="CM77" t="str">
        <f t="shared" si="284"/>
        <v/>
      </c>
      <c r="CN77" t="str">
        <f t="shared" si="285"/>
        <v/>
      </c>
      <c r="CO77" t="str">
        <f t="shared" si="286"/>
        <v/>
      </c>
      <c r="CP77" t="str">
        <f t="shared" si="287"/>
        <v/>
      </c>
      <c r="CQ77" t="str">
        <f t="shared" si="288"/>
        <v/>
      </c>
      <c r="CR77" t="str">
        <f t="shared" si="289"/>
        <v/>
      </c>
      <c r="CS77" t="str">
        <f t="shared" si="290"/>
        <v/>
      </c>
      <c r="CT77" t="str">
        <f t="shared" si="291"/>
        <v/>
      </c>
      <c r="CU77" t="str">
        <f t="shared" si="292"/>
        <v/>
      </c>
      <c r="CV77" t="str">
        <f t="shared" si="293"/>
        <v/>
      </c>
      <c r="CW77" t="str">
        <f t="shared" si="294"/>
        <v/>
      </c>
      <c r="CX77" t="str">
        <f t="shared" si="295"/>
        <v/>
      </c>
      <c r="CY77" t="str">
        <f t="shared" si="296"/>
        <v/>
      </c>
      <c r="CZ77" t="str">
        <f t="shared" si="297"/>
        <v/>
      </c>
      <c r="DA77" t="str">
        <f t="shared" si="298"/>
        <v/>
      </c>
      <c r="DB77" t="str">
        <f t="shared" si="299"/>
        <v/>
      </c>
      <c r="DC77" t="str">
        <f t="shared" si="300"/>
        <v/>
      </c>
      <c r="DD77" t="str">
        <f t="shared" si="301"/>
        <v/>
      </c>
      <c r="DE77" t="str">
        <f t="shared" si="302"/>
        <v/>
      </c>
      <c r="DF77">
        <v>600</v>
      </c>
      <c r="DG77">
        <v>600</v>
      </c>
      <c r="DH77" s="14">
        <v>1611.1</v>
      </c>
      <c r="DI77" s="14">
        <v>1205</v>
      </c>
      <c r="DJ77" s="14">
        <v>2915</v>
      </c>
      <c r="DK77" s="14">
        <v>1363</v>
      </c>
      <c r="DL77" s="14">
        <v>345</v>
      </c>
      <c r="DM77">
        <v>6.8</v>
      </c>
      <c r="DN77" s="14">
        <v>1233.0999999999999</v>
      </c>
      <c r="DO77">
        <v>34</v>
      </c>
      <c r="DP77">
        <v>160</v>
      </c>
      <c r="DQ77" s="14">
        <v>280</v>
      </c>
      <c r="DR77" s="14">
        <v>350</v>
      </c>
      <c r="DS77" s="14">
        <v>1051</v>
      </c>
      <c r="DT77" s="14">
        <v>760</v>
      </c>
      <c r="DU77" s="14">
        <v>1233.0999999999999</v>
      </c>
      <c r="DV77">
        <v>6.8</v>
      </c>
      <c r="DW77">
        <v>49</v>
      </c>
      <c r="DX77" s="14">
        <v>5.2</v>
      </c>
      <c r="DY77">
        <v>685</v>
      </c>
      <c r="DZ77">
        <v>1065</v>
      </c>
      <c r="EA77">
        <v>0</v>
      </c>
      <c r="EB77" s="14">
        <f t="shared" si="304"/>
        <v>108000</v>
      </c>
      <c r="EC77" s="14">
        <v>289998</v>
      </c>
      <c r="ED77" s="14">
        <v>216900</v>
      </c>
      <c r="EE77" s="14">
        <v>524700</v>
      </c>
      <c r="EF77" s="14">
        <v>245340</v>
      </c>
      <c r="EG77" s="14">
        <v>62100</v>
      </c>
      <c r="EH77" s="14">
        <v>1224</v>
      </c>
      <c r="EI77" s="14">
        <v>221958</v>
      </c>
      <c r="EJ77" s="14">
        <v>6120</v>
      </c>
      <c r="EK77" s="14">
        <v>28800</v>
      </c>
      <c r="EL77" s="14">
        <v>50400</v>
      </c>
      <c r="EM77" s="14">
        <v>63000</v>
      </c>
      <c r="EN77" s="14">
        <v>189180</v>
      </c>
      <c r="EO77" s="14">
        <v>136800</v>
      </c>
      <c r="EP77" s="14">
        <v>221958</v>
      </c>
      <c r="EQ77">
        <v>1224</v>
      </c>
      <c r="ER77" s="14">
        <v>8820</v>
      </c>
      <c r="ES77" s="14">
        <v>936</v>
      </c>
      <c r="ET77" s="14">
        <v>123300</v>
      </c>
      <c r="EU77" s="14">
        <v>191700</v>
      </c>
      <c r="EV77">
        <v>0</v>
      </c>
      <c r="EW77" t="s">
        <v>36</v>
      </c>
      <c r="EX77" t="s">
        <v>45</v>
      </c>
      <c r="EY77" t="s">
        <v>31</v>
      </c>
      <c r="EZ77" t="s">
        <v>415</v>
      </c>
      <c r="FC77" t="s">
        <v>492</v>
      </c>
      <c r="FD77" t="s">
        <v>493</v>
      </c>
      <c r="FH77">
        <v>0</v>
      </c>
      <c r="FS77">
        <v>876</v>
      </c>
    </row>
    <row r="78" spans="1:175" x14ac:dyDescent="0.2">
      <c r="A78" t="s">
        <v>35</v>
      </c>
      <c r="B78">
        <v>2002</v>
      </c>
      <c r="C78" s="45">
        <v>37408</v>
      </c>
      <c r="D78" t="s">
        <v>93</v>
      </c>
      <c r="E78" t="str">
        <f>CONCATENATE(D78," ",B78)</f>
        <v>AZ 2002</v>
      </c>
      <c r="F78" t="s">
        <v>267</v>
      </c>
      <c r="G78" t="s">
        <v>92</v>
      </c>
      <c r="H78" t="s">
        <v>283</v>
      </c>
      <c r="I78" t="s">
        <v>284</v>
      </c>
      <c r="J78" t="str">
        <f t="shared" si="204"/>
        <v/>
      </c>
      <c r="K78" t="str">
        <f t="shared" si="303"/>
        <v/>
      </c>
      <c r="L78" t="str">
        <f t="shared" si="205"/>
        <v/>
      </c>
      <c r="M78" t="str">
        <f t="shared" si="206"/>
        <v/>
      </c>
      <c r="N78" t="str">
        <f t="shared" si="207"/>
        <v/>
      </c>
      <c r="O78" t="str">
        <f t="shared" si="208"/>
        <v/>
      </c>
      <c r="P78" t="str">
        <f t="shared" si="209"/>
        <v/>
      </c>
      <c r="Q78" t="str">
        <f t="shared" si="210"/>
        <v/>
      </c>
      <c r="R78" t="str">
        <f t="shared" si="211"/>
        <v/>
      </c>
      <c r="S78" t="str">
        <f t="shared" si="212"/>
        <v/>
      </c>
      <c r="T78" t="str">
        <f t="shared" si="213"/>
        <v>El Paso South</v>
      </c>
      <c r="U78" t="str">
        <f t="shared" si="214"/>
        <v/>
      </c>
      <c r="V78" t="str">
        <f t="shared" si="215"/>
        <v>El Paso South 2002</v>
      </c>
      <c r="W78" t="str">
        <f t="shared" si="216"/>
        <v/>
      </c>
      <c r="X78" t="str">
        <f t="shared" si="217"/>
        <v/>
      </c>
      <c r="Y78" t="str">
        <f t="shared" si="218"/>
        <v/>
      </c>
      <c r="Z78" t="str">
        <f t="shared" si="219"/>
        <v/>
      </c>
      <c r="AA78" t="str">
        <f t="shared" si="220"/>
        <v/>
      </c>
      <c r="AB78" t="str">
        <f t="shared" si="221"/>
        <v/>
      </c>
      <c r="AC78" t="str">
        <f t="shared" si="222"/>
        <v/>
      </c>
      <c r="AD78" t="str">
        <f t="shared" si="223"/>
        <v/>
      </c>
      <c r="AE78" t="str">
        <f t="shared" si="224"/>
        <v/>
      </c>
      <c r="AF78" t="str">
        <f t="shared" si="225"/>
        <v/>
      </c>
      <c r="AG78" t="str">
        <f t="shared" si="226"/>
        <v/>
      </c>
      <c r="AH78" t="str">
        <f t="shared" si="227"/>
        <v/>
      </c>
      <c r="AI78" t="str">
        <f t="shared" si="228"/>
        <v/>
      </c>
      <c r="AJ78" t="str">
        <f t="shared" si="229"/>
        <v/>
      </c>
      <c r="AK78" t="str">
        <f t="shared" si="230"/>
        <v/>
      </c>
      <c r="AL78" t="str">
        <f t="shared" si="231"/>
        <v/>
      </c>
      <c r="AM78" t="str">
        <f t="shared" si="232"/>
        <v/>
      </c>
      <c r="AN78" t="str">
        <f t="shared" si="233"/>
        <v/>
      </c>
      <c r="AO78" t="str">
        <f t="shared" si="234"/>
        <v/>
      </c>
      <c r="AP78" t="str">
        <f t="shared" si="235"/>
        <v/>
      </c>
      <c r="AQ78" t="str">
        <f t="shared" si="236"/>
        <v/>
      </c>
      <c r="AR78" t="str">
        <f t="shared" si="237"/>
        <v/>
      </c>
      <c r="AS78" t="str">
        <f t="shared" si="238"/>
        <v/>
      </c>
      <c r="AT78" t="str">
        <f t="shared" si="239"/>
        <v/>
      </c>
      <c r="AU78" t="str">
        <f t="shared" si="240"/>
        <v/>
      </c>
      <c r="AV78" t="str">
        <f t="shared" si="241"/>
        <v/>
      </c>
      <c r="AW78" t="str">
        <f t="shared" si="242"/>
        <v/>
      </c>
      <c r="AX78" t="str">
        <f t="shared" si="243"/>
        <v/>
      </c>
      <c r="AY78" t="str">
        <f t="shared" si="244"/>
        <v/>
      </c>
      <c r="AZ78" t="str">
        <f t="shared" si="245"/>
        <v/>
      </c>
      <c r="BA78" t="str">
        <f t="shared" si="246"/>
        <v/>
      </c>
      <c r="BB78" t="str">
        <f t="shared" si="247"/>
        <v/>
      </c>
      <c r="BC78" t="str">
        <f t="shared" si="248"/>
        <v/>
      </c>
      <c r="BD78" t="str">
        <f t="shared" si="249"/>
        <v/>
      </c>
      <c r="BE78" t="str">
        <f t="shared" si="250"/>
        <v/>
      </c>
      <c r="BF78" t="str">
        <f t="shared" si="251"/>
        <v/>
      </c>
      <c r="BG78" t="str">
        <f t="shared" si="252"/>
        <v/>
      </c>
      <c r="BH78" t="str">
        <f t="shared" si="253"/>
        <v/>
      </c>
      <c r="BI78" t="str">
        <f t="shared" si="254"/>
        <v/>
      </c>
      <c r="BJ78" t="str">
        <f t="shared" si="255"/>
        <v/>
      </c>
      <c r="BK78" t="str">
        <f t="shared" si="256"/>
        <v/>
      </c>
      <c r="BL78" t="str">
        <f t="shared" si="257"/>
        <v/>
      </c>
      <c r="BM78" t="str">
        <f t="shared" si="258"/>
        <v/>
      </c>
      <c r="BN78" t="str">
        <f t="shared" si="259"/>
        <v/>
      </c>
      <c r="BO78" t="str">
        <f t="shared" si="260"/>
        <v/>
      </c>
      <c r="BP78" t="str">
        <f t="shared" si="261"/>
        <v/>
      </c>
      <c r="BQ78" t="str">
        <f t="shared" si="262"/>
        <v/>
      </c>
      <c r="BR78" t="str">
        <f t="shared" si="263"/>
        <v/>
      </c>
      <c r="BS78" t="str">
        <f t="shared" si="264"/>
        <v/>
      </c>
      <c r="BT78" t="str">
        <f t="shared" si="265"/>
        <v/>
      </c>
      <c r="BU78" t="str">
        <f t="shared" si="266"/>
        <v/>
      </c>
      <c r="BV78" t="str">
        <f t="shared" si="267"/>
        <v/>
      </c>
      <c r="BW78" t="str">
        <f t="shared" si="268"/>
        <v/>
      </c>
      <c r="BX78" t="str">
        <f t="shared" si="269"/>
        <v/>
      </c>
      <c r="BY78" t="str">
        <f t="shared" si="270"/>
        <v/>
      </c>
      <c r="BZ78" t="str">
        <f t="shared" si="271"/>
        <v/>
      </c>
      <c r="CA78" t="str">
        <f t="shared" si="272"/>
        <v/>
      </c>
      <c r="CB78" t="str">
        <f t="shared" si="273"/>
        <v/>
      </c>
      <c r="CC78" t="str">
        <f t="shared" si="274"/>
        <v/>
      </c>
      <c r="CD78" t="str">
        <f t="shared" si="275"/>
        <v/>
      </c>
      <c r="CE78" t="str">
        <f t="shared" si="276"/>
        <v/>
      </c>
      <c r="CF78" t="str">
        <f t="shared" si="277"/>
        <v/>
      </c>
      <c r="CG78" t="str">
        <f t="shared" si="278"/>
        <v/>
      </c>
      <c r="CH78" t="str">
        <f t="shared" si="279"/>
        <v/>
      </c>
      <c r="CI78" t="str">
        <f t="shared" si="280"/>
        <v/>
      </c>
      <c r="CJ78" t="str">
        <f t="shared" si="281"/>
        <v/>
      </c>
      <c r="CK78" t="str">
        <f t="shared" si="282"/>
        <v/>
      </c>
      <c r="CL78" t="str">
        <f t="shared" si="283"/>
        <v/>
      </c>
      <c r="CM78" t="str">
        <f t="shared" si="284"/>
        <v/>
      </c>
      <c r="CN78" t="str">
        <f t="shared" si="285"/>
        <v/>
      </c>
      <c r="CO78" t="str">
        <f t="shared" si="286"/>
        <v/>
      </c>
      <c r="CP78" t="str">
        <f t="shared" si="287"/>
        <v/>
      </c>
      <c r="CQ78" t="str">
        <f t="shared" si="288"/>
        <v/>
      </c>
      <c r="CR78" t="str">
        <f t="shared" si="289"/>
        <v/>
      </c>
      <c r="CS78" t="str">
        <f t="shared" si="290"/>
        <v/>
      </c>
      <c r="CT78" t="str">
        <f t="shared" si="291"/>
        <v/>
      </c>
      <c r="CU78" t="str">
        <f t="shared" si="292"/>
        <v/>
      </c>
      <c r="CV78" t="str">
        <f t="shared" si="293"/>
        <v/>
      </c>
      <c r="CW78" t="str">
        <f t="shared" si="294"/>
        <v/>
      </c>
      <c r="CX78" t="str">
        <f t="shared" si="295"/>
        <v/>
      </c>
      <c r="CY78" t="str">
        <f t="shared" si="296"/>
        <v/>
      </c>
      <c r="CZ78" t="str">
        <f t="shared" si="297"/>
        <v/>
      </c>
      <c r="DA78" t="str">
        <f t="shared" si="298"/>
        <v/>
      </c>
      <c r="DB78" t="str">
        <f t="shared" si="299"/>
        <v/>
      </c>
      <c r="DC78" t="str">
        <f t="shared" si="300"/>
        <v/>
      </c>
      <c r="DD78" t="str">
        <f t="shared" si="301"/>
        <v/>
      </c>
      <c r="DE78" t="str">
        <f t="shared" si="302"/>
        <v/>
      </c>
      <c r="DF78">
        <v>1060</v>
      </c>
      <c r="DG78">
        <v>1060</v>
      </c>
      <c r="DH78" s="14">
        <v>1611.1</v>
      </c>
      <c r="DI78" s="14">
        <v>1205</v>
      </c>
      <c r="DJ78" s="14">
        <v>2315</v>
      </c>
      <c r="DK78" s="14">
        <v>1363</v>
      </c>
      <c r="DL78" s="14">
        <v>345</v>
      </c>
      <c r="DM78">
        <v>6.8</v>
      </c>
      <c r="DN78" s="14">
        <v>1233.0999999999999</v>
      </c>
      <c r="DO78">
        <v>34</v>
      </c>
      <c r="DP78">
        <v>160</v>
      </c>
      <c r="DQ78" s="14">
        <v>280</v>
      </c>
      <c r="DR78" s="14">
        <v>350</v>
      </c>
      <c r="DS78" s="14">
        <v>1051</v>
      </c>
      <c r="DT78" s="14">
        <v>760</v>
      </c>
      <c r="DU78" s="14">
        <v>1233.0999999999999</v>
      </c>
      <c r="DV78">
        <v>6.8</v>
      </c>
      <c r="DW78">
        <v>49</v>
      </c>
      <c r="DX78" s="14">
        <v>5.2</v>
      </c>
      <c r="DY78">
        <v>685</v>
      </c>
      <c r="DZ78">
        <v>1065</v>
      </c>
      <c r="EA78">
        <v>0</v>
      </c>
      <c r="EB78" s="14">
        <f t="shared" si="304"/>
        <v>190800</v>
      </c>
      <c r="EC78" s="14">
        <v>289998</v>
      </c>
      <c r="ED78" s="14">
        <v>216900</v>
      </c>
      <c r="EE78" s="14">
        <v>416700</v>
      </c>
      <c r="EF78" s="14">
        <v>245340</v>
      </c>
      <c r="EG78" s="14">
        <v>62100</v>
      </c>
      <c r="EH78" s="14">
        <v>1224</v>
      </c>
      <c r="EI78" s="14">
        <v>221958</v>
      </c>
      <c r="EJ78" s="14">
        <v>6120</v>
      </c>
      <c r="EK78" s="14">
        <v>28800</v>
      </c>
      <c r="EL78" s="14">
        <v>50400</v>
      </c>
      <c r="EM78" s="14">
        <v>63000</v>
      </c>
      <c r="EN78" s="14">
        <v>189180</v>
      </c>
      <c r="EO78" s="14">
        <v>136800</v>
      </c>
      <c r="EP78" s="14">
        <v>221958</v>
      </c>
      <c r="EQ78">
        <v>1224</v>
      </c>
      <c r="ER78" s="14">
        <v>8820</v>
      </c>
      <c r="ES78" s="14">
        <v>936</v>
      </c>
      <c r="ET78" s="14">
        <v>123300</v>
      </c>
      <c r="EU78" s="14">
        <v>191700</v>
      </c>
      <c r="EV78">
        <v>0</v>
      </c>
      <c r="EW78" t="s">
        <v>53</v>
      </c>
      <c r="EX78" t="s">
        <v>45</v>
      </c>
      <c r="EY78" t="s">
        <v>31</v>
      </c>
      <c r="EZ78" s="2" t="s">
        <v>415</v>
      </c>
      <c r="FA78" s="2"/>
      <c r="FB78" s="2"/>
      <c r="FC78" t="s">
        <v>438</v>
      </c>
      <c r="FD78" t="s">
        <v>439</v>
      </c>
      <c r="FH78">
        <v>0</v>
      </c>
      <c r="FS78">
        <v>804</v>
      </c>
    </row>
    <row r="79" spans="1:175" x14ac:dyDescent="0.2">
      <c r="A79" t="s">
        <v>35</v>
      </c>
      <c r="B79">
        <v>2002</v>
      </c>
      <c r="C79" s="45">
        <v>37469</v>
      </c>
      <c r="D79" t="s">
        <v>93</v>
      </c>
      <c r="E79" t="str">
        <f t="shared" si="0"/>
        <v>AZ 2002</v>
      </c>
      <c r="F79" t="s">
        <v>267</v>
      </c>
      <c r="G79" t="s">
        <v>92</v>
      </c>
      <c r="H79" t="s">
        <v>207</v>
      </c>
      <c r="I79" t="s">
        <v>268</v>
      </c>
      <c r="J79" t="str">
        <f t="shared" si="204"/>
        <v/>
      </c>
      <c r="K79" t="str">
        <f t="shared" si="303"/>
        <v/>
      </c>
      <c r="L79" t="str">
        <f t="shared" si="205"/>
        <v/>
      </c>
      <c r="M79" t="str">
        <f t="shared" si="206"/>
        <v/>
      </c>
      <c r="N79" t="str">
        <f t="shared" si="207"/>
        <v/>
      </c>
      <c r="O79" t="str">
        <f t="shared" si="208"/>
        <v/>
      </c>
      <c r="P79" t="str">
        <f t="shared" si="209"/>
        <v/>
      </c>
      <c r="Q79" t="str">
        <f t="shared" si="210"/>
        <v/>
      </c>
      <c r="R79" t="str">
        <f t="shared" si="211"/>
        <v/>
      </c>
      <c r="S79" t="str">
        <f t="shared" si="212"/>
        <v/>
      </c>
      <c r="T79" t="str">
        <f t="shared" si="213"/>
        <v>El Paso South</v>
      </c>
      <c r="U79" t="str">
        <f t="shared" si="214"/>
        <v/>
      </c>
      <c r="V79" t="str">
        <f t="shared" si="215"/>
        <v>El Paso South 2002</v>
      </c>
      <c r="W79" t="str">
        <f t="shared" si="216"/>
        <v/>
      </c>
      <c r="X79" t="str">
        <f t="shared" si="217"/>
        <v/>
      </c>
      <c r="Y79" t="str">
        <f t="shared" si="218"/>
        <v/>
      </c>
      <c r="Z79" t="str">
        <f t="shared" si="219"/>
        <v/>
      </c>
      <c r="AA79" t="str">
        <f t="shared" si="220"/>
        <v/>
      </c>
      <c r="AB79" t="str">
        <f t="shared" si="221"/>
        <v/>
      </c>
      <c r="AC79" t="str">
        <f t="shared" si="222"/>
        <v/>
      </c>
      <c r="AD79" t="str">
        <f t="shared" si="223"/>
        <v/>
      </c>
      <c r="AE79" t="str">
        <f t="shared" si="224"/>
        <v/>
      </c>
      <c r="AF79" t="str">
        <f t="shared" si="225"/>
        <v/>
      </c>
      <c r="AG79" t="str">
        <f t="shared" si="226"/>
        <v/>
      </c>
      <c r="AH79" t="str">
        <f t="shared" si="227"/>
        <v/>
      </c>
      <c r="AI79" t="str">
        <f t="shared" si="228"/>
        <v/>
      </c>
      <c r="AJ79" t="str">
        <f t="shared" si="229"/>
        <v/>
      </c>
      <c r="AK79" t="str">
        <f t="shared" si="230"/>
        <v/>
      </c>
      <c r="AL79" t="str">
        <f t="shared" si="231"/>
        <v/>
      </c>
      <c r="AM79" t="str">
        <f t="shared" si="232"/>
        <v/>
      </c>
      <c r="AN79" t="str">
        <f t="shared" si="233"/>
        <v/>
      </c>
      <c r="AO79" t="str">
        <f t="shared" si="234"/>
        <v/>
      </c>
      <c r="AP79" t="str">
        <f t="shared" si="235"/>
        <v/>
      </c>
      <c r="AQ79" t="str">
        <f t="shared" si="236"/>
        <v/>
      </c>
      <c r="AR79" t="str">
        <f t="shared" si="237"/>
        <v/>
      </c>
      <c r="AS79" t="str">
        <f t="shared" si="238"/>
        <v/>
      </c>
      <c r="AT79" t="str">
        <f t="shared" si="239"/>
        <v/>
      </c>
      <c r="AU79" t="str">
        <f t="shared" si="240"/>
        <v/>
      </c>
      <c r="AV79" t="str">
        <f t="shared" si="241"/>
        <v/>
      </c>
      <c r="AW79" t="str">
        <f t="shared" si="242"/>
        <v/>
      </c>
      <c r="AX79" t="str">
        <f t="shared" si="243"/>
        <v/>
      </c>
      <c r="AY79" t="str">
        <f t="shared" si="244"/>
        <v/>
      </c>
      <c r="AZ79" t="str">
        <f t="shared" si="245"/>
        <v/>
      </c>
      <c r="BA79" t="str">
        <f t="shared" si="246"/>
        <v/>
      </c>
      <c r="BB79" t="str">
        <f t="shared" si="247"/>
        <v/>
      </c>
      <c r="BC79" t="str">
        <f t="shared" si="248"/>
        <v/>
      </c>
      <c r="BD79" t="str">
        <f t="shared" si="249"/>
        <v/>
      </c>
      <c r="BE79" t="str">
        <f t="shared" si="250"/>
        <v/>
      </c>
      <c r="BF79" t="str">
        <f t="shared" si="251"/>
        <v/>
      </c>
      <c r="BG79" t="str">
        <f t="shared" si="252"/>
        <v/>
      </c>
      <c r="BH79" t="str">
        <f t="shared" si="253"/>
        <v/>
      </c>
      <c r="BI79" t="str">
        <f t="shared" si="254"/>
        <v/>
      </c>
      <c r="BJ79" t="str">
        <f t="shared" si="255"/>
        <v/>
      </c>
      <c r="BK79" t="str">
        <f t="shared" si="256"/>
        <v/>
      </c>
      <c r="BL79" t="str">
        <f t="shared" si="257"/>
        <v/>
      </c>
      <c r="BM79" t="str">
        <f t="shared" si="258"/>
        <v/>
      </c>
      <c r="BN79" t="str">
        <f t="shared" si="259"/>
        <v/>
      </c>
      <c r="BO79" t="str">
        <f t="shared" si="260"/>
        <v/>
      </c>
      <c r="BP79" t="str">
        <f t="shared" si="261"/>
        <v/>
      </c>
      <c r="BQ79" t="str">
        <f t="shared" si="262"/>
        <v/>
      </c>
      <c r="BR79" t="str">
        <f t="shared" si="263"/>
        <v/>
      </c>
      <c r="BS79" t="str">
        <f t="shared" si="264"/>
        <v/>
      </c>
      <c r="BT79" t="str">
        <f t="shared" si="265"/>
        <v/>
      </c>
      <c r="BU79" t="str">
        <f t="shared" si="266"/>
        <v/>
      </c>
      <c r="BV79" t="str">
        <f t="shared" si="267"/>
        <v/>
      </c>
      <c r="BW79" t="str">
        <f t="shared" si="268"/>
        <v/>
      </c>
      <c r="BX79" t="str">
        <f t="shared" si="269"/>
        <v/>
      </c>
      <c r="BY79" t="str">
        <f t="shared" si="270"/>
        <v/>
      </c>
      <c r="BZ79" t="str">
        <f t="shared" si="271"/>
        <v/>
      </c>
      <c r="CA79" t="str">
        <f t="shared" si="272"/>
        <v/>
      </c>
      <c r="CB79" t="str">
        <f t="shared" si="273"/>
        <v/>
      </c>
      <c r="CC79" t="str">
        <f t="shared" si="274"/>
        <v/>
      </c>
      <c r="CD79" t="str">
        <f t="shared" si="275"/>
        <v/>
      </c>
      <c r="CE79" t="str">
        <f t="shared" si="276"/>
        <v/>
      </c>
      <c r="CF79" t="str">
        <f t="shared" si="277"/>
        <v/>
      </c>
      <c r="CG79" t="str">
        <f t="shared" si="278"/>
        <v/>
      </c>
      <c r="CH79" t="str">
        <f t="shared" si="279"/>
        <v/>
      </c>
      <c r="CI79" t="str">
        <f t="shared" si="280"/>
        <v/>
      </c>
      <c r="CJ79" t="str">
        <f t="shared" si="281"/>
        <v/>
      </c>
      <c r="CK79" t="str">
        <f t="shared" si="282"/>
        <v/>
      </c>
      <c r="CL79" t="str">
        <f t="shared" si="283"/>
        <v/>
      </c>
      <c r="CM79" t="str">
        <f t="shared" si="284"/>
        <v/>
      </c>
      <c r="CN79" t="str">
        <f t="shared" si="285"/>
        <v/>
      </c>
      <c r="CO79" t="str">
        <f t="shared" si="286"/>
        <v/>
      </c>
      <c r="CP79" t="str">
        <f t="shared" si="287"/>
        <v/>
      </c>
      <c r="CQ79" t="str">
        <f t="shared" si="288"/>
        <v/>
      </c>
      <c r="CR79" t="str">
        <f t="shared" si="289"/>
        <v/>
      </c>
      <c r="CS79" t="str">
        <f t="shared" si="290"/>
        <v/>
      </c>
      <c r="CT79" t="str">
        <f t="shared" si="291"/>
        <v/>
      </c>
      <c r="CU79" t="str">
        <f t="shared" si="292"/>
        <v/>
      </c>
      <c r="CV79" t="str">
        <f t="shared" si="293"/>
        <v/>
      </c>
      <c r="CW79" t="str">
        <f t="shared" si="294"/>
        <v/>
      </c>
      <c r="CX79" t="str">
        <f t="shared" si="295"/>
        <v/>
      </c>
      <c r="CY79" t="str">
        <f t="shared" si="296"/>
        <v/>
      </c>
      <c r="CZ79" t="str">
        <f t="shared" si="297"/>
        <v/>
      </c>
      <c r="DA79" t="str">
        <f t="shared" si="298"/>
        <v/>
      </c>
      <c r="DB79" t="str">
        <f t="shared" si="299"/>
        <v/>
      </c>
      <c r="DC79" t="str">
        <f t="shared" si="300"/>
        <v/>
      </c>
      <c r="DD79" t="str">
        <f t="shared" si="301"/>
        <v/>
      </c>
      <c r="DE79" t="str">
        <f t="shared" si="302"/>
        <v/>
      </c>
      <c r="DF79">
        <v>550</v>
      </c>
      <c r="DG79">
        <v>550</v>
      </c>
      <c r="DH79" s="14">
        <v>1611.1</v>
      </c>
      <c r="DI79" s="14">
        <v>1205</v>
      </c>
      <c r="DJ79" s="14">
        <v>3465</v>
      </c>
      <c r="DK79" s="14">
        <v>1863</v>
      </c>
      <c r="DL79" s="14">
        <v>345</v>
      </c>
      <c r="DM79">
        <v>6.8</v>
      </c>
      <c r="DN79" s="14">
        <v>1233.0999999999999</v>
      </c>
      <c r="DO79">
        <v>34</v>
      </c>
      <c r="DP79">
        <v>160</v>
      </c>
      <c r="DQ79" s="14">
        <v>529</v>
      </c>
      <c r="DR79" s="14">
        <v>350</v>
      </c>
      <c r="DS79" s="14">
        <v>2101</v>
      </c>
      <c r="DT79" s="14">
        <v>760</v>
      </c>
      <c r="DU79" s="14">
        <v>1233.0999999999999</v>
      </c>
      <c r="DV79">
        <v>6.8</v>
      </c>
      <c r="DW79">
        <v>49</v>
      </c>
      <c r="DX79" s="14">
        <v>5.2</v>
      </c>
      <c r="DY79">
        <v>685</v>
      </c>
      <c r="DZ79">
        <v>1065</v>
      </c>
      <c r="EA79">
        <v>0</v>
      </c>
      <c r="EB79" s="14">
        <f t="shared" si="304"/>
        <v>99000</v>
      </c>
      <c r="EC79" s="14">
        <v>289998</v>
      </c>
      <c r="ED79" s="14">
        <v>216900</v>
      </c>
      <c r="EE79" s="14">
        <v>623700</v>
      </c>
      <c r="EF79" s="14">
        <v>335340</v>
      </c>
      <c r="EG79" s="14">
        <v>62100</v>
      </c>
      <c r="EH79" s="14">
        <v>1224</v>
      </c>
      <c r="EI79" s="14">
        <v>221958</v>
      </c>
      <c r="EJ79" s="14">
        <v>6120</v>
      </c>
      <c r="EK79" s="14">
        <v>28800</v>
      </c>
      <c r="EL79" s="14">
        <v>95220</v>
      </c>
      <c r="EM79" s="14">
        <v>63000</v>
      </c>
      <c r="EN79" s="14">
        <v>378180</v>
      </c>
      <c r="EO79" s="14">
        <v>136800</v>
      </c>
      <c r="EP79" s="14">
        <v>221958</v>
      </c>
      <c r="EQ79">
        <v>1224</v>
      </c>
      <c r="ER79" s="14">
        <v>8820</v>
      </c>
      <c r="ES79" s="14">
        <v>936</v>
      </c>
      <c r="ET79" s="14">
        <v>123300</v>
      </c>
      <c r="EU79" s="14">
        <v>191700</v>
      </c>
      <c r="EV79">
        <v>0</v>
      </c>
      <c r="EW79" t="s">
        <v>53</v>
      </c>
      <c r="EX79" t="s">
        <v>45</v>
      </c>
      <c r="EY79" t="s">
        <v>31</v>
      </c>
      <c r="EZ79" s="7" t="s">
        <v>415</v>
      </c>
      <c r="FA79" s="7"/>
      <c r="FB79" s="7"/>
      <c r="FC79" t="s">
        <v>445</v>
      </c>
      <c r="FD79" t="s">
        <v>446</v>
      </c>
      <c r="FE79" t="s">
        <v>447</v>
      </c>
      <c r="FF79" t="s">
        <v>448</v>
      </c>
      <c r="FS79">
        <v>379</v>
      </c>
    </row>
    <row r="80" spans="1:175" x14ac:dyDescent="0.2">
      <c r="A80" t="s">
        <v>204</v>
      </c>
      <c r="B80">
        <v>2002</v>
      </c>
      <c r="C80" s="45">
        <v>37561</v>
      </c>
      <c r="D80" t="s">
        <v>41</v>
      </c>
      <c r="E80" t="str">
        <f>CONCATENATE(D80," ",B80)</f>
        <v>NM 2002</v>
      </c>
      <c r="F80" t="s">
        <v>39</v>
      </c>
      <c r="G80" t="s">
        <v>40</v>
      </c>
      <c r="H80" t="s">
        <v>207</v>
      </c>
      <c r="I80" t="s">
        <v>323</v>
      </c>
      <c r="J80" t="str">
        <f t="shared" si="204"/>
        <v/>
      </c>
      <c r="K80" t="str">
        <f t="shared" si="303"/>
        <v/>
      </c>
      <c r="L80" t="str">
        <f t="shared" si="205"/>
        <v/>
      </c>
      <c r="M80" t="str">
        <f t="shared" si="206"/>
        <v/>
      </c>
      <c r="N80" t="str">
        <f t="shared" si="207"/>
        <v/>
      </c>
      <c r="O80" t="str">
        <f t="shared" si="208"/>
        <v/>
      </c>
      <c r="P80" t="str">
        <f t="shared" si="209"/>
        <v/>
      </c>
      <c r="Q80" t="str">
        <f t="shared" si="210"/>
        <v/>
      </c>
      <c r="R80" t="str">
        <f t="shared" si="211"/>
        <v/>
      </c>
      <c r="S80" t="str">
        <f t="shared" si="212"/>
        <v/>
      </c>
      <c r="T80" t="str">
        <f t="shared" si="213"/>
        <v>El Paso South</v>
      </c>
      <c r="U80" t="str">
        <f t="shared" si="214"/>
        <v/>
      </c>
      <c r="V80" t="str">
        <f t="shared" si="215"/>
        <v>El Paso South 2002</v>
      </c>
      <c r="W80" t="str">
        <f t="shared" si="216"/>
        <v/>
      </c>
      <c r="X80" t="str">
        <f t="shared" si="217"/>
        <v/>
      </c>
      <c r="Y80" t="str">
        <f t="shared" si="218"/>
        <v/>
      </c>
      <c r="Z80" t="str">
        <f t="shared" si="219"/>
        <v/>
      </c>
      <c r="AA80" t="str">
        <f t="shared" si="220"/>
        <v/>
      </c>
      <c r="AB80" t="str">
        <f t="shared" si="221"/>
        <v/>
      </c>
      <c r="AC80" t="str">
        <f t="shared" si="222"/>
        <v/>
      </c>
      <c r="AD80" t="str">
        <f t="shared" si="223"/>
        <v/>
      </c>
      <c r="AE80" t="str">
        <f t="shared" si="224"/>
        <v/>
      </c>
      <c r="AF80" t="str">
        <f t="shared" si="225"/>
        <v/>
      </c>
      <c r="AG80" t="str">
        <f t="shared" si="226"/>
        <v/>
      </c>
      <c r="AH80" t="str">
        <f t="shared" si="227"/>
        <v/>
      </c>
      <c r="AI80" t="str">
        <f t="shared" si="228"/>
        <v/>
      </c>
      <c r="AJ80" t="str">
        <f t="shared" si="229"/>
        <v/>
      </c>
      <c r="AK80" t="str">
        <f t="shared" si="230"/>
        <v/>
      </c>
      <c r="AL80" t="str">
        <f t="shared" si="231"/>
        <v/>
      </c>
      <c r="AM80" t="str">
        <f t="shared" si="232"/>
        <v/>
      </c>
      <c r="AN80" t="str">
        <f t="shared" si="233"/>
        <v/>
      </c>
      <c r="AO80" t="str">
        <f t="shared" si="234"/>
        <v/>
      </c>
      <c r="AP80" t="str">
        <f t="shared" si="235"/>
        <v/>
      </c>
      <c r="AQ80" t="str">
        <f t="shared" si="236"/>
        <v/>
      </c>
      <c r="AR80" t="str">
        <f t="shared" si="237"/>
        <v/>
      </c>
      <c r="AS80" t="str">
        <f t="shared" si="238"/>
        <v/>
      </c>
      <c r="AT80" t="str">
        <f t="shared" si="239"/>
        <v/>
      </c>
      <c r="AU80" t="str">
        <f t="shared" si="240"/>
        <v/>
      </c>
      <c r="AV80" t="str">
        <f t="shared" si="241"/>
        <v/>
      </c>
      <c r="AW80" t="str">
        <f t="shared" si="242"/>
        <v/>
      </c>
      <c r="AX80" t="str">
        <f t="shared" si="243"/>
        <v/>
      </c>
      <c r="AY80" t="str">
        <f t="shared" si="244"/>
        <v/>
      </c>
      <c r="AZ80" t="str">
        <f t="shared" si="245"/>
        <v/>
      </c>
      <c r="BA80" t="str">
        <f t="shared" si="246"/>
        <v/>
      </c>
      <c r="BB80" t="str">
        <f t="shared" si="247"/>
        <v/>
      </c>
      <c r="BC80" t="str">
        <f t="shared" si="248"/>
        <v/>
      </c>
      <c r="BD80" t="str">
        <f t="shared" si="249"/>
        <v/>
      </c>
      <c r="BE80" t="str">
        <f t="shared" si="250"/>
        <v/>
      </c>
      <c r="BF80" t="str">
        <f t="shared" si="251"/>
        <v/>
      </c>
      <c r="BG80" t="str">
        <f t="shared" si="252"/>
        <v/>
      </c>
      <c r="BH80" t="str">
        <f t="shared" si="253"/>
        <v/>
      </c>
      <c r="BI80" t="str">
        <f t="shared" si="254"/>
        <v/>
      </c>
      <c r="BJ80" t="str">
        <f t="shared" si="255"/>
        <v/>
      </c>
      <c r="BK80" t="str">
        <f t="shared" si="256"/>
        <v/>
      </c>
      <c r="BL80" t="str">
        <f t="shared" si="257"/>
        <v/>
      </c>
      <c r="BM80" t="str">
        <f t="shared" si="258"/>
        <v/>
      </c>
      <c r="BN80" t="str">
        <f t="shared" si="259"/>
        <v/>
      </c>
      <c r="BO80" t="str">
        <f t="shared" si="260"/>
        <v/>
      </c>
      <c r="BP80" t="str">
        <f t="shared" si="261"/>
        <v/>
      </c>
      <c r="BQ80" t="str">
        <f t="shared" si="262"/>
        <v/>
      </c>
      <c r="BR80" t="str">
        <f t="shared" si="263"/>
        <v/>
      </c>
      <c r="BS80" t="str">
        <f t="shared" si="264"/>
        <v/>
      </c>
      <c r="BT80" t="str">
        <f t="shared" si="265"/>
        <v/>
      </c>
      <c r="BU80" t="str">
        <f t="shared" si="266"/>
        <v/>
      </c>
      <c r="BV80" t="str">
        <f t="shared" si="267"/>
        <v/>
      </c>
      <c r="BW80" t="str">
        <f t="shared" si="268"/>
        <v/>
      </c>
      <c r="BX80" t="str">
        <f t="shared" si="269"/>
        <v/>
      </c>
      <c r="BY80" t="str">
        <f t="shared" si="270"/>
        <v/>
      </c>
      <c r="BZ80" t="str">
        <f t="shared" si="271"/>
        <v/>
      </c>
      <c r="CA80" t="str">
        <f t="shared" si="272"/>
        <v/>
      </c>
      <c r="CB80" t="str">
        <f t="shared" si="273"/>
        <v/>
      </c>
      <c r="CC80" t="str">
        <f t="shared" si="274"/>
        <v/>
      </c>
      <c r="CD80" t="str">
        <f t="shared" si="275"/>
        <v/>
      </c>
      <c r="CE80" t="str">
        <f t="shared" si="276"/>
        <v/>
      </c>
      <c r="CF80" t="str">
        <f t="shared" si="277"/>
        <v/>
      </c>
      <c r="CG80" t="str">
        <f t="shared" si="278"/>
        <v/>
      </c>
      <c r="CH80" t="str">
        <f t="shared" si="279"/>
        <v/>
      </c>
      <c r="CI80" t="str">
        <f t="shared" si="280"/>
        <v/>
      </c>
      <c r="CJ80" t="str">
        <f t="shared" si="281"/>
        <v/>
      </c>
      <c r="CK80" t="str">
        <f t="shared" si="282"/>
        <v/>
      </c>
      <c r="CL80" t="str">
        <f t="shared" si="283"/>
        <v/>
      </c>
      <c r="CM80" t="str">
        <f t="shared" si="284"/>
        <v/>
      </c>
      <c r="CN80" t="str">
        <f t="shared" si="285"/>
        <v/>
      </c>
      <c r="CO80" t="str">
        <f t="shared" si="286"/>
        <v/>
      </c>
      <c r="CP80" t="str">
        <f t="shared" si="287"/>
        <v/>
      </c>
      <c r="CQ80" t="str">
        <f t="shared" si="288"/>
        <v/>
      </c>
      <c r="CR80" t="str">
        <f t="shared" si="289"/>
        <v/>
      </c>
      <c r="CS80" t="str">
        <f t="shared" si="290"/>
        <v/>
      </c>
      <c r="CT80" t="str">
        <f t="shared" si="291"/>
        <v/>
      </c>
      <c r="CU80" t="str">
        <f t="shared" si="292"/>
        <v/>
      </c>
      <c r="CV80" t="str">
        <f t="shared" si="293"/>
        <v/>
      </c>
      <c r="CW80" t="str">
        <f t="shared" si="294"/>
        <v/>
      </c>
      <c r="CX80" t="str">
        <f t="shared" si="295"/>
        <v/>
      </c>
      <c r="CY80" t="str">
        <f t="shared" si="296"/>
        <v/>
      </c>
      <c r="CZ80" t="str">
        <f t="shared" si="297"/>
        <v/>
      </c>
      <c r="DA80" t="str">
        <f t="shared" si="298"/>
        <v/>
      </c>
      <c r="DB80" t="str">
        <f t="shared" si="299"/>
        <v/>
      </c>
      <c r="DC80" t="str">
        <f t="shared" si="300"/>
        <v/>
      </c>
      <c r="DD80" t="str">
        <f t="shared" si="301"/>
        <v/>
      </c>
      <c r="DE80" t="str">
        <f t="shared" si="302"/>
        <v/>
      </c>
      <c r="DF80">
        <v>550</v>
      </c>
      <c r="DG80">
        <v>550</v>
      </c>
      <c r="DH80" s="14">
        <v>1611.1</v>
      </c>
      <c r="DI80" s="14">
        <v>1205</v>
      </c>
      <c r="DJ80" s="14">
        <v>4015</v>
      </c>
      <c r="DK80" s="14">
        <v>1863</v>
      </c>
      <c r="DL80" s="14">
        <v>345</v>
      </c>
      <c r="DM80">
        <v>6.8</v>
      </c>
      <c r="DN80" s="14">
        <v>1233.0999999999999</v>
      </c>
      <c r="DO80">
        <v>34</v>
      </c>
      <c r="DP80">
        <v>160</v>
      </c>
      <c r="DQ80" s="14">
        <v>1561</v>
      </c>
      <c r="DR80" s="14">
        <v>350</v>
      </c>
      <c r="DS80" s="14">
        <v>3161</v>
      </c>
      <c r="DT80" s="14">
        <v>1296</v>
      </c>
      <c r="DU80" s="14">
        <v>1233.0999999999999</v>
      </c>
      <c r="DV80">
        <v>6.8</v>
      </c>
      <c r="DW80">
        <v>49</v>
      </c>
      <c r="DX80" s="14">
        <v>455.2</v>
      </c>
      <c r="DY80">
        <v>685</v>
      </c>
      <c r="DZ80">
        <v>1065</v>
      </c>
      <c r="EA80">
        <v>0</v>
      </c>
      <c r="EB80" s="14">
        <f t="shared" si="304"/>
        <v>99000</v>
      </c>
      <c r="EC80" s="14">
        <v>289998</v>
      </c>
      <c r="ED80" s="14">
        <v>216900</v>
      </c>
      <c r="EE80" s="14">
        <v>722700</v>
      </c>
      <c r="EF80" s="14">
        <v>335340</v>
      </c>
      <c r="EG80" s="14">
        <v>62100</v>
      </c>
      <c r="EH80" s="14">
        <v>1224</v>
      </c>
      <c r="EI80" s="14">
        <v>221958</v>
      </c>
      <c r="EJ80" s="14">
        <v>6120</v>
      </c>
      <c r="EK80" s="14">
        <v>28800</v>
      </c>
      <c r="EL80" s="14">
        <v>280980</v>
      </c>
      <c r="EM80" s="14">
        <v>63000</v>
      </c>
      <c r="EN80" s="14">
        <v>568980</v>
      </c>
      <c r="EO80" s="14">
        <v>233280</v>
      </c>
      <c r="EP80" s="14">
        <v>221958</v>
      </c>
      <c r="EQ80">
        <v>1224</v>
      </c>
      <c r="ER80" s="14">
        <v>8820</v>
      </c>
      <c r="ES80" s="14">
        <v>81936</v>
      </c>
      <c r="ET80" s="14">
        <v>123300</v>
      </c>
      <c r="EU80" s="14">
        <v>191700</v>
      </c>
      <c r="EV80">
        <v>0</v>
      </c>
      <c r="EW80" t="s">
        <v>53</v>
      </c>
      <c r="EX80" t="s">
        <v>38</v>
      </c>
      <c r="EY80" t="s">
        <v>31</v>
      </c>
      <c r="EZ80" t="s">
        <v>415</v>
      </c>
      <c r="FC80" t="s">
        <v>445</v>
      </c>
      <c r="FD80" t="s">
        <v>446</v>
      </c>
      <c r="FE80" t="s">
        <v>447</v>
      </c>
      <c r="FF80" t="s">
        <v>448</v>
      </c>
      <c r="FG80" t="s">
        <v>269</v>
      </c>
      <c r="FS80">
        <v>614</v>
      </c>
    </row>
    <row r="81" spans="1:175" x14ac:dyDescent="0.2">
      <c r="A81" t="s">
        <v>35</v>
      </c>
      <c r="B81">
        <v>2003</v>
      </c>
      <c r="C81" s="45">
        <v>37622</v>
      </c>
      <c r="D81" t="s">
        <v>93</v>
      </c>
      <c r="E81" t="str">
        <f>CONCATENATE(D81," ",B81)</f>
        <v>AZ 2003</v>
      </c>
      <c r="F81" t="s">
        <v>287</v>
      </c>
      <c r="G81" t="s">
        <v>92</v>
      </c>
      <c r="H81" t="s">
        <v>509</v>
      </c>
      <c r="I81" t="s">
        <v>288</v>
      </c>
      <c r="J81" t="str">
        <f t="shared" si="204"/>
        <v/>
      </c>
      <c r="K81" t="str">
        <f t="shared" si="303"/>
        <v/>
      </c>
      <c r="L81" t="str">
        <f t="shared" si="205"/>
        <v/>
      </c>
      <c r="M81" t="str">
        <f t="shared" si="206"/>
        <v/>
      </c>
      <c r="N81" t="str">
        <f t="shared" si="207"/>
        <v/>
      </c>
      <c r="O81" t="str">
        <f t="shared" si="208"/>
        <v/>
      </c>
      <c r="P81" t="str">
        <f t="shared" si="209"/>
        <v/>
      </c>
      <c r="Q81" t="str">
        <f t="shared" si="210"/>
        <v/>
      </c>
      <c r="R81" t="str">
        <f t="shared" si="211"/>
        <v/>
      </c>
      <c r="S81" t="str">
        <f t="shared" si="212"/>
        <v/>
      </c>
      <c r="T81" t="str">
        <f t="shared" si="213"/>
        <v>El Paso South</v>
      </c>
      <c r="U81" t="str">
        <f t="shared" si="214"/>
        <v/>
      </c>
      <c r="V81" t="str">
        <f t="shared" si="215"/>
        <v/>
      </c>
      <c r="W81" t="str">
        <f t="shared" si="216"/>
        <v>El Paso South 2003</v>
      </c>
      <c r="X81" t="str">
        <f t="shared" si="217"/>
        <v/>
      </c>
      <c r="Y81" t="str">
        <f t="shared" si="218"/>
        <v/>
      </c>
      <c r="Z81" t="str">
        <f t="shared" si="219"/>
        <v/>
      </c>
      <c r="AA81" t="str">
        <f t="shared" si="220"/>
        <v/>
      </c>
      <c r="AB81" t="str">
        <f t="shared" si="221"/>
        <v/>
      </c>
      <c r="AC81" t="str">
        <f t="shared" si="222"/>
        <v/>
      </c>
      <c r="AD81" t="str">
        <f t="shared" si="223"/>
        <v/>
      </c>
      <c r="AE81" t="str">
        <f t="shared" si="224"/>
        <v/>
      </c>
      <c r="AF81" t="str">
        <f t="shared" si="225"/>
        <v/>
      </c>
      <c r="AG81" t="str">
        <f t="shared" si="226"/>
        <v/>
      </c>
      <c r="AH81" t="str">
        <f t="shared" si="227"/>
        <v/>
      </c>
      <c r="AI81" t="str">
        <f t="shared" si="228"/>
        <v/>
      </c>
      <c r="AJ81" t="str">
        <f t="shared" si="229"/>
        <v/>
      </c>
      <c r="AK81" t="str">
        <f t="shared" si="230"/>
        <v/>
      </c>
      <c r="AL81" t="str">
        <f t="shared" si="231"/>
        <v/>
      </c>
      <c r="AM81" t="str">
        <f t="shared" si="232"/>
        <v/>
      </c>
      <c r="AN81" t="str">
        <f t="shared" si="233"/>
        <v/>
      </c>
      <c r="AO81" t="str">
        <f t="shared" si="234"/>
        <v/>
      </c>
      <c r="AP81" t="str">
        <f t="shared" si="235"/>
        <v/>
      </c>
      <c r="AQ81" t="str">
        <f t="shared" si="236"/>
        <v/>
      </c>
      <c r="AR81" t="str">
        <f t="shared" si="237"/>
        <v/>
      </c>
      <c r="AS81" t="str">
        <f t="shared" si="238"/>
        <v/>
      </c>
      <c r="AT81" t="str">
        <f t="shared" si="239"/>
        <v/>
      </c>
      <c r="AU81" t="str">
        <f t="shared" si="240"/>
        <v/>
      </c>
      <c r="AV81" t="str">
        <f t="shared" si="241"/>
        <v/>
      </c>
      <c r="AW81" t="str">
        <f t="shared" si="242"/>
        <v/>
      </c>
      <c r="AX81" t="str">
        <f t="shared" si="243"/>
        <v/>
      </c>
      <c r="AY81" t="str">
        <f t="shared" si="244"/>
        <v/>
      </c>
      <c r="AZ81" t="str">
        <f t="shared" si="245"/>
        <v/>
      </c>
      <c r="BA81" t="str">
        <f t="shared" si="246"/>
        <v/>
      </c>
      <c r="BB81" t="str">
        <f t="shared" si="247"/>
        <v/>
      </c>
      <c r="BC81" t="str">
        <f t="shared" si="248"/>
        <v/>
      </c>
      <c r="BD81" t="str">
        <f t="shared" si="249"/>
        <v/>
      </c>
      <c r="BE81" t="str">
        <f t="shared" si="250"/>
        <v/>
      </c>
      <c r="BF81" t="str">
        <f t="shared" si="251"/>
        <v/>
      </c>
      <c r="BG81" t="str">
        <f t="shared" si="252"/>
        <v/>
      </c>
      <c r="BH81" t="str">
        <f t="shared" si="253"/>
        <v/>
      </c>
      <c r="BI81" t="str">
        <f t="shared" si="254"/>
        <v/>
      </c>
      <c r="BJ81" t="str">
        <f t="shared" si="255"/>
        <v/>
      </c>
      <c r="BK81" t="str">
        <f t="shared" si="256"/>
        <v/>
      </c>
      <c r="BL81" t="str">
        <f t="shared" si="257"/>
        <v/>
      </c>
      <c r="BM81" t="str">
        <f t="shared" si="258"/>
        <v/>
      </c>
      <c r="BN81" t="str">
        <f t="shared" si="259"/>
        <v/>
      </c>
      <c r="BO81" t="str">
        <f t="shared" si="260"/>
        <v/>
      </c>
      <c r="BP81" t="str">
        <f t="shared" si="261"/>
        <v/>
      </c>
      <c r="BQ81" t="str">
        <f t="shared" si="262"/>
        <v/>
      </c>
      <c r="BR81" t="str">
        <f t="shared" si="263"/>
        <v/>
      </c>
      <c r="BS81" t="str">
        <f t="shared" si="264"/>
        <v/>
      </c>
      <c r="BT81" t="str">
        <f t="shared" si="265"/>
        <v/>
      </c>
      <c r="BU81" t="str">
        <f t="shared" si="266"/>
        <v/>
      </c>
      <c r="BV81" t="str">
        <f t="shared" si="267"/>
        <v/>
      </c>
      <c r="BW81" t="str">
        <f t="shared" si="268"/>
        <v/>
      </c>
      <c r="BX81" t="str">
        <f t="shared" si="269"/>
        <v/>
      </c>
      <c r="BY81" t="str">
        <f t="shared" si="270"/>
        <v/>
      </c>
      <c r="BZ81" t="str">
        <f t="shared" si="271"/>
        <v/>
      </c>
      <c r="CA81" t="str">
        <f t="shared" si="272"/>
        <v/>
      </c>
      <c r="CB81" t="str">
        <f t="shared" si="273"/>
        <v/>
      </c>
      <c r="CC81" t="str">
        <f t="shared" si="274"/>
        <v/>
      </c>
      <c r="CD81" t="str">
        <f t="shared" si="275"/>
        <v/>
      </c>
      <c r="CE81" t="str">
        <f t="shared" si="276"/>
        <v/>
      </c>
      <c r="CF81" t="str">
        <f t="shared" si="277"/>
        <v/>
      </c>
      <c r="CG81" t="str">
        <f t="shared" si="278"/>
        <v/>
      </c>
      <c r="CH81" t="str">
        <f t="shared" si="279"/>
        <v/>
      </c>
      <c r="CI81" t="str">
        <f t="shared" si="280"/>
        <v/>
      </c>
      <c r="CJ81" t="str">
        <f t="shared" si="281"/>
        <v/>
      </c>
      <c r="CK81" t="str">
        <f t="shared" si="282"/>
        <v/>
      </c>
      <c r="CL81" t="str">
        <f t="shared" si="283"/>
        <v/>
      </c>
      <c r="CM81" t="str">
        <f t="shared" si="284"/>
        <v/>
      </c>
      <c r="CN81" t="str">
        <f t="shared" si="285"/>
        <v/>
      </c>
      <c r="CO81" t="str">
        <f t="shared" si="286"/>
        <v/>
      </c>
      <c r="CP81" t="str">
        <f t="shared" si="287"/>
        <v/>
      </c>
      <c r="CQ81" t="str">
        <f t="shared" si="288"/>
        <v/>
      </c>
      <c r="CR81" t="str">
        <f t="shared" si="289"/>
        <v/>
      </c>
      <c r="CS81" t="str">
        <f t="shared" si="290"/>
        <v/>
      </c>
      <c r="CT81" t="str">
        <f t="shared" si="291"/>
        <v/>
      </c>
      <c r="CU81" t="str">
        <f t="shared" si="292"/>
        <v/>
      </c>
      <c r="CV81" t="str">
        <f t="shared" si="293"/>
        <v/>
      </c>
      <c r="CW81" t="str">
        <f t="shared" si="294"/>
        <v/>
      </c>
      <c r="CX81" t="str">
        <f t="shared" si="295"/>
        <v/>
      </c>
      <c r="CY81" t="str">
        <f t="shared" si="296"/>
        <v/>
      </c>
      <c r="CZ81" t="str">
        <f t="shared" si="297"/>
        <v/>
      </c>
      <c r="DA81" t="str">
        <f t="shared" si="298"/>
        <v/>
      </c>
      <c r="DB81" t="str">
        <f t="shared" si="299"/>
        <v/>
      </c>
      <c r="DC81" t="str">
        <f t="shared" si="300"/>
        <v/>
      </c>
      <c r="DD81" t="str">
        <f t="shared" si="301"/>
        <v/>
      </c>
      <c r="DE81" t="str">
        <f t="shared" si="302"/>
        <v/>
      </c>
      <c r="DF81">
        <v>1250</v>
      </c>
      <c r="DG81">
        <v>1250</v>
      </c>
      <c r="DH81" s="14">
        <v>2336.1</v>
      </c>
      <c r="DI81" s="14">
        <v>1205</v>
      </c>
      <c r="DJ81" s="14">
        <v>5265</v>
      </c>
      <c r="DK81" s="14">
        <v>1863</v>
      </c>
      <c r="DL81" s="14">
        <v>345</v>
      </c>
      <c r="DM81">
        <v>6.8</v>
      </c>
      <c r="DN81" s="14">
        <v>1233.0999999999999</v>
      </c>
      <c r="DO81">
        <v>34</v>
      </c>
      <c r="DP81">
        <v>160</v>
      </c>
      <c r="DQ81" s="14">
        <v>2835</v>
      </c>
      <c r="DR81" s="14">
        <v>350</v>
      </c>
      <c r="DS81" s="14">
        <v>4266</v>
      </c>
      <c r="DT81" s="14">
        <v>1296</v>
      </c>
      <c r="DU81" s="14">
        <v>1233.0999999999999</v>
      </c>
      <c r="DV81">
        <v>6.8</v>
      </c>
      <c r="DW81">
        <v>49</v>
      </c>
      <c r="DX81" s="14">
        <v>1255.2</v>
      </c>
      <c r="DY81">
        <v>685</v>
      </c>
      <c r="DZ81">
        <v>1065</v>
      </c>
      <c r="EA81">
        <v>0</v>
      </c>
      <c r="EB81" s="14">
        <f t="shared" si="304"/>
        <v>225000</v>
      </c>
      <c r="EC81" s="14">
        <v>420498</v>
      </c>
      <c r="ED81" s="14">
        <v>216900</v>
      </c>
      <c r="EE81" s="14">
        <v>947700</v>
      </c>
      <c r="EF81" s="14">
        <v>335340</v>
      </c>
      <c r="EG81" s="14">
        <v>62100</v>
      </c>
      <c r="EH81" s="14">
        <v>1224</v>
      </c>
      <c r="EI81" s="14">
        <v>221958</v>
      </c>
      <c r="EJ81" s="14">
        <v>6120</v>
      </c>
      <c r="EK81" s="14">
        <v>28800</v>
      </c>
      <c r="EL81" s="14">
        <v>510300</v>
      </c>
      <c r="EM81" s="14">
        <v>63000</v>
      </c>
      <c r="EN81" s="14">
        <v>767880</v>
      </c>
      <c r="EO81" s="14">
        <v>233280</v>
      </c>
      <c r="EP81" s="14">
        <v>221958</v>
      </c>
      <c r="EQ81">
        <v>1224</v>
      </c>
      <c r="ER81" s="14">
        <v>8820</v>
      </c>
      <c r="ES81" s="14">
        <v>225936</v>
      </c>
      <c r="ET81" s="14">
        <v>123300</v>
      </c>
      <c r="EU81" s="14">
        <v>191700</v>
      </c>
      <c r="EV81">
        <v>0</v>
      </c>
      <c r="EW81" t="s">
        <v>53</v>
      </c>
      <c r="EX81" t="s">
        <v>45</v>
      </c>
      <c r="EY81" t="s">
        <v>31</v>
      </c>
      <c r="EZ81" t="s">
        <v>415</v>
      </c>
      <c r="FC81" s="3" t="s">
        <v>497</v>
      </c>
      <c r="FD81" t="s">
        <v>496</v>
      </c>
      <c r="FG81" t="s">
        <v>173</v>
      </c>
      <c r="FS81">
        <v>387</v>
      </c>
    </row>
    <row r="82" spans="1:175" x14ac:dyDescent="0.2">
      <c r="A82" t="s">
        <v>35</v>
      </c>
      <c r="B82">
        <v>2003</v>
      </c>
      <c r="C82" s="45">
        <v>37681</v>
      </c>
      <c r="D82" t="s">
        <v>93</v>
      </c>
      <c r="E82" t="str">
        <f t="shared" si="0"/>
        <v>AZ 2003</v>
      </c>
      <c r="F82" t="s">
        <v>91</v>
      </c>
      <c r="G82" s="2" t="s">
        <v>92</v>
      </c>
      <c r="H82" t="s">
        <v>89</v>
      </c>
      <c r="I82" t="s">
        <v>272</v>
      </c>
      <c r="J82" t="str">
        <f t="shared" si="204"/>
        <v/>
      </c>
      <c r="K82" t="str">
        <f t="shared" si="303"/>
        <v/>
      </c>
      <c r="L82" t="str">
        <f t="shared" si="205"/>
        <v/>
      </c>
      <c r="M82" t="str">
        <f t="shared" si="206"/>
        <v/>
      </c>
      <c r="N82" t="str">
        <f t="shared" si="207"/>
        <v/>
      </c>
      <c r="O82" t="str">
        <f t="shared" si="208"/>
        <v/>
      </c>
      <c r="P82" t="str">
        <f t="shared" si="209"/>
        <v/>
      </c>
      <c r="Q82" t="str">
        <f t="shared" si="210"/>
        <v/>
      </c>
      <c r="R82" t="str">
        <f t="shared" si="211"/>
        <v/>
      </c>
      <c r="S82" t="str">
        <f t="shared" si="212"/>
        <v/>
      </c>
      <c r="T82" t="str">
        <f t="shared" si="213"/>
        <v>El Paso South</v>
      </c>
      <c r="U82" t="str">
        <f t="shared" si="214"/>
        <v/>
      </c>
      <c r="V82" t="str">
        <f t="shared" si="215"/>
        <v/>
      </c>
      <c r="W82" t="str">
        <f t="shared" si="216"/>
        <v>El Paso South 2003</v>
      </c>
      <c r="X82" t="str">
        <f t="shared" si="217"/>
        <v/>
      </c>
      <c r="Y82" t="str">
        <f t="shared" si="218"/>
        <v/>
      </c>
      <c r="Z82" t="str">
        <f t="shared" si="219"/>
        <v/>
      </c>
      <c r="AA82" t="str">
        <f t="shared" si="220"/>
        <v/>
      </c>
      <c r="AB82" t="str">
        <f t="shared" si="221"/>
        <v/>
      </c>
      <c r="AC82" t="str">
        <f t="shared" si="222"/>
        <v/>
      </c>
      <c r="AD82" t="str">
        <f t="shared" si="223"/>
        <v/>
      </c>
      <c r="AE82" t="str">
        <f t="shared" si="224"/>
        <v/>
      </c>
      <c r="AF82" t="str">
        <f t="shared" si="225"/>
        <v/>
      </c>
      <c r="AG82" t="str">
        <f t="shared" si="226"/>
        <v/>
      </c>
      <c r="AH82" t="str">
        <f t="shared" si="227"/>
        <v/>
      </c>
      <c r="AI82" t="str">
        <f t="shared" si="228"/>
        <v/>
      </c>
      <c r="AJ82" t="str">
        <f t="shared" si="229"/>
        <v/>
      </c>
      <c r="AK82" t="str">
        <f t="shared" si="230"/>
        <v/>
      </c>
      <c r="AL82" t="str">
        <f t="shared" si="231"/>
        <v/>
      </c>
      <c r="AM82" t="str">
        <f t="shared" si="232"/>
        <v/>
      </c>
      <c r="AN82" t="str">
        <f t="shared" si="233"/>
        <v/>
      </c>
      <c r="AO82" t="str">
        <f t="shared" si="234"/>
        <v/>
      </c>
      <c r="AP82" t="str">
        <f t="shared" si="235"/>
        <v/>
      </c>
      <c r="AQ82" t="str">
        <f t="shared" si="236"/>
        <v/>
      </c>
      <c r="AR82" t="str">
        <f t="shared" si="237"/>
        <v/>
      </c>
      <c r="AS82" t="str">
        <f t="shared" si="238"/>
        <v/>
      </c>
      <c r="AT82" t="str">
        <f t="shared" si="239"/>
        <v/>
      </c>
      <c r="AU82" t="str">
        <f t="shared" si="240"/>
        <v/>
      </c>
      <c r="AV82" t="str">
        <f t="shared" si="241"/>
        <v/>
      </c>
      <c r="AW82" t="str">
        <f t="shared" si="242"/>
        <v/>
      </c>
      <c r="AX82" t="str">
        <f t="shared" si="243"/>
        <v/>
      </c>
      <c r="AY82" t="str">
        <f t="shared" si="244"/>
        <v/>
      </c>
      <c r="AZ82" t="str">
        <f t="shared" si="245"/>
        <v/>
      </c>
      <c r="BA82" t="str">
        <f t="shared" si="246"/>
        <v/>
      </c>
      <c r="BB82" t="str">
        <f t="shared" si="247"/>
        <v/>
      </c>
      <c r="BC82" t="str">
        <f t="shared" si="248"/>
        <v/>
      </c>
      <c r="BD82" t="str">
        <f t="shared" si="249"/>
        <v/>
      </c>
      <c r="BE82" t="str">
        <f t="shared" si="250"/>
        <v/>
      </c>
      <c r="BF82" t="str">
        <f t="shared" si="251"/>
        <v/>
      </c>
      <c r="BG82" t="str">
        <f t="shared" si="252"/>
        <v/>
      </c>
      <c r="BH82" t="str">
        <f t="shared" si="253"/>
        <v/>
      </c>
      <c r="BI82" t="str">
        <f t="shared" si="254"/>
        <v/>
      </c>
      <c r="BJ82" t="str">
        <f t="shared" si="255"/>
        <v/>
      </c>
      <c r="BK82" t="str">
        <f t="shared" si="256"/>
        <v/>
      </c>
      <c r="BL82" t="str">
        <f t="shared" si="257"/>
        <v/>
      </c>
      <c r="BM82" t="str">
        <f t="shared" si="258"/>
        <v/>
      </c>
      <c r="BN82" t="str">
        <f t="shared" si="259"/>
        <v/>
      </c>
      <c r="BO82" t="str">
        <f t="shared" si="260"/>
        <v/>
      </c>
      <c r="BP82" t="str">
        <f t="shared" si="261"/>
        <v/>
      </c>
      <c r="BQ82" t="str">
        <f t="shared" si="262"/>
        <v/>
      </c>
      <c r="BR82" t="str">
        <f t="shared" si="263"/>
        <v/>
      </c>
      <c r="BS82" t="str">
        <f t="shared" si="264"/>
        <v/>
      </c>
      <c r="BT82" t="str">
        <f t="shared" si="265"/>
        <v/>
      </c>
      <c r="BU82" t="str">
        <f t="shared" si="266"/>
        <v/>
      </c>
      <c r="BV82" t="str">
        <f t="shared" si="267"/>
        <v/>
      </c>
      <c r="BW82" t="str">
        <f t="shared" si="268"/>
        <v/>
      </c>
      <c r="BX82" t="str">
        <f t="shared" si="269"/>
        <v/>
      </c>
      <c r="BY82" t="str">
        <f t="shared" si="270"/>
        <v/>
      </c>
      <c r="BZ82" t="str">
        <f t="shared" si="271"/>
        <v/>
      </c>
      <c r="CA82" t="str">
        <f t="shared" si="272"/>
        <v/>
      </c>
      <c r="CB82" t="str">
        <f t="shared" si="273"/>
        <v/>
      </c>
      <c r="CC82" t="str">
        <f t="shared" si="274"/>
        <v/>
      </c>
      <c r="CD82" t="str">
        <f t="shared" si="275"/>
        <v/>
      </c>
      <c r="CE82" t="str">
        <f t="shared" si="276"/>
        <v/>
      </c>
      <c r="CF82" t="str">
        <f t="shared" si="277"/>
        <v/>
      </c>
      <c r="CG82" t="str">
        <f t="shared" si="278"/>
        <v/>
      </c>
      <c r="CH82" t="str">
        <f t="shared" si="279"/>
        <v/>
      </c>
      <c r="CI82" t="str">
        <f t="shared" si="280"/>
        <v/>
      </c>
      <c r="CJ82" t="str">
        <f t="shared" si="281"/>
        <v/>
      </c>
      <c r="CK82" t="str">
        <f t="shared" si="282"/>
        <v/>
      </c>
      <c r="CL82" t="str">
        <f t="shared" si="283"/>
        <v/>
      </c>
      <c r="CM82" t="str">
        <f t="shared" si="284"/>
        <v/>
      </c>
      <c r="CN82" t="str">
        <f t="shared" si="285"/>
        <v/>
      </c>
      <c r="CO82" t="str">
        <f t="shared" si="286"/>
        <v/>
      </c>
      <c r="CP82" t="str">
        <f t="shared" si="287"/>
        <v/>
      </c>
      <c r="CQ82" t="str">
        <f t="shared" si="288"/>
        <v/>
      </c>
      <c r="CR82" t="str">
        <f t="shared" si="289"/>
        <v/>
      </c>
      <c r="CS82" t="str">
        <f t="shared" si="290"/>
        <v/>
      </c>
      <c r="CT82" t="str">
        <f t="shared" si="291"/>
        <v/>
      </c>
      <c r="CU82" t="str">
        <f t="shared" si="292"/>
        <v/>
      </c>
      <c r="CV82" t="str">
        <f t="shared" si="293"/>
        <v/>
      </c>
      <c r="CW82" t="str">
        <f t="shared" si="294"/>
        <v/>
      </c>
      <c r="CX82" t="str">
        <f t="shared" si="295"/>
        <v/>
      </c>
      <c r="CY82" t="str">
        <f t="shared" si="296"/>
        <v/>
      </c>
      <c r="CZ82" t="str">
        <f t="shared" si="297"/>
        <v/>
      </c>
      <c r="DA82" t="str">
        <f t="shared" si="298"/>
        <v/>
      </c>
      <c r="DB82" t="str">
        <f t="shared" si="299"/>
        <v/>
      </c>
      <c r="DC82" t="str">
        <f t="shared" si="300"/>
        <v/>
      </c>
      <c r="DD82" t="str">
        <f t="shared" si="301"/>
        <v/>
      </c>
      <c r="DE82" t="str">
        <f t="shared" si="302"/>
        <v/>
      </c>
      <c r="DF82">
        <v>1040</v>
      </c>
      <c r="DG82">
        <v>1040</v>
      </c>
      <c r="DH82" s="14">
        <v>2336.1</v>
      </c>
      <c r="DI82" s="14">
        <v>1205</v>
      </c>
      <c r="DJ82" s="14">
        <v>7305</v>
      </c>
      <c r="DK82" s="14">
        <v>1863</v>
      </c>
      <c r="DL82" s="14">
        <v>345</v>
      </c>
      <c r="DM82">
        <v>6.8</v>
      </c>
      <c r="DN82" s="14">
        <v>1233.0999999999999</v>
      </c>
      <c r="DO82">
        <v>34</v>
      </c>
      <c r="DP82">
        <v>160</v>
      </c>
      <c r="DQ82" s="14">
        <v>2835</v>
      </c>
      <c r="DR82" s="14">
        <v>350</v>
      </c>
      <c r="DS82" s="14">
        <v>4866</v>
      </c>
      <c r="DT82" s="14">
        <v>1296</v>
      </c>
      <c r="DU82" s="14">
        <v>1233.0999999999999</v>
      </c>
      <c r="DV82">
        <v>6.8</v>
      </c>
      <c r="DW82">
        <v>49</v>
      </c>
      <c r="DX82" s="14">
        <v>1775.2</v>
      </c>
      <c r="DY82">
        <v>685</v>
      </c>
      <c r="DZ82">
        <v>1065</v>
      </c>
      <c r="EA82">
        <v>0</v>
      </c>
      <c r="EB82" s="14">
        <f t="shared" si="304"/>
        <v>187200</v>
      </c>
      <c r="EC82" s="14">
        <v>420498</v>
      </c>
      <c r="ED82" s="14">
        <v>216900</v>
      </c>
      <c r="EE82" s="14">
        <v>1314900</v>
      </c>
      <c r="EF82" s="14">
        <v>335340</v>
      </c>
      <c r="EG82" s="14">
        <v>62100</v>
      </c>
      <c r="EH82" s="14">
        <v>1224</v>
      </c>
      <c r="EI82" s="14">
        <v>221958</v>
      </c>
      <c r="EJ82" s="14">
        <v>6120</v>
      </c>
      <c r="EK82" s="14">
        <v>28800</v>
      </c>
      <c r="EL82" s="14">
        <v>510300</v>
      </c>
      <c r="EM82" s="14">
        <v>63000</v>
      </c>
      <c r="EN82" s="14">
        <v>875880</v>
      </c>
      <c r="EO82" s="14">
        <v>233280</v>
      </c>
      <c r="EP82" s="14">
        <v>221958</v>
      </c>
      <c r="EQ82">
        <v>1224</v>
      </c>
      <c r="ER82" s="14">
        <v>8820</v>
      </c>
      <c r="ES82" s="14">
        <v>319536</v>
      </c>
      <c r="ET82" s="14">
        <v>123300</v>
      </c>
      <c r="EU82" s="14">
        <v>191700</v>
      </c>
      <c r="EV82">
        <v>0</v>
      </c>
      <c r="EW82" t="s">
        <v>53</v>
      </c>
      <c r="EX82" t="s">
        <v>45</v>
      </c>
      <c r="EY82" t="s">
        <v>31</v>
      </c>
      <c r="EZ82" s="2" t="s">
        <v>415</v>
      </c>
      <c r="FA82" s="2"/>
      <c r="FB82" s="2"/>
      <c r="FC82" t="s">
        <v>498</v>
      </c>
      <c r="FD82" t="s">
        <v>499</v>
      </c>
      <c r="FE82" t="s">
        <v>453</v>
      </c>
      <c r="FF82" t="s">
        <v>454</v>
      </c>
      <c r="FH82">
        <v>0</v>
      </c>
      <c r="FI82" t="s">
        <v>353</v>
      </c>
      <c r="FS82">
        <v>753</v>
      </c>
    </row>
    <row r="83" spans="1:175" x14ac:dyDescent="0.2">
      <c r="A83" t="s">
        <v>35</v>
      </c>
      <c r="B83">
        <v>2003</v>
      </c>
      <c r="C83" s="45">
        <v>37681</v>
      </c>
      <c r="D83" t="s">
        <v>93</v>
      </c>
      <c r="E83" t="str">
        <f>CONCATENATE(D83," ",B83)</f>
        <v>AZ 2003</v>
      </c>
      <c r="F83" t="s">
        <v>148</v>
      </c>
      <c r="G83" s="2" t="s">
        <v>92</v>
      </c>
      <c r="H83" t="s">
        <v>149</v>
      </c>
      <c r="I83" t="s">
        <v>150</v>
      </c>
      <c r="J83" t="str">
        <f t="shared" si="204"/>
        <v/>
      </c>
      <c r="K83" t="str">
        <f t="shared" si="303"/>
        <v/>
      </c>
      <c r="L83" t="str">
        <f t="shared" si="205"/>
        <v/>
      </c>
      <c r="M83" t="str">
        <f t="shared" si="206"/>
        <v/>
      </c>
      <c r="N83" t="str">
        <f t="shared" si="207"/>
        <v/>
      </c>
      <c r="O83" t="str">
        <f t="shared" si="208"/>
        <v/>
      </c>
      <c r="P83" t="str">
        <f t="shared" si="209"/>
        <v/>
      </c>
      <c r="Q83" t="str">
        <f t="shared" si="210"/>
        <v/>
      </c>
      <c r="R83" t="str">
        <f t="shared" si="211"/>
        <v/>
      </c>
      <c r="S83" t="str">
        <f t="shared" si="212"/>
        <v/>
      </c>
      <c r="T83" t="str">
        <f t="shared" si="213"/>
        <v>El Paso South</v>
      </c>
      <c r="U83" t="str">
        <f t="shared" si="214"/>
        <v/>
      </c>
      <c r="V83" t="str">
        <f t="shared" si="215"/>
        <v/>
      </c>
      <c r="W83" t="str">
        <f t="shared" si="216"/>
        <v>El Paso South 2003</v>
      </c>
      <c r="X83" t="str">
        <f t="shared" si="217"/>
        <v/>
      </c>
      <c r="Y83" t="str">
        <f t="shared" si="218"/>
        <v/>
      </c>
      <c r="Z83" t="str">
        <f t="shared" si="219"/>
        <v/>
      </c>
      <c r="AA83" t="str">
        <f t="shared" si="220"/>
        <v/>
      </c>
      <c r="AB83" t="str">
        <f t="shared" si="221"/>
        <v/>
      </c>
      <c r="AC83" t="str">
        <f t="shared" si="222"/>
        <v/>
      </c>
      <c r="AD83" t="str">
        <f t="shared" si="223"/>
        <v/>
      </c>
      <c r="AE83" t="str">
        <f t="shared" si="224"/>
        <v/>
      </c>
      <c r="AF83" t="str">
        <f t="shared" si="225"/>
        <v/>
      </c>
      <c r="AG83" t="str">
        <f t="shared" si="226"/>
        <v/>
      </c>
      <c r="AH83" t="str">
        <f t="shared" si="227"/>
        <v/>
      </c>
      <c r="AI83" t="str">
        <f t="shared" si="228"/>
        <v/>
      </c>
      <c r="AJ83" t="str">
        <f t="shared" si="229"/>
        <v/>
      </c>
      <c r="AK83" t="str">
        <f t="shared" si="230"/>
        <v/>
      </c>
      <c r="AL83" t="str">
        <f t="shared" si="231"/>
        <v/>
      </c>
      <c r="AM83" t="str">
        <f t="shared" si="232"/>
        <v/>
      </c>
      <c r="AN83" t="str">
        <f t="shared" si="233"/>
        <v/>
      </c>
      <c r="AO83" t="str">
        <f t="shared" si="234"/>
        <v/>
      </c>
      <c r="AP83" t="str">
        <f t="shared" si="235"/>
        <v/>
      </c>
      <c r="AQ83" t="str">
        <f t="shared" si="236"/>
        <v/>
      </c>
      <c r="AR83" t="str">
        <f t="shared" si="237"/>
        <v/>
      </c>
      <c r="AS83" t="str">
        <f t="shared" si="238"/>
        <v/>
      </c>
      <c r="AT83" t="str">
        <f t="shared" si="239"/>
        <v/>
      </c>
      <c r="AU83" t="str">
        <f t="shared" si="240"/>
        <v/>
      </c>
      <c r="AV83" t="str">
        <f t="shared" si="241"/>
        <v/>
      </c>
      <c r="AW83" t="str">
        <f t="shared" si="242"/>
        <v/>
      </c>
      <c r="AX83" t="str">
        <f t="shared" si="243"/>
        <v/>
      </c>
      <c r="AY83" t="str">
        <f t="shared" si="244"/>
        <v/>
      </c>
      <c r="AZ83" t="str">
        <f t="shared" si="245"/>
        <v/>
      </c>
      <c r="BA83" t="str">
        <f t="shared" si="246"/>
        <v/>
      </c>
      <c r="BB83" t="str">
        <f t="shared" si="247"/>
        <v/>
      </c>
      <c r="BC83" t="str">
        <f t="shared" si="248"/>
        <v/>
      </c>
      <c r="BD83" t="str">
        <f t="shared" si="249"/>
        <v/>
      </c>
      <c r="BE83" t="str">
        <f t="shared" si="250"/>
        <v/>
      </c>
      <c r="BF83" t="str">
        <f t="shared" si="251"/>
        <v/>
      </c>
      <c r="BG83" t="str">
        <f t="shared" si="252"/>
        <v/>
      </c>
      <c r="BH83" t="str">
        <f t="shared" si="253"/>
        <v/>
      </c>
      <c r="BI83" t="str">
        <f t="shared" si="254"/>
        <v/>
      </c>
      <c r="BJ83" t="str">
        <f t="shared" si="255"/>
        <v/>
      </c>
      <c r="BK83" t="str">
        <f t="shared" si="256"/>
        <v/>
      </c>
      <c r="BL83" t="str">
        <f t="shared" si="257"/>
        <v/>
      </c>
      <c r="BM83" t="str">
        <f t="shared" si="258"/>
        <v/>
      </c>
      <c r="BN83" t="str">
        <f t="shared" si="259"/>
        <v/>
      </c>
      <c r="BO83" t="str">
        <f t="shared" si="260"/>
        <v/>
      </c>
      <c r="BP83" t="str">
        <f t="shared" si="261"/>
        <v/>
      </c>
      <c r="BQ83" t="str">
        <f t="shared" si="262"/>
        <v/>
      </c>
      <c r="BR83" t="str">
        <f t="shared" si="263"/>
        <v/>
      </c>
      <c r="BS83" t="str">
        <f t="shared" si="264"/>
        <v/>
      </c>
      <c r="BT83" t="str">
        <f t="shared" si="265"/>
        <v/>
      </c>
      <c r="BU83" t="str">
        <f t="shared" si="266"/>
        <v/>
      </c>
      <c r="BV83" t="str">
        <f t="shared" si="267"/>
        <v/>
      </c>
      <c r="BW83" t="str">
        <f t="shared" si="268"/>
        <v/>
      </c>
      <c r="BX83" t="str">
        <f t="shared" si="269"/>
        <v/>
      </c>
      <c r="BY83" t="str">
        <f t="shared" si="270"/>
        <v/>
      </c>
      <c r="BZ83" t="str">
        <f t="shared" si="271"/>
        <v/>
      </c>
      <c r="CA83" t="str">
        <f t="shared" si="272"/>
        <v/>
      </c>
      <c r="CB83" t="str">
        <f t="shared" si="273"/>
        <v/>
      </c>
      <c r="CC83" t="str">
        <f t="shared" si="274"/>
        <v/>
      </c>
      <c r="CD83" t="str">
        <f t="shared" si="275"/>
        <v/>
      </c>
      <c r="CE83" t="str">
        <f t="shared" si="276"/>
        <v/>
      </c>
      <c r="CF83" t="str">
        <f t="shared" si="277"/>
        <v/>
      </c>
      <c r="CG83" t="str">
        <f t="shared" si="278"/>
        <v/>
      </c>
      <c r="CH83" t="str">
        <f t="shared" si="279"/>
        <v/>
      </c>
      <c r="CI83" t="str">
        <f t="shared" si="280"/>
        <v/>
      </c>
      <c r="CJ83" t="str">
        <f t="shared" si="281"/>
        <v/>
      </c>
      <c r="CK83" t="str">
        <f t="shared" si="282"/>
        <v/>
      </c>
      <c r="CL83" t="str">
        <f t="shared" si="283"/>
        <v/>
      </c>
      <c r="CM83" t="str">
        <f t="shared" si="284"/>
        <v/>
      </c>
      <c r="CN83" t="str">
        <f t="shared" si="285"/>
        <v/>
      </c>
      <c r="CO83" t="str">
        <f t="shared" si="286"/>
        <v/>
      </c>
      <c r="CP83" t="str">
        <f t="shared" si="287"/>
        <v/>
      </c>
      <c r="CQ83" t="str">
        <f t="shared" si="288"/>
        <v/>
      </c>
      <c r="CR83" t="str">
        <f t="shared" si="289"/>
        <v/>
      </c>
      <c r="CS83" t="str">
        <f t="shared" si="290"/>
        <v/>
      </c>
      <c r="CT83" t="str">
        <f t="shared" si="291"/>
        <v/>
      </c>
      <c r="CU83" t="str">
        <f t="shared" si="292"/>
        <v/>
      </c>
      <c r="CV83" t="str">
        <f t="shared" si="293"/>
        <v/>
      </c>
      <c r="CW83" t="str">
        <f t="shared" si="294"/>
        <v/>
      </c>
      <c r="CX83" t="str">
        <f t="shared" si="295"/>
        <v/>
      </c>
      <c r="CY83" t="str">
        <f t="shared" si="296"/>
        <v/>
      </c>
      <c r="CZ83" t="str">
        <f t="shared" si="297"/>
        <v/>
      </c>
      <c r="DA83" t="str">
        <f t="shared" si="298"/>
        <v/>
      </c>
      <c r="DB83" t="str">
        <f t="shared" si="299"/>
        <v/>
      </c>
      <c r="DC83" t="str">
        <f t="shared" si="300"/>
        <v/>
      </c>
      <c r="DD83" t="str">
        <f t="shared" si="301"/>
        <v/>
      </c>
      <c r="DE83" t="str">
        <f t="shared" si="302"/>
        <v/>
      </c>
      <c r="DF83">
        <v>1000</v>
      </c>
      <c r="DG83">
        <v>1000</v>
      </c>
      <c r="DH83" s="14">
        <v>2336.1</v>
      </c>
      <c r="DI83" s="14">
        <v>1205</v>
      </c>
      <c r="DJ83" s="14">
        <v>6265</v>
      </c>
      <c r="DK83" s="14">
        <v>1863</v>
      </c>
      <c r="DL83" s="14">
        <v>345</v>
      </c>
      <c r="DM83">
        <v>6.8</v>
      </c>
      <c r="DN83" s="14">
        <v>1233.0999999999999</v>
      </c>
      <c r="DO83">
        <v>34</v>
      </c>
      <c r="DP83">
        <v>160</v>
      </c>
      <c r="DQ83" s="14">
        <v>2835</v>
      </c>
      <c r="DR83" s="14">
        <v>350</v>
      </c>
      <c r="DS83" s="14">
        <v>4866</v>
      </c>
      <c r="DT83" s="14">
        <v>1296</v>
      </c>
      <c r="DU83" s="14">
        <v>1233.0999999999999</v>
      </c>
      <c r="DV83">
        <v>6.8</v>
      </c>
      <c r="DW83">
        <v>49</v>
      </c>
      <c r="DX83" s="14">
        <v>1775.2</v>
      </c>
      <c r="DY83">
        <v>685</v>
      </c>
      <c r="DZ83">
        <v>1065</v>
      </c>
      <c r="EA83">
        <v>0</v>
      </c>
      <c r="EB83" s="14">
        <f t="shared" si="304"/>
        <v>180000</v>
      </c>
      <c r="EC83" s="14">
        <v>420498</v>
      </c>
      <c r="ED83" s="14">
        <v>216900</v>
      </c>
      <c r="EE83" s="14">
        <v>1127700</v>
      </c>
      <c r="EF83" s="14">
        <v>335340</v>
      </c>
      <c r="EG83" s="14">
        <v>62100</v>
      </c>
      <c r="EH83" s="14">
        <v>1224</v>
      </c>
      <c r="EI83" s="14">
        <v>221958</v>
      </c>
      <c r="EJ83" s="14">
        <v>6120</v>
      </c>
      <c r="EK83" s="14">
        <v>28800</v>
      </c>
      <c r="EL83" s="14">
        <v>510300</v>
      </c>
      <c r="EM83" s="14">
        <v>63000</v>
      </c>
      <c r="EN83" s="14">
        <v>875880</v>
      </c>
      <c r="EO83" s="14">
        <v>233280</v>
      </c>
      <c r="EP83" s="14">
        <v>221958</v>
      </c>
      <c r="EQ83">
        <v>1224</v>
      </c>
      <c r="ER83" s="14">
        <v>8820</v>
      </c>
      <c r="ES83" s="14">
        <v>319536</v>
      </c>
      <c r="ET83" s="14">
        <v>123300</v>
      </c>
      <c r="EU83" s="14">
        <v>191700</v>
      </c>
      <c r="EV83">
        <v>0</v>
      </c>
      <c r="EW83" t="s">
        <v>36</v>
      </c>
      <c r="EX83" t="s">
        <v>45</v>
      </c>
      <c r="EY83" t="s">
        <v>31</v>
      </c>
      <c r="EZ83" s="2" t="s">
        <v>415</v>
      </c>
      <c r="FA83" s="2"/>
      <c r="FB83" s="2"/>
      <c r="FS83">
        <v>623</v>
      </c>
    </row>
    <row r="84" spans="1:175" x14ac:dyDescent="0.2">
      <c r="A84" t="s">
        <v>204</v>
      </c>
      <c r="B84">
        <v>2003</v>
      </c>
      <c r="C84" s="45">
        <v>37773</v>
      </c>
      <c r="D84" t="s">
        <v>93</v>
      </c>
      <c r="E84" t="str">
        <f t="shared" si="0"/>
        <v>AZ 2003</v>
      </c>
      <c r="F84" t="s">
        <v>91</v>
      </c>
      <c r="G84" t="s">
        <v>92</v>
      </c>
      <c r="H84" t="s">
        <v>236</v>
      </c>
      <c r="I84" t="s">
        <v>237</v>
      </c>
      <c r="J84" t="str">
        <f t="shared" si="204"/>
        <v/>
      </c>
      <c r="K84" t="str">
        <f t="shared" si="303"/>
        <v/>
      </c>
      <c r="L84" t="str">
        <f t="shared" si="205"/>
        <v/>
      </c>
      <c r="M84" t="str">
        <f t="shared" si="206"/>
        <v/>
      </c>
      <c r="N84" t="str">
        <f t="shared" si="207"/>
        <v/>
      </c>
      <c r="O84" t="str">
        <f t="shared" si="208"/>
        <v/>
      </c>
      <c r="P84" t="str">
        <f t="shared" si="209"/>
        <v/>
      </c>
      <c r="Q84" t="str">
        <f t="shared" si="210"/>
        <v/>
      </c>
      <c r="R84" t="str">
        <f t="shared" si="211"/>
        <v/>
      </c>
      <c r="S84" t="str">
        <f t="shared" si="212"/>
        <v/>
      </c>
      <c r="T84" t="str">
        <f t="shared" si="213"/>
        <v>El Paso South</v>
      </c>
      <c r="U84" t="str">
        <f t="shared" si="214"/>
        <v/>
      </c>
      <c r="V84" t="str">
        <f t="shared" si="215"/>
        <v/>
      </c>
      <c r="W84" t="str">
        <f t="shared" si="216"/>
        <v>El Paso South 2003</v>
      </c>
      <c r="X84" t="str">
        <f t="shared" si="217"/>
        <v/>
      </c>
      <c r="Y84" t="str">
        <f t="shared" si="218"/>
        <v/>
      </c>
      <c r="Z84" t="str">
        <f t="shared" si="219"/>
        <v/>
      </c>
      <c r="AA84" t="str">
        <f t="shared" si="220"/>
        <v/>
      </c>
      <c r="AB84" t="str">
        <f t="shared" si="221"/>
        <v/>
      </c>
      <c r="AC84" t="str">
        <f t="shared" si="222"/>
        <v/>
      </c>
      <c r="AD84" t="str">
        <f t="shared" si="223"/>
        <v/>
      </c>
      <c r="AE84" t="str">
        <f t="shared" si="224"/>
        <v/>
      </c>
      <c r="AF84" t="str">
        <f t="shared" si="225"/>
        <v/>
      </c>
      <c r="AG84" t="str">
        <f t="shared" si="226"/>
        <v/>
      </c>
      <c r="AH84" t="str">
        <f t="shared" si="227"/>
        <v/>
      </c>
      <c r="AI84" t="str">
        <f t="shared" si="228"/>
        <v/>
      </c>
      <c r="AJ84" t="str">
        <f t="shared" si="229"/>
        <v/>
      </c>
      <c r="AK84" t="str">
        <f t="shared" si="230"/>
        <v/>
      </c>
      <c r="AL84" t="str">
        <f t="shared" si="231"/>
        <v/>
      </c>
      <c r="AM84" t="str">
        <f t="shared" si="232"/>
        <v/>
      </c>
      <c r="AN84" t="str">
        <f t="shared" si="233"/>
        <v/>
      </c>
      <c r="AO84" t="str">
        <f t="shared" si="234"/>
        <v/>
      </c>
      <c r="AP84" t="str">
        <f t="shared" si="235"/>
        <v/>
      </c>
      <c r="AQ84" t="str">
        <f t="shared" si="236"/>
        <v/>
      </c>
      <c r="AR84" t="str">
        <f t="shared" si="237"/>
        <v/>
      </c>
      <c r="AS84" t="str">
        <f t="shared" si="238"/>
        <v/>
      </c>
      <c r="AT84" t="str">
        <f t="shared" si="239"/>
        <v/>
      </c>
      <c r="AU84" t="str">
        <f t="shared" si="240"/>
        <v/>
      </c>
      <c r="AV84" t="str">
        <f t="shared" si="241"/>
        <v/>
      </c>
      <c r="AW84" t="str">
        <f t="shared" si="242"/>
        <v/>
      </c>
      <c r="AX84" t="str">
        <f t="shared" si="243"/>
        <v/>
      </c>
      <c r="AY84" t="str">
        <f t="shared" si="244"/>
        <v/>
      </c>
      <c r="AZ84" t="str">
        <f t="shared" si="245"/>
        <v/>
      </c>
      <c r="BA84" t="str">
        <f t="shared" si="246"/>
        <v/>
      </c>
      <c r="BB84" t="str">
        <f t="shared" si="247"/>
        <v/>
      </c>
      <c r="BC84" t="str">
        <f t="shared" si="248"/>
        <v/>
      </c>
      <c r="BD84" t="str">
        <f t="shared" si="249"/>
        <v/>
      </c>
      <c r="BE84" t="str">
        <f t="shared" si="250"/>
        <v/>
      </c>
      <c r="BF84" t="str">
        <f t="shared" si="251"/>
        <v/>
      </c>
      <c r="BG84" t="str">
        <f t="shared" si="252"/>
        <v/>
      </c>
      <c r="BH84" t="str">
        <f t="shared" si="253"/>
        <v/>
      </c>
      <c r="BI84" t="str">
        <f t="shared" si="254"/>
        <v/>
      </c>
      <c r="BJ84" t="str">
        <f t="shared" si="255"/>
        <v/>
      </c>
      <c r="BK84" t="str">
        <f t="shared" si="256"/>
        <v/>
      </c>
      <c r="BL84" t="str">
        <f t="shared" si="257"/>
        <v/>
      </c>
      <c r="BM84" t="str">
        <f t="shared" si="258"/>
        <v/>
      </c>
      <c r="BN84" t="str">
        <f t="shared" si="259"/>
        <v/>
      </c>
      <c r="BO84" t="str">
        <f t="shared" si="260"/>
        <v/>
      </c>
      <c r="BP84" t="str">
        <f t="shared" si="261"/>
        <v/>
      </c>
      <c r="BQ84" t="str">
        <f t="shared" si="262"/>
        <v/>
      </c>
      <c r="BR84" t="str">
        <f t="shared" si="263"/>
        <v/>
      </c>
      <c r="BS84" t="str">
        <f t="shared" si="264"/>
        <v/>
      </c>
      <c r="BT84" t="str">
        <f t="shared" si="265"/>
        <v/>
      </c>
      <c r="BU84" t="str">
        <f t="shared" si="266"/>
        <v/>
      </c>
      <c r="BV84" t="str">
        <f t="shared" si="267"/>
        <v/>
      </c>
      <c r="BW84" t="str">
        <f t="shared" si="268"/>
        <v/>
      </c>
      <c r="BX84" t="str">
        <f t="shared" si="269"/>
        <v/>
      </c>
      <c r="BY84" t="str">
        <f t="shared" si="270"/>
        <v/>
      </c>
      <c r="BZ84" t="str">
        <f t="shared" si="271"/>
        <v/>
      </c>
      <c r="CA84" t="str">
        <f t="shared" si="272"/>
        <v/>
      </c>
      <c r="CB84" t="str">
        <f t="shared" si="273"/>
        <v/>
      </c>
      <c r="CC84" t="str">
        <f t="shared" si="274"/>
        <v/>
      </c>
      <c r="CD84" t="str">
        <f t="shared" si="275"/>
        <v/>
      </c>
      <c r="CE84" t="str">
        <f t="shared" si="276"/>
        <v/>
      </c>
      <c r="CF84" t="str">
        <f t="shared" si="277"/>
        <v/>
      </c>
      <c r="CG84" t="str">
        <f t="shared" si="278"/>
        <v/>
      </c>
      <c r="CH84" t="str">
        <f t="shared" si="279"/>
        <v/>
      </c>
      <c r="CI84" t="str">
        <f t="shared" si="280"/>
        <v/>
      </c>
      <c r="CJ84" t="str">
        <f t="shared" si="281"/>
        <v/>
      </c>
      <c r="CK84" t="str">
        <f t="shared" si="282"/>
        <v/>
      </c>
      <c r="CL84" t="str">
        <f t="shared" si="283"/>
        <v/>
      </c>
      <c r="CM84" t="str">
        <f t="shared" si="284"/>
        <v/>
      </c>
      <c r="CN84" t="str">
        <f t="shared" si="285"/>
        <v/>
      </c>
      <c r="CO84" t="str">
        <f t="shared" si="286"/>
        <v/>
      </c>
      <c r="CP84" t="str">
        <f t="shared" si="287"/>
        <v/>
      </c>
      <c r="CQ84" t="str">
        <f t="shared" si="288"/>
        <v/>
      </c>
      <c r="CR84" t="str">
        <f t="shared" si="289"/>
        <v/>
      </c>
      <c r="CS84" t="str">
        <f t="shared" si="290"/>
        <v/>
      </c>
      <c r="CT84" t="str">
        <f t="shared" si="291"/>
        <v/>
      </c>
      <c r="CU84" t="str">
        <f t="shared" si="292"/>
        <v/>
      </c>
      <c r="CV84" t="str">
        <f t="shared" si="293"/>
        <v/>
      </c>
      <c r="CW84" t="str">
        <f t="shared" si="294"/>
        <v/>
      </c>
      <c r="CX84" t="str">
        <f t="shared" si="295"/>
        <v/>
      </c>
      <c r="CY84" t="str">
        <f t="shared" si="296"/>
        <v/>
      </c>
      <c r="CZ84" t="str">
        <f t="shared" si="297"/>
        <v/>
      </c>
      <c r="DA84" t="str">
        <f t="shared" si="298"/>
        <v/>
      </c>
      <c r="DB84" t="str">
        <f t="shared" si="299"/>
        <v/>
      </c>
      <c r="DC84" t="str">
        <f t="shared" si="300"/>
        <v/>
      </c>
      <c r="DD84" t="str">
        <f t="shared" si="301"/>
        <v/>
      </c>
      <c r="DE84" t="str">
        <f t="shared" si="302"/>
        <v/>
      </c>
      <c r="DF84">
        <v>265</v>
      </c>
      <c r="DG84">
        <v>265</v>
      </c>
      <c r="DH84" s="14">
        <v>2606.1</v>
      </c>
      <c r="DI84" s="14">
        <v>1205</v>
      </c>
      <c r="DJ84" s="14">
        <v>8570</v>
      </c>
      <c r="DK84" s="14">
        <v>3113</v>
      </c>
      <c r="DL84" s="14">
        <v>1845</v>
      </c>
      <c r="DM84">
        <v>6.8</v>
      </c>
      <c r="DN84" s="14">
        <v>1503.1</v>
      </c>
      <c r="DO84">
        <v>34</v>
      </c>
      <c r="DP84">
        <v>160</v>
      </c>
      <c r="DQ84" s="14">
        <v>3635</v>
      </c>
      <c r="DR84" s="14">
        <v>850</v>
      </c>
      <c r="DS84" s="14">
        <v>4866</v>
      </c>
      <c r="DT84" s="14">
        <v>1296</v>
      </c>
      <c r="DU84" s="14">
        <v>1503.1</v>
      </c>
      <c r="DV84">
        <v>6.8</v>
      </c>
      <c r="DW84">
        <v>559</v>
      </c>
      <c r="DX84" s="14">
        <v>1775.2</v>
      </c>
      <c r="DY84">
        <v>685</v>
      </c>
      <c r="DZ84">
        <v>1065</v>
      </c>
      <c r="EA84">
        <v>0</v>
      </c>
      <c r="EB84" s="14">
        <f t="shared" si="304"/>
        <v>47700</v>
      </c>
      <c r="EC84" s="14">
        <v>469098</v>
      </c>
      <c r="ED84" s="14">
        <v>216900</v>
      </c>
      <c r="EE84" s="14">
        <v>1542600</v>
      </c>
      <c r="EF84" s="14">
        <v>560340</v>
      </c>
      <c r="EG84" s="14">
        <v>332100</v>
      </c>
      <c r="EH84" s="14">
        <v>1224</v>
      </c>
      <c r="EI84" s="14">
        <v>270558</v>
      </c>
      <c r="EJ84" s="14">
        <v>6120</v>
      </c>
      <c r="EK84" s="14">
        <v>28800</v>
      </c>
      <c r="EL84" s="14">
        <v>654300</v>
      </c>
      <c r="EM84" s="14">
        <v>153000</v>
      </c>
      <c r="EN84" s="14">
        <v>875880</v>
      </c>
      <c r="EO84" s="14">
        <v>233280</v>
      </c>
      <c r="EP84" s="14">
        <v>270558</v>
      </c>
      <c r="EQ84">
        <v>1224</v>
      </c>
      <c r="ER84" s="14">
        <v>100620</v>
      </c>
      <c r="ES84" s="14">
        <v>319536</v>
      </c>
      <c r="ET84" s="14">
        <v>123300</v>
      </c>
      <c r="EU84" s="14">
        <v>191700</v>
      </c>
      <c r="EV84">
        <v>0</v>
      </c>
      <c r="EW84" t="s">
        <v>53</v>
      </c>
      <c r="EX84" t="s">
        <v>45</v>
      </c>
      <c r="EY84" t="s">
        <v>31</v>
      </c>
      <c r="EZ84" s="2" t="s">
        <v>415</v>
      </c>
      <c r="FA84" s="2"/>
      <c r="FB84" s="2"/>
      <c r="FG84" t="s">
        <v>106</v>
      </c>
      <c r="FS84">
        <v>363</v>
      </c>
    </row>
    <row r="85" spans="1:175" x14ac:dyDescent="0.2">
      <c r="A85" t="s">
        <v>35</v>
      </c>
      <c r="B85">
        <v>2003</v>
      </c>
      <c r="C85" s="45">
        <v>37773</v>
      </c>
      <c r="D85" t="s">
        <v>93</v>
      </c>
      <c r="E85" t="str">
        <f t="shared" si="0"/>
        <v>AZ 2003</v>
      </c>
      <c r="F85" t="s">
        <v>148</v>
      </c>
      <c r="G85" s="2" t="s">
        <v>92</v>
      </c>
      <c r="H85" t="s">
        <v>149</v>
      </c>
      <c r="I85" t="s">
        <v>223</v>
      </c>
      <c r="J85" t="str">
        <f t="shared" si="204"/>
        <v/>
      </c>
      <c r="K85" t="str">
        <f t="shared" si="303"/>
        <v/>
      </c>
      <c r="L85" t="str">
        <f t="shared" si="205"/>
        <v/>
      </c>
      <c r="M85" t="str">
        <f t="shared" si="206"/>
        <v/>
      </c>
      <c r="N85" t="str">
        <f t="shared" si="207"/>
        <v/>
      </c>
      <c r="O85" t="str">
        <f t="shared" si="208"/>
        <v/>
      </c>
      <c r="P85" t="str">
        <f t="shared" si="209"/>
        <v/>
      </c>
      <c r="Q85" t="str">
        <f t="shared" si="210"/>
        <v/>
      </c>
      <c r="R85" t="str">
        <f t="shared" si="211"/>
        <v/>
      </c>
      <c r="S85" t="str">
        <f t="shared" si="212"/>
        <v/>
      </c>
      <c r="T85" t="str">
        <f t="shared" si="213"/>
        <v>El Paso South</v>
      </c>
      <c r="U85" t="str">
        <f t="shared" si="214"/>
        <v/>
      </c>
      <c r="V85" t="str">
        <f t="shared" si="215"/>
        <v/>
      </c>
      <c r="W85" t="str">
        <f t="shared" si="216"/>
        <v>El Paso South 2003</v>
      </c>
      <c r="X85" t="str">
        <f t="shared" si="217"/>
        <v/>
      </c>
      <c r="Y85" t="str">
        <f t="shared" si="218"/>
        <v/>
      </c>
      <c r="Z85" t="str">
        <f t="shared" si="219"/>
        <v/>
      </c>
      <c r="AA85" t="str">
        <f t="shared" si="220"/>
        <v/>
      </c>
      <c r="AB85" t="str">
        <f t="shared" si="221"/>
        <v/>
      </c>
      <c r="AC85" t="str">
        <f t="shared" si="222"/>
        <v/>
      </c>
      <c r="AD85" t="str">
        <f t="shared" si="223"/>
        <v/>
      </c>
      <c r="AE85" t="str">
        <f t="shared" si="224"/>
        <v/>
      </c>
      <c r="AF85" t="str">
        <f t="shared" si="225"/>
        <v/>
      </c>
      <c r="AG85" t="str">
        <f t="shared" si="226"/>
        <v/>
      </c>
      <c r="AH85" t="str">
        <f t="shared" si="227"/>
        <v/>
      </c>
      <c r="AI85" t="str">
        <f t="shared" si="228"/>
        <v/>
      </c>
      <c r="AJ85" t="str">
        <f t="shared" si="229"/>
        <v/>
      </c>
      <c r="AK85" t="str">
        <f t="shared" si="230"/>
        <v/>
      </c>
      <c r="AL85" t="str">
        <f t="shared" si="231"/>
        <v/>
      </c>
      <c r="AM85" t="str">
        <f t="shared" si="232"/>
        <v/>
      </c>
      <c r="AN85" t="str">
        <f t="shared" si="233"/>
        <v/>
      </c>
      <c r="AO85" t="str">
        <f t="shared" si="234"/>
        <v/>
      </c>
      <c r="AP85" t="str">
        <f t="shared" si="235"/>
        <v/>
      </c>
      <c r="AQ85" t="str">
        <f t="shared" si="236"/>
        <v/>
      </c>
      <c r="AR85" t="str">
        <f t="shared" si="237"/>
        <v/>
      </c>
      <c r="AS85" t="str">
        <f t="shared" si="238"/>
        <v/>
      </c>
      <c r="AT85" t="str">
        <f t="shared" si="239"/>
        <v/>
      </c>
      <c r="AU85" t="str">
        <f t="shared" si="240"/>
        <v/>
      </c>
      <c r="AV85" t="str">
        <f t="shared" si="241"/>
        <v/>
      </c>
      <c r="AW85" t="str">
        <f t="shared" si="242"/>
        <v/>
      </c>
      <c r="AX85" t="str">
        <f t="shared" si="243"/>
        <v/>
      </c>
      <c r="AY85" t="str">
        <f t="shared" si="244"/>
        <v/>
      </c>
      <c r="AZ85" t="str">
        <f t="shared" si="245"/>
        <v/>
      </c>
      <c r="BA85" t="str">
        <f t="shared" si="246"/>
        <v/>
      </c>
      <c r="BB85" t="str">
        <f t="shared" si="247"/>
        <v/>
      </c>
      <c r="BC85" t="str">
        <f t="shared" si="248"/>
        <v/>
      </c>
      <c r="BD85" t="str">
        <f t="shared" si="249"/>
        <v/>
      </c>
      <c r="BE85" t="str">
        <f t="shared" si="250"/>
        <v/>
      </c>
      <c r="BF85" t="str">
        <f t="shared" si="251"/>
        <v/>
      </c>
      <c r="BG85" t="str">
        <f t="shared" si="252"/>
        <v/>
      </c>
      <c r="BH85" t="str">
        <f t="shared" si="253"/>
        <v/>
      </c>
      <c r="BI85" t="str">
        <f t="shared" si="254"/>
        <v/>
      </c>
      <c r="BJ85" t="str">
        <f t="shared" si="255"/>
        <v/>
      </c>
      <c r="BK85" t="str">
        <f t="shared" si="256"/>
        <v/>
      </c>
      <c r="BL85" t="str">
        <f t="shared" si="257"/>
        <v/>
      </c>
      <c r="BM85" t="str">
        <f t="shared" si="258"/>
        <v/>
      </c>
      <c r="BN85" t="str">
        <f t="shared" si="259"/>
        <v/>
      </c>
      <c r="BO85" t="str">
        <f t="shared" si="260"/>
        <v/>
      </c>
      <c r="BP85" t="str">
        <f t="shared" si="261"/>
        <v/>
      </c>
      <c r="BQ85" t="str">
        <f t="shared" si="262"/>
        <v/>
      </c>
      <c r="BR85" t="str">
        <f t="shared" si="263"/>
        <v/>
      </c>
      <c r="BS85" t="str">
        <f t="shared" si="264"/>
        <v/>
      </c>
      <c r="BT85" t="str">
        <f t="shared" si="265"/>
        <v/>
      </c>
      <c r="BU85" t="str">
        <f t="shared" si="266"/>
        <v/>
      </c>
      <c r="BV85" t="str">
        <f t="shared" si="267"/>
        <v/>
      </c>
      <c r="BW85" t="str">
        <f t="shared" si="268"/>
        <v/>
      </c>
      <c r="BX85" t="str">
        <f t="shared" si="269"/>
        <v/>
      </c>
      <c r="BY85" t="str">
        <f t="shared" si="270"/>
        <v/>
      </c>
      <c r="BZ85" t="str">
        <f t="shared" si="271"/>
        <v/>
      </c>
      <c r="CA85" t="str">
        <f t="shared" si="272"/>
        <v/>
      </c>
      <c r="CB85" t="str">
        <f t="shared" si="273"/>
        <v/>
      </c>
      <c r="CC85" t="str">
        <f t="shared" si="274"/>
        <v/>
      </c>
      <c r="CD85" t="str">
        <f t="shared" si="275"/>
        <v/>
      </c>
      <c r="CE85" t="str">
        <f t="shared" si="276"/>
        <v/>
      </c>
      <c r="CF85" t="str">
        <f t="shared" si="277"/>
        <v/>
      </c>
      <c r="CG85" t="str">
        <f t="shared" si="278"/>
        <v/>
      </c>
      <c r="CH85" t="str">
        <f t="shared" si="279"/>
        <v/>
      </c>
      <c r="CI85" t="str">
        <f t="shared" si="280"/>
        <v/>
      </c>
      <c r="CJ85" t="str">
        <f t="shared" si="281"/>
        <v/>
      </c>
      <c r="CK85" t="str">
        <f t="shared" si="282"/>
        <v/>
      </c>
      <c r="CL85" t="str">
        <f t="shared" si="283"/>
        <v/>
      </c>
      <c r="CM85" t="str">
        <f t="shared" si="284"/>
        <v/>
      </c>
      <c r="CN85" t="str">
        <f t="shared" si="285"/>
        <v/>
      </c>
      <c r="CO85" t="str">
        <f t="shared" si="286"/>
        <v/>
      </c>
      <c r="CP85" t="str">
        <f t="shared" si="287"/>
        <v/>
      </c>
      <c r="CQ85" t="str">
        <f t="shared" si="288"/>
        <v/>
      </c>
      <c r="CR85" t="str">
        <f t="shared" si="289"/>
        <v/>
      </c>
      <c r="CS85" t="str">
        <f t="shared" si="290"/>
        <v/>
      </c>
      <c r="CT85" t="str">
        <f t="shared" si="291"/>
        <v/>
      </c>
      <c r="CU85" t="str">
        <f t="shared" si="292"/>
        <v/>
      </c>
      <c r="CV85" t="str">
        <f t="shared" si="293"/>
        <v/>
      </c>
      <c r="CW85" t="str">
        <f t="shared" si="294"/>
        <v/>
      </c>
      <c r="CX85" t="str">
        <f t="shared" si="295"/>
        <v/>
      </c>
      <c r="CY85" t="str">
        <f t="shared" si="296"/>
        <v/>
      </c>
      <c r="CZ85" t="str">
        <f t="shared" si="297"/>
        <v/>
      </c>
      <c r="DA85" t="str">
        <f t="shared" si="298"/>
        <v/>
      </c>
      <c r="DB85" t="str">
        <f t="shared" si="299"/>
        <v/>
      </c>
      <c r="DC85" t="str">
        <f t="shared" si="300"/>
        <v/>
      </c>
      <c r="DD85" t="str">
        <f t="shared" si="301"/>
        <v/>
      </c>
      <c r="DE85" t="str">
        <f t="shared" si="302"/>
        <v/>
      </c>
      <c r="DF85">
        <v>1000</v>
      </c>
      <c r="DG85">
        <v>1000</v>
      </c>
      <c r="DH85" s="14">
        <v>2606.1</v>
      </c>
      <c r="DI85" s="14">
        <v>1205</v>
      </c>
      <c r="DJ85" s="14">
        <v>8305</v>
      </c>
      <c r="DK85" s="14">
        <v>3113</v>
      </c>
      <c r="DL85" s="14">
        <v>845</v>
      </c>
      <c r="DM85">
        <v>6.8</v>
      </c>
      <c r="DN85" s="14">
        <v>1503.1</v>
      </c>
      <c r="DO85">
        <v>34</v>
      </c>
      <c r="DP85">
        <v>160</v>
      </c>
      <c r="DQ85" s="14">
        <v>3635</v>
      </c>
      <c r="DR85" s="14">
        <v>850</v>
      </c>
      <c r="DS85" s="14">
        <v>4866</v>
      </c>
      <c r="DT85" s="14">
        <v>1296</v>
      </c>
      <c r="DU85" s="14">
        <v>1503.1</v>
      </c>
      <c r="DV85">
        <v>6.8</v>
      </c>
      <c r="DW85">
        <v>559</v>
      </c>
      <c r="DX85" s="14">
        <v>1775.2</v>
      </c>
      <c r="DY85">
        <v>685</v>
      </c>
      <c r="DZ85">
        <v>1065</v>
      </c>
      <c r="EA85">
        <v>0</v>
      </c>
      <c r="EB85" s="14">
        <f t="shared" si="101"/>
        <v>180000</v>
      </c>
      <c r="EC85" s="14">
        <v>469098</v>
      </c>
      <c r="ED85" s="14">
        <v>216900</v>
      </c>
      <c r="EE85" s="14">
        <v>1494900</v>
      </c>
      <c r="EF85" s="14">
        <v>560340</v>
      </c>
      <c r="EG85" s="14">
        <v>152100</v>
      </c>
      <c r="EH85" s="14">
        <v>1224</v>
      </c>
      <c r="EI85" s="14">
        <v>270558</v>
      </c>
      <c r="EJ85" s="14">
        <v>6120</v>
      </c>
      <c r="EK85" s="14">
        <v>28800</v>
      </c>
      <c r="EL85" s="14">
        <v>654300</v>
      </c>
      <c r="EM85" s="14">
        <v>153000</v>
      </c>
      <c r="EN85" s="14">
        <v>875880</v>
      </c>
      <c r="EO85" s="14">
        <v>233280</v>
      </c>
      <c r="EP85" s="14">
        <v>270558</v>
      </c>
      <c r="EQ85">
        <v>1224</v>
      </c>
      <c r="ER85" s="14">
        <v>100620</v>
      </c>
      <c r="ES85" s="14">
        <v>319536</v>
      </c>
      <c r="ET85" s="14">
        <v>123300</v>
      </c>
      <c r="EU85" s="14">
        <v>191700</v>
      </c>
      <c r="EV85">
        <v>0</v>
      </c>
      <c r="EW85" t="s">
        <v>53</v>
      </c>
      <c r="EX85" t="s">
        <v>45</v>
      </c>
      <c r="EY85" t="s">
        <v>31</v>
      </c>
      <c r="EZ85" s="2" t="s">
        <v>415</v>
      </c>
      <c r="FA85" s="2"/>
      <c r="FB85" s="2"/>
      <c r="FS85">
        <v>625</v>
      </c>
    </row>
    <row r="86" spans="1:175" x14ac:dyDescent="0.2">
      <c r="A86" t="s">
        <v>35</v>
      </c>
      <c r="B86">
        <v>2003</v>
      </c>
      <c r="C86" s="45">
        <v>37834</v>
      </c>
      <c r="D86" t="s">
        <v>93</v>
      </c>
      <c r="E86" t="str">
        <f t="shared" si="0"/>
        <v>AZ 2003</v>
      </c>
      <c r="F86" t="s">
        <v>91</v>
      </c>
      <c r="G86" t="s">
        <v>92</v>
      </c>
      <c r="H86" t="s">
        <v>111</v>
      </c>
      <c r="I86" t="s">
        <v>113</v>
      </c>
      <c r="J86" t="str">
        <f t="shared" si="204"/>
        <v/>
      </c>
      <c r="K86" t="str">
        <f t="shared" si="303"/>
        <v/>
      </c>
      <c r="L86" t="str">
        <f t="shared" si="205"/>
        <v/>
      </c>
      <c r="M86" t="str">
        <f t="shared" si="206"/>
        <v/>
      </c>
      <c r="N86" t="str">
        <f t="shared" si="207"/>
        <v/>
      </c>
      <c r="O86" t="str">
        <f t="shared" si="208"/>
        <v/>
      </c>
      <c r="P86" t="str">
        <f t="shared" si="209"/>
        <v/>
      </c>
      <c r="Q86" t="str">
        <f t="shared" si="210"/>
        <v/>
      </c>
      <c r="R86" t="str">
        <f t="shared" si="211"/>
        <v/>
      </c>
      <c r="S86" t="str">
        <f t="shared" si="212"/>
        <v/>
      </c>
      <c r="T86" t="str">
        <f t="shared" si="213"/>
        <v>El Paso South</v>
      </c>
      <c r="U86" t="str">
        <f t="shared" si="214"/>
        <v/>
      </c>
      <c r="V86" t="str">
        <f t="shared" si="215"/>
        <v/>
      </c>
      <c r="W86" t="str">
        <f t="shared" si="216"/>
        <v>El Paso South 2003</v>
      </c>
      <c r="X86" t="str">
        <f t="shared" si="217"/>
        <v/>
      </c>
      <c r="Y86" t="str">
        <f t="shared" si="218"/>
        <v/>
      </c>
      <c r="Z86" t="str">
        <f t="shared" si="219"/>
        <v/>
      </c>
      <c r="AA86" t="str">
        <f t="shared" si="220"/>
        <v/>
      </c>
      <c r="AB86" t="str">
        <f t="shared" si="221"/>
        <v/>
      </c>
      <c r="AC86" t="str">
        <f t="shared" si="222"/>
        <v/>
      </c>
      <c r="AD86" t="str">
        <f t="shared" si="223"/>
        <v/>
      </c>
      <c r="AE86" t="str">
        <f t="shared" si="224"/>
        <v/>
      </c>
      <c r="AF86" t="str">
        <f t="shared" si="225"/>
        <v/>
      </c>
      <c r="AG86" t="str">
        <f t="shared" si="226"/>
        <v/>
      </c>
      <c r="AH86" t="str">
        <f t="shared" si="227"/>
        <v/>
      </c>
      <c r="AI86" t="str">
        <f t="shared" si="228"/>
        <v/>
      </c>
      <c r="AJ86" t="str">
        <f t="shared" si="229"/>
        <v/>
      </c>
      <c r="AK86" t="str">
        <f t="shared" si="230"/>
        <v/>
      </c>
      <c r="AL86" t="str">
        <f t="shared" si="231"/>
        <v/>
      </c>
      <c r="AM86" t="str">
        <f t="shared" si="232"/>
        <v/>
      </c>
      <c r="AN86" t="str">
        <f t="shared" si="233"/>
        <v/>
      </c>
      <c r="AO86" t="str">
        <f t="shared" si="234"/>
        <v/>
      </c>
      <c r="AP86" t="str">
        <f t="shared" si="235"/>
        <v/>
      </c>
      <c r="AQ86" t="str">
        <f t="shared" si="236"/>
        <v/>
      </c>
      <c r="AR86" t="str">
        <f t="shared" si="237"/>
        <v/>
      </c>
      <c r="AS86" t="str">
        <f t="shared" si="238"/>
        <v/>
      </c>
      <c r="AT86" t="str">
        <f t="shared" si="239"/>
        <v/>
      </c>
      <c r="AU86" t="str">
        <f t="shared" si="240"/>
        <v/>
      </c>
      <c r="AV86" t="str">
        <f t="shared" si="241"/>
        <v/>
      </c>
      <c r="AW86" t="str">
        <f t="shared" si="242"/>
        <v/>
      </c>
      <c r="AX86" t="str">
        <f t="shared" si="243"/>
        <v/>
      </c>
      <c r="AY86" t="str">
        <f t="shared" si="244"/>
        <v/>
      </c>
      <c r="AZ86" t="str">
        <f t="shared" si="245"/>
        <v/>
      </c>
      <c r="BA86" t="str">
        <f t="shared" si="246"/>
        <v/>
      </c>
      <c r="BB86" t="str">
        <f t="shared" si="247"/>
        <v/>
      </c>
      <c r="BC86" t="str">
        <f t="shared" si="248"/>
        <v/>
      </c>
      <c r="BD86" t="str">
        <f t="shared" si="249"/>
        <v/>
      </c>
      <c r="BE86" t="str">
        <f t="shared" si="250"/>
        <v/>
      </c>
      <c r="BF86" t="str">
        <f t="shared" si="251"/>
        <v/>
      </c>
      <c r="BG86" t="str">
        <f t="shared" si="252"/>
        <v/>
      </c>
      <c r="BH86" t="str">
        <f t="shared" si="253"/>
        <v/>
      </c>
      <c r="BI86" t="str">
        <f t="shared" si="254"/>
        <v/>
      </c>
      <c r="BJ86" t="str">
        <f t="shared" si="255"/>
        <v/>
      </c>
      <c r="BK86" t="str">
        <f t="shared" si="256"/>
        <v/>
      </c>
      <c r="BL86" t="str">
        <f t="shared" si="257"/>
        <v/>
      </c>
      <c r="BM86" t="str">
        <f t="shared" si="258"/>
        <v/>
      </c>
      <c r="BN86" t="str">
        <f t="shared" si="259"/>
        <v/>
      </c>
      <c r="BO86" t="str">
        <f t="shared" si="260"/>
        <v/>
      </c>
      <c r="BP86" t="str">
        <f t="shared" si="261"/>
        <v/>
      </c>
      <c r="BQ86" t="str">
        <f t="shared" si="262"/>
        <v/>
      </c>
      <c r="BR86" t="str">
        <f t="shared" si="263"/>
        <v/>
      </c>
      <c r="BS86" t="str">
        <f t="shared" si="264"/>
        <v/>
      </c>
      <c r="BT86" t="str">
        <f t="shared" si="265"/>
        <v/>
      </c>
      <c r="BU86" t="str">
        <f t="shared" si="266"/>
        <v/>
      </c>
      <c r="BV86" t="str">
        <f t="shared" si="267"/>
        <v/>
      </c>
      <c r="BW86" t="str">
        <f t="shared" si="268"/>
        <v/>
      </c>
      <c r="BX86" t="str">
        <f t="shared" si="269"/>
        <v/>
      </c>
      <c r="BY86" t="str">
        <f t="shared" si="270"/>
        <v/>
      </c>
      <c r="BZ86" t="str">
        <f t="shared" si="271"/>
        <v/>
      </c>
      <c r="CA86" t="str">
        <f t="shared" si="272"/>
        <v/>
      </c>
      <c r="CB86" t="str">
        <f t="shared" si="273"/>
        <v/>
      </c>
      <c r="CC86" t="str">
        <f t="shared" si="274"/>
        <v/>
      </c>
      <c r="CD86" t="str">
        <f t="shared" si="275"/>
        <v/>
      </c>
      <c r="CE86" t="str">
        <f t="shared" si="276"/>
        <v/>
      </c>
      <c r="CF86" t="str">
        <f t="shared" si="277"/>
        <v/>
      </c>
      <c r="CG86" t="str">
        <f t="shared" si="278"/>
        <v/>
      </c>
      <c r="CH86" t="str">
        <f t="shared" si="279"/>
        <v/>
      </c>
      <c r="CI86" t="str">
        <f t="shared" si="280"/>
        <v/>
      </c>
      <c r="CJ86" t="str">
        <f t="shared" si="281"/>
        <v/>
      </c>
      <c r="CK86" t="str">
        <f t="shared" si="282"/>
        <v/>
      </c>
      <c r="CL86" t="str">
        <f t="shared" si="283"/>
        <v/>
      </c>
      <c r="CM86" t="str">
        <f t="shared" si="284"/>
        <v/>
      </c>
      <c r="CN86" t="str">
        <f t="shared" si="285"/>
        <v/>
      </c>
      <c r="CO86" t="str">
        <f t="shared" si="286"/>
        <v/>
      </c>
      <c r="CP86" t="str">
        <f t="shared" si="287"/>
        <v/>
      </c>
      <c r="CQ86" t="str">
        <f t="shared" si="288"/>
        <v/>
      </c>
      <c r="CR86" t="str">
        <f t="shared" si="289"/>
        <v/>
      </c>
      <c r="CS86" t="str">
        <f t="shared" si="290"/>
        <v/>
      </c>
      <c r="CT86" t="str">
        <f t="shared" si="291"/>
        <v/>
      </c>
      <c r="CU86" t="str">
        <f t="shared" si="292"/>
        <v/>
      </c>
      <c r="CV86" t="str">
        <f t="shared" si="293"/>
        <v/>
      </c>
      <c r="CW86" t="str">
        <f t="shared" si="294"/>
        <v/>
      </c>
      <c r="CX86" t="str">
        <f t="shared" si="295"/>
        <v/>
      </c>
      <c r="CY86" t="str">
        <f t="shared" si="296"/>
        <v/>
      </c>
      <c r="CZ86" t="str">
        <f t="shared" si="297"/>
        <v/>
      </c>
      <c r="DA86" t="str">
        <f t="shared" si="298"/>
        <v/>
      </c>
      <c r="DB86" t="str">
        <f t="shared" si="299"/>
        <v/>
      </c>
      <c r="DC86" t="str">
        <f t="shared" si="300"/>
        <v/>
      </c>
      <c r="DD86" t="str">
        <f t="shared" si="301"/>
        <v/>
      </c>
      <c r="DE86" t="str">
        <f t="shared" si="302"/>
        <v/>
      </c>
      <c r="DF86">
        <v>530</v>
      </c>
      <c r="DG86">
        <v>530</v>
      </c>
      <c r="DH86" s="14">
        <v>2606.1</v>
      </c>
      <c r="DI86" s="14">
        <v>1205</v>
      </c>
      <c r="DJ86" s="14">
        <v>9100</v>
      </c>
      <c r="DK86" s="14">
        <v>3833</v>
      </c>
      <c r="DL86" s="14">
        <v>1845</v>
      </c>
      <c r="DM86">
        <v>6.8</v>
      </c>
      <c r="DN86" s="14">
        <v>1503.1</v>
      </c>
      <c r="DO86">
        <v>34</v>
      </c>
      <c r="DP86">
        <v>160</v>
      </c>
      <c r="DQ86" s="14">
        <v>4295</v>
      </c>
      <c r="DR86" s="14">
        <v>1390</v>
      </c>
      <c r="DS86" s="14">
        <v>4866</v>
      </c>
      <c r="DT86" s="14">
        <v>1296</v>
      </c>
      <c r="DU86" s="14">
        <v>1503.1</v>
      </c>
      <c r="DV86">
        <v>6.8</v>
      </c>
      <c r="DW86">
        <v>559</v>
      </c>
      <c r="DX86" s="14">
        <v>1775.2</v>
      </c>
      <c r="DY86">
        <v>685</v>
      </c>
      <c r="DZ86">
        <v>1065</v>
      </c>
      <c r="EA86">
        <v>0</v>
      </c>
      <c r="EB86" s="14">
        <f t="shared" ref="EB86:EB111" si="305">DF86*$EB$1*$EB$2</f>
        <v>95400</v>
      </c>
      <c r="EC86" s="14">
        <v>469098</v>
      </c>
      <c r="ED86" s="14">
        <v>216900</v>
      </c>
      <c r="EE86" s="14">
        <v>1638000</v>
      </c>
      <c r="EF86" s="14">
        <v>689940</v>
      </c>
      <c r="EG86" s="14">
        <v>332100</v>
      </c>
      <c r="EH86" s="14">
        <v>1224</v>
      </c>
      <c r="EI86" s="14">
        <v>270558</v>
      </c>
      <c r="EJ86" s="14">
        <v>6120</v>
      </c>
      <c r="EK86" s="14">
        <v>28800</v>
      </c>
      <c r="EL86" s="14">
        <v>773100</v>
      </c>
      <c r="EM86" s="14">
        <v>250200</v>
      </c>
      <c r="EN86" s="14">
        <v>875880</v>
      </c>
      <c r="EO86" s="14">
        <v>233280</v>
      </c>
      <c r="EP86" s="14">
        <v>270558</v>
      </c>
      <c r="EQ86">
        <v>1224</v>
      </c>
      <c r="ER86" s="14">
        <v>100620</v>
      </c>
      <c r="ES86" s="14">
        <v>319536</v>
      </c>
      <c r="ET86" s="14">
        <v>123300</v>
      </c>
      <c r="EU86" s="14">
        <v>191700</v>
      </c>
      <c r="EV86">
        <v>0</v>
      </c>
      <c r="EW86" t="s">
        <v>53</v>
      </c>
      <c r="EX86" t="s">
        <v>45</v>
      </c>
      <c r="EY86" t="s">
        <v>31</v>
      </c>
      <c r="EZ86" s="2" t="s">
        <v>415</v>
      </c>
      <c r="FA86" s="2"/>
      <c r="FB86" s="2"/>
      <c r="FC86" s="3" t="s">
        <v>436</v>
      </c>
      <c r="FD86" t="s">
        <v>435</v>
      </c>
      <c r="FE86" t="s">
        <v>438</v>
      </c>
      <c r="FF86" t="s">
        <v>439</v>
      </c>
      <c r="FH86">
        <v>0</v>
      </c>
      <c r="FS86">
        <v>760</v>
      </c>
    </row>
    <row r="87" spans="1:175" x14ac:dyDescent="0.2">
      <c r="A87" t="s">
        <v>204</v>
      </c>
      <c r="B87">
        <v>2003</v>
      </c>
      <c r="C87" s="45">
        <v>37926</v>
      </c>
      <c r="D87" t="s">
        <v>93</v>
      </c>
      <c r="E87" t="str">
        <f>CONCATENATE(D87," ",B87)</f>
        <v>AZ 2003</v>
      </c>
      <c r="F87" t="s">
        <v>148</v>
      </c>
      <c r="G87" t="s">
        <v>92</v>
      </c>
      <c r="H87" t="s">
        <v>270</v>
      </c>
      <c r="I87" t="s">
        <v>271</v>
      </c>
      <c r="J87" t="str">
        <f t="shared" si="204"/>
        <v/>
      </c>
      <c r="K87" t="str">
        <f t="shared" si="303"/>
        <v/>
      </c>
      <c r="L87" t="str">
        <f t="shared" si="205"/>
        <v/>
      </c>
      <c r="M87" t="str">
        <f t="shared" si="206"/>
        <v/>
      </c>
      <c r="N87" t="str">
        <f t="shared" si="207"/>
        <v/>
      </c>
      <c r="O87" t="str">
        <f t="shared" si="208"/>
        <v/>
      </c>
      <c r="P87" t="str">
        <f t="shared" si="209"/>
        <v/>
      </c>
      <c r="Q87" t="str">
        <f t="shared" si="210"/>
        <v/>
      </c>
      <c r="R87" t="str">
        <f t="shared" si="211"/>
        <v/>
      </c>
      <c r="S87" t="str">
        <f t="shared" si="212"/>
        <v/>
      </c>
      <c r="T87" t="str">
        <f t="shared" si="213"/>
        <v>El Paso South</v>
      </c>
      <c r="U87" t="str">
        <f t="shared" si="214"/>
        <v/>
      </c>
      <c r="V87" t="str">
        <f t="shared" si="215"/>
        <v/>
      </c>
      <c r="W87" t="str">
        <f t="shared" si="216"/>
        <v>El Paso South 2003</v>
      </c>
      <c r="X87" t="str">
        <f t="shared" si="217"/>
        <v/>
      </c>
      <c r="Y87" t="str">
        <f t="shared" si="218"/>
        <v/>
      </c>
      <c r="Z87" t="str">
        <f t="shared" si="219"/>
        <v/>
      </c>
      <c r="AA87" t="str">
        <f t="shared" si="220"/>
        <v/>
      </c>
      <c r="AB87" t="str">
        <f t="shared" si="221"/>
        <v/>
      </c>
      <c r="AC87" t="str">
        <f t="shared" si="222"/>
        <v/>
      </c>
      <c r="AD87" t="str">
        <f t="shared" si="223"/>
        <v/>
      </c>
      <c r="AE87" t="str">
        <f t="shared" si="224"/>
        <v/>
      </c>
      <c r="AF87" t="str">
        <f t="shared" si="225"/>
        <v/>
      </c>
      <c r="AG87" t="str">
        <f t="shared" si="226"/>
        <v/>
      </c>
      <c r="AH87" t="str">
        <f t="shared" si="227"/>
        <v/>
      </c>
      <c r="AI87" t="str">
        <f t="shared" si="228"/>
        <v/>
      </c>
      <c r="AJ87" t="str">
        <f t="shared" si="229"/>
        <v/>
      </c>
      <c r="AK87" t="str">
        <f t="shared" si="230"/>
        <v/>
      </c>
      <c r="AL87" t="str">
        <f t="shared" si="231"/>
        <v/>
      </c>
      <c r="AM87" t="str">
        <f t="shared" si="232"/>
        <v/>
      </c>
      <c r="AN87" t="str">
        <f t="shared" si="233"/>
        <v/>
      </c>
      <c r="AO87" t="str">
        <f t="shared" si="234"/>
        <v/>
      </c>
      <c r="AP87" t="str">
        <f t="shared" si="235"/>
        <v/>
      </c>
      <c r="AQ87" t="str">
        <f t="shared" si="236"/>
        <v/>
      </c>
      <c r="AR87" t="str">
        <f t="shared" si="237"/>
        <v/>
      </c>
      <c r="AS87" t="str">
        <f t="shared" si="238"/>
        <v/>
      </c>
      <c r="AT87" t="str">
        <f t="shared" si="239"/>
        <v/>
      </c>
      <c r="AU87" t="str">
        <f t="shared" si="240"/>
        <v/>
      </c>
      <c r="AV87" t="str">
        <f t="shared" si="241"/>
        <v/>
      </c>
      <c r="AW87" t="str">
        <f t="shared" si="242"/>
        <v/>
      </c>
      <c r="AX87" t="str">
        <f t="shared" si="243"/>
        <v/>
      </c>
      <c r="AY87" t="str">
        <f t="shared" si="244"/>
        <v/>
      </c>
      <c r="AZ87" t="str">
        <f t="shared" si="245"/>
        <v/>
      </c>
      <c r="BA87" t="str">
        <f t="shared" si="246"/>
        <v/>
      </c>
      <c r="BB87" t="str">
        <f t="shared" si="247"/>
        <v/>
      </c>
      <c r="BC87" t="str">
        <f t="shared" si="248"/>
        <v/>
      </c>
      <c r="BD87" t="str">
        <f t="shared" si="249"/>
        <v/>
      </c>
      <c r="BE87" t="str">
        <f t="shared" si="250"/>
        <v/>
      </c>
      <c r="BF87" t="str">
        <f t="shared" si="251"/>
        <v/>
      </c>
      <c r="BG87" t="str">
        <f t="shared" si="252"/>
        <v/>
      </c>
      <c r="BH87" t="str">
        <f t="shared" si="253"/>
        <v/>
      </c>
      <c r="BI87" t="str">
        <f t="shared" si="254"/>
        <v/>
      </c>
      <c r="BJ87" t="str">
        <f t="shared" si="255"/>
        <v/>
      </c>
      <c r="BK87" t="str">
        <f t="shared" si="256"/>
        <v/>
      </c>
      <c r="BL87" t="str">
        <f t="shared" si="257"/>
        <v/>
      </c>
      <c r="BM87" t="str">
        <f t="shared" si="258"/>
        <v/>
      </c>
      <c r="BN87" t="str">
        <f t="shared" si="259"/>
        <v/>
      </c>
      <c r="BO87" t="str">
        <f t="shared" si="260"/>
        <v/>
      </c>
      <c r="BP87" t="str">
        <f t="shared" si="261"/>
        <v/>
      </c>
      <c r="BQ87" t="str">
        <f t="shared" si="262"/>
        <v/>
      </c>
      <c r="BR87" t="str">
        <f t="shared" si="263"/>
        <v/>
      </c>
      <c r="BS87" t="str">
        <f t="shared" si="264"/>
        <v/>
      </c>
      <c r="BT87" t="str">
        <f t="shared" si="265"/>
        <v/>
      </c>
      <c r="BU87" t="str">
        <f t="shared" si="266"/>
        <v/>
      </c>
      <c r="BV87" t="str">
        <f t="shared" si="267"/>
        <v/>
      </c>
      <c r="BW87" t="str">
        <f t="shared" si="268"/>
        <v/>
      </c>
      <c r="BX87" t="str">
        <f t="shared" si="269"/>
        <v/>
      </c>
      <c r="BY87" t="str">
        <f t="shared" si="270"/>
        <v/>
      </c>
      <c r="BZ87" t="str">
        <f t="shared" si="271"/>
        <v/>
      </c>
      <c r="CA87" t="str">
        <f t="shared" si="272"/>
        <v/>
      </c>
      <c r="CB87" t="str">
        <f t="shared" si="273"/>
        <v/>
      </c>
      <c r="CC87" t="str">
        <f t="shared" si="274"/>
        <v/>
      </c>
      <c r="CD87" t="str">
        <f t="shared" si="275"/>
        <v/>
      </c>
      <c r="CE87" t="str">
        <f t="shared" si="276"/>
        <v/>
      </c>
      <c r="CF87" t="str">
        <f t="shared" si="277"/>
        <v/>
      </c>
      <c r="CG87" t="str">
        <f t="shared" si="278"/>
        <v/>
      </c>
      <c r="CH87" t="str">
        <f t="shared" si="279"/>
        <v/>
      </c>
      <c r="CI87" t="str">
        <f t="shared" si="280"/>
        <v/>
      </c>
      <c r="CJ87" t="str">
        <f t="shared" si="281"/>
        <v/>
      </c>
      <c r="CK87" t="str">
        <f t="shared" si="282"/>
        <v/>
      </c>
      <c r="CL87" t="str">
        <f t="shared" si="283"/>
        <v/>
      </c>
      <c r="CM87" t="str">
        <f t="shared" si="284"/>
        <v/>
      </c>
      <c r="CN87" t="str">
        <f t="shared" si="285"/>
        <v/>
      </c>
      <c r="CO87" t="str">
        <f t="shared" si="286"/>
        <v/>
      </c>
      <c r="CP87" t="str">
        <f t="shared" si="287"/>
        <v/>
      </c>
      <c r="CQ87" t="str">
        <f t="shared" si="288"/>
        <v/>
      </c>
      <c r="CR87" t="str">
        <f t="shared" si="289"/>
        <v/>
      </c>
      <c r="CS87" t="str">
        <f t="shared" si="290"/>
        <v/>
      </c>
      <c r="CT87" t="str">
        <f t="shared" si="291"/>
        <v/>
      </c>
      <c r="CU87" t="str">
        <f t="shared" si="292"/>
        <v/>
      </c>
      <c r="CV87" t="str">
        <f t="shared" si="293"/>
        <v/>
      </c>
      <c r="CW87" t="str">
        <f t="shared" si="294"/>
        <v/>
      </c>
      <c r="CX87" t="str">
        <f t="shared" si="295"/>
        <v/>
      </c>
      <c r="CY87" t="str">
        <f t="shared" si="296"/>
        <v/>
      </c>
      <c r="CZ87" t="str">
        <f t="shared" si="297"/>
        <v/>
      </c>
      <c r="DA87" t="str">
        <f t="shared" si="298"/>
        <v/>
      </c>
      <c r="DB87" t="str">
        <f t="shared" si="299"/>
        <v/>
      </c>
      <c r="DC87" t="str">
        <f t="shared" si="300"/>
        <v/>
      </c>
      <c r="DD87" t="str">
        <f t="shared" si="301"/>
        <v/>
      </c>
      <c r="DE87" t="str">
        <f t="shared" si="302"/>
        <v/>
      </c>
      <c r="DF87">
        <v>750</v>
      </c>
      <c r="DG87">
        <v>750</v>
      </c>
      <c r="DH87" s="14">
        <v>2606.1</v>
      </c>
      <c r="DI87" s="14">
        <v>1205</v>
      </c>
      <c r="DJ87" s="14">
        <v>9850</v>
      </c>
      <c r="DK87" s="14">
        <v>3833</v>
      </c>
      <c r="DL87" s="14">
        <v>1845</v>
      </c>
      <c r="DM87">
        <v>6.8</v>
      </c>
      <c r="DN87" s="14">
        <v>1503.1</v>
      </c>
      <c r="DO87">
        <v>34</v>
      </c>
      <c r="DP87">
        <v>160</v>
      </c>
      <c r="DQ87" s="14">
        <v>4295</v>
      </c>
      <c r="DR87" s="14">
        <v>1390</v>
      </c>
      <c r="DS87" s="14">
        <v>4866</v>
      </c>
      <c r="DT87" s="14">
        <v>1296</v>
      </c>
      <c r="DU87" s="14">
        <v>1503.1</v>
      </c>
      <c r="DV87">
        <v>6.8</v>
      </c>
      <c r="DW87">
        <v>559</v>
      </c>
      <c r="DX87" s="14">
        <v>1775.2</v>
      </c>
      <c r="DY87">
        <v>685</v>
      </c>
      <c r="DZ87">
        <v>1065</v>
      </c>
      <c r="EA87">
        <v>0</v>
      </c>
      <c r="EB87" s="14">
        <f t="shared" si="305"/>
        <v>135000</v>
      </c>
      <c r="EC87" s="14">
        <v>469098</v>
      </c>
      <c r="ED87" s="14">
        <v>216900</v>
      </c>
      <c r="EE87" s="14">
        <v>1773000</v>
      </c>
      <c r="EF87" s="14">
        <v>689940</v>
      </c>
      <c r="EG87" s="14">
        <v>332100</v>
      </c>
      <c r="EH87" s="14">
        <v>1224</v>
      </c>
      <c r="EI87" s="14">
        <v>270558</v>
      </c>
      <c r="EJ87" s="14">
        <v>6120</v>
      </c>
      <c r="EK87" s="14">
        <v>28800</v>
      </c>
      <c r="EL87" s="14">
        <v>773100</v>
      </c>
      <c r="EM87" s="14">
        <v>250200</v>
      </c>
      <c r="EN87" s="14">
        <v>875880</v>
      </c>
      <c r="EO87" s="14">
        <v>233280</v>
      </c>
      <c r="EP87" s="14">
        <v>270558</v>
      </c>
      <c r="EQ87">
        <v>1224</v>
      </c>
      <c r="ER87" s="14">
        <v>100620</v>
      </c>
      <c r="ES87" s="14">
        <v>319536</v>
      </c>
      <c r="ET87" s="14">
        <v>123300</v>
      </c>
      <c r="EU87" s="14">
        <v>191700</v>
      </c>
      <c r="EV87">
        <v>0</v>
      </c>
      <c r="EW87" t="s">
        <v>53</v>
      </c>
      <c r="EX87" t="s">
        <v>45</v>
      </c>
      <c r="EY87" t="s">
        <v>31</v>
      </c>
      <c r="EZ87" s="2" t="s">
        <v>415</v>
      </c>
      <c r="FA87" s="2"/>
      <c r="FB87" s="2"/>
      <c r="FS87">
        <v>531</v>
      </c>
    </row>
    <row r="88" spans="1:175" x14ac:dyDescent="0.2">
      <c r="A88" t="s">
        <v>60</v>
      </c>
      <c r="B88">
        <v>2005</v>
      </c>
      <c r="C88" s="45">
        <v>38534</v>
      </c>
      <c r="D88" t="s">
        <v>93</v>
      </c>
      <c r="E88" t="str">
        <f t="shared" si="0"/>
        <v>AZ 2005</v>
      </c>
      <c r="F88" t="s">
        <v>91</v>
      </c>
      <c r="G88" t="s">
        <v>92</v>
      </c>
      <c r="H88" t="s">
        <v>232</v>
      </c>
      <c r="I88" t="s">
        <v>233</v>
      </c>
      <c r="J88" t="str">
        <f t="shared" si="204"/>
        <v/>
      </c>
      <c r="K88" t="str">
        <f t="shared" si="303"/>
        <v/>
      </c>
      <c r="L88" t="str">
        <f t="shared" si="205"/>
        <v/>
      </c>
      <c r="M88" t="str">
        <f t="shared" si="206"/>
        <v/>
      </c>
      <c r="N88" t="str">
        <f t="shared" si="207"/>
        <v/>
      </c>
      <c r="O88" t="str">
        <f t="shared" si="208"/>
        <v/>
      </c>
      <c r="P88" t="str">
        <f t="shared" si="209"/>
        <v/>
      </c>
      <c r="Q88" t="str">
        <f t="shared" si="210"/>
        <v/>
      </c>
      <c r="R88" t="str">
        <f t="shared" si="211"/>
        <v/>
      </c>
      <c r="S88" t="str">
        <f t="shared" si="212"/>
        <v/>
      </c>
      <c r="T88" t="str">
        <f t="shared" si="213"/>
        <v>El Paso South</v>
      </c>
      <c r="U88" t="str">
        <f t="shared" si="214"/>
        <v/>
      </c>
      <c r="V88" t="str">
        <f t="shared" si="215"/>
        <v/>
      </c>
      <c r="W88" t="str">
        <f t="shared" si="216"/>
        <v/>
      </c>
      <c r="X88" t="str">
        <f t="shared" si="217"/>
        <v/>
      </c>
      <c r="Y88" t="str">
        <f t="shared" si="218"/>
        <v/>
      </c>
      <c r="Z88" t="str">
        <f t="shared" si="219"/>
        <v/>
      </c>
      <c r="AA88" t="str">
        <f t="shared" si="220"/>
        <v/>
      </c>
      <c r="AB88" t="str">
        <f t="shared" si="221"/>
        <v/>
      </c>
      <c r="AC88" t="str">
        <f t="shared" si="222"/>
        <v/>
      </c>
      <c r="AD88" t="str">
        <f t="shared" si="223"/>
        <v/>
      </c>
      <c r="AE88" t="str">
        <f t="shared" si="224"/>
        <v/>
      </c>
      <c r="AF88" t="str">
        <f t="shared" si="225"/>
        <v/>
      </c>
      <c r="AG88" t="str">
        <f t="shared" si="226"/>
        <v/>
      </c>
      <c r="AH88" t="str">
        <f t="shared" si="227"/>
        <v/>
      </c>
      <c r="AI88" t="str">
        <f t="shared" si="228"/>
        <v/>
      </c>
      <c r="AJ88" t="str">
        <f t="shared" si="229"/>
        <v/>
      </c>
      <c r="AK88" t="str">
        <f t="shared" si="230"/>
        <v/>
      </c>
      <c r="AL88" t="str">
        <f t="shared" si="231"/>
        <v/>
      </c>
      <c r="AM88" t="str">
        <f t="shared" si="232"/>
        <v/>
      </c>
      <c r="AN88" t="str">
        <f t="shared" si="233"/>
        <v/>
      </c>
      <c r="AO88" t="str">
        <f t="shared" si="234"/>
        <v/>
      </c>
      <c r="AP88" t="str">
        <f t="shared" si="235"/>
        <v/>
      </c>
      <c r="AQ88" t="str">
        <f t="shared" si="236"/>
        <v/>
      </c>
      <c r="AR88" t="str">
        <f t="shared" si="237"/>
        <v/>
      </c>
      <c r="AS88" t="str">
        <f t="shared" si="238"/>
        <v/>
      </c>
      <c r="AT88" t="str">
        <f t="shared" si="239"/>
        <v/>
      </c>
      <c r="AU88" t="str">
        <f t="shared" si="240"/>
        <v/>
      </c>
      <c r="AV88" t="str">
        <f t="shared" si="241"/>
        <v/>
      </c>
      <c r="AW88" t="str">
        <f t="shared" si="242"/>
        <v/>
      </c>
      <c r="AX88" t="str">
        <f t="shared" si="243"/>
        <v/>
      </c>
      <c r="AY88" t="str">
        <f t="shared" si="244"/>
        <v/>
      </c>
      <c r="AZ88" t="str">
        <f t="shared" si="245"/>
        <v/>
      </c>
      <c r="BA88" t="str">
        <f t="shared" si="246"/>
        <v/>
      </c>
      <c r="BB88" t="str">
        <f t="shared" si="247"/>
        <v/>
      </c>
      <c r="BC88" t="str">
        <f t="shared" si="248"/>
        <v/>
      </c>
      <c r="BD88" t="str">
        <f t="shared" si="249"/>
        <v/>
      </c>
      <c r="BE88" t="str">
        <f t="shared" si="250"/>
        <v/>
      </c>
      <c r="BF88" t="str">
        <f t="shared" si="251"/>
        <v/>
      </c>
      <c r="BG88" t="str">
        <f t="shared" si="252"/>
        <v/>
      </c>
      <c r="BH88" t="str">
        <f t="shared" si="253"/>
        <v/>
      </c>
      <c r="BI88" t="str">
        <f t="shared" si="254"/>
        <v/>
      </c>
      <c r="BJ88" t="str">
        <f t="shared" si="255"/>
        <v/>
      </c>
      <c r="BK88" t="str">
        <f t="shared" si="256"/>
        <v/>
      </c>
      <c r="BL88" t="str">
        <f t="shared" si="257"/>
        <v/>
      </c>
      <c r="BM88" t="str">
        <f t="shared" si="258"/>
        <v/>
      </c>
      <c r="BN88" t="str">
        <f t="shared" si="259"/>
        <v/>
      </c>
      <c r="BO88" t="str">
        <f t="shared" si="260"/>
        <v/>
      </c>
      <c r="BP88" t="str">
        <f t="shared" si="261"/>
        <v/>
      </c>
      <c r="BQ88" t="str">
        <f t="shared" si="262"/>
        <v/>
      </c>
      <c r="BR88" t="str">
        <f t="shared" si="263"/>
        <v/>
      </c>
      <c r="BS88" t="str">
        <f t="shared" si="264"/>
        <v/>
      </c>
      <c r="BT88" t="str">
        <f t="shared" si="265"/>
        <v/>
      </c>
      <c r="BU88" t="str">
        <f t="shared" si="266"/>
        <v/>
      </c>
      <c r="BV88" t="str">
        <f t="shared" si="267"/>
        <v/>
      </c>
      <c r="BW88" t="str">
        <f t="shared" si="268"/>
        <v/>
      </c>
      <c r="BX88" t="str">
        <f t="shared" si="269"/>
        <v/>
      </c>
      <c r="BY88" t="str">
        <f t="shared" si="270"/>
        <v/>
      </c>
      <c r="BZ88" t="str">
        <f t="shared" si="271"/>
        <v/>
      </c>
      <c r="CA88" t="str">
        <f t="shared" si="272"/>
        <v/>
      </c>
      <c r="CB88" t="str">
        <f t="shared" si="273"/>
        <v/>
      </c>
      <c r="CC88" t="str">
        <f t="shared" si="274"/>
        <v/>
      </c>
      <c r="CD88" t="str">
        <f t="shared" si="275"/>
        <v/>
      </c>
      <c r="CE88" t="str">
        <f t="shared" si="276"/>
        <v/>
      </c>
      <c r="CF88" t="str">
        <f t="shared" si="277"/>
        <v/>
      </c>
      <c r="CG88" t="str">
        <f t="shared" si="278"/>
        <v/>
      </c>
      <c r="CH88" t="str">
        <f t="shared" si="279"/>
        <v/>
      </c>
      <c r="CI88" t="str">
        <f t="shared" si="280"/>
        <v/>
      </c>
      <c r="CJ88" t="str">
        <f t="shared" si="281"/>
        <v/>
      </c>
      <c r="CK88" t="str">
        <f t="shared" si="282"/>
        <v/>
      </c>
      <c r="CL88" t="str">
        <f t="shared" si="283"/>
        <v/>
      </c>
      <c r="CM88" t="str">
        <f t="shared" si="284"/>
        <v/>
      </c>
      <c r="CN88" t="str">
        <f t="shared" si="285"/>
        <v/>
      </c>
      <c r="CO88" t="str">
        <f t="shared" si="286"/>
        <v/>
      </c>
      <c r="CP88" t="str">
        <f t="shared" si="287"/>
        <v/>
      </c>
      <c r="CQ88" t="str">
        <f t="shared" si="288"/>
        <v/>
      </c>
      <c r="CR88" t="str">
        <f t="shared" si="289"/>
        <v/>
      </c>
      <c r="CS88" t="str">
        <f t="shared" si="290"/>
        <v/>
      </c>
      <c r="CT88" t="str">
        <f t="shared" si="291"/>
        <v/>
      </c>
      <c r="CU88" t="str">
        <f t="shared" si="292"/>
        <v/>
      </c>
      <c r="CV88" t="str">
        <f t="shared" si="293"/>
        <v/>
      </c>
      <c r="CW88" t="str">
        <f t="shared" si="294"/>
        <v/>
      </c>
      <c r="CX88" t="str">
        <f t="shared" si="295"/>
        <v/>
      </c>
      <c r="CY88" t="str">
        <f t="shared" si="296"/>
        <v/>
      </c>
      <c r="CZ88" t="str">
        <f t="shared" si="297"/>
        <v/>
      </c>
      <c r="DA88" t="str">
        <f t="shared" si="298"/>
        <v/>
      </c>
      <c r="DB88" t="str">
        <f t="shared" si="299"/>
        <v/>
      </c>
      <c r="DC88" t="str">
        <f t="shared" si="300"/>
        <v/>
      </c>
      <c r="DD88" t="str">
        <f t="shared" si="301"/>
        <v/>
      </c>
      <c r="DE88" t="str">
        <f t="shared" si="302"/>
        <v/>
      </c>
      <c r="DF88">
        <v>825</v>
      </c>
      <c r="DG88">
        <v>825</v>
      </c>
      <c r="DH88" s="14">
        <v>3526.1</v>
      </c>
      <c r="DI88" s="14">
        <v>1425</v>
      </c>
      <c r="DJ88" s="14">
        <v>10675</v>
      </c>
      <c r="DK88" s="14">
        <v>4833</v>
      </c>
      <c r="DL88" s="14">
        <v>4745</v>
      </c>
      <c r="DM88">
        <v>6.8</v>
      </c>
      <c r="DN88" s="14">
        <v>1963.1</v>
      </c>
      <c r="DO88">
        <v>34</v>
      </c>
      <c r="DP88">
        <v>660</v>
      </c>
      <c r="DQ88" s="14">
        <v>9658</v>
      </c>
      <c r="DR88" s="14">
        <v>1390</v>
      </c>
      <c r="DS88" s="14">
        <v>8546</v>
      </c>
      <c r="DT88" s="14">
        <v>4246</v>
      </c>
      <c r="DU88" s="14">
        <v>1963.1</v>
      </c>
      <c r="DV88">
        <v>6.8</v>
      </c>
      <c r="DW88">
        <v>559</v>
      </c>
      <c r="DX88" s="14">
        <v>4815.2</v>
      </c>
      <c r="DY88">
        <v>905</v>
      </c>
      <c r="DZ88">
        <v>1065</v>
      </c>
      <c r="EA88">
        <v>0</v>
      </c>
      <c r="EB88" s="14">
        <f t="shared" si="305"/>
        <v>148500</v>
      </c>
      <c r="EC88" s="14">
        <v>634698</v>
      </c>
      <c r="ED88" s="14">
        <v>256500</v>
      </c>
      <c r="EE88" s="14">
        <v>1921500</v>
      </c>
      <c r="EF88" s="14">
        <v>869940</v>
      </c>
      <c r="EG88" s="14">
        <v>854100</v>
      </c>
      <c r="EH88" s="14">
        <v>1224</v>
      </c>
      <c r="EI88" s="14">
        <v>353358</v>
      </c>
      <c r="EJ88" s="14">
        <v>6120</v>
      </c>
      <c r="EK88" s="14">
        <v>118800</v>
      </c>
      <c r="EL88" s="14">
        <v>1738440</v>
      </c>
      <c r="EM88" s="14">
        <v>250200</v>
      </c>
      <c r="EN88" s="14">
        <v>1538280</v>
      </c>
      <c r="EO88" s="14">
        <v>764280</v>
      </c>
      <c r="EP88" s="14">
        <v>353358</v>
      </c>
      <c r="EQ88">
        <v>1224</v>
      </c>
      <c r="ER88" s="14">
        <v>100620</v>
      </c>
      <c r="ES88" s="14">
        <v>866736</v>
      </c>
      <c r="ET88" s="14">
        <v>162900</v>
      </c>
      <c r="EU88" s="14">
        <v>191700</v>
      </c>
      <c r="EV88">
        <v>0</v>
      </c>
      <c r="EW88" t="s">
        <v>36</v>
      </c>
      <c r="EX88" t="s">
        <v>45</v>
      </c>
      <c r="EY88" t="s">
        <v>31</v>
      </c>
      <c r="EZ88" s="2" t="s">
        <v>415</v>
      </c>
      <c r="FA88" s="2"/>
      <c r="FB88" s="2"/>
      <c r="FH88">
        <v>0</v>
      </c>
      <c r="FS88">
        <v>840</v>
      </c>
    </row>
    <row r="89" spans="1:175" x14ac:dyDescent="0.2">
      <c r="A89" t="s">
        <v>204</v>
      </c>
      <c r="B89">
        <v>2005</v>
      </c>
      <c r="C89" s="45">
        <v>38534</v>
      </c>
      <c r="D89" t="s">
        <v>93</v>
      </c>
      <c r="E89" t="str">
        <f t="shared" si="0"/>
        <v>AZ 2005</v>
      </c>
      <c r="F89" t="s">
        <v>91</v>
      </c>
      <c r="G89" t="s">
        <v>92</v>
      </c>
      <c r="H89" t="s">
        <v>283</v>
      </c>
      <c r="I89" t="s">
        <v>300</v>
      </c>
      <c r="J89" t="str">
        <f t="shared" si="204"/>
        <v/>
      </c>
      <c r="K89" t="str">
        <f t="shared" si="303"/>
        <v/>
      </c>
      <c r="L89" t="str">
        <f t="shared" si="205"/>
        <v/>
      </c>
      <c r="M89" t="str">
        <f t="shared" si="206"/>
        <v/>
      </c>
      <c r="N89" t="str">
        <f t="shared" si="207"/>
        <v/>
      </c>
      <c r="O89" t="str">
        <f t="shared" si="208"/>
        <v/>
      </c>
      <c r="P89" t="str">
        <f t="shared" si="209"/>
        <v/>
      </c>
      <c r="Q89" t="str">
        <f t="shared" si="210"/>
        <v/>
      </c>
      <c r="R89" t="str">
        <f t="shared" si="211"/>
        <v/>
      </c>
      <c r="S89" t="str">
        <f t="shared" si="212"/>
        <v/>
      </c>
      <c r="T89" t="str">
        <f t="shared" si="213"/>
        <v>El Paso South</v>
      </c>
      <c r="U89" t="str">
        <f t="shared" si="214"/>
        <v/>
      </c>
      <c r="V89" t="str">
        <f t="shared" si="215"/>
        <v/>
      </c>
      <c r="W89" t="str">
        <f t="shared" si="216"/>
        <v/>
      </c>
      <c r="X89" t="str">
        <f t="shared" si="217"/>
        <v/>
      </c>
      <c r="Y89" t="str">
        <f t="shared" si="218"/>
        <v/>
      </c>
      <c r="Z89" t="str">
        <f t="shared" si="219"/>
        <v/>
      </c>
      <c r="AA89" t="str">
        <f t="shared" si="220"/>
        <v/>
      </c>
      <c r="AB89" t="str">
        <f t="shared" si="221"/>
        <v/>
      </c>
      <c r="AC89" t="str">
        <f t="shared" si="222"/>
        <v/>
      </c>
      <c r="AD89" t="str">
        <f t="shared" si="223"/>
        <v/>
      </c>
      <c r="AE89" t="str">
        <f t="shared" si="224"/>
        <v/>
      </c>
      <c r="AF89" t="str">
        <f t="shared" si="225"/>
        <v/>
      </c>
      <c r="AG89" t="str">
        <f t="shared" si="226"/>
        <v/>
      </c>
      <c r="AH89" t="str">
        <f t="shared" si="227"/>
        <v/>
      </c>
      <c r="AI89" t="str">
        <f t="shared" si="228"/>
        <v/>
      </c>
      <c r="AJ89" t="str">
        <f t="shared" si="229"/>
        <v/>
      </c>
      <c r="AK89" t="str">
        <f t="shared" si="230"/>
        <v/>
      </c>
      <c r="AL89" t="str">
        <f t="shared" si="231"/>
        <v/>
      </c>
      <c r="AM89" t="str">
        <f t="shared" si="232"/>
        <v/>
      </c>
      <c r="AN89" t="str">
        <f t="shared" si="233"/>
        <v/>
      </c>
      <c r="AO89" t="str">
        <f t="shared" si="234"/>
        <v/>
      </c>
      <c r="AP89" t="str">
        <f t="shared" si="235"/>
        <v/>
      </c>
      <c r="AQ89" t="str">
        <f t="shared" si="236"/>
        <v/>
      </c>
      <c r="AR89" t="str">
        <f t="shared" si="237"/>
        <v/>
      </c>
      <c r="AS89" t="str">
        <f t="shared" si="238"/>
        <v/>
      </c>
      <c r="AT89" t="str">
        <f t="shared" si="239"/>
        <v/>
      </c>
      <c r="AU89" t="str">
        <f t="shared" si="240"/>
        <v/>
      </c>
      <c r="AV89" t="str">
        <f t="shared" si="241"/>
        <v/>
      </c>
      <c r="AW89" t="str">
        <f t="shared" si="242"/>
        <v/>
      </c>
      <c r="AX89" t="str">
        <f t="shared" si="243"/>
        <v/>
      </c>
      <c r="AY89" t="str">
        <f t="shared" si="244"/>
        <v/>
      </c>
      <c r="AZ89" t="str">
        <f t="shared" si="245"/>
        <v/>
      </c>
      <c r="BA89" t="str">
        <f t="shared" si="246"/>
        <v/>
      </c>
      <c r="BB89" t="str">
        <f t="shared" si="247"/>
        <v/>
      </c>
      <c r="BC89" t="str">
        <f t="shared" si="248"/>
        <v/>
      </c>
      <c r="BD89" t="str">
        <f t="shared" si="249"/>
        <v/>
      </c>
      <c r="BE89" t="str">
        <f t="shared" si="250"/>
        <v/>
      </c>
      <c r="BF89" t="str">
        <f t="shared" si="251"/>
        <v/>
      </c>
      <c r="BG89" t="str">
        <f t="shared" si="252"/>
        <v/>
      </c>
      <c r="BH89" t="str">
        <f t="shared" si="253"/>
        <v/>
      </c>
      <c r="BI89" t="str">
        <f t="shared" si="254"/>
        <v/>
      </c>
      <c r="BJ89" t="str">
        <f t="shared" si="255"/>
        <v/>
      </c>
      <c r="BK89" t="str">
        <f t="shared" si="256"/>
        <v/>
      </c>
      <c r="BL89" t="str">
        <f t="shared" si="257"/>
        <v/>
      </c>
      <c r="BM89" t="str">
        <f t="shared" si="258"/>
        <v/>
      </c>
      <c r="BN89" t="str">
        <f t="shared" si="259"/>
        <v/>
      </c>
      <c r="BO89" t="str">
        <f t="shared" si="260"/>
        <v/>
      </c>
      <c r="BP89" t="str">
        <f t="shared" si="261"/>
        <v/>
      </c>
      <c r="BQ89" t="str">
        <f t="shared" si="262"/>
        <v/>
      </c>
      <c r="BR89" t="str">
        <f t="shared" si="263"/>
        <v/>
      </c>
      <c r="BS89" t="str">
        <f t="shared" si="264"/>
        <v/>
      </c>
      <c r="BT89" t="str">
        <f t="shared" si="265"/>
        <v/>
      </c>
      <c r="BU89" t="str">
        <f t="shared" si="266"/>
        <v/>
      </c>
      <c r="BV89" t="str">
        <f t="shared" si="267"/>
        <v/>
      </c>
      <c r="BW89" t="str">
        <f t="shared" si="268"/>
        <v/>
      </c>
      <c r="BX89" t="str">
        <f t="shared" si="269"/>
        <v/>
      </c>
      <c r="BY89" t="str">
        <f t="shared" si="270"/>
        <v/>
      </c>
      <c r="BZ89" t="str">
        <f t="shared" si="271"/>
        <v/>
      </c>
      <c r="CA89" t="str">
        <f t="shared" si="272"/>
        <v/>
      </c>
      <c r="CB89" t="str">
        <f t="shared" si="273"/>
        <v/>
      </c>
      <c r="CC89" t="str">
        <f t="shared" si="274"/>
        <v/>
      </c>
      <c r="CD89" t="str">
        <f t="shared" si="275"/>
        <v/>
      </c>
      <c r="CE89" t="str">
        <f t="shared" si="276"/>
        <v/>
      </c>
      <c r="CF89" t="str">
        <f t="shared" si="277"/>
        <v/>
      </c>
      <c r="CG89" t="str">
        <f t="shared" si="278"/>
        <v/>
      </c>
      <c r="CH89" t="str">
        <f t="shared" si="279"/>
        <v/>
      </c>
      <c r="CI89" t="str">
        <f t="shared" si="280"/>
        <v/>
      </c>
      <c r="CJ89" t="str">
        <f t="shared" si="281"/>
        <v/>
      </c>
      <c r="CK89" t="str">
        <f t="shared" si="282"/>
        <v/>
      </c>
      <c r="CL89" t="str">
        <f t="shared" si="283"/>
        <v/>
      </c>
      <c r="CM89" t="str">
        <f t="shared" si="284"/>
        <v/>
      </c>
      <c r="CN89" t="str">
        <f t="shared" si="285"/>
        <v/>
      </c>
      <c r="CO89" t="str">
        <f t="shared" si="286"/>
        <v/>
      </c>
      <c r="CP89" t="str">
        <f t="shared" si="287"/>
        <v/>
      </c>
      <c r="CQ89" t="str">
        <f t="shared" si="288"/>
        <v/>
      </c>
      <c r="CR89" t="str">
        <f t="shared" si="289"/>
        <v/>
      </c>
      <c r="CS89" t="str">
        <f t="shared" si="290"/>
        <v/>
      </c>
      <c r="CT89" t="str">
        <f t="shared" si="291"/>
        <v/>
      </c>
      <c r="CU89" t="str">
        <f t="shared" si="292"/>
        <v/>
      </c>
      <c r="CV89" t="str">
        <f t="shared" si="293"/>
        <v/>
      </c>
      <c r="CW89" t="str">
        <f t="shared" si="294"/>
        <v/>
      </c>
      <c r="CX89" t="str">
        <f t="shared" si="295"/>
        <v/>
      </c>
      <c r="CY89" t="str">
        <f t="shared" si="296"/>
        <v/>
      </c>
      <c r="CZ89" t="str">
        <f t="shared" si="297"/>
        <v/>
      </c>
      <c r="DA89" t="str">
        <f t="shared" si="298"/>
        <v/>
      </c>
      <c r="DB89" t="str">
        <f t="shared" si="299"/>
        <v/>
      </c>
      <c r="DC89" t="str">
        <f t="shared" si="300"/>
        <v/>
      </c>
      <c r="DD89" t="str">
        <f t="shared" si="301"/>
        <v/>
      </c>
      <c r="DE89" t="str">
        <f t="shared" si="302"/>
        <v/>
      </c>
      <c r="DF89">
        <v>530</v>
      </c>
      <c r="DG89">
        <v>530</v>
      </c>
      <c r="DH89" s="14">
        <v>3526.1</v>
      </c>
      <c r="DI89" s="14">
        <v>1425</v>
      </c>
      <c r="DJ89" s="14">
        <v>11205</v>
      </c>
      <c r="DK89" s="14">
        <v>4833</v>
      </c>
      <c r="DL89" s="14">
        <v>4745</v>
      </c>
      <c r="DM89">
        <v>6.8</v>
      </c>
      <c r="DN89" s="14">
        <v>1963.1</v>
      </c>
      <c r="DO89">
        <v>34</v>
      </c>
      <c r="DP89">
        <v>660</v>
      </c>
      <c r="DQ89" s="14">
        <v>9658</v>
      </c>
      <c r="DR89" s="14">
        <v>1390</v>
      </c>
      <c r="DS89" s="14">
        <v>8546</v>
      </c>
      <c r="DT89" s="14">
        <v>4246</v>
      </c>
      <c r="DU89" s="14">
        <v>1963.1</v>
      </c>
      <c r="DV89">
        <v>6.8</v>
      </c>
      <c r="DW89">
        <v>559</v>
      </c>
      <c r="DX89" s="14">
        <v>4815.2</v>
      </c>
      <c r="DY89">
        <v>905</v>
      </c>
      <c r="DZ89">
        <v>1065</v>
      </c>
      <c r="EA89">
        <v>0</v>
      </c>
      <c r="EB89" s="14">
        <f t="shared" si="305"/>
        <v>95400</v>
      </c>
      <c r="EC89" s="14">
        <v>634698</v>
      </c>
      <c r="ED89" s="14">
        <v>256500</v>
      </c>
      <c r="EE89" s="14">
        <v>2016900</v>
      </c>
      <c r="EF89" s="14">
        <v>869940</v>
      </c>
      <c r="EG89" s="14">
        <v>854100</v>
      </c>
      <c r="EH89" s="14">
        <v>1224</v>
      </c>
      <c r="EI89" s="14">
        <v>353358</v>
      </c>
      <c r="EJ89" s="14">
        <v>6120</v>
      </c>
      <c r="EK89" s="14">
        <v>118800</v>
      </c>
      <c r="EL89" s="14">
        <v>1738440</v>
      </c>
      <c r="EM89" s="14">
        <v>250200</v>
      </c>
      <c r="EN89" s="14">
        <v>1538280</v>
      </c>
      <c r="EO89" s="14">
        <v>764280</v>
      </c>
      <c r="EP89" s="14">
        <v>353358</v>
      </c>
      <c r="EQ89">
        <v>1224</v>
      </c>
      <c r="ER89" s="14">
        <v>100620</v>
      </c>
      <c r="ES89" s="14">
        <v>866736</v>
      </c>
      <c r="ET89" s="14">
        <v>162900</v>
      </c>
      <c r="EU89" s="14">
        <v>191700</v>
      </c>
      <c r="EV89">
        <v>0</v>
      </c>
      <c r="EW89" t="s">
        <v>53</v>
      </c>
      <c r="EX89" t="s">
        <v>38</v>
      </c>
      <c r="EY89" t="s">
        <v>31</v>
      </c>
      <c r="EZ89" s="2" t="s">
        <v>415</v>
      </c>
      <c r="FA89" s="2"/>
      <c r="FB89" s="2"/>
      <c r="FC89" t="s">
        <v>438</v>
      </c>
      <c r="FD89" t="s">
        <v>439</v>
      </c>
      <c r="FS89">
        <v>609</v>
      </c>
    </row>
    <row r="90" spans="1:175" x14ac:dyDescent="0.2">
      <c r="A90" t="s">
        <v>60</v>
      </c>
      <c r="B90">
        <v>2005</v>
      </c>
      <c r="C90" s="45"/>
      <c r="D90" t="s">
        <v>93</v>
      </c>
      <c r="E90" t="str">
        <f>CONCATENATE(D90," ",B90)</f>
        <v>AZ 2005</v>
      </c>
      <c r="F90" t="s">
        <v>343</v>
      </c>
      <c r="G90" t="s">
        <v>344</v>
      </c>
      <c r="H90" t="s">
        <v>345</v>
      </c>
      <c r="I90" t="s">
        <v>508</v>
      </c>
      <c r="J90" t="str">
        <f t="shared" si="204"/>
        <v/>
      </c>
      <c r="K90" t="str">
        <f t="shared" si="303"/>
        <v/>
      </c>
      <c r="L90" t="str">
        <f t="shared" si="205"/>
        <v/>
      </c>
      <c r="M90" t="str">
        <f t="shared" si="206"/>
        <v/>
      </c>
      <c r="N90" t="str">
        <f t="shared" si="207"/>
        <v/>
      </c>
      <c r="O90" t="str">
        <f t="shared" si="208"/>
        <v/>
      </c>
      <c r="P90" t="str">
        <f t="shared" si="209"/>
        <v/>
      </c>
      <c r="Q90" t="str">
        <f t="shared" si="210"/>
        <v/>
      </c>
      <c r="R90" t="str">
        <f t="shared" si="211"/>
        <v/>
      </c>
      <c r="S90" t="str">
        <f t="shared" si="212"/>
        <v/>
      </c>
      <c r="T90" t="str">
        <f t="shared" si="213"/>
        <v>El Paso South</v>
      </c>
      <c r="U90" t="str">
        <f t="shared" si="214"/>
        <v/>
      </c>
      <c r="V90" t="str">
        <f t="shared" si="215"/>
        <v/>
      </c>
      <c r="W90" t="str">
        <f t="shared" si="216"/>
        <v/>
      </c>
      <c r="X90" t="str">
        <f t="shared" si="217"/>
        <v/>
      </c>
      <c r="Y90" t="str">
        <f t="shared" si="218"/>
        <v/>
      </c>
      <c r="Z90" t="str">
        <f t="shared" si="219"/>
        <v/>
      </c>
      <c r="AA90" t="str">
        <f t="shared" si="220"/>
        <v/>
      </c>
      <c r="AB90" t="str">
        <f t="shared" si="221"/>
        <v/>
      </c>
      <c r="AC90" t="str">
        <f t="shared" si="222"/>
        <v/>
      </c>
      <c r="AD90" t="str">
        <f t="shared" si="223"/>
        <v/>
      </c>
      <c r="AE90" t="str">
        <f t="shared" si="224"/>
        <v/>
      </c>
      <c r="AF90" t="str">
        <f t="shared" si="225"/>
        <v/>
      </c>
      <c r="AG90" t="str">
        <f t="shared" si="226"/>
        <v/>
      </c>
      <c r="AH90" t="str">
        <f t="shared" si="227"/>
        <v/>
      </c>
      <c r="AI90" t="str">
        <f t="shared" si="228"/>
        <v/>
      </c>
      <c r="AJ90" t="str">
        <f t="shared" si="229"/>
        <v/>
      </c>
      <c r="AK90" t="str">
        <f t="shared" si="230"/>
        <v/>
      </c>
      <c r="AL90" t="str">
        <f t="shared" si="231"/>
        <v/>
      </c>
      <c r="AM90" t="str">
        <f t="shared" si="232"/>
        <v/>
      </c>
      <c r="AN90" t="str">
        <f t="shared" si="233"/>
        <v/>
      </c>
      <c r="AO90" t="str">
        <f t="shared" si="234"/>
        <v/>
      </c>
      <c r="AP90" t="str">
        <f t="shared" si="235"/>
        <v/>
      </c>
      <c r="AQ90" t="str">
        <f t="shared" si="236"/>
        <v/>
      </c>
      <c r="AR90" t="str">
        <f t="shared" si="237"/>
        <v/>
      </c>
      <c r="AS90" t="str">
        <f t="shared" si="238"/>
        <v/>
      </c>
      <c r="AT90" t="str">
        <f t="shared" si="239"/>
        <v/>
      </c>
      <c r="AU90" t="str">
        <f t="shared" si="240"/>
        <v/>
      </c>
      <c r="AV90" t="str">
        <f t="shared" si="241"/>
        <v/>
      </c>
      <c r="AW90" t="str">
        <f t="shared" si="242"/>
        <v/>
      </c>
      <c r="AX90" t="str">
        <f t="shared" si="243"/>
        <v/>
      </c>
      <c r="AY90" t="str">
        <f t="shared" si="244"/>
        <v/>
      </c>
      <c r="AZ90" t="str">
        <f t="shared" si="245"/>
        <v/>
      </c>
      <c r="BA90" t="str">
        <f t="shared" si="246"/>
        <v/>
      </c>
      <c r="BB90" t="str">
        <f t="shared" si="247"/>
        <v/>
      </c>
      <c r="BC90" t="str">
        <f t="shared" si="248"/>
        <v/>
      </c>
      <c r="BD90" t="str">
        <f t="shared" si="249"/>
        <v/>
      </c>
      <c r="BE90" t="str">
        <f t="shared" si="250"/>
        <v/>
      </c>
      <c r="BF90" t="str">
        <f t="shared" si="251"/>
        <v/>
      </c>
      <c r="BG90" t="str">
        <f t="shared" si="252"/>
        <v/>
      </c>
      <c r="BH90" t="str">
        <f t="shared" si="253"/>
        <v/>
      </c>
      <c r="BI90" t="str">
        <f t="shared" si="254"/>
        <v/>
      </c>
      <c r="BJ90" t="str">
        <f t="shared" si="255"/>
        <v/>
      </c>
      <c r="BK90" t="str">
        <f t="shared" si="256"/>
        <v/>
      </c>
      <c r="BL90" t="str">
        <f t="shared" si="257"/>
        <v/>
      </c>
      <c r="BM90" t="str">
        <f t="shared" si="258"/>
        <v/>
      </c>
      <c r="BN90" t="str">
        <f t="shared" si="259"/>
        <v/>
      </c>
      <c r="BO90" t="str">
        <f t="shared" si="260"/>
        <v/>
      </c>
      <c r="BP90" t="str">
        <f t="shared" si="261"/>
        <v/>
      </c>
      <c r="BQ90" t="str">
        <f t="shared" si="262"/>
        <v/>
      </c>
      <c r="BR90" t="str">
        <f t="shared" si="263"/>
        <v/>
      </c>
      <c r="BS90" t="str">
        <f t="shared" si="264"/>
        <v/>
      </c>
      <c r="BT90" t="str">
        <f t="shared" si="265"/>
        <v/>
      </c>
      <c r="BU90" t="str">
        <f t="shared" si="266"/>
        <v/>
      </c>
      <c r="BV90" t="str">
        <f t="shared" si="267"/>
        <v/>
      </c>
      <c r="BW90" t="str">
        <f t="shared" si="268"/>
        <v/>
      </c>
      <c r="BX90" t="str">
        <f t="shared" si="269"/>
        <v/>
      </c>
      <c r="BY90" t="str">
        <f t="shared" si="270"/>
        <v/>
      </c>
      <c r="BZ90" t="str">
        <f t="shared" si="271"/>
        <v/>
      </c>
      <c r="CA90" t="str">
        <f t="shared" si="272"/>
        <v/>
      </c>
      <c r="CB90" t="str">
        <f t="shared" si="273"/>
        <v/>
      </c>
      <c r="CC90" t="str">
        <f t="shared" si="274"/>
        <v/>
      </c>
      <c r="CD90" t="str">
        <f t="shared" si="275"/>
        <v/>
      </c>
      <c r="CE90" t="str">
        <f t="shared" si="276"/>
        <v/>
      </c>
      <c r="CF90" t="str">
        <f t="shared" si="277"/>
        <v/>
      </c>
      <c r="CG90" t="str">
        <f t="shared" si="278"/>
        <v/>
      </c>
      <c r="CH90" t="str">
        <f t="shared" si="279"/>
        <v/>
      </c>
      <c r="CI90" t="str">
        <f t="shared" si="280"/>
        <v/>
      </c>
      <c r="CJ90" t="str">
        <f t="shared" si="281"/>
        <v/>
      </c>
      <c r="CK90" t="str">
        <f t="shared" si="282"/>
        <v/>
      </c>
      <c r="CL90" t="str">
        <f t="shared" si="283"/>
        <v/>
      </c>
      <c r="CM90" t="str">
        <f t="shared" si="284"/>
        <v/>
      </c>
      <c r="CN90" t="str">
        <f t="shared" si="285"/>
        <v/>
      </c>
      <c r="CO90" t="str">
        <f t="shared" si="286"/>
        <v/>
      </c>
      <c r="CP90" t="str">
        <f t="shared" si="287"/>
        <v/>
      </c>
      <c r="CQ90" t="str">
        <f t="shared" si="288"/>
        <v/>
      </c>
      <c r="CR90" t="str">
        <f t="shared" si="289"/>
        <v/>
      </c>
      <c r="CS90" t="str">
        <f t="shared" si="290"/>
        <v/>
      </c>
      <c r="CT90" t="str">
        <f t="shared" si="291"/>
        <v/>
      </c>
      <c r="CU90" t="str">
        <f t="shared" si="292"/>
        <v/>
      </c>
      <c r="CV90" t="str">
        <f t="shared" si="293"/>
        <v/>
      </c>
      <c r="CW90" t="str">
        <f t="shared" si="294"/>
        <v/>
      </c>
      <c r="CX90" t="str">
        <f t="shared" si="295"/>
        <v/>
      </c>
      <c r="CY90" t="str">
        <f t="shared" si="296"/>
        <v/>
      </c>
      <c r="CZ90" t="str">
        <f t="shared" si="297"/>
        <v/>
      </c>
      <c r="DA90" t="str">
        <f t="shared" si="298"/>
        <v/>
      </c>
      <c r="DB90" t="str">
        <f t="shared" si="299"/>
        <v/>
      </c>
      <c r="DC90" t="str">
        <f t="shared" si="300"/>
        <v/>
      </c>
      <c r="DD90" t="str">
        <f t="shared" si="301"/>
        <v/>
      </c>
      <c r="DE90" t="str">
        <f t="shared" si="302"/>
        <v/>
      </c>
      <c r="DF90">
        <v>1080</v>
      </c>
      <c r="DG90">
        <v>1080</v>
      </c>
      <c r="DH90" s="14">
        <v>3526.1</v>
      </c>
      <c r="DI90" s="14">
        <v>1425</v>
      </c>
      <c r="DJ90" s="14">
        <v>12285</v>
      </c>
      <c r="DK90" s="14">
        <v>4833</v>
      </c>
      <c r="DL90" s="14">
        <v>4745</v>
      </c>
      <c r="DM90">
        <v>6.8</v>
      </c>
      <c r="DN90" s="14">
        <v>1963.1</v>
      </c>
      <c r="DO90">
        <v>34</v>
      </c>
      <c r="DP90">
        <v>660</v>
      </c>
      <c r="DQ90" s="14">
        <v>9658</v>
      </c>
      <c r="DR90" s="14">
        <v>1390</v>
      </c>
      <c r="DS90" s="14">
        <v>8546</v>
      </c>
      <c r="DT90" s="14">
        <v>4246</v>
      </c>
      <c r="DU90" s="14">
        <v>1963.1</v>
      </c>
      <c r="DV90">
        <v>6.8</v>
      </c>
      <c r="DW90">
        <v>559</v>
      </c>
      <c r="DX90" s="14">
        <v>4815.2</v>
      </c>
      <c r="DY90">
        <v>905</v>
      </c>
      <c r="DZ90">
        <v>1065</v>
      </c>
      <c r="EA90">
        <v>0</v>
      </c>
      <c r="EB90" s="14">
        <f t="shared" si="305"/>
        <v>194400</v>
      </c>
      <c r="EC90" s="14">
        <v>634698</v>
      </c>
      <c r="ED90" s="14">
        <v>256500</v>
      </c>
      <c r="EE90" s="14">
        <v>2211300</v>
      </c>
      <c r="EF90" s="14">
        <v>869940</v>
      </c>
      <c r="EG90" s="14">
        <v>854100</v>
      </c>
      <c r="EH90" s="14">
        <v>1224</v>
      </c>
      <c r="EI90" s="14">
        <v>353358</v>
      </c>
      <c r="EJ90" s="14">
        <v>6120</v>
      </c>
      <c r="EK90" s="14">
        <v>118800</v>
      </c>
      <c r="EL90" s="14">
        <v>1738440</v>
      </c>
      <c r="EM90" s="14">
        <v>250200</v>
      </c>
      <c r="EN90" s="14">
        <v>1538280</v>
      </c>
      <c r="EO90" s="14">
        <v>764280</v>
      </c>
      <c r="EP90" s="14">
        <v>353358</v>
      </c>
      <c r="EQ90">
        <v>1224</v>
      </c>
      <c r="ER90" s="14">
        <v>100620</v>
      </c>
      <c r="ES90" s="14">
        <v>866736</v>
      </c>
      <c r="ET90" s="14">
        <v>162900</v>
      </c>
      <c r="EU90" s="14">
        <v>191700</v>
      </c>
      <c r="EV90">
        <v>0</v>
      </c>
      <c r="EW90" t="s">
        <v>53</v>
      </c>
      <c r="EX90" t="s">
        <v>45</v>
      </c>
      <c r="EY90" t="s">
        <v>31</v>
      </c>
      <c r="EZ90" t="s">
        <v>415</v>
      </c>
      <c r="FC90" t="s">
        <v>500</v>
      </c>
      <c r="FD90" t="s">
        <v>501</v>
      </c>
      <c r="FH90">
        <v>0</v>
      </c>
      <c r="FS90">
        <v>857</v>
      </c>
    </row>
    <row r="91" spans="1:175" x14ac:dyDescent="0.2">
      <c r="A91" t="s">
        <v>35</v>
      </c>
      <c r="B91">
        <v>2000</v>
      </c>
      <c r="C91" s="45">
        <v>36708</v>
      </c>
      <c r="D91" t="s">
        <v>41</v>
      </c>
      <c r="E91" t="str">
        <f t="shared" si="0"/>
        <v>NM 2000</v>
      </c>
      <c r="F91" t="s">
        <v>71</v>
      </c>
      <c r="G91" t="s">
        <v>72</v>
      </c>
      <c r="H91" t="s">
        <v>73</v>
      </c>
      <c r="I91" t="s">
        <v>74</v>
      </c>
      <c r="J91" t="str">
        <f t="shared" si="204"/>
        <v/>
      </c>
      <c r="K91" t="str">
        <f t="shared" si="303"/>
        <v/>
      </c>
      <c r="L91" t="str">
        <f t="shared" si="205"/>
        <v/>
      </c>
      <c r="M91" t="str">
        <f t="shared" si="206"/>
        <v/>
      </c>
      <c r="N91" t="str">
        <f t="shared" si="207"/>
        <v/>
      </c>
      <c r="O91" t="str">
        <f t="shared" si="208"/>
        <v>El Paso North</v>
      </c>
      <c r="P91" t="str">
        <f t="shared" si="209"/>
        <v/>
      </c>
      <c r="Q91" t="str">
        <f t="shared" si="210"/>
        <v/>
      </c>
      <c r="R91" t="str">
        <f t="shared" si="211"/>
        <v/>
      </c>
      <c r="S91" t="str">
        <f t="shared" si="212"/>
        <v/>
      </c>
      <c r="T91" t="str">
        <f t="shared" si="213"/>
        <v/>
      </c>
      <c r="U91" t="str">
        <f t="shared" si="214"/>
        <v/>
      </c>
      <c r="V91" t="str">
        <f t="shared" si="215"/>
        <v/>
      </c>
      <c r="W91" t="str">
        <f t="shared" si="216"/>
        <v/>
      </c>
      <c r="X91" t="str">
        <f t="shared" si="217"/>
        <v/>
      </c>
      <c r="Y91" t="str">
        <f t="shared" si="218"/>
        <v/>
      </c>
      <c r="Z91" t="str">
        <f t="shared" si="219"/>
        <v/>
      </c>
      <c r="AA91" t="str">
        <f t="shared" si="220"/>
        <v/>
      </c>
      <c r="AB91" t="str">
        <f t="shared" si="221"/>
        <v/>
      </c>
      <c r="AC91" t="str">
        <f t="shared" si="222"/>
        <v/>
      </c>
      <c r="AD91" t="str">
        <f t="shared" si="223"/>
        <v/>
      </c>
      <c r="AE91" t="str">
        <f t="shared" si="224"/>
        <v/>
      </c>
      <c r="AF91" t="str">
        <f t="shared" si="225"/>
        <v/>
      </c>
      <c r="AG91" t="str">
        <f t="shared" si="226"/>
        <v/>
      </c>
      <c r="AH91" t="str">
        <f t="shared" si="227"/>
        <v/>
      </c>
      <c r="AI91" t="str">
        <f t="shared" si="228"/>
        <v/>
      </c>
      <c r="AJ91" t="str">
        <f t="shared" si="229"/>
        <v/>
      </c>
      <c r="AK91" t="str">
        <f t="shared" si="230"/>
        <v/>
      </c>
      <c r="AL91" t="str">
        <f t="shared" si="231"/>
        <v/>
      </c>
      <c r="AM91" t="str">
        <f t="shared" si="232"/>
        <v/>
      </c>
      <c r="AN91" t="str">
        <f t="shared" si="233"/>
        <v/>
      </c>
      <c r="AO91" t="str">
        <f t="shared" si="234"/>
        <v/>
      </c>
      <c r="AP91" t="str">
        <f t="shared" si="235"/>
        <v/>
      </c>
      <c r="AQ91" t="str">
        <f t="shared" si="236"/>
        <v/>
      </c>
      <c r="AR91" t="str">
        <f t="shared" si="237"/>
        <v/>
      </c>
      <c r="AS91" t="str">
        <f t="shared" si="238"/>
        <v/>
      </c>
      <c r="AT91" t="str">
        <f t="shared" si="239"/>
        <v/>
      </c>
      <c r="AU91" t="str">
        <f t="shared" si="240"/>
        <v/>
      </c>
      <c r="AV91" t="str">
        <f t="shared" si="241"/>
        <v/>
      </c>
      <c r="AW91" t="str">
        <f t="shared" si="242"/>
        <v/>
      </c>
      <c r="AX91" t="str">
        <f t="shared" si="243"/>
        <v/>
      </c>
      <c r="AY91" t="str">
        <f t="shared" si="244"/>
        <v/>
      </c>
      <c r="AZ91" t="str">
        <f t="shared" si="245"/>
        <v/>
      </c>
      <c r="BA91" t="str">
        <f t="shared" si="246"/>
        <v/>
      </c>
      <c r="BB91" t="str">
        <f t="shared" si="247"/>
        <v/>
      </c>
      <c r="BC91" t="str">
        <f t="shared" si="248"/>
        <v/>
      </c>
      <c r="BD91" t="str">
        <f t="shared" si="249"/>
        <v/>
      </c>
      <c r="BE91" t="str">
        <f t="shared" si="250"/>
        <v/>
      </c>
      <c r="BF91" t="str">
        <f t="shared" si="251"/>
        <v/>
      </c>
      <c r="BG91" t="str">
        <f t="shared" si="252"/>
        <v/>
      </c>
      <c r="BH91" t="str">
        <f t="shared" si="253"/>
        <v/>
      </c>
      <c r="BI91" t="str">
        <f t="shared" si="254"/>
        <v/>
      </c>
      <c r="BJ91" t="str">
        <f t="shared" si="255"/>
        <v/>
      </c>
      <c r="BK91" t="str">
        <f t="shared" si="256"/>
        <v/>
      </c>
      <c r="BL91" t="str">
        <f t="shared" si="257"/>
        <v/>
      </c>
      <c r="BM91" t="str">
        <f t="shared" si="258"/>
        <v/>
      </c>
      <c r="BN91" t="str">
        <f t="shared" si="259"/>
        <v/>
      </c>
      <c r="BO91" t="str">
        <f t="shared" si="260"/>
        <v/>
      </c>
      <c r="BP91" t="str">
        <f t="shared" si="261"/>
        <v/>
      </c>
      <c r="BQ91" t="str">
        <f t="shared" si="262"/>
        <v/>
      </c>
      <c r="BR91" t="str">
        <f t="shared" si="263"/>
        <v/>
      </c>
      <c r="BS91" t="str">
        <f t="shared" si="264"/>
        <v/>
      </c>
      <c r="BT91" t="str">
        <f t="shared" si="265"/>
        <v/>
      </c>
      <c r="BU91" t="str">
        <f t="shared" si="266"/>
        <v/>
      </c>
      <c r="BV91" t="str">
        <f t="shared" si="267"/>
        <v/>
      </c>
      <c r="BW91" t="str">
        <f t="shared" si="268"/>
        <v/>
      </c>
      <c r="BX91" t="str">
        <f t="shared" si="269"/>
        <v/>
      </c>
      <c r="BY91" t="str">
        <f t="shared" si="270"/>
        <v/>
      </c>
      <c r="BZ91" t="str">
        <f t="shared" si="271"/>
        <v/>
      </c>
      <c r="CA91" t="str">
        <f t="shared" si="272"/>
        <v/>
      </c>
      <c r="CB91" t="str">
        <f t="shared" si="273"/>
        <v/>
      </c>
      <c r="CC91" t="str">
        <f t="shared" si="274"/>
        <v/>
      </c>
      <c r="CD91" t="str">
        <f t="shared" si="275"/>
        <v/>
      </c>
      <c r="CE91" t="str">
        <f t="shared" si="276"/>
        <v/>
      </c>
      <c r="CF91" t="str">
        <f t="shared" si="277"/>
        <v/>
      </c>
      <c r="CG91" t="str">
        <f t="shared" si="278"/>
        <v/>
      </c>
      <c r="CH91" t="str">
        <f t="shared" si="279"/>
        <v/>
      </c>
      <c r="CI91" t="str">
        <f t="shared" si="280"/>
        <v/>
      </c>
      <c r="CJ91" t="str">
        <f t="shared" si="281"/>
        <v/>
      </c>
      <c r="CK91" t="str">
        <f t="shared" si="282"/>
        <v/>
      </c>
      <c r="CL91" t="str">
        <f t="shared" si="283"/>
        <v/>
      </c>
      <c r="CM91" t="str">
        <f t="shared" si="284"/>
        <v/>
      </c>
      <c r="CN91" t="str">
        <f t="shared" si="285"/>
        <v/>
      </c>
      <c r="CO91" t="str">
        <f t="shared" si="286"/>
        <v/>
      </c>
      <c r="CP91" t="str">
        <f t="shared" si="287"/>
        <v/>
      </c>
      <c r="CQ91" t="str">
        <f t="shared" si="288"/>
        <v>SWG</v>
      </c>
      <c r="CR91" t="str">
        <f t="shared" si="289"/>
        <v/>
      </c>
      <c r="CS91" t="str">
        <f t="shared" si="290"/>
        <v/>
      </c>
      <c r="CT91" t="str">
        <f t="shared" si="291"/>
        <v/>
      </c>
      <c r="CU91" t="str">
        <f t="shared" si="292"/>
        <v/>
      </c>
      <c r="CV91" t="str">
        <f t="shared" si="293"/>
        <v/>
      </c>
      <c r="CW91" t="str">
        <f t="shared" si="294"/>
        <v/>
      </c>
      <c r="CX91" t="str">
        <f t="shared" si="295"/>
        <v/>
      </c>
      <c r="CY91" t="str">
        <f t="shared" si="296"/>
        <v/>
      </c>
      <c r="CZ91" t="str">
        <f t="shared" si="297"/>
        <v/>
      </c>
      <c r="DA91" t="str">
        <f t="shared" si="298"/>
        <v/>
      </c>
      <c r="DB91" t="str">
        <f t="shared" si="299"/>
        <v/>
      </c>
      <c r="DC91" t="str">
        <f t="shared" si="300"/>
        <v/>
      </c>
      <c r="DD91" t="str">
        <f t="shared" si="301"/>
        <v/>
      </c>
      <c r="DE91" t="str">
        <f t="shared" si="302"/>
        <v/>
      </c>
      <c r="DF91">
        <v>140</v>
      </c>
      <c r="DG91">
        <v>140</v>
      </c>
      <c r="DH91" s="14">
        <v>504</v>
      </c>
      <c r="DI91" s="14">
        <v>140</v>
      </c>
      <c r="DJ91" s="14">
        <v>0</v>
      </c>
      <c r="DK91" s="14">
        <v>0</v>
      </c>
      <c r="DL91" s="14">
        <v>0</v>
      </c>
      <c r="DM91">
        <v>6.8</v>
      </c>
      <c r="DN91" s="14">
        <v>441</v>
      </c>
      <c r="DO91">
        <v>34</v>
      </c>
      <c r="DP91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441</v>
      </c>
      <c r="DV91">
        <v>6.8</v>
      </c>
      <c r="DW91">
        <v>0</v>
      </c>
      <c r="DX91" s="14">
        <v>5.2</v>
      </c>
      <c r="DY91">
        <v>140</v>
      </c>
      <c r="DZ91">
        <v>0</v>
      </c>
      <c r="EA91">
        <v>0</v>
      </c>
      <c r="EB91" s="14">
        <f t="shared" si="305"/>
        <v>25200</v>
      </c>
      <c r="EC91" s="14">
        <v>90720</v>
      </c>
      <c r="ED91" s="14">
        <v>25200</v>
      </c>
      <c r="EE91" s="14">
        <v>0</v>
      </c>
      <c r="EF91" s="14">
        <v>0</v>
      </c>
      <c r="EG91" s="14">
        <v>0</v>
      </c>
      <c r="EH91" s="14">
        <v>1224</v>
      </c>
      <c r="EI91" s="14">
        <v>79380</v>
      </c>
      <c r="EJ91" s="14">
        <v>6120</v>
      </c>
      <c r="EK91" s="14">
        <v>0</v>
      </c>
      <c r="EL91" s="14">
        <v>0</v>
      </c>
      <c r="EM91" s="14">
        <v>0</v>
      </c>
      <c r="EN91" s="14">
        <v>0</v>
      </c>
      <c r="EO91" s="14">
        <v>0</v>
      </c>
      <c r="EP91" s="14">
        <v>79380</v>
      </c>
      <c r="EQ91">
        <v>1224</v>
      </c>
      <c r="ER91" s="14">
        <v>0</v>
      </c>
      <c r="ES91" s="14">
        <v>936</v>
      </c>
      <c r="ET91" s="14">
        <v>25200</v>
      </c>
      <c r="EU91" s="14">
        <v>0</v>
      </c>
      <c r="EV91">
        <v>0</v>
      </c>
      <c r="EW91" t="s">
        <v>36</v>
      </c>
      <c r="EX91" t="s">
        <v>38</v>
      </c>
      <c r="EY91" t="s">
        <v>31</v>
      </c>
      <c r="EZ91" s="2" t="s">
        <v>414</v>
      </c>
      <c r="FA91" s="2" t="s">
        <v>422</v>
      </c>
      <c r="FB91" s="2"/>
      <c r="FS91">
        <v>189</v>
      </c>
    </row>
    <row r="92" spans="1:175" x14ac:dyDescent="0.2">
      <c r="A92" t="s">
        <v>35</v>
      </c>
      <c r="B92">
        <v>2001</v>
      </c>
      <c r="C92" s="45">
        <v>36951</v>
      </c>
      <c r="D92" t="s">
        <v>93</v>
      </c>
      <c r="E92" t="str">
        <f>CONCATENATE(D92," ",B92)</f>
        <v>AZ 2001</v>
      </c>
      <c r="F92" t="s">
        <v>114</v>
      </c>
      <c r="G92" t="s">
        <v>115</v>
      </c>
      <c r="H92" t="s">
        <v>104</v>
      </c>
      <c r="I92" t="s">
        <v>116</v>
      </c>
      <c r="J92" t="str">
        <f t="shared" si="204"/>
        <v/>
      </c>
      <c r="K92" t="str">
        <f t="shared" si="303"/>
        <v/>
      </c>
      <c r="L92" t="str">
        <f t="shared" si="205"/>
        <v/>
      </c>
      <c r="M92" t="str">
        <f t="shared" si="206"/>
        <v/>
      </c>
      <c r="N92" t="str">
        <f t="shared" si="207"/>
        <v/>
      </c>
      <c r="O92" t="str">
        <f t="shared" si="208"/>
        <v>El Paso North</v>
      </c>
      <c r="P92" t="str">
        <f t="shared" si="209"/>
        <v>El Paso North 2001</v>
      </c>
      <c r="Q92" t="str">
        <f t="shared" si="210"/>
        <v/>
      </c>
      <c r="R92" t="str">
        <f t="shared" si="211"/>
        <v/>
      </c>
      <c r="S92" t="str">
        <f t="shared" si="212"/>
        <v/>
      </c>
      <c r="T92" t="str">
        <f t="shared" si="213"/>
        <v/>
      </c>
      <c r="U92" t="str">
        <f t="shared" si="214"/>
        <v/>
      </c>
      <c r="V92" t="str">
        <f t="shared" si="215"/>
        <v/>
      </c>
      <c r="W92" t="str">
        <f t="shared" si="216"/>
        <v/>
      </c>
      <c r="X92" t="str">
        <f t="shared" si="217"/>
        <v/>
      </c>
      <c r="Y92" t="str">
        <f t="shared" si="218"/>
        <v/>
      </c>
      <c r="Z92" t="str">
        <f t="shared" si="219"/>
        <v/>
      </c>
      <c r="AA92" t="str">
        <f t="shared" si="220"/>
        <v/>
      </c>
      <c r="AB92" t="str">
        <f t="shared" si="221"/>
        <v/>
      </c>
      <c r="AC92" t="str">
        <f t="shared" si="222"/>
        <v/>
      </c>
      <c r="AD92" t="str">
        <f t="shared" si="223"/>
        <v/>
      </c>
      <c r="AE92" t="str">
        <f t="shared" si="224"/>
        <v/>
      </c>
      <c r="AF92" t="str">
        <f t="shared" si="225"/>
        <v/>
      </c>
      <c r="AG92" t="str">
        <f t="shared" si="226"/>
        <v/>
      </c>
      <c r="AH92" t="str">
        <f t="shared" si="227"/>
        <v/>
      </c>
      <c r="AI92" t="str">
        <f t="shared" si="228"/>
        <v/>
      </c>
      <c r="AJ92" t="str">
        <f t="shared" si="229"/>
        <v/>
      </c>
      <c r="AK92" t="str">
        <f t="shared" si="230"/>
        <v/>
      </c>
      <c r="AL92" t="str">
        <f t="shared" si="231"/>
        <v/>
      </c>
      <c r="AM92" t="str">
        <f t="shared" si="232"/>
        <v/>
      </c>
      <c r="AN92" t="str">
        <f t="shared" si="233"/>
        <v/>
      </c>
      <c r="AO92" t="str">
        <f t="shared" si="234"/>
        <v/>
      </c>
      <c r="AP92" t="str">
        <f t="shared" si="235"/>
        <v/>
      </c>
      <c r="AQ92" t="str">
        <f t="shared" si="236"/>
        <v/>
      </c>
      <c r="AR92" t="str">
        <f t="shared" si="237"/>
        <v/>
      </c>
      <c r="AS92" t="str">
        <f t="shared" si="238"/>
        <v/>
      </c>
      <c r="AT92" t="str">
        <f t="shared" si="239"/>
        <v/>
      </c>
      <c r="AU92" t="str">
        <f t="shared" si="240"/>
        <v/>
      </c>
      <c r="AV92" t="str">
        <f t="shared" si="241"/>
        <v/>
      </c>
      <c r="AW92" t="str">
        <f t="shared" si="242"/>
        <v/>
      </c>
      <c r="AX92" t="str">
        <f t="shared" si="243"/>
        <v/>
      </c>
      <c r="AY92" t="str">
        <f t="shared" si="244"/>
        <v/>
      </c>
      <c r="AZ92" t="str">
        <f t="shared" si="245"/>
        <v/>
      </c>
      <c r="BA92" t="str">
        <f t="shared" si="246"/>
        <v/>
      </c>
      <c r="BB92" t="str">
        <f t="shared" si="247"/>
        <v/>
      </c>
      <c r="BC92" t="str">
        <f t="shared" si="248"/>
        <v/>
      </c>
      <c r="BD92" t="str">
        <f t="shared" si="249"/>
        <v/>
      </c>
      <c r="BE92" t="str">
        <f t="shared" si="250"/>
        <v/>
      </c>
      <c r="BF92" t="str">
        <f t="shared" si="251"/>
        <v/>
      </c>
      <c r="BG92" t="str">
        <f t="shared" si="252"/>
        <v/>
      </c>
      <c r="BH92" t="str">
        <f t="shared" si="253"/>
        <v/>
      </c>
      <c r="BI92" t="str">
        <f t="shared" si="254"/>
        <v/>
      </c>
      <c r="BJ92" t="str">
        <f t="shared" si="255"/>
        <v/>
      </c>
      <c r="BK92" t="str">
        <f t="shared" si="256"/>
        <v/>
      </c>
      <c r="BL92" t="str">
        <f t="shared" si="257"/>
        <v/>
      </c>
      <c r="BM92" t="str">
        <f t="shared" si="258"/>
        <v/>
      </c>
      <c r="BN92" t="str">
        <f t="shared" si="259"/>
        <v/>
      </c>
      <c r="BO92" t="str">
        <f t="shared" si="260"/>
        <v/>
      </c>
      <c r="BP92" t="str">
        <f t="shared" si="261"/>
        <v/>
      </c>
      <c r="BQ92" t="str">
        <f t="shared" si="262"/>
        <v/>
      </c>
      <c r="BR92" t="str">
        <f t="shared" si="263"/>
        <v/>
      </c>
      <c r="BS92" t="str">
        <f t="shared" si="264"/>
        <v/>
      </c>
      <c r="BT92" t="str">
        <f t="shared" si="265"/>
        <v/>
      </c>
      <c r="BU92" t="str">
        <f t="shared" si="266"/>
        <v/>
      </c>
      <c r="BV92" t="str">
        <f t="shared" si="267"/>
        <v/>
      </c>
      <c r="BW92" t="str">
        <f t="shared" si="268"/>
        <v/>
      </c>
      <c r="BX92" t="str">
        <f t="shared" si="269"/>
        <v/>
      </c>
      <c r="BY92" t="str">
        <f t="shared" si="270"/>
        <v/>
      </c>
      <c r="BZ92" t="str">
        <f t="shared" si="271"/>
        <v/>
      </c>
      <c r="CA92" t="str">
        <f t="shared" si="272"/>
        <v/>
      </c>
      <c r="CB92" t="str">
        <f t="shared" si="273"/>
        <v/>
      </c>
      <c r="CC92" t="str">
        <f t="shared" si="274"/>
        <v/>
      </c>
      <c r="CD92" t="str">
        <f t="shared" si="275"/>
        <v/>
      </c>
      <c r="CE92" t="str">
        <f t="shared" si="276"/>
        <v/>
      </c>
      <c r="CF92" t="str">
        <f t="shared" si="277"/>
        <v/>
      </c>
      <c r="CG92" t="str">
        <f t="shared" si="278"/>
        <v/>
      </c>
      <c r="CH92" t="str">
        <f t="shared" si="279"/>
        <v/>
      </c>
      <c r="CI92" t="str">
        <f t="shared" si="280"/>
        <v/>
      </c>
      <c r="CJ92" t="str">
        <f t="shared" si="281"/>
        <v/>
      </c>
      <c r="CK92" t="str">
        <f t="shared" si="282"/>
        <v/>
      </c>
      <c r="CL92" t="str">
        <f t="shared" si="283"/>
        <v/>
      </c>
      <c r="CM92" t="str">
        <f t="shared" si="284"/>
        <v/>
      </c>
      <c r="CN92" t="str">
        <f t="shared" si="285"/>
        <v/>
      </c>
      <c r="CO92" t="str">
        <f t="shared" si="286"/>
        <v/>
      </c>
      <c r="CP92" t="str">
        <f t="shared" si="287"/>
        <v/>
      </c>
      <c r="CQ92" t="str">
        <f t="shared" si="288"/>
        <v>SWG</v>
      </c>
      <c r="CR92" t="str">
        <f t="shared" si="289"/>
        <v>SWG 2001</v>
      </c>
      <c r="CS92" t="str">
        <f t="shared" si="290"/>
        <v/>
      </c>
      <c r="CT92" t="str">
        <f t="shared" si="291"/>
        <v/>
      </c>
      <c r="CU92" t="str">
        <f t="shared" si="292"/>
        <v/>
      </c>
      <c r="CV92" t="str">
        <f t="shared" si="293"/>
        <v>TW</v>
      </c>
      <c r="CW92" t="str">
        <f t="shared" si="294"/>
        <v>TW 2001</v>
      </c>
      <c r="CX92" t="str">
        <f t="shared" si="295"/>
        <v/>
      </c>
      <c r="CY92" t="str">
        <f t="shared" si="296"/>
        <v/>
      </c>
      <c r="CZ92" t="str">
        <f t="shared" si="297"/>
        <v/>
      </c>
      <c r="DA92" t="str">
        <f t="shared" si="298"/>
        <v/>
      </c>
      <c r="DB92" t="str">
        <f t="shared" si="299"/>
        <v/>
      </c>
      <c r="DC92" t="str">
        <f t="shared" si="300"/>
        <v/>
      </c>
      <c r="DD92" t="str">
        <f t="shared" si="301"/>
        <v/>
      </c>
      <c r="DE92" t="str">
        <f t="shared" si="302"/>
        <v/>
      </c>
      <c r="DF92">
        <v>545</v>
      </c>
      <c r="DG92">
        <v>545</v>
      </c>
      <c r="DH92" s="14">
        <v>832.1</v>
      </c>
      <c r="DI92" s="14">
        <v>685</v>
      </c>
      <c r="DJ92" s="14">
        <v>0</v>
      </c>
      <c r="DK92" s="14">
        <v>0</v>
      </c>
      <c r="DL92" s="14">
        <v>0</v>
      </c>
      <c r="DM92">
        <v>6.8</v>
      </c>
      <c r="DN92" s="14">
        <v>769.1</v>
      </c>
      <c r="DO92">
        <v>34</v>
      </c>
      <c r="DP92">
        <v>160</v>
      </c>
      <c r="DQ92" s="14">
        <v>0</v>
      </c>
      <c r="DR92" s="14">
        <v>0</v>
      </c>
      <c r="DS92" s="14">
        <v>0</v>
      </c>
      <c r="DT92" s="14">
        <v>0</v>
      </c>
      <c r="DU92" s="14">
        <v>769.1</v>
      </c>
      <c r="DV92">
        <v>6.8</v>
      </c>
      <c r="DW92">
        <v>0</v>
      </c>
      <c r="DX92" s="14">
        <v>5.2</v>
      </c>
      <c r="DY92">
        <v>685</v>
      </c>
      <c r="DZ92">
        <v>545</v>
      </c>
      <c r="EA92">
        <v>0</v>
      </c>
      <c r="EB92" s="14">
        <f t="shared" si="305"/>
        <v>98100</v>
      </c>
      <c r="EC92" s="14">
        <v>149778</v>
      </c>
      <c r="ED92" s="14">
        <v>123300</v>
      </c>
      <c r="EE92" s="14">
        <v>0</v>
      </c>
      <c r="EF92" s="14">
        <v>0</v>
      </c>
      <c r="EG92" s="14">
        <v>0</v>
      </c>
      <c r="EH92" s="14">
        <v>1224</v>
      </c>
      <c r="EI92" s="14">
        <v>138438</v>
      </c>
      <c r="EJ92" s="14">
        <v>6120</v>
      </c>
      <c r="EK92" s="14">
        <v>28800</v>
      </c>
      <c r="EL92" s="14">
        <v>0</v>
      </c>
      <c r="EM92" s="14">
        <v>0</v>
      </c>
      <c r="EN92" s="14">
        <v>0</v>
      </c>
      <c r="EO92" s="14">
        <v>0</v>
      </c>
      <c r="EP92" s="14">
        <v>138438</v>
      </c>
      <c r="EQ92">
        <v>1224</v>
      </c>
      <c r="ER92" s="14">
        <v>0</v>
      </c>
      <c r="ES92" s="14">
        <v>936</v>
      </c>
      <c r="ET92" s="14">
        <v>123300</v>
      </c>
      <c r="EU92" s="14">
        <v>98100</v>
      </c>
      <c r="EV92">
        <v>0</v>
      </c>
      <c r="EW92" t="s">
        <v>53</v>
      </c>
      <c r="EX92" t="s">
        <v>45</v>
      </c>
      <c r="EY92" t="s">
        <v>31</v>
      </c>
      <c r="EZ92" s="8" t="s">
        <v>414</v>
      </c>
      <c r="FA92" s="8" t="s">
        <v>422</v>
      </c>
      <c r="FB92" s="8" t="s">
        <v>423</v>
      </c>
      <c r="FC92" s="3" t="s">
        <v>436</v>
      </c>
      <c r="FD92" t="s">
        <v>435</v>
      </c>
      <c r="FH92">
        <v>0</v>
      </c>
      <c r="FS92">
        <v>834</v>
      </c>
    </row>
    <row r="93" spans="1:175" x14ac:dyDescent="0.2">
      <c r="A93" t="s">
        <v>35</v>
      </c>
      <c r="B93">
        <v>2001</v>
      </c>
      <c r="C93" s="45">
        <v>37073</v>
      </c>
      <c r="D93" t="s">
        <v>93</v>
      </c>
      <c r="E93" t="str">
        <f t="shared" si="0"/>
        <v>AZ 2001</v>
      </c>
      <c r="F93" t="s">
        <v>156</v>
      </c>
      <c r="G93" t="s">
        <v>115</v>
      </c>
      <c r="H93" t="s">
        <v>157</v>
      </c>
      <c r="I93" t="s">
        <v>158</v>
      </c>
      <c r="J93" t="str">
        <f t="shared" si="204"/>
        <v/>
      </c>
      <c r="K93" t="str">
        <f t="shared" si="303"/>
        <v/>
      </c>
      <c r="L93" t="str">
        <f t="shared" si="205"/>
        <v/>
      </c>
      <c r="M93" t="str">
        <f t="shared" si="206"/>
        <v/>
      </c>
      <c r="N93" t="str">
        <f t="shared" si="207"/>
        <v/>
      </c>
      <c r="O93" t="str">
        <f t="shared" si="208"/>
        <v>El Paso North</v>
      </c>
      <c r="P93" t="str">
        <f t="shared" si="209"/>
        <v>El Paso North 2001</v>
      </c>
      <c r="Q93" t="str">
        <f t="shared" si="210"/>
        <v/>
      </c>
      <c r="R93" t="str">
        <f t="shared" si="211"/>
        <v/>
      </c>
      <c r="S93" t="str">
        <f t="shared" si="212"/>
        <v/>
      </c>
      <c r="T93" t="str">
        <f t="shared" si="213"/>
        <v/>
      </c>
      <c r="U93" t="str">
        <f t="shared" si="214"/>
        <v/>
      </c>
      <c r="V93" t="str">
        <f t="shared" si="215"/>
        <v/>
      </c>
      <c r="W93" t="str">
        <f t="shared" si="216"/>
        <v/>
      </c>
      <c r="X93" t="str">
        <f t="shared" si="217"/>
        <v/>
      </c>
      <c r="Y93" t="str">
        <f t="shared" si="218"/>
        <v/>
      </c>
      <c r="Z93" t="str">
        <f t="shared" si="219"/>
        <v/>
      </c>
      <c r="AA93" t="str">
        <f t="shared" si="220"/>
        <v/>
      </c>
      <c r="AB93" t="str">
        <f t="shared" si="221"/>
        <v/>
      </c>
      <c r="AC93" t="str">
        <f t="shared" si="222"/>
        <v/>
      </c>
      <c r="AD93" t="str">
        <f t="shared" si="223"/>
        <v/>
      </c>
      <c r="AE93" t="str">
        <f t="shared" si="224"/>
        <v/>
      </c>
      <c r="AF93" t="str">
        <f t="shared" si="225"/>
        <v/>
      </c>
      <c r="AG93" t="str">
        <f t="shared" si="226"/>
        <v/>
      </c>
      <c r="AH93" t="str">
        <f t="shared" si="227"/>
        <v/>
      </c>
      <c r="AI93" t="str">
        <f t="shared" si="228"/>
        <v/>
      </c>
      <c r="AJ93" t="str">
        <f t="shared" si="229"/>
        <v/>
      </c>
      <c r="AK93" t="str">
        <f t="shared" si="230"/>
        <v/>
      </c>
      <c r="AL93" t="str">
        <f t="shared" si="231"/>
        <v/>
      </c>
      <c r="AM93" t="str">
        <f t="shared" si="232"/>
        <v/>
      </c>
      <c r="AN93" t="str">
        <f t="shared" si="233"/>
        <v/>
      </c>
      <c r="AO93" t="str">
        <f t="shared" si="234"/>
        <v/>
      </c>
      <c r="AP93" t="str">
        <f t="shared" si="235"/>
        <v/>
      </c>
      <c r="AQ93" t="str">
        <f t="shared" si="236"/>
        <v/>
      </c>
      <c r="AR93" t="str">
        <f t="shared" si="237"/>
        <v/>
      </c>
      <c r="AS93" t="str">
        <f t="shared" si="238"/>
        <v/>
      </c>
      <c r="AT93" t="str">
        <f t="shared" si="239"/>
        <v/>
      </c>
      <c r="AU93" t="str">
        <f t="shared" si="240"/>
        <v/>
      </c>
      <c r="AV93" t="str">
        <f t="shared" si="241"/>
        <v/>
      </c>
      <c r="AW93" t="str">
        <f t="shared" si="242"/>
        <v/>
      </c>
      <c r="AX93" t="str">
        <f t="shared" si="243"/>
        <v/>
      </c>
      <c r="AY93" t="str">
        <f t="shared" si="244"/>
        <v/>
      </c>
      <c r="AZ93" t="str">
        <f t="shared" si="245"/>
        <v/>
      </c>
      <c r="BA93" t="str">
        <f t="shared" si="246"/>
        <v/>
      </c>
      <c r="BB93" t="str">
        <f t="shared" si="247"/>
        <v/>
      </c>
      <c r="BC93" t="str">
        <f t="shared" si="248"/>
        <v/>
      </c>
      <c r="BD93" t="str">
        <f t="shared" si="249"/>
        <v/>
      </c>
      <c r="BE93" t="str">
        <f t="shared" si="250"/>
        <v/>
      </c>
      <c r="BF93" t="str">
        <f t="shared" si="251"/>
        <v/>
      </c>
      <c r="BG93" t="str">
        <f t="shared" si="252"/>
        <v/>
      </c>
      <c r="BH93" t="str">
        <f t="shared" si="253"/>
        <v/>
      </c>
      <c r="BI93" t="str">
        <f t="shared" si="254"/>
        <v/>
      </c>
      <c r="BJ93" t="str">
        <f t="shared" si="255"/>
        <v/>
      </c>
      <c r="BK93" t="str">
        <f t="shared" si="256"/>
        <v/>
      </c>
      <c r="BL93" t="str">
        <f t="shared" si="257"/>
        <v/>
      </c>
      <c r="BM93" t="str">
        <f t="shared" si="258"/>
        <v/>
      </c>
      <c r="BN93" t="str">
        <f t="shared" si="259"/>
        <v/>
      </c>
      <c r="BO93" t="str">
        <f t="shared" si="260"/>
        <v/>
      </c>
      <c r="BP93" t="str">
        <f t="shared" si="261"/>
        <v/>
      </c>
      <c r="BQ93" t="str">
        <f t="shared" si="262"/>
        <v/>
      </c>
      <c r="BR93" t="str">
        <f t="shared" si="263"/>
        <v/>
      </c>
      <c r="BS93" t="str">
        <f t="shared" si="264"/>
        <v/>
      </c>
      <c r="BT93" t="str">
        <f t="shared" si="265"/>
        <v/>
      </c>
      <c r="BU93" t="str">
        <f t="shared" si="266"/>
        <v/>
      </c>
      <c r="BV93" t="str">
        <f t="shared" si="267"/>
        <v/>
      </c>
      <c r="BW93" t="str">
        <f t="shared" si="268"/>
        <v/>
      </c>
      <c r="BX93" t="str">
        <f t="shared" si="269"/>
        <v/>
      </c>
      <c r="BY93" t="str">
        <f t="shared" si="270"/>
        <v/>
      </c>
      <c r="BZ93" t="str">
        <f t="shared" si="271"/>
        <v/>
      </c>
      <c r="CA93" t="str">
        <f t="shared" si="272"/>
        <v/>
      </c>
      <c r="CB93" t="str">
        <f t="shared" si="273"/>
        <v/>
      </c>
      <c r="CC93" t="str">
        <f t="shared" si="274"/>
        <v/>
      </c>
      <c r="CD93" t="str">
        <f t="shared" si="275"/>
        <v/>
      </c>
      <c r="CE93" t="str">
        <f t="shared" si="276"/>
        <v/>
      </c>
      <c r="CF93" t="str">
        <f t="shared" si="277"/>
        <v/>
      </c>
      <c r="CG93" t="str">
        <f t="shared" si="278"/>
        <v/>
      </c>
      <c r="CH93" t="str">
        <f t="shared" si="279"/>
        <v/>
      </c>
      <c r="CI93" t="str">
        <f t="shared" si="280"/>
        <v/>
      </c>
      <c r="CJ93" t="str">
        <f t="shared" si="281"/>
        <v/>
      </c>
      <c r="CK93" t="str">
        <f t="shared" si="282"/>
        <v/>
      </c>
      <c r="CL93" t="str">
        <f t="shared" si="283"/>
        <v/>
      </c>
      <c r="CM93" t="str">
        <f t="shared" si="284"/>
        <v/>
      </c>
      <c r="CN93" t="str">
        <f t="shared" si="285"/>
        <v/>
      </c>
      <c r="CO93" t="str">
        <f t="shared" si="286"/>
        <v/>
      </c>
      <c r="CP93" t="str">
        <f t="shared" si="287"/>
        <v/>
      </c>
      <c r="CQ93" t="str">
        <f t="shared" si="288"/>
        <v/>
      </c>
      <c r="CR93" t="str">
        <f t="shared" si="289"/>
        <v/>
      </c>
      <c r="CS93" t="str">
        <f t="shared" si="290"/>
        <v/>
      </c>
      <c r="CT93" t="str">
        <f t="shared" si="291"/>
        <v/>
      </c>
      <c r="CU93" t="str">
        <f t="shared" si="292"/>
        <v/>
      </c>
      <c r="CV93" t="str">
        <f t="shared" si="293"/>
        <v>TW</v>
      </c>
      <c r="CW93" t="str">
        <f t="shared" si="294"/>
        <v>TW 2001</v>
      </c>
      <c r="CX93" t="str">
        <f t="shared" si="295"/>
        <v/>
      </c>
      <c r="CY93" t="str">
        <f t="shared" si="296"/>
        <v/>
      </c>
      <c r="CZ93" t="str">
        <f t="shared" si="297"/>
        <v/>
      </c>
      <c r="DA93" t="str">
        <f t="shared" si="298"/>
        <v/>
      </c>
      <c r="DB93" t="str">
        <f t="shared" si="299"/>
        <v/>
      </c>
      <c r="DC93" t="str">
        <f t="shared" si="300"/>
        <v/>
      </c>
      <c r="DD93" t="str">
        <f t="shared" si="301"/>
        <v/>
      </c>
      <c r="DE93" t="str">
        <f t="shared" si="302"/>
        <v/>
      </c>
      <c r="DF93">
        <v>520</v>
      </c>
      <c r="DG93">
        <v>390</v>
      </c>
      <c r="DH93" s="14">
        <v>1326.1</v>
      </c>
      <c r="DI93" s="14">
        <v>1205</v>
      </c>
      <c r="DJ93" s="14">
        <v>560</v>
      </c>
      <c r="DK93" s="14">
        <v>0</v>
      </c>
      <c r="DL93" s="14">
        <v>0</v>
      </c>
      <c r="DM93">
        <v>6.8</v>
      </c>
      <c r="DN93" s="14">
        <v>1023.1</v>
      </c>
      <c r="DO93">
        <v>34</v>
      </c>
      <c r="DP93">
        <v>160</v>
      </c>
      <c r="DQ93" s="14">
        <v>0</v>
      </c>
      <c r="DR93" s="14">
        <v>0</v>
      </c>
      <c r="DS93" s="14">
        <v>500</v>
      </c>
      <c r="DT93" s="14">
        <v>0</v>
      </c>
      <c r="DU93" s="14">
        <v>1023.1</v>
      </c>
      <c r="DV93">
        <v>6.8</v>
      </c>
      <c r="DW93">
        <v>49</v>
      </c>
      <c r="DX93" s="14">
        <v>5.2</v>
      </c>
      <c r="DY93">
        <v>685</v>
      </c>
      <c r="DZ93">
        <v>1065</v>
      </c>
      <c r="EA93">
        <v>0</v>
      </c>
      <c r="EB93" s="14">
        <f t="shared" si="305"/>
        <v>93600</v>
      </c>
      <c r="EC93" s="14">
        <v>238698</v>
      </c>
      <c r="ED93" s="14">
        <v>216900</v>
      </c>
      <c r="EE93" s="14">
        <v>100800</v>
      </c>
      <c r="EF93" s="14">
        <v>0</v>
      </c>
      <c r="EG93" s="14">
        <v>0</v>
      </c>
      <c r="EH93" s="14">
        <v>1224</v>
      </c>
      <c r="EI93" s="14">
        <v>184158</v>
      </c>
      <c r="EJ93" s="14">
        <v>6120</v>
      </c>
      <c r="EK93" s="14">
        <v>28800</v>
      </c>
      <c r="EL93" s="14">
        <v>0</v>
      </c>
      <c r="EM93" s="14">
        <v>0</v>
      </c>
      <c r="EN93" s="14">
        <v>90000</v>
      </c>
      <c r="EO93" s="14">
        <v>0</v>
      </c>
      <c r="EP93" s="14">
        <v>184158</v>
      </c>
      <c r="EQ93">
        <v>1224</v>
      </c>
      <c r="ER93" s="14">
        <v>8820</v>
      </c>
      <c r="ES93" s="14">
        <v>936</v>
      </c>
      <c r="ET93" s="14">
        <v>123300</v>
      </c>
      <c r="EU93" s="14">
        <v>191700</v>
      </c>
      <c r="EV93">
        <v>0</v>
      </c>
      <c r="EW93" t="s">
        <v>132</v>
      </c>
      <c r="EX93" t="s">
        <v>45</v>
      </c>
      <c r="EY93" t="s">
        <v>31</v>
      </c>
      <c r="EZ93" s="8" t="s">
        <v>414</v>
      </c>
      <c r="FA93" s="8" t="s">
        <v>423</v>
      </c>
      <c r="FB93" s="7"/>
      <c r="FC93" t="s">
        <v>492</v>
      </c>
      <c r="FD93" t="s">
        <v>493</v>
      </c>
      <c r="FE93" t="s">
        <v>445</v>
      </c>
      <c r="FF93" t="s">
        <v>446</v>
      </c>
      <c r="FS93">
        <v>524</v>
      </c>
    </row>
    <row r="94" spans="1:175" x14ac:dyDescent="0.2">
      <c r="A94" t="s">
        <v>60</v>
      </c>
      <c r="B94">
        <v>2003</v>
      </c>
      <c r="C94" s="45"/>
      <c r="D94" t="s">
        <v>41</v>
      </c>
      <c r="E94" t="str">
        <f t="shared" si="0"/>
        <v>NM 2003</v>
      </c>
      <c r="F94" t="s">
        <v>71</v>
      </c>
      <c r="G94" t="s">
        <v>72</v>
      </c>
      <c r="H94" t="s">
        <v>265</v>
      </c>
      <c r="I94" t="s">
        <v>266</v>
      </c>
      <c r="J94" t="str">
        <f t="shared" si="204"/>
        <v/>
      </c>
      <c r="K94" t="str">
        <f t="shared" si="303"/>
        <v/>
      </c>
      <c r="L94" t="str">
        <f t="shared" si="205"/>
        <v/>
      </c>
      <c r="M94" t="str">
        <f t="shared" si="206"/>
        <v/>
      </c>
      <c r="N94" t="str">
        <f t="shared" si="207"/>
        <v/>
      </c>
      <c r="O94" t="str">
        <f t="shared" si="208"/>
        <v>El Paso North</v>
      </c>
      <c r="P94" t="str">
        <f t="shared" si="209"/>
        <v/>
      </c>
      <c r="Q94" t="str">
        <f t="shared" si="210"/>
        <v/>
      </c>
      <c r="R94" t="str">
        <f t="shared" si="211"/>
        <v>El Paso North 2003</v>
      </c>
      <c r="S94" t="str">
        <f t="shared" si="212"/>
        <v/>
      </c>
      <c r="T94" t="str">
        <f t="shared" si="213"/>
        <v/>
      </c>
      <c r="U94" t="str">
        <f t="shared" si="214"/>
        <v/>
      </c>
      <c r="V94" t="str">
        <f t="shared" si="215"/>
        <v/>
      </c>
      <c r="W94" t="str">
        <f t="shared" si="216"/>
        <v/>
      </c>
      <c r="X94" t="str">
        <f t="shared" si="217"/>
        <v/>
      </c>
      <c r="Y94" t="str">
        <f t="shared" si="218"/>
        <v/>
      </c>
      <c r="Z94" t="str">
        <f t="shared" si="219"/>
        <v/>
      </c>
      <c r="AA94" t="str">
        <f t="shared" si="220"/>
        <v/>
      </c>
      <c r="AB94" t="str">
        <f t="shared" si="221"/>
        <v/>
      </c>
      <c r="AC94" t="str">
        <f t="shared" si="222"/>
        <v/>
      </c>
      <c r="AD94" t="str">
        <f t="shared" si="223"/>
        <v/>
      </c>
      <c r="AE94" t="str">
        <f t="shared" si="224"/>
        <v/>
      </c>
      <c r="AF94" t="str">
        <f t="shared" si="225"/>
        <v/>
      </c>
      <c r="AG94" t="str">
        <f t="shared" si="226"/>
        <v/>
      </c>
      <c r="AH94" t="str">
        <f t="shared" si="227"/>
        <v/>
      </c>
      <c r="AI94" t="str">
        <f t="shared" si="228"/>
        <v/>
      </c>
      <c r="AJ94" t="str">
        <f t="shared" si="229"/>
        <v/>
      </c>
      <c r="AK94" t="str">
        <f t="shared" si="230"/>
        <v/>
      </c>
      <c r="AL94" t="str">
        <f t="shared" si="231"/>
        <v/>
      </c>
      <c r="AM94" t="str">
        <f t="shared" si="232"/>
        <v/>
      </c>
      <c r="AN94" t="str">
        <f t="shared" si="233"/>
        <v/>
      </c>
      <c r="AO94" t="str">
        <f t="shared" si="234"/>
        <v/>
      </c>
      <c r="AP94" t="str">
        <f t="shared" si="235"/>
        <v/>
      </c>
      <c r="AQ94" t="str">
        <f t="shared" si="236"/>
        <v/>
      </c>
      <c r="AR94" t="str">
        <f t="shared" si="237"/>
        <v/>
      </c>
      <c r="AS94" t="str">
        <f t="shared" si="238"/>
        <v/>
      </c>
      <c r="AT94" t="str">
        <f t="shared" si="239"/>
        <v/>
      </c>
      <c r="AU94" t="str">
        <f t="shared" si="240"/>
        <v/>
      </c>
      <c r="AV94" t="str">
        <f t="shared" si="241"/>
        <v/>
      </c>
      <c r="AW94" t="str">
        <f t="shared" si="242"/>
        <v/>
      </c>
      <c r="AX94" t="str">
        <f t="shared" si="243"/>
        <v/>
      </c>
      <c r="AY94" t="str">
        <f t="shared" si="244"/>
        <v/>
      </c>
      <c r="AZ94" t="str">
        <f t="shared" si="245"/>
        <v/>
      </c>
      <c r="BA94" t="str">
        <f t="shared" si="246"/>
        <v/>
      </c>
      <c r="BB94" t="str">
        <f t="shared" si="247"/>
        <v/>
      </c>
      <c r="BC94" t="str">
        <f t="shared" si="248"/>
        <v/>
      </c>
      <c r="BD94" t="str">
        <f t="shared" si="249"/>
        <v/>
      </c>
      <c r="BE94" t="str">
        <f t="shared" si="250"/>
        <v/>
      </c>
      <c r="BF94" t="str">
        <f t="shared" si="251"/>
        <v/>
      </c>
      <c r="BG94" t="str">
        <f t="shared" si="252"/>
        <v/>
      </c>
      <c r="BH94" t="str">
        <f t="shared" si="253"/>
        <v/>
      </c>
      <c r="BI94" t="str">
        <f t="shared" si="254"/>
        <v/>
      </c>
      <c r="BJ94" t="str">
        <f t="shared" si="255"/>
        <v/>
      </c>
      <c r="BK94" t="str">
        <f t="shared" si="256"/>
        <v/>
      </c>
      <c r="BL94" t="str">
        <f t="shared" si="257"/>
        <v/>
      </c>
      <c r="BM94" t="str">
        <f t="shared" si="258"/>
        <v/>
      </c>
      <c r="BN94" t="str">
        <f t="shared" si="259"/>
        <v/>
      </c>
      <c r="BO94" t="str">
        <f t="shared" si="260"/>
        <v/>
      </c>
      <c r="BP94" t="str">
        <f t="shared" si="261"/>
        <v/>
      </c>
      <c r="BQ94" t="str">
        <f t="shared" si="262"/>
        <v/>
      </c>
      <c r="BR94" t="str">
        <f t="shared" si="263"/>
        <v/>
      </c>
      <c r="BS94" t="str">
        <f t="shared" si="264"/>
        <v/>
      </c>
      <c r="BT94" t="str">
        <f t="shared" si="265"/>
        <v/>
      </c>
      <c r="BU94" t="str">
        <f t="shared" si="266"/>
        <v/>
      </c>
      <c r="BV94" t="str">
        <f t="shared" si="267"/>
        <v/>
      </c>
      <c r="BW94" t="str">
        <f t="shared" si="268"/>
        <v/>
      </c>
      <c r="BX94" t="str">
        <f t="shared" si="269"/>
        <v/>
      </c>
      <c r="BY94" t="str">
        <f t="shared" si="270"/>
        <v/>
      </c>
      <c r="BZ94" t="str">
        <f t="shared" si="271"/>
        <v/>
      </c>
      <c r="CA94" t="str">
        <f t="shared" si="272"/>
        <v/>
      </c>
      <c r="CB94" t="str">
        <f t="shared" si="273"/>
        <v/>
      </c>
      <c r="CC94" t="str">
        <f t="shared" si="274"/>
        <v/>
      </c>
      <c r="CD94" t="str">
        <f t="shared" si="275"/>
        <v/>
      </c>
      <c r="CE94" t="str">
        <f t="shared" si="276"/>
        <v/>
      </c>
      <c r="CF94" t="str">
        <f t="shared" si="277"/>
        <v/>
      </c>
      <c r="CG94" t="str">
        <f t="shared" si="278"/>
        <v/>
      </c>
      <c r="CH94" t="str">
        <f t="shared" si="279"/>
        <v/>
      </c>
      <c r="CI94" t="str">
        <f t="shared" si="280"/>
        <v/>
      </c>
      <c r="CJ94" t="str">
        <f t="shared" si="281"/>
        <v/>
      </c>
      <c r="CK94" t="str">
        <f t="shared" si="282"/>
        <v/>
      </c>
      <c r="CL94" t="str">
        <f t="shared" si="283"/>
        <v/>
      </c>
      <c r="CM94" t="str">
        <f t="shared" si="284"/>
        <v/>
      </c>
      <c r="CN94" t="str">
        <f t="shared" si="285"/>
        <v/>
      </c>
      <c r="CO94" t="str">
        <f t="shared" si="286"/>
        <v/>
      </c>
      <c r="CP94" t="str">
        <f t="shared" si="287"/>
        <v/>
      </c>
      <c r="CQ94" t="str">
        <f t="shared" si="288"/>
        <v>SWG</v>
      </c>
      <c r="CR94" t="str">
        <f t="shared" si="289"/>
        <v/>
      </c>
      <c r="CS94" t="str">
        <f t="shared" si="290"/>
        <v/>
      </c>
      <c r="CT94" t="str">
        <f t="shared" si="291"/>
        <v>SWG 2003</v>
      </c>
      <c r="CU94" t="str">
        <f t="shared" si="292"/>
        <v/>
      </c>
      <c r="CV94" t="str">
        <f t="shared" si="293"/>
        <v/>
      </c>
      <c r="CW94" t="str">
        <f t="shared" si="294"/>
        <v/>
      </c>
      <c r="CX94" t="str">
        <f t="shared" si="295"/>
        <v/>
      </c>
      <c r="CY94" t="str">
        <f t="shared" si="296"/>
        <v/>
      </c>
      <c r="CZ94" t="str">
        <f t="shared" si="297"/>
        <v/>
      </c>
      <c r="DA94" t="str">
        <f t="shared" si="298"/>
        <v/>
      </c>
      <c r="DB94" t="str">
        <f t="shared" si="299"/>
        <v/>
      </c>
      <c r="DC94" t="str">
        <f t="shared" si="300"/>
        <v/>
      </c>
      <c r="DD94" t="str">
        <f t="shared" si="301"/>
        <v/>
      </c>
      <c r="DE94" t="str">
        <f t="shared" si="302"/>
        <v/>
      </c>
      <c r="DF94">
        <v>220</v>
      </c>
      <c r="DG94">
        <v>220</v>
      </c>
      <c r="DH94" s="14">
        <v>3066.1</v>
      </c>
      <c r="DI94" s="14">
        <v>1425</v>
      </c>
      <c r="DJ94" s="14">
        <v>9850</v>
      </c>
      <c r="DK94" s="14">
        <v>3833</v>
      </c>
      <c r="DL94" s="14">
        <v>3245</v>
      </c>
      <c r="DM94">
        <v>6.8</v>
      </c>
      <c r="DN94" s="14">
        <v>1503.1</v>
      </c>
      <c r="DO94">
        <v>34</v>
      </c>
      <c r="DP94">
        <v>160</v>
      </c>
      <c r="DQ94" s="14">
        <v>4295</v>
      </c>
      <c r="DR94" s="14">
        <v>1390</v>
      </c>
      <c r="DS94" s="14">
        <v>5396</v>
      </c>
      <c r="DT94" s="14">
        <v>1296</v>
      </c>
      <c r="DU94" s="14">
        <v>1503.1</v>
      </c>
      <c r="DV94">
        <v>6.8</v>
      </c>
      <c r="DW94">
        <v>559</v>
      </c>
      <c r="DX94" s="14">
        <v>2375.1999999999998</v>
      </c>
      <c r="DY94">
        <v>905</v>
      </c>
      <c r="DZ94">
        <v>1065</v>
      </c>
      <c r="EA94">
        <v>0</v>
      </c>
      <c r="EB94" s="14">
        <f t="shared" si="305"/>
        <v>39600</v>
      </c>
      <c r="EC94" s="14">
        <v>551898</v>
      </c>
      <c r="ED94" s="14">
        <v>256500</v>
      </c>
      <c r="EE94" s="14">
        <v>1773000</v>
      </c>
      <c r="EF94" s="14">
        <v>689940</v>
      </c>
      <c r="EG94" s="14">
        <v>584100</v>
      </c>
      <c r="EH94" s="14">
        <v>1224</v>
      </c>
      <c r="EI94" s="14">
        <v>270558</v>
      </c>
      <c r="EJ94" s="14">
        <v>6120</v>
      </c>
      <c r="EK94" s="14">
        <v>28800</v>
      </c>
      <c r="EL94" s="14">
        <v>773100</v>
      </c>
      <c r="EM94" s="14">
        <v>250200</v>
      </c>
      <c r="EN94" s="14">
        <v>971280</v>
      </c>
      <c r="EO94" s="14">
        <v>233280</v>
      </c>
      <c r="EP94" s="14">
        <v>270558</v>
      </c>
      <c r="EQ94">
        <v>1224</v>
      </c>
      <c r="ER94" s="14">
        <v>100620</v>
      </c>
      <c r="ES94" s="14">
        <v>427536</v>
      </c>
      <c r="ET94" s="14">
        <v>162900</v>
      </c>
      <c r="EU94" s="14">
        <v>191700</v>
      </c>
      <c r="EV94">
        <v>0</v>
      </c>
      <c r="EW94" t="s">
        <v>36</v>
      </c>
      <c r="EX94" t="s">
        <v>45</v>
      </c>
      <c r="EY94" t="s">
        <v>31</v>
      </c>
      <c r="EZ94" t="s">
        <v>414</v>
      </c>
      <c r="FA94" t="s">
        <v>422</v>
      </c>
      <c r="FG94" t="s">
        <v>278</v>
      </c>
      <c r="FS94">
        <v>618</v>
      </c>
    </row>
    <row r="95" spans="1:175" x14ac:dyDescent="0.2">
      <c r="A95" t="s">
        <v>35</v>
      </c>
      <c r="B95">
        <v>1999</v>
      </c>
      <c r="C95" s="45">
        <v>36161</v>
      </c>
      <c r="D95" t="s">
        <v>30</v>
      </c>
      <c r="E95" t="str">
        <f t="shared" si="0"/>
        <v>CO 1999</v>
      </c>
      <c r="F95" t="s">
        <v>50</v>
      </c>
      <c r="G95" t="s">
        <v>51</v>
      </c>
      <c r="H95" t="s">
        <v>47</v>
      </c>
      <c r="I95" t="s">
        <v>52</v>
      </c>
      <c r="J95" t="str">
        <f t="shared" si="204"/>
        <v>CIG</v>
      </c>
      <c r="K95" t="str">
        <f t="shared" si="303"/>
        <v/>
      </c>
      <c r="L95" t="str">
        <f t="shared" si="205"/>
        <v/>
      </c>
      <c r="M95" t="str">
        <f t="shared" si="206"/>
        <v/>
      </c>
      <c r="N95" t="str">
        <f t="shared" si="207"/>
        <v/>
      </c>
      <c r="O95" t="str">
        <f t="shared" si="208"/>
        <v/>
      </c>
      <c r="P95" t="str">
        <f t="shared" si="209"/>
        <v/>
      </c>
      <c r="Q95" t="str">
        <f t="shared" si="210"/>
        <v/>
      </c>
      <c r="R95" t="str">
        <f t="shared" si="211"/>
        <v/>
      </c>
      <c r="S95" t="str">
        <f t="shared" si="212"/>
        <v/>
      </c>
      <c r="T95" t="str">
        <f t="shared" si="213"/>
        <v/>
      </c>
      <c r="U95" t="str">
        <f t="shared" si="214"/>
        <v/>
      </c>
      <c r="V95" t="str">
        <f t="shared" si="215"/>
        <v/>
      </c>
      <c r="W95" t="str">
        <f t="shared" si="216"/>
        <v/>
      </c>
      <c r="X95" t="str">
        <f t="shared" si="217"/>
        <v/>
      </c>
      <c r="Y95" t="str">
        <f t="shared" si="218"/>
        <v/>
      </c>
      <c r="Z95" t="str">
        <f t="shared" si="219"/>
        <v/>
      </c>
      <c r="AA95" t="str">
        <f t="shared" si="220"/>
        <v/>
      </c>
      <c r="AB95" t="str">
        <f t="shared" si="221"/>
        <v/>
      </c>
      <c r="AC95" t="str">
        <f t="shared" si="222"/>
        <v/>
      </c>
      <c r="AD95" t="str">
        <f t="shared" si="223"/>
        <v/>
      </c>
      <c r="AE95" t="str">
        <f t="shared" si="224"/>
        <v/>
      </c>
      <c r="AF95" t="str">
        <f t="shared" si="225"/>
        <v/>
      </c>
      <c r="AG95" t="str">
        <f t="shared" si="226"/>
        <v/>
      </c>
      <c r="AH95" t="str">
        <f t="shared" si="227"/>
        <v/>
      </c>
      <c r="AI95" t="str">
        <f t="shared" si="228"/>
        <v/>
      </c>
      <c r="AJ95" t="str">
        <f t="shared" si="229"/>
        <v/>
      </c>
      <c r="AK95" t="str">
        <f t="shared" si="230"/>
        <v/>
      </c>
      <c r="AL95" t="str">
        <f t="shared" si="231"/>
        <v/>
      </c>
      <c r="AM95" t="str">
        <f t="shared" si="232"/>
        <v/>
      </c>
      <c r="AN95" t="str">
        <f t="shared" si="233"/>
        <v>KN</v>
      </c>
      <c r="AO95" t="str">
        <f t="shared" si="234"/>
        <v/>
      </c>
      <c r="AP95" t="str">
        <f t="shared" si="235"/>
        <v/>
      </c>
      <c r="AQ95" t="str">
        <f t="shared" si="236"/>
        <v/>
      </c>
      <c r="AR95" t="str">
        <f t="shared" si="237"/>
        <v/>
      </c>
      <c r="AS95" t="str">
        <f t="shared" si="238"/>
        <v/>
      </c>
      <c r="AT95" t="str">
        <f t="shared" si="239"/>
        <v/>
      </c>
      <c r="AU95" t="str">
        <f t="shared" si="240"/>
        <v/>
      </c>
      <c r="AV95" t="str">
        <f t="shared" si="241"/>
        <v/>
      </c>
      <c r="AW95" t="str">
        <f t="shared" si="242"/>
        <v/>
      </c>
      <c r="AX95" t="str">
        <f t="shared" si="243"/>
        <v/>
      </c>
      <c r="AY95" t="str">
        <f t="shared" si="244"/>
        <v/>
      </c>
      <c r="AZ95" t="str">
        <f t="shared" si="245"/>
        <v/>
      </c>
      <c r="BA95" t="str">
        <f t="shared" si="246"/>
        <v/>
      </c>
      <c r="BB95" t="str">
        <f t="shared" si="247"/>
        <v/>
      </c>
      <c r="BC95" t="str">
        <f t="shared" si="248"/>
        <v/>
      </c>
      <c r="BD95" t="str">
        <f t="shared" si="249"/>
        <v/>
      </c>
      <c r="BE95" t="str">
        <f t="shared" si="250"/>
        <v/>
      </c>
      <c r="BF95" t="str">
        <f t="shared" si="251"/>
        <v/>
      </c>
      <c r="BG95" t="str">
        <f t="shared" si="252"/>
        <v/>
      </c>
      <c r="BH95" t="str">
        <f t="shared" si="253"/>
        <v/>
      </c>
      <c r="BI95" t="str">
        <f t="shared" si="254"/>
        <v/>
      </c>
      <c r="BJ95" t="str">
        <f t="shared" si="255"/>
        <v/>
      </c>
      <c r="BK95" t="str">
        <f t="shared" si="256"/>
        <v/>
      </c>
      <c r="BL95" t="str">
        <f t="shared" si="257"/>
        <v/>
      </c>
      <c r="BM95" t="str">
        <f t="shared" si="258"/>
        <v/>
      </c>
      <c r="BN95" t="str">
        <f t="shared" si="259"/>
        <v/>
      </c>
      <c r="BO95" t="str">
        <f t="shared" si="260"/>
        <v/>
      </c>
      <c r="BP95" t="str">
        <f t="shared" si="261"/>
        <v/>
      </c>
      <c r="BQ95" t="str">
        <f t="shared" si="262"/>
        <v/>
      </c>
      <c r="BR95" t="str">
        <f t="shared" si="263"/>
        <v/>
      </c>
      <c r="BS95" t="str">
        <f t="shared" si="264"/>
        <v/>
      </c>
      <c r="BT95" t="str">
        <f t="shared" si="265"/>
        <v/>
      </c>
      <c r="BU95" t="str">
        <f t="shared" si="266"/>
        <v/>
      </c>
      <c r="BV95" t="str">
        <f t="shared" si="267"/>
        <v/>
      </c>
      <c r="BW95" t="str">
        <f t="shared" si="268"/>
        <v>PSCO</v>
      </c>
      <c r="BX95" t="str">
        <f t="shared" si="269"/>
        <v/>
      </c>
      <c r="BY95" t="str">
        <f t="shared" si="270"/>
        <v/>
      </c>
      <c r="BZ95" t="str">
        <f t="shared" si="271"/>
        <v/>
      </c>
      <c r="CA95" t="str">
        <f t="shared" si="272"/>
        <v/>
      </c>
      <c r="CB95" t="str">
        <f t="shared" si="273"/>
        <v/>
      </c>
      <c r="CC95" t="str">
        <f t="shared" si="274"/>
        <v/>
      </c>
      <c r="CD95" t="str">
        <f t="shared" si="275"/>
        <v/>
      </c>
      <c r="CE95" t="str">
        <f t="shared" si="276"/>
        <v/>
      </c>
      <c r="CF95" t="str">
        <f t="shared" si="277"/>
        <v/>
      </c>
      <c r="CG95" t="str">
        <f t="shared" si="278"/>
        <v/>
      </c>
      <c r="CH95" t="str">
        <f t="shared" si="279"/>
        <v/>
      </c>
      <c r="CI95" t="str">
        <f t="shared" si="280"/>
        <v/>
      </c>
      <c r="CJ95" t="str">
        <f t="shared" si="281"/>
        <v/>
      </c>
      <c r="CK95" t="str">
        <f t="shared" si="282"/>
        <v/>
      </c>
      <c r="CL95" t="str">
        <f t="shared" si="283"/>
        <v/>
      </c>
      <c r="CM95" t="str">
        <f t="shared" si="284"/>
        <v/>
      </c>
      <c r="CN95" t="str">
        <f t="shared" si="285"/>
        <v/>
      </c>
      <c r="CO95" t="str">
        <f t="shared" si="286"/>
        <v/>
      </c>
      <c r="CP95" t="str">
        <f t="shared" si="287"/>
        <v/>
      </c>
      <c r="CQ95" t="str">
        <f t="shared" si="288"/>
        <v/>
      </c>
      <c r="CR95" t="str">
        <f t="shared" si="289"/>
        <v/>
      </c>
      <c r="CS95" t="str">
        <f t="shared" si="290"/>
        <v/>
      </c>
      <c r="CT95" t="str">
        <f t="shared" si="291"/>
        <v/>
      </c>
      <c r="CU95" t="str">
        <f t="shared" si="292"/>
        <v/>
      </c>
      <c r="CV95" t="str">
        <f t="shared" si="293"/>
        <v/>
      </c>
      <c r="CW95" t="str">
        <f t="shared" si="294"/>
        <v/>
      </c>
      <c r="CX95" t="str">
        <f t="shared" si="295"/>
        <v/>
      </c>
      <c r="CY95" t="str">
        <f t="shared" si="296"/>
        <v/>
      </c>
      <c r="CZ95" t="str">
        <f t="shared" si="297"/>
        <v/>
      </c>
      <c r="DA95" t="str">
        <f t="shared" si="298"/>
        <v/>
      </c>
      <c r="DB95" t="str">
        <f t="shared" si="299"/>
        <v/>
      </c>
      <c r="DC95" t="str">
        <f t="shared" si="300"/>
        <v/>
      </c>
      <c r="DD95" t="str">
        <f t="shared" si="301"/>
        <v/>
      </c>
      <c r="DE95" t="str">
        <f t="shared" si="302"/>
        <v/>
      </c>
      <c r="DF95">
        <v>241</v>
      </c>
      <c r="DG95">
        <v>0</v>
      </c>
      <c r="DH95" s="14">
        <v>241</v>
      </c>
      <c r="DI95" s="14">
        <v>0</v>
      </c>
      <c r="DJ95">
        <v>0</v>
      </c>
      <c r="DK95">
        <v>0</v>
      </c>
      <c r="DL95">
        <v>0</v>
      </c>
      <c r="DM95">
        <v>0</v>
      </c>
      <c r="DN95">
        <v>241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241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 s="14">
        <f t="shared" si="305"/>
        <v>43380</v>
      </c>
      <c r="EC95" s="14">
        <v>43380</v>
      </c>
      <c r="ED95" s="14">
        <v>0</v>
      </c>
      <c r="EE95">
        <v>0</v>
      </c>
      <c r="EF95">
        <v>0</v>
      </c>
      <c r="EG95">
        <v>0</v>
      </c>
      <c r="EH95">
        <v>0</v>
      </c>
      <c r="EI95">
        <v>43380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 s="14">
        <v>43380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 t="s">
        <v>53</v>
      </c>
      <c r="EX95" t="s">
        <v>38</v>
      </c>
      <c r="EY95" t="s">
        <v>31</v>
      </c>
      <c r="EZ95" s="8" t="s">
        <v>34</v>
      </c>
      <c r="FA95" s="8" t="s">
        <v>47</v>
      </c>
      <c r="FB95" s="8" t="s">
        <v>66</v>
      </c>
      <c r="FS95">
        <v>380</v>
      </c>
    </row>
    <row r="96" spans="1:175" x14ac:dyDescent="0.2">
      <c r="A96" t="s">
        <v>35</v>
      </c>
      <c r="B96">
        <v>1999</v>
      </c>
      <c r="C96" s="45">
        <v>36342</v>
      </c>
      <c r="D96" t="s">
        <v>30</v>
      </c>
      <c r="E96" t="str">
        <f t="shared" si="0"/>
        <v>CO 1999</v>
      </c>
      <c r="F96" t="s">
        <v>28</v>
      </c>
      <c r="G96" t="s">
        <v>29</v>
      </c>
      <c r="H96" t="s">
        <v>32</v>
      </c>
      <c r="I96" t="s">
        <v>33</v>
      </c>
      <c r="J96" t="str">
        <f t="shared" si="204"/>
        <v>CIG</v>
      </c>
      <c r="K96" t="str">
        <f t="shared" si="303"/>
        <v/>
      </c>
      <c r="L96" t="str">
        <f t="shared" si="205"/>
        <v/>
      </c>
      <c r="M96" t="str">
        <f t="shared" si="206"/>
        <v/>
      </c>
      <c r="N96" t="str">
        <f t="shared" si="207"/>
        <v/>
      </c>
      <c r="O96" t="str">
        <f t="shared" si="208"/>
        <v/>
      </c>
      <c r="P96" t="str">
        <f t="shared" si="209"/>
        <v/>
      </c>
      <c r="Q96" t="str">
        <f t="shared" si="210"/>
        <v/>
      </c>
      <c r="R96" t="str">
        <f t="shared" si="211"/>
        <v/>
      </c>
      <c r="S96" t="str">
        <f t="shared" si="212"/>
        <v/>
      </c>
      <c r="T96" t="str">
        <f t="shared" si="213"/>
        <v/>
      </c>
      <c r="U96" t="str">
        <f t="shared" si="214"/>
        <v/>
      </c>
      <c r="V96" t="str">
        <f t="shared" si="215"/>
        <v/>
      </c>
      <c r="W96" t="str">
        <f t="shared" si="216"/>
        <v/>
      </c>
      <c r="X96" t="str">
        <f t="shared" si="217"/>
        <v/>
      </c>
      <c r="Y96" t="str">
        <f t="shared" si="218"/>
        <v/>
      </c>
      <c r="Z96" t="str">
        <f t="shared" si="219"/>
        <v/>
      </c>
      <c r="AA96" t="str">
        <f t="shared" si="220"/>
        <v/>
      </c>
      <c r="AB96" t="str">
        <f t="shared" si="221"/>
        <v/>
      </c>
      <c r="AC96" t="str">
        <f t="shared" si="222"/>
        <v/>
      </c>
      <c r="AD96" t="str">
        <f t="shared" si="223"/>
        <v/>
      </c>
      <c r="AE96" t="str">
        <f t="shared" si="224"/>
        <v/>
      </c>
      <c r="AF96" t="str">
        <f t="shared" si="225"/>
        <v/>
      </c>
      <c r="AG96" t="str">
        <f t="shared" si="226"/>
        <v/>
      </c>
      <c r="AH96" t="str">
        <f t="shared" si="227"/>
        <v/>
      </c>
      <c r="AI96" t="str">
        <f t="shared" si="228"/>
        <v/>
      </c>
      <c r="AJ96" t="str">
        <f t="shared" si="229"/>
        <v/>
      </c>
      <c r="AK96" t="str">
        <f t="shared" si="230"/>
        <v/>
      </c>
      <c r="AL96" t="str">
        <f t="shared" si="231"/>
        <v/>
      </c>
      <c r="AM96" t="str">
        <f t="shared" si="232"/>
        <v/>
      </c>
      <c r="AN96" t="str">
        <f t="shared" si="233"/>
        <v/>
      </c>
      <c r="AO96" t="str">
        <f t="shared" si="234"/>
        <v/>
      </c>
      <c r="AP96" t="str">
        <f t="shared" si="235"/>
        <v/>
      </c>
      <c r="AQ96" t="str">
        <f t="shared" si="236"/>
        <v/>
      </c>
      <c r="AR96" t="str">
        <f t="shared" si="237"/>
        <v/>
      </c>
      <c r="AS96" t="str">
        <f t="shared" si="238"/>
        <v/>
      </c>
      <c r="AT96" t="str">
        <f t="shared" si="239"/>
        <v/>
      </c>
      <c r="AU96" t="str">
        <f t="shared" si="240"/>
        <v/>
      </c>
      <c r="AV96" t="str">
        <f t="shared" si="241"/>
        <v/>
      </c>
      <c r="AW96" t="str">
        <f t="shared" si="242"/>
        <v/>
      </c>
      <c r="AX96" t="str">
        <f t="shared" si="243"/>
        <v/>
      </c>
      <c r="AY96" t="str">
        <f t="shared" si="244"/>
        <v/>
      </c>
      <c r="AZ96" t="str">
        <f t="shared" si="245"/>
        <v/>
      </c>
      <c r="BA96" t="str">
        <f t="shared" si="246"/>
        <v/>
      </c>
      <c r="BB96" t="str">
        <f t="shared" si="247"/>
        <v/>
      </c>
      <c r="BC96" t="str">
        <f t="shared" si="248"/>
        <v/>
      </c>
      <c r="BD96" t="str">
        <f t="shared" si="249"/>
        <v/>
      </c>
      <c r="BE96" t="str">
        <f t="shared" si="250"/>
        <v/>
      </c>
      <c r="BF96" t="str">
        <f t="shared" si="251"/>
        <v/>
      </c>
      <c r="BG96" t="str">
        <f t="shared" si="252"/>
        <v/>
      </c>
      <c r="BH96" t="str">
        <f t="shared" si="253"/>
        <v/>
      </c>
      <c r="BI96" t="str">
        <f t="shared" si="254"/>
        <v/>
      </c>
      <c r="BJ96" t="str">
        <f t="shared" si="255"/>
        <v/>
      </c>
      <c r="BK96" t="str">
        <f t="shared" si="256"/>
        <v/>
      </c>
      <c r="BL96" t="str">
        <f t="shared" si="257"/>
        <v/>
      </c>
      <c r="BM96" t="str">
        <f t="shared" si="258"/>
        <v/>
      </c>
      <c r="BN96" t="str">
        <f t="shared" si="259"/>
        <v/>
      </c>
      <c r="BO96" t="str">
        <f t="shared" si="260"/>
        <v/>
      </c>
      <c r="BP96" t="str">
        <f t="shared" si="261"/>
        <v/>
      </c>
      <c r="BQ96" t="str">
        <f t="shared" si="262"/>
        <v/>
      </c>
      <c r="BR96" t="str">
        <f t="shared" si="263"/>
        <v/>
      </c>
      <c r="BS96" t="str">
        <f t="shared" si="264"/>
        <v/>
      </c>
      <c r="BT96" t="str">
        <f t="shared" si="265"/>
        <v/>
      </c>
      <c r="BU96" t="str">
        <f t="shared" si="266"/>
        <v/>
      </c>
      <c r="BV96" t="str">
        <f t="shared" si="267"/>
        <v/>
      </c>
      <c r="BW96" t="str">
        <f t="shared" si="268"/>
        <v/>
      </c>
      <c r="BX96" t="str">
        <f t="shared" si="269"/>
        <v/>
      </c>
      <c r="BY96" t="str">
        <f t="shared" si="270"/>
        <v/>
      </c>
      <c r="BZ96" t="str">
        <f t="shared" si="271"/>
        <v/>
      </c>
      <c r="CA96" t="str">
        <f t="shared" si="272"/>
        <v/>
      </c>
      <c r="CB96" t="str">
        <f t="shared" si="273"/>
        <v/>
      </c>
      <c r="CC96" t="str">
        <f t="shared" si="274"/>
        <v/>
      </c>
      <c r="CD96" t="str">
        <f t="shared" si="275"/>
        <v/>
      </c>
      <c r="CE96" t="str">
        <f t="shared" si="276"/>
        <v/>
      </c>
      <c r="CF96" t="str">
        <f t="shared" si="277"/>
        <v/>
      </c>
      <c r="CG96" t="str">
        <f t="shared" si="278"/>
        <v/>
      </c>
      <c r="CH96" t="str">
        <f t="shared" si="279"/>
        <v/>
      </c>
      <c r="CI96" t="str">
        <f t="shared" si="280"/>
        <v/>
      </c>
      <c r="CJ96" t="str">
        <f t="shared" si="281"/>
        <v/>
      </c>
      <c r="CK96" t="str">
        <f t="shared" si="282"/>
        <v/>
      </c>
      <c r="CL96" t="str">
        <f t="shared" si="283"/>
        <v/>
      </c>
      <c r="CM96" t="str">
        <f t="shared" si="284"/>
        <v/>
      </c>
      <c r="CN96" t="str">
        <f t="shared" si="285"/>
        <v/>
      </c>
      <c r="CO96" t="str">
        <f t="shared" si="286"/>
        <v/>
      </c>
      <c r="CP96" t="str">
        <f t="shared" si="287"/>
        <v/>
      </c>
      <c r="CQ96" t="str">
        <f t="shared" si="288"/>
        <v/>
      </c>
      <c r="CR96" t="str">
        <f t="shared" si="289"/>
        <v/>
      </c>
      <c r="CS96" t="str">
        <f t="shared" si="290"/>
        <v/>
      </c>
      <c r="CT96" t="str">
        <f t="shared" si="291"/>
        <v/>
      </c>
      <c r="CU96" t="str">
        <f t="shared" si="292"/>
        <v/>
      </c>
      <c r="CV96" t="str">
        <f t="shared" si="293"/>
        <v/>
      </c>
      <c r="CW96" t="str">
        <f t="shared" si="294"/>
        <v/>
      </c>
      <c r="CX96" t="str">
        <f t="shared" si="295"/>
        <v/>
      </c>
      <c r="CY96" t="str">
        <f t="shared" si="296"/>
        <v/>
      </c>
      <c r="CZ96" t="str">
        <f t="shared" si="297"/>
        <v/>
      </c>
      <c r="DA96" t="str">
        <f t="shared" si="298"/>
        <v/>
      </c>
      <c r="DB96" t="str">
        <f t="shared" si="299"/>
        <v/>
      </c>
      <c r="DC96" t="str">
        <f t="shared" si="300"/>
        <v/>
      </c>
      <c r="DD96" t="str">
        <f t="shared" si="301"/>
        <v/>
      </c>
      <c r="DE96" t="str">
        <f t="shared" si="302"/>
        <v/>
      </c>
      <c r="DF96">
        <v>63</v>
      </c>
      <c r="DG96">
        <v>0</v>
      </c>
      <c r="DH96" s="14">
        <v>304</v>
      </c>
      <c r="DI96" s="14">
        <v>0</v>
      </c>
      <c r="DJ96" s="14">
        <v>0</v>
      </c>
      <c r="DK96" s="14">
        <v>0</v>
      </c>
      <c r="DL96" s="14">
        <v>0</v>
      </c>
      <c r="DM96">
        <v>0</v>
      </c>
      <c r="DN96" s="14">
        <v>241</v>
      </c>
      <c r="DO96">
        <v>0</v>
      </c>
      <c r="DP96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241</v>
      </c>
      <c r="DV96">
        <v>0</v>
      </c>
      <c r="DW96">
        <v>0</v>
      </c>
      <c r="DX96" s="14">
        <v>0</v>
      </c>
      <c r="DY96">
        <v>0</v>
      </c>
      <c r="DZ96">
        <v>0</v>
      </c>
      <c r="EA96">
        <v>0</v>
      </c>
      <c r="EB96" s="14">
        <f t="shared" si="305"/>
        <v>11340</v>
      </c>
      <c r="EC96" s="14">
        <v>54720</v>
      </c>
      <c r="ED96" s="14">
        <v>0</v>
      </c>
      <c r="EE96" s="14">
        <v>0</v>
      </c>
      <c r="EF96" s="14">
        <v>0</v>
      </c>
      <c r="EG96" s="14">
        <v>0</v>
      </c>
      <c r="EH96" s="14">
        <v>0</v>
      </c>
      <c r="EI96" s="14">
        <v>43380</v>
      </c>
      <c r="EJ96" s="14">
        <v>0</v>
      </c>
      <c r="EK96" s="14">
        <v>0</v>
      </c>
      <c r="EL96" s="14">
        <v>0</v>
      </c>
      <c r="EM96" s="14">
        <v>0</v>
      </c>
      <c r="EN96" s="14">
        <v>0</v>
      </c>
      <c r="EO96" s="14">
        <v>0</v>
      </c>
      <c r="EP96" s="14">
        <v>43380</v>
      </c>
      <c r="EQ96">
        <v>0</v>
      </c>
      <c r="ER96" s="14">
        <v>0</v>
      </c>
      <c r="ES96" s="14">
        <v>0</v>
      </c>
      <c r="ET96" s="14">
        <v>0</v>
      </c>
      <c r="EU96" s="14">
        <v>0</v>
      </c>
      <c r="EV96">
        <v>0</v>
      </c>
      <c r="EW96" t="s">
        <v>36</v>
      </c>
      <c r="EX96" t="s">
        <v>38</v>
      </c>
      <c r="EY96" t="s">
        <v>31</v>
      </c>
      <c r="EZ96" s="2" t="s">
        <v>34</v>
      </c>
      <c r="FA96" s="2"/>
      <c r="FB96" s="2"/>
      <c r="FS96">
        <v>368</v>
      </c>
    </row>
    <row r="97" spans="1:175" x14ac:dyDescent="0.2">
      <c r="A97" t="s">
        <v>35</v>
      </c>
      <c r="B97">
        <v>2000</v>
      </c>
      <c r="C97" s="45">
        <v>36678</v>
      </c>
      <c r="D97" t="s">
        <v>30</v>
      </c>
      <c r="E97" t="str">
        <f t="shared" ref="E97:E113" si="306">CONCATENATE(D97," ",B97)</f>
        <v>CO 2000</v>
      </c>
      <c r="F97" t="s">
        <v>81</v>
      </c>
      <c r="G97" t="s">
        <v>81</v>
      </c>
      <c r="H97" t="s">
        <v>82</v>
      </c>
      <c r="I97" t="s">
        <v>83</v>
      </c>
      <c r="J97" t="str">
        <f t="shared" si="204"/>
        <v>CIG</v>
      </c>
      <c r="K97" t="str">
        <f t="shared" si="303"/>
        <v/>
      </c>
      <c r="L97" t="str">
        <f t="shared" si="205"/>
        <v/>
      </c>
      <c r="M97" t="str">
        <f t="shared" si="206"/>
        <v/>
      </c>
      <c r="N97" t="str">
        <f t="shared" si="207"/>
        <v/>
      </c>
      <c r="O97" t="str">
        <f t="shared" si="208"/>
        <v/>
      </c>
      <c r="P97" t="str">
        <f t="shared" si="209"/>
        <v/>
      </c>
      <c r="Q97" t="str">
        <f t="shared" si="210"/>
        <v/>
      </c>
      <c r="R97" t="str">
        <f t="shared" si="211"/>
        <v/>
      </c>
      <c r="S97" t="str">
        <f t="shared" si="212"/>
        <v/>
      </c>
      <c r="T97" t="str">
        <f t="shared" si="213"/>
        <v/>
      </c>
      <c r="U97" t="str">
        <f t="shared" si="214"/>
        <v/>
      </c>
      <c r="V97" t="str">
        <f t="shared" si="215"/>
        <v/>
      </c>
      <c r="W97" t="str">
        <f t="shared" si="216"/>
        <v/>
      </c>
      <c r="X97" t="str">
        <f t="shared" si="217"/>
        <v/>
      </c>
      <c r="Y97" t="str">
        <f t="shared" si="218"/>
        <v/>
      </c>
      <c r="Z97" t="str">
        <f t="shared" si="219"/>
        <v/>
      </c>
      <c r="AA97" t="str">
        <f t="shared" si="220"/>
        <v/>
      </c>
      <c r="AB97" t="str">
        <f t="shared" si="221"/>
        <v/>
      </c>
      <c r="AC97" t="str">
        <f t="shared" si="222"/>
        <v/>
      </c>
      <c r="AD97" t="str">
        <f t="shared" si="223"/>
        <v/>
      </c>
      <c r="AE97" t="str">
        <f t="shared" si="224"/>
        <v/>
      </c>
      <c r="AF97" t="str">
        <f t="shared" si="225"/>
        <v/>
      </c>
      <c r="AG97" t="str">
        <f t="shared" si="226"/>
        <v/>
      </c>
      <c r="AH97" t="str">
        <f t="shared" si="227"/>
        <v/>
      </c>
      <c r="AI97" t="str">
        <f t="shared" si="228"/>
        <v/>
      </c>
      <c r="AJ97" t="str">
        <f t="shared" si="229"/>
        <v/>
      </c>
      <c r="AK97" t="str">
        <f t="shared" si="230"/>
        <v/>
      </c>
      <c r="AL97" t="str">
        <f t="shared" si="231"/>
        <v/>
      </c>
      <c r="AM97" t="str">
        <f t="shared" si="232"/>
        <v/>
      </c>
      <c r="AN97" t="str">
        <f t="shared" si="233"/>
        <v>KN</v>
      </c>
      <c r="AO97" t="str">
        <f t="shared" si="234"/>
        <v/>
      </c>
      <c r="AP97" t="str">
        <f t="shared" si="235"/>
        <v/>
      </c>
      <c r="AQ97" t="str">
        <f t="shared" si="236"/>
        <v/>
      </c>
      <c r="AR97" t="str">
        <f t="shared" si="237"/>
        <v/>
      </c>
      <c r="AS97" t="str">
        <f t="shared" si="238"/>
        <v/>
      </c>
      <c r="AT97" t="str">
        <f t="shared" si="239"/>
        <v/>
      </c>
      <c r="AU97" t="str">
        <f t="shared" si="240"/>
        <v/>
      </c>
      <c r="AV97" t="str">
        <f t="shared" si="241"/>
        <v/>
      </c>
      <c r="AW97" t="str">
        <f t="shared" si="242"/>
        <v/>
      </c>
      <c r="AX97" t="str">
        <f t="shared" si="243"/>
        <v/>
      </c>
      <c r="AY97" t="str">
        <f t="shared" si="244"/>
        <v/>
      </c>
      <c r="AZ97" t="str">
        <f t="shared" si="245"/>
        <v/>
      </c>
      <c r="BA97" t="str">
        <f t="shared" si="246"/>
        <v/>
      </c>
      <c r="BB97" t="str">
        <f t="shared" si="247"/>
        <v/>
      </c>
      <c r="BC97" t="str">
        <f t="shared" si="248"/>
        <v/>
      </c>
      <c r="BD97" t="str">
        <f t="shared" si="249"/>
        <v/>
      </c>
      <c r="BE97" t="str">
        <f t="shared" si="250"/>
        <v/>
      </c>
      <c r="BF97" t="str">
        <f t="shared" si="251"/>
        <v/>
      </c>
      <c r="BG97" t="str">
        <f t="shared" si="252"/>
        <v/>
      </c>
      <c r="BH97" t="str">
        <f t="shared" si="253"/>
        <v/>
      </c>
      <c r="BI97" t="str">
        <f t="shared" si="254"/>
        <v/>
      </c>
      <c r="BJ97" t="str">
        <f t="shared" si="255"/>
        <v/>
      </c>
      <c r="BK97" t="str">
        <f t="shared" si="256"/>
        <v/>
      </c>
      <c r="BL97" t="str">
        <f t="shared" si="257"/>
        <v/>
      </c>
      <c r="BM97" t="str">
        <f t="shared" si="258"/>
        <v/>
      </c>
      <c r="BN97" t="str">
        <f t="shared" si="259"/>
        <v/>
      </c>
      <c r="BO97" t="str">
        <f t="shared" si="260"/>
        <v/>
      </c>
      <c r="BP97" t="str">
        <f t="shared" si="261"/>
        <v/>
      </c>
      <c r="BQ97" t="str">
        <f t="shared" si="262"/>
        <v/>
      </c>
      <c r="BR97" t="str">
        <f t="shared" si="263"/>
        <v/>
      </c>
      <c r="BS97" t="str">
        <f t="shared" si="264"/>
        <v/>
      </c>
      <c r="BT97" t="str">
        <f t="shared" si="265"/>
        <v/>
      </c>
      <c r="BU97" t="str">
        <f t="shared" si="266"/>
        <v/>
      </c>
      <c r="BV97" t="str">
        <f t="shared" si="267"/>
        <v/>
      </c>
      <c r="BW97" t="str">
        <f t="shared" si="268"/>
        <v>PSCO</v>
      </c>
      <c r="BX97" t="str">
        <f t="shared" si="269"/>
        <v/>
      </c>
      <c r="BY97" t="str">
        <f t="shared" si="270"/>
        <v/>
      </c>
      <c r="BZ97" t="str">
        <f t="shared" si="271"/>
        <v/>
      </c>
      <c r="CA97" t="str">
        <f t="shared" si="272"/>
        <v/>
      </c>
      <c r="CB97" t="str">
        <f t="shared" si="273"/>
        <v/>
      </c>
      <c r="CC97" t="str">
        <f t="shared" si="274"/>
        <v/>
      </c>
      <c r="CD97" t="str">
        <f t="shared" si="275"/>
        <v/>
      </c>
      <c r="CE97" t="str">
        <f t="shared" si="276"/>
        <v/>
      </c>
      <c r="CF97" t="str">
        <f t="shared" si="277"/>
        <v/>
      </c>
      <c r="CG97" t="str">
        <f t="shared" si="278"/>
        <v/>
      </c>
      <c r="CH97" t="str">
        <f t="shared" si="279"/>
        <v/>
      </c>
      <c r="CI97" t="str">
        <f t="shared" si="280"/>
        <v/>
      </c>
      <c r="CJ97" t="str">
        <f t="shared" si="281"/>
        <v/>
      </c>
      <c r="CK97" t="str">
        <f t="shared" si="282"/>
        <v/>
      </c>
      <c r="CL97" t="str">
        <f t="shared" si="283"/>
        <v/>
      </c>
      <c r="CM97" t="str">
        <f t="shared" si="284"/>
        <v/>
      </c>
      <c r="CN97" t="str">
        <f t="shared" si="285"/>
        <v/>
      </c>
      <c r="CO97" t="str">
        <f t="shared" si="286"/>
        <v/>
      </c>
      <c r="CP97" t="str">
        <f t="shared" si="287"/>
        <v/>
      </c>
      <c r="CQ97" t="str">
        <f t="shared" si="288"/>
        <v/>
      </c>
      <c r="CR97" t="str">
        <f t="shared" si="289"/>
        <v/>
      </c>
      <c r="CS97" t="str">
        <f t="shared" si="290"/>
        <v/>
      </c>
      <c r="CT97" t="str">
        <f t="shared" si="291"/>
        <v/>
      </c>
      <c r="CU97" t="str">
        <f t="shared" si="292"/>
        <v/>
      </c>
      <c r="CV97" t="str">
        <f t="shared" si="293"/>
        <v/>
      </c>
      <c r="CW97" t="str">
        <f t="shared" si="294"/>
        <v/>
      </c>
      <c r="CX97" t="str">
        <f t="shared" si="295"/>
        <v/>
      </c>
      <c r="CY97" t="str">
        <f t="shared" si="296"/>
        <v/>
      </c>
      <c r="CZ97" t="str">
        <f t="shared" si="297"/>
        <v/>
      </c>
      <c r="DA97" t="str">
        <f t="shared" si="298"/>
        <v/>
      </c>
      <c r="DB97" t="str">
        <f t="shared" si="299"/>
        <v/>
      </c>
      <c r="DC97" t="str">
        <f t="shared" si="300"/>
        <v/>
      </c>
      <c r="DD97" t="str">
        <f t="shared" si="301"/>
        <v/>
      </c>
      <c r="DE97" t="str">
        <f t="shared" si="302"/>
        <v/>
      </c>
      <c r="DF97">
        <v>74</v>
      </c>
      <c r="DG97">
        <v>74</v>
      </c>
      <c r="DH97" s="14">
        <v>504</v>
      </c>
      <c r="DI97" s="14">
        <v>0</v>
      </c>
      <c r="DJ97" s="14">
        <v>0</v>
      </c>
      <c r="DK97" s="14">
        <v>0</v>
      </c>
      <c r="DL97" s="14">
        <v>0</v>
      </c>
      <c r="DM97">
        <v>6.8</v>
      </c>
      <c r="DN97" s="14">
        <v>441</v>
      </c>
      <c r="DO97">
        <v>0</v>
      </c>
      <c r="DP97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441</v>
      </c>
      <c r="DV97">
        <v>6.8</v>
      </c>
      <c r="DW97">
        <v>0</v>
      </c>
      <c r="DX97" s="14">
        <v>5.2</v>
      </c>
      <c r="DY97">
        <v>0</v>
      </c>
      <c r="DZ97">
        <v>0</v>
      </c>
      <c r="EA97">
        <v>0</v>
      </c>
      <c r="EB97" s="14">
        <f t="shared" si="305"/>
        <v>13320</v>
      </c>
      <c r="EC97" s="14">
        <v>90720</v>
      </c>
      <c r="ED97" s="14">
        <v>0</v>
      </c>
      <c r="EE97" s="14">
        <v>0</v>
      </c>
      <c r="EF97" s="14">
        <v>0</v>
      </c>
      <c r="EG97" s="14">
        <v>0</v>
      </c>
      <c r="EH97" s="14">
        <v>1224</v>
      </c>
      <c r="EI97" s="14">
        <v>79380</v>
      </c>
      <c r="EJ97" s="14">
        <v>0</v>
      </c>
      <c r="EK97" s="14">
        <v>0</v>
      </c>
      <c r="EL97" s="14">
        <v>0</v>
      </c>
      <c r="EM97" s="14">
        <v>0</v>
      </c>
      <c r="EN97" s="14">
        <v>0</v>
      </c>
      <c r="EO97" s="14">
        <v>0</v>
      </c>
      <c r="EP97" s="14">
        <v>79380</v>
      </c>
      <c r="EQ97">
        <v>1224</v>
      </c>
      <c r="ER97" s="14">
        <v>0</v>
      </c>
      <c r="ES97" s="14">
        <v>936</v>
      </c>
      <c r="ET97" s="14">
        <v>0</v>
      </c>
      <c r="EU97" s="14">
        <v>0</v>
      </c>
      <c r="EV97">
        <v>0</v>
      </c>
      <c r="EW97" t="s">
        <v>36</v>
      </c>
      <c r="EX97" t="s">
        <v>38</v>
      </c>
      <c r="EY97" t="s">
        <v>31</v>
      </c>
      <c r="EZ97" s="8" t="s">
        <v>34</v>
      </c>
      <c r="FA97" s="8" t="s">
        <v>47</v>
      </c>
      <c r="FB97" s="8" t="s">
        <v>66</v>
      </c>
      <c r="FG97" t="s">
        <v>264</v>
      </c>
      <c r="FS97">
        <v>612</v>
      </c>
    </row>
    <row r="98" spans="1:175" x14ac:dyDescent="0.2">
      <c r="A98" t="s">
        <v>35</v>
      </c>
      <c r="B98">
        <v>2000</v>
      </c>
      <c r="C98" s="45">
        <v>36678</v>
      </c>
      <c r="D98" t="s">
        <v>30</v>
      </c>
      <c r="E98" t="str">
        <f t="shared" si="306"/>
        <v>CO 2000</v>
      </c>
      <c r="F98" t="s">
        <v>46</v>
      </c>
      <c r="G98" t="s">
        <v>46</v>
      </c>
      <c r="H98" t="s">
        <v>47</v>
      </c>
      <c r="I98" t="s">
        <v>79</v>
      </c>
      <c r="J98" t="str">
        <f t="shared" si="204"/>
        <v>CIG</v>
      </c>
      <c r="K98" t="str">
        <f t="shared" si="303"/>
        <v/>
      </c>
      <c r="L98" t="str">
        <f t="shared" si="205"/>
        <v/>
      </c>
      <c r="M98" t="str">
        <f t="shared" si="206"/>
        <v/>
      </c>
      <c r="N98" t="str">
        <f t="shared" si="207"/>
        <v/>
      </c>
      <c r="O98" t="str">
        <f t="shared" si="208"/>
        <v/>
      </c>
      <c r="P98" t="str">
        <f t="shared" si="209"/>
        <v/>
      </c>
      <c r="Q98" t="str">
        <f t="shared" si="210"/>
        <v/>
      </c>
      <c r="R98" t="str">
        <f t="shared" si="211"/>
        <v/>
      </c>
      <c r="S98" t="str">
        <f t="shared" si="212"/>
        <v/>
      </c>
      <c r="T98" t="str">
        <f t="shared" si="213"/>
        <v/>
      </c>
      <c r="U98" t="str">
        <f t="shared" si="214"/>
        <v/>
      </c>
      <c r="V98" t="str">
        <f t="shared" si="215"/>
        <v/>
      </c>
      <c r="W98" t="str">
        <f t="shared" si="216"/>
        <v/>
      </c>
      <c r="X98" t="str">
        <f t="shared" si="217"/>
        <v/>
      </c>
      <c r="Y98" t="str">
        <f t="shared" si="218"/>
        <v/>
      </c>
      <c r="Z98" t="str">
        <f t="shared" si="219"/>
        <v/>
      </c>
      <c r="AA98" t="str">
        <f t="shared" si="220"/>
        <v/>
      </c>
      <c r="AB98" t="str">
        <f t="shared" si="221"/>
        <v/>
      </c>
      <c r="AC98" t="str">
        <f t="shared" si="222"/>
        <v/>
      </c>
      <c r="AD98" t="str">
        <f t="shared" si="223"/>
        <v/>
      </c>
      <c r="AE98" t="str">
        <f t="shared" si="224"/>
        <v/>
      </c>
      <c r="AF98" t="str">
        <f t="shared" si="225"/>
        <v/>
      </c>
      <c r="AG98" t="str">
        <f t="shared" si="226"/>
        <v/>
      </c>
      <c r="AH98" t="str">
        <f t="shared" si="227"/>
        <v/>
      </c>
      <c r="AI98" t="str">
        <f t="shared" si="228"/>
        <v/>
      </c>
      <c r="AJ98" t="str">
        <f t="shared" si="229"/>
        <v/>
      </c>
      <c r="AK98" t="str">
        <f t="shared" si="230"/>
        <v/>
      </c>
      <c r="AL98" t="str">
        <f t="shared" si="231"/>
        <v/>
      </c>
      <c r="AM98" t="str">
        <f t="shared" si="232"/>
        <v/>
      </c>
      <c r="AN98" t="str">
        <f t="shared" si="233"/>
        <v>KN</v>
      </c>
      <c r="AO98" t="str">
        <f t="shared" si="234"/>
        <v/>
      </c>
      <c r="AP98" t="str">
        <f t="shared" si="235"/>
        <v/>
      </c>
      <c r="AQ98" t="str">
        <f t="shared" si="236"/>
        <v/>
      </c>
      <c r="AR98" t="str">
        <f t="shared" si="237"/>
        <v/>
      </c>
      <c r="AS98" t="str">
        <f t="shared" si="238"/>
        <v/>
      </c>
      <c r="AT98" t="str">
        <f t="shared" si="239"/>
        <v/>
      </c>
      <c r="AU98" t="str">
        <f t="shared" si="240"/>
        <v/>
      </c>
      <c r="AV98" t="str">
        <f t="shared" si="241"/>
        <v/>
      </c>
      <c r="AW98" t="str">
        <f t="shared" si="242"/>
        <v/>
      </c>
      <c r="AX98" t="str">
        <f t="shared" si="243"/>
        <v/>
      </c>
      <c r="AY98" t="str">
        <f t="shared" si="244"/>
        <v/>
      </c>
      <c r="AZ98" t="str">
        <f t="shared" si="245"/>
        <v/>
      </c>
      <c r="BA98" t="str">
        <f t="shared" si="246"/>
        <v/>
      </c>
      <c r="BB98" t="str">
        <f t="shared" si="247"/>
        <v/>
      </c>
      <c r="BC98" t="str">
        <f t="shared" si="248"/>
        <v/>
      </c>
      <c r="BD98" t="str">
        <f t="shared" si="249"/>
        <v/>
      </c>
      <c r="BE98" t="str">
        <f t="shared" si="250"/>
        <v/>
      </c>
      <c r="BF98" t="str">
        <f t="shared" si="251"/>
        <v/>
      </c>
      <c r="BG98" t="str">
        <f t="shared" si="252"/>
        <v/>
      </c>
      <c r="BH98" t="str">
        <f t="shared" si="253"/>
        <v/>
      </c>
      <c r="BI98" t="str">
        <f t="shared" si="254"/>
        <v/>
      </c>
      <c r="BJ98" t="str">
        <f t="shared" si="255"/>
        <v/>
      </c>
      <c r="BK98" t="str">
        <f t="shared" si="256"/>
        <v/>
      </c>
      <c r="BL98" t="str">
        <f t="shared" si="257"/>
        <v/>
      </c>
      <c r="BM98" t="str">
        <f t="shared" si="258"/>
        <v/>
      </c>
      <c r="BN98" t="str">
        <f t="shared" si="259"/>
        <v/>
      </c>
      <c r="BO98" t="str">
        <f t="shared" si="260"/>
        <v/>
      </c>
      <c r="BP98" t="str">
        <f t="shared" si="261"/>
        <v/>
      </c>
      <c r="BQ98" t="str">
        <f t="shared" si="262"/>
        <v/>
      </c>
      <c r="BR98" t="str">
        <f t="shared" si="263"/>
        <v/>
      </c>
      <c r="BS98" t="str">
        <f t="shared" si="264"/>
        <v/>
      </c>
      <c r="BT98" t="str">
        <f t="shared" si="265"/>
        <v/>
      </c>
      <c r="BU98" t="str">
        <f t="shared" si="266"/>
        <v/>
      </c>
      <c r="BV98" t="str">
        <f t="shared" si="267"/>
        <v/>
      </c>
      <c r="BW98" t="str">
        <f t="shared" si="268"/>
        <v>PSCO</v>
      </c>
      <c r="BX98" t="str">
        <f t="shared" si="269"/>
        <v/>
      </c>
      <c r="BY98" t="str">
        <f t="shared" si="270"/>
        <v/>
      </c>
      <c r="BZ98" t="str">
        <f t="shared" si="271"/>
        <v/>
      </c>
      <c r="CA98" t="str">
        <f t="shared" si="272"/>
        <v/>
      </c>
      <c r="CB98" t="str">
        <f t="shared" si="273"/>
        <v/>
      </c>
      <c r="CC98" t="str">
        <f t="shared" si="274"/>
        <v/>
      </c>
      <c r="CD98" t="str">
        <f t="shared" si="275"/>
        <v/>
      </c>
      <c r="CE98" t="str">
        <f t="shared" si="276"/>
        <v/>
      </c>
      <c r="CF98" t="str">
        <f t="shared" si="277"/>
        <v/>
      </c>
      <c r="CG98" t="str">
        <f t="shared" si="278"/>
        <v/>
      </c>
      <c r="CH98" t="str">
        <f t="shared" si="279"/>
        <v/>
      </c>
      <c r="CI98" t="str">
        <f t="shared" si="280"/>
        <v/>
      </c>
      <c r="CJ98" t="str">
        <f t="shared" si="281"/>
        <v/>
      </c>
      <c r="CK98" t="str">
        <f t="shared" si="282"/>
        <v/>
      </c>
      <c r="CL98" t="str">
        <f t="shared" si="283"/>
        <v/>
      </c>
      <c r="CM98" t="str">
        <f t="shared" si="284"/>
        <v/>
      </c>
      <c r="CN98" t="str">
        <f t="shared" si="285"/>
        <v/>
      </c>
      <c r="CO98" t="str">
        <f t="shared" si="286"/>
        <v/>
      </c>
      <c r="CP98" t="str">
        <f t="shared" si="287"/>
        <v/>
      </c>
      <c r="CQ98" t="str">
        <f t="shared" si="288"/>
        <v/>
      </c>
      <c r="CR98" t="str">
        <f t="shared" si="289"/>
        <v/>
      </c>
      <c r="CS98" t="str">
        <f t="shared" si="290"/>
        <v/>
      </c>
      <c r="CT98" t="str">
        <f t="shared" si="291"/>
        <v/>
      </c>
      <c r="CU98" t="str">
        <f t="shared" si="292"/>
        <v/>
      </c>
      <c r="CV98" t="str">
        <f t="shared" si="293"/>
        <v/>
      </c>
      <c r="CW98" t="str">
        <f t="shared" si="294"/>
        <v/>
      </c>
      <c r="CX98" t="str">
        <f t="shared" si="295"/>
        <v/>
      </c>
      <c r="CY98" t="str">
        <f t="shared" si="296"/>
        <v/>
      </c>
      <c r="CZ98" t="str">
        <f t="shared" si="297"/>
        <v/>
      </c>
      <c r="DA98" t="str">
        <f t="shared" si="298"/>
        <v/>
      </c>
      <c r="DB98" t="str">
        <f t="shared" si="299"/>
        <v/>
      </c>
      <c r="DC98" t="str">
        <f t="shared" si="300"/>
        <v/>
      </c>
      <c r="DD98" t="str">
        <f t="shared" si="301"/>
        <v/>
      </c>
      <c r="DE98" t="str">
        <f t="shared" si="302"/>
        <v/>
      </c>
      <c r="DF98">
        <v>126</v>
      </c>
      <c r="DG98">
        <v>0</v>
      </c>
      <c r="DH98" s="14">
        <v>430</v>
      </c>
      <c r="DI98" s="14">
        <v>0</v>
      </c>
      <c r="DJ98" s="14">
        <v>0</v>
      </c>
      <c r="DK98" s="14">
        <v>0</v>
      </c>
      <c r="DL98" s="14">
        <v>0</v>
      </c>
      <c r="DM98">
        <v>6.8</v>
      </c>
      <c r="DN98" s="14">
        <v>367</v>
      </c>
      <c r="DO98">
        <v>0</v>
      </c>
      <c r="DP98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367</v>
      </c>
      <c r="DV98">
        <v>6.8</v>
      </c>
      <c r="DW98">
        <v>0</v>
      </c>
      <c r="DX98" s="14">
        <v>5.2</v>
      </c>
      <c r="DY98">
        <v>0</v>
      </c>
      <c r="DZ98">
        <v>0</v>
      </c>
      <c r="EA98">
        <v>0</v>
      </c>
      <c r="EB98" s="14">
        <f t="shared" si="305"/>
        <v>22680</v>
      </c>
      <c r="EC98" s="14">
        <v>77400</v>
      </c>
      <c r="ED98" s="14">
        <v>0</v>
      </c>
      <c r="EE98" s="14">
        <v>0</v>
      </c>
      <c r="EF98" s="14">
        <v>0</v>
      </c>
      <c r="EG98" s="14">
        <v>0</v>
      </c>
      <c r="EH98" s="14">
        <v>1224</v>
      </c>
      <c r="EI98" s="14">
        <v>66060</v>
      </c>
      <c r="EJ98" s="14">
        <v>0</v>
      </c>
      <c r="EK98" s="14">
        <v>0</v>
      </c>
      <c r="EL98" s="14">
        <v>0</v>
      </c>
      <c r="EM98" s="14">
        <v>0</v>
      </c>
      <c r="EN98" s="14">
        <v>0</v>
      </c>
      <c r="EO98" s="14">
        <v>0</v>
      </c>
      <c r="EP98" s="14">
        <v>66060</v>
      </c>
      <c r="EQ98">
        <v>1224</v>
      </c>
      <c r="ER98" s="14">
        <v>0</v>
      </c>
      <c r="ES98" s="14">
        <v>936</v>
      </c>
      <c r="ET98" s="14">
        <v>0</v>
      </c>
      <c r="EU98" s="14">
        <v>0</v>
      </c>
      <c r="EV98">
        <v>0</v>
      </c>
      <c r="EW98" t="s">
        <v>36</v>
      </c>
      <c r="EX98" t="s">
        <v>38</v>
      </c>
      <c r="EY98" t="s">
        <v>31</v>
      </c>
      <c r="EZ98" s="8" t="s">
        <v>34</v>
      </c>
      <c r="FA98" s="8" t="s">
        <v>47</v>
      </c>
      <c r="FB98" s="8" t="s">
        <v>66</v>
      </c>
      <c r="FS98">
        <v>361</v>
      </c>
    </row>
    <row r="99" spans="1:175" x14ac:dyDescent="0.2">
      <c r="A99" t="s">
        <v>35</v>
      </c>
      <c r="B99">
        <v>2000</v>
      </c>
      <c r="C99" s="45">
        <v>36708</v>
      </c>
      <c r="D99" t="s">
        <v>30</v>
      </c>
      <c r="E99" t="str">
        <f t="shared" si="306"/>
        <v>CO 2000</v>
      </c>
      <c r="F99" t="s">
        <v>67</v>
      </c>
      <c r="G99" t="s">
        <v>68</v>
      </c>
      <c r="H99" t="s">
        <v>69</v>
      </c>
      <c r="I99" t="s">
        <v>70</v>
      </c>
      <c r="J99" t="str">
        <f t="shared" si="204"/>
        <v>CIG</v>
      </c>
      <c r="K99" t="str">
        <f t="shared" si="303"/>
        <v/>
      </c>
      <c r="L99" t="str">
        <f t="shared" si="205"/>
        <v/>
      </c>
      <c r="M99" t="str">
        <f t="shared" si="206"/>
        <v/>
      </c>
      <c r="N99" t="str">
        <f t="shared" si="207"/>
        <v/>
      </c>
      <c r="O99" t="str">
        <f t="shared" si="208"/>
        <v/>
      </c>
      <c r="P99" t="str">
        <f t="shared" si="209"/>
        <v/>
      </c>
      <c r="Q99" t="str">
        <f t="shared" si="210"/>
        <v/>
      </c>
      <c r="R99" t="str">
        <f t="shared" si="211"/>
        <v/>
      </c>
      <c r="S99" t="str">
        <f t="shared" si="212"/>
        <v/>
      </c>
      <c r="T99" t="str">
        <f t="shared" si="213"/>
        <v/>
      </c>
      <c r="U99" t="str">
        <f t="shared" si="214"/>
        <v/>
      </c>
      <c r="V99" t="str">
        <f t="shared" si="215"/>
        <v/>
      </c>
      <c r="W99" t="str">
        <f t="shared" si="216"/>
        <v/>
      </c>
      <c r="X99" t="str">
        <f t="shared" si="217"/>
        <v/>
      </c>
      <c r="Y99" t="str">
        <f t="shared" si="218"/>
        <v/>
      </c>
      <c r="Z99" t="str">
        <f t="shared" si="219"/>
        <v/>
      </c>
      <c r="AA99" t="str">
        <f t="shared" si="220"/>
        <v/>
      </c>
      <c r="AB99" t="str">
        <f t="shared" si="221"/>
        <v/>
      </c>
      <c r="AC99" t="str">
        <f t="shared" si="222"/>
        <v/>
      </c>
      <c r="AD99" t="str">
        <f t="shared" si="223"/>
        <v/>
      </c>
      <c r="AE99" t="str">
        <f t="shared" si="224"/>
        <v/>
      </c>
      <c r="AF99" t="str">
        <f t="shared" si="225"/>
        <v/>
      </c>
      <c r="AG99" t="str">
        <f t="shared" si="226"/>
        <v/>
      </c>
      <c r="AH99" t="str">
        <f t="shared" si="227"/>
        <v/>
      </c>
      <c r="AI99" t="str">
        <f t="shared" si="228"/>
        <v/>
      </c>
      <c r="AJ99" t="str">
        <f t="shared" si="229"/>
        <v/>
      </c>
      <c r="AK99" t="str">
        <f t="shared" si="230"/>
        <v/>
      </c>
      <c r="AL99" t="str">
        <f t="shared" si="231"/>
        <v/>
      </c>
      <c r="AM99" t="str">
        <f t="shared" si="232"/>
        <v/>
      </c>
      <c r="AN99" t="str">
        <f t="shared" si="233"/>
        <v>KN</v>
      </c>
      <c r="AO99" t="str">
        <f t="shared" si="234"/>
        <v/>
      </c>
      <c r="AP99" t="str">
        <f t="shared" si="235"/>
        <v/>
      </c>
      <c r="AQ99" t="str">
        <f t="shared" si="236"/>
        <v/>
      </c>
      <c r="AR99" t="str">
        <f t="shared" si="237"/>
        <v/>
      </c>
      <c r="AS99" t="str">
        <f t="shared" si="238"/>
        <v/>
      </c>
      <c r="AT99" t="str">
        <f t="shared" si="239"/>
        <v/>
      </c>
      <c r="AU99" t="str">
        <f t="shared" si="240"/>
        <v/>
      </c>
      <c r="AV99" t="str">
        <f t="shared" si="241"/>
        <v/>
      </c>
      <c r="AW99" t="str">
        <f t="shared" si="242"/>
        <v/>
      </c>
      <c r="AX99" t="str">
        <f t="shared" si="243"/>
        <v/>
      </c>
      <c r="AY99" t="str">
        <f t="shared" si="244"/>
        <v/>
      </c>
      <c r="AZ99" t="str">
        <f t="shared" si="245"/>
        <v/>
      </c>
      <c r="BA99" t="str">
        <f t="shared" si="246"/>
        <v/>
      </c>
      <c r="BB99" t="str">
        <f t="shared" si="247"/>
        <v/>
      </c>
      <c r="BC99" t="str">
        <f t="shared" si="248"/>
        <v/>
      </c>
      <c r="BD99" t="str">
        <f t="shared" si="249"/>
        <v/>
      </c>
      <c r="BE99" t="str">
        <f t="shared" si="250"/>
        <v/>
      </c>
      <c r="BF99" t="str">
        <f t="shared" si="251"/>
        <v/>
      </c>
      <c r="BG99" t="str">
        <f t="shared" si="252"/>
        <v/>
      </c>
      <c r="BH99" t="str">
        <f t="shared" si="253"/>
        <v/>
      </c>
      <c r="BI99" t="str">
        <f t="shared" si="254"/>
        <v/>
      </c>
      <c r="BJ99" t="str">
        <f t="shared" si="255"/>
        <v/>
      </c>
      <c r="BK99" t="str">
        <f t="shared" si="256"/>
        <v/>
      </c>
      <c r="BL99" t="str">
        <f t="shared" si="257"/>
        <v/>
      </c>
      <c r="BM99" t="str">
        <f t="shared" si="258"/>
        <v/>
      </c>
      <c r="BN99" t="str">
        <f t="shared" si="259"/>
        <v/>
      </c>
      <c r="BO99" t="str">
        <f t="shared" si="260"/>
        <v/>
      </c>
      <c r="BP99" t="str">
        <f t="shared" si="261"/>
        <v/>
      </c>
      <c r="BQ99" t="str">
        <f t="shared" si="262"/>
        <v/>
      </c>
      <c r="BR99" t="str">
        <f t="shared" si="263"/>
        <v/>
      </c>
      <c r="BS99" t="str">
        <f t="shared" si="264"/>
        <v/>
      </c>
      <c r="BT99" t="str">
        <f t="shared" si="265"/>
        <v/>
      </c>
      <c r="BU99" t="str">
        <f t="shared" si="266"/>
        <v/>
      </c>
      <c r="BV99" t="str">
        <f t="shared" si="267"/>
        <v/>
      </c>
      <c r="BW99" t="str">
        <f t="shared" si="268"/>
        <v>PSCO</v>
      </c>
      <c r="BX99" t="str">
        <f t="shared" si="269"/>
        <v/>
      </c>
      <c r="BY99" t="str">
        <f t="shared" si="270"/>
        <v/>
      </c>
      <c r="BZ99" t="str">
        <f t="shared" si="271"/>
        <v/>
      </c>
      <c r="CA99" t="str">
        <f t="shared" si="272"/>
        <v/>
      </c>
      <c r="CB99" t="str">
        <f t="shared" si="273"/>
        <v/>
      </c>
      <c r="CC99" t="str">
        <f t="shared" si="274"/>
        <v/>
      </c>
      <c r="CD99" t="str">
        <f t="shared" si="275"/>
        <v/>
      </c>
      <c r="CE99" t="str">
        <f t="shared" si="276"/>
        <v/>
      </c>
      <c r="CF99" t="str">
        <f t="shared" si="277"/>
        <v/>
      </c>
      <c r="CG99" t="str">
        <f t="shared" si="278"/>
        <v/>
      </c>
      <c r="CH99" t="str">
        <f t="shared" si="279"/>
        <v/>
      </c>
      <c r="CI99" t="str">
        <f t="shared" si="280"/>
        <v/>
      </c>
      <c r="CJ99" t="str">
        <f t="shared" si="281"/>
        <v/>
      </c>
      <c r="CK99" t="str">
        <f t="shared" si="282"/>
        <v/>
      </c>
      <c r="CL99" t="str">
        <f t="shared" si="283"/>
        <v/>
      </c>
      <c r="CM99" t="str">
        <f t="shared" si="284"/>
        <v/>
      </c>
      <c r="CN99" t="str">
        <f t="shared" si="285"/>
        <v/>
      </c>
      <c r="CO99" t="str">
        <f t="shared" si="286"/>
        <v/>
      </c>
      <c r="CP99" t="str">
        <f t="shared" si="287"/>
        <v/>
      </c>
      <c r="CQ99" t="str">
        <f t="shared" si="288"/>
        <v/>
      </c>
      <c r="CR99" t="str">
        <f t="shared" si="289"/>
        <v/>
      </c>
      <c r="CS99" t="str">
        <f t="shared" si="290"/>
        <v/>
      </c>
      <c r="CT99" t="str">
        <f t="shared" si="291"/>
        <v/>
      </c>
      <c r="CU99" t="str">
        <f t="shared" si="292"/>
        <v/>
      </c>
      <c r="CV99" t="str">
        <f t="shared" si="293"/>
        <v/>
      </c>
      <c r="CW99" t="str">
        <f t="shared" si="294"/>
        <v/>
      </c>
      <c r="CX99" t="str">
        <f t="shared" si="295"/>
        <v/>
      </c>
      <c r="CY99" t="str">
        <f t="shared" si="296"/>
        <v/>
      </c>
      <c r="CZ99" t="str">
        <f t="shared" si="297"/>
        <v/>
      </c>
      <c r="DA99" t="str">
        <f t="shared" si="298"/>
        <v/>
      </c>
      <c r="DB99" t="str">
        <f t="shared" si="299"/>
        <v/>
      </c>
      <c r="DC99" t="str">
        <f t="shared" si="300"/>
        <v/>
      </c>
      <c r="DD99" t="str">
        <f t="shared" si="301"/>
        <v/>
      </c>
      <c r="DE99" t="str">
        <f t="shared" si="302"/>
        <v/>
      </c>
      <c r="DF99">
        <v>328.1</v>
      </c>
      <c r="DG99">
        <v>0</v>
      </c>
      <c r="DH99" s="14">
        <v>832.1</v>
      </c>
      <c r="DI99" s="14">
        <v>140</v>
      </c>
      <c r="DJ99" s="14">
        <v>0</v>
      </c>
      <c r="DK99" s="14">
        <v>0</v>
      </c>
      <c r="DL99" s="14">
        <v>0</v>
      </c>
      <c r="DM99">
        <v>6.8</v>
      </c>
      <c r="DN99" s="14">
        <v>769.1</v>
      </c>
      <c r="DO99">
        <v>34</v>
      </c>
      <c r="DP99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769.1</v>
      </c>
      <c r="DV99">
        <v>6.8</v>
      </c>
      <c r="DW99">
        <v>0</v>
      </c>
      <c r="DX99" s="14">
        <v>5.2</v>
      </c>
      <c r="DY99">
        <v>140</v>
      </c>
      <c r="DZ99">
        <v>0</v>
      </c>
      <c r="EA99">
        <v>0</v>
      </c>
      <c r="EB99" s="14">
        <f t="shared" si="305"/>
        <v>59058</v>
      </c>
      <c r="EC99" s="14">
        <v>149778</v>
      </c>
      <c r="ED99" s="14">
        <v>25200</v>
      </c>
      <c r="EE99" s="14">
        <v>0</v>
      </c>
      <c r="EF99" s="14">
        <v>0</v>
      </c>
      <c r="EG99" s="14">
        <v>0</v>
      </c>
      <c r="EH99" s="14">
        <v>1224</v>
      </c>
      <c r="EI99" s="14">
        <v>138438</v>
      </c>
      <c r="EJ99" s="14">
        <v>6120</v>
      </c>
      <c r="EK99" s="14">
        <v>0</v>
      </c>
      <c r="EL99" s="14">
        <v>0</v>
      </c>
      <c r="EM99" s="14">
        <v>0</v>
      </c>
      <c r="EN99" s="14">
        <v>0</v>
      </c>
      <c r="EO99" s="14">
        <v>0</v>
      </c>
      <c r="EP99" s="14">
        <v>138438</v>
      </c>
      <c r="EQ99">
        <v>1224</v>
      </c>
      <c r="ER99" s="14">
        <v>0</v>
      </c>
      <c r="ES99" s="14">
        <v>936</v>
      </c>
      <c r="ET99" s="14">
        <v>25200</v>
      </c>
      <c r="EU99" s="14">
        <v>0</v>
      </c>
      <c r="EV99">
        <v>0</v>
      </c>
      <c r="EW99" t="s">
        <v>36</v>
      </c>
      <c r="EX99" t="s">
        <v>38</v>
      </c>
      <c r="EY99" t="s">
        <v>31</v>
      </c>
      <c r="EZ99" s="8" t="s">
        <v>34</v>
      </c>
      <c r="FA99" s="8" t="s">
        <v>47</v>
      </c>
      <c r="FB99" s="8" t="s">
        <v>66</v>
      </c>
      <c r="FC99" t="s">
        <v>440</v>
      </c>
      <c r="FD99" t="s">
        <v>441</v>
      </c>
      <c r="FG99" t="s">
        <v>80</v>
      </c>
      <c r="FS99">
        <v>195</v>
      </c>
    </row>
    <row r="100" spans="1:175" x14ac:dyDescent="0.2">
      <c r="A100" t="s">
        <v>60</v>
      </c>
      <c r="B100">
        <v>2001</v>
      </c>
      <c r="C100" s="45">
        <v>37012</v>
      </c>
      <c r="D100" t="s">
        <v>30</v>
      </c>
      <c r="E100" t="str">
        <f t="shared" si="306"/>
        <v>CO 2001</v>
      </c>
      <c r="F100" t="s">
        <v>50</v>
      </c>
      <c r="G100" t="s">
        <v>51</v>
      </c>
      <c r="H100" t="s">
        <v>47</v>
      </c>
      <c r="I100" t="s">
        <v>159</v>
      </c>
      <c r="J100" t="str">
        <f t="shared" si="204"/>
        <v>CIG</v>
      </c>
      <c r="K100" t="str">
        <f t="shared" si="303"/>
        <v>CIG 2001</v>
      </c>
      <c r="L100" t="str">
        <f t="shared" si="205"/>
        <v/>
      </c>
      <c r="M100" t="str">
        <f t="shared" si="206"/>
        <v/>
      </c>
      <c r="N100" t="str">
        <f t="shared" si="207"/>
        <v/>
      </c>
      <c r="O100" t="str">
        <f t="shared" si="208"/>
        <v/>
      </c>
      <c r="P100" t="str">
        <f t="shared" si="209"/>
        <v/>
      </c>
      <c r="Q100" t="str">
        <f t="shared" si="210"/>
        <v/>
      </c>
      <c r="R100" t="str">
        <f t="shared" si="211"/>
        <v/>
      </c>
      <c r="S100" t="str">
        <f t="shared" si="212"/>
        <v/>
      </c>
      <c r="T100" t="str">
        <f t="shared" si="213"/>
        <v/>
      </c>
      <c r="U100" t="str">
        <f t="shared" si="214"/>
        <v/>
      </c>
      <c r="V100" t="str">
        <f t="shared" si="215"/>
        <v/>
      </c>
      <c r="W100" t="str">
        <f t="shared" si="216"/>
        <v/>
      </c>
      <c r="X100" t="str">
        <f t="shared" si="217"/>
        <v/>
      </c>
      <c r="Y100" t="str">
        <f t="shared" si="218"/>
        <v/>
      </c>
      <c r="Z100" t="str">
        <f t="shared" si="219"/>
        <v/>
      </c>
      <c r="AA100" t="str">
        <f t="shared" si="220"/>
        <v/>
      </c>
      <c r="AB100" t="str">
        <f t="shared" si="221"/>
        <v/>
      </c>
      <c r="AC100" t="str">
        <f t="shared" si="222"/>
        <v/>
      </c>
      <c r="AD100" t="str">
        <f t="shared" si="223"/>
        <v/>
      </c>
      <c r="AE100" t="str">
        <f t="shared" si="224"/>
        <v/>
      </c>
      <c r="AF100" t="str">
        <f t="shared" si="225"/>
        <v/>
      </c>
      <c r="AG100" t="str">
        <f t="shared" si="226"/>
        <v/>
      </c>
      <c r="AH100" t="str">
        <f t="shared" si="227"/>
        <v/>
      </c>
      <c r="AI100" t="str">
        <f t="shared" si="228"/>
        <v/>
      </c>
      <c r="AJ100" t="str">
        <f t="shared" si="229"/>
        <v/>
      </c>
      <c r="AK100" t="str">
        <f t="shared" si="230"/>
        <v/>
      </c>
      <c r="AL100" t="str">
        <f t="shared" si="231"/>
        <v/>
      </c>
      <c r="AM100" t="str">
        <f t="shared" si="232"/>
        <v/>
      </c>
      <c r="AN100" t="str">
        <f t="shared" si="233"/>
        <v>KN</v>
      </c>
      <c r="AO100" t="str">
        <f t="shared" si="234"/>
        <v>KN 2001</v>
      </c>
      <c r="AP100" t="str">
        <f t="shared" si="235"/>
        <v/>
      </c>
      <c r="AQ100" t="str">
        <f t="shared" si="236"/>
        <v/>
      </c>
      <c r="AR100" t="str">
        <f t="shared" si="237"/>
        <v/>
      </c>
      <c r="AS100" t="str">
        <f t="shared" si="238"/>
        <v/>
      </c>
      <c r="AT100" t="str">
        <f t="shared" si="239"/>
        <v/>
      </c>
      <c r="AU100" t="str">
        <f t="shared" si="240"/>
        <v/>
      </c>
      <c r="AV100" t="str">
        <f t="shared" si="241"/>
        <v/>
      </c>
      <c r="AW100" t="str">
        <f t="shared" si="242"/>
        <v/>
      </c>
      <c r="AX100" t="str">
        <f t="shared" si="243"/>
        <v/>
      </c>
      <c r="AY100" t="str">
        <f t="shared" si="244"/>
        <v/>
      </c>
      <c r="AZ100" t="str">
        <f t="shared" si="245"/>
        <v/>
      </c>
      <c r="BA100" t="str">
        <f t="shared" si="246"/>
        <v/>
      </c>
      <c r="BB100" t="str">
        <f t="shared" si="247"/>
        <v/>
      </c>
      <c r="BC100" t="str">
        <f t="shared" si="248"/>
        <v/>
      </c>
      <c r="BD100" t="str">
        <f t="shared" si="249"/>
        <v/>
      </c>
      <c r="BE100" t="str">
        <f t="shared" si="250"/>
        <v/>
      </c>
      <c r="BF100" t="str">
        <f t="shared" si="251"/>
        <v/>
      </c>
      <c r="BG100" t="str">
        <f t="shared" si="252"/>
        <v/>
      </c>
      <c r="BH100" t="str">
        <f t="shared" si="253"/>
        <v/>
      </c>
      <c r="BI100" t="str">
        <f t="shared" si="254"/>
        <v/>
      </c>
      <c r="BJ100" t="str">
        <f t="shared" si="255"/>
        <v/>
      </c>
      <c r="BK100" t="str">
        <f t="shared" si="256"/>
        <v/>
      </c>
      <c r="BL100" t="str">
        <f t="shared" si="257"/>
        <v/>
      </c>
      <c r="BM100" t="str">
        <f t="shared" si="258"/>
        <v/>
      </c>
      <c r="BN100" t="str">
        <f t="shared" si="259"/>
        <v/>
      </c>
      <c r="BO100" t="str">
        <f t="shared" si="260"/>
        <v/>
      </c>
      <c r="BP100" t="str">
        <f t="shared" si="261"/>
        <v/>
      </c>
      <c r="BQ100" t="str">
        <f t="shared" si="262"/>
        <v/>
      </c>
      <c r="BR100" t="str">
        <f t="shared" si="263"/>
        <v/>
      </c>
      <c r="BS100" t="str">
        <f t="shared" si="264"/>
        <v/>
      </c>
      <c r="BT100" t="str">
        <f t="shared" si="265"/>
        <v/>
      </c>
      <c r="BU100" t="str">
        <f t="shared" si="266"/>
        <v/>
      </c>
      <c r="BV100" t="str">
        <f t="shared" si="267"/>
        <v/>
      </c>
      <c r="BW100" t="str">
        <f t="shared" si="268"/>
        <v>PSCO</v>
      </c>
      <c r="BX100" t="str">
        <f t="shared" si="269"/>
        <v>PSCO 2001</v>
      </c>
      <c r="BY100" t="str">
        <f t="shared" si="270"/>
        <v/>
      </c>
      <c r="BZ100" t="str">
        <f t="shared" si="271"/>
        <v/>
      </c>
      <c r="CA100" t="str">
        <f t="shared" si="272"/>
        <v/>
      </c>
      <c r="CB100" t="str">
        <f t="shared" si="273"/>
        <v/>
      </c>
      <c r="CC100" t="str">
        <f t="shared" si="274"/>
        <v/>
      </c>
      <c r="CD100" t="str">
        <f t="shared" si="275"/>
        <v/>
      </c>
      <c r="CE100" t="str">
        <f t="shared" si="276"/>
        <v/>
      </c>
      <c r="CF100" t="str">
        <f t="shared" si="277"/>
        <v/>
      </c>
      <c r="CG100" t="str">
        <f t="shared" si="278"/>
        <v/>
      </c>
      <c r="CH100" t="str">
        <f t="shared" si="279"/>
        <v/>
      </c>
      <c r="CI100" t="str">
        <f t="shared" si="280"/>
        <v/>
      </c>
      <c r="CJ100" t="str">
        <f t="shared" si="281"/>
        <v/>
      </c>
      <c r="CK100" t="str">
        <f t="shared" si="282"/>
        <v/>
      </c>
      <c r="CL100" t="str">
        <f t="shared" si="283"/>
        <v/>
      </c>
      <c r="CM100" t="str">
        <f t="shared" si="284"/>
        <v/>
      </c>
      <c r="CN100" t="str">
        <f t="shared" si="285"/>
        <v/>
      </c>
      <c r="CO100" t="str">
        <f t="shared" si="286"/>
        <v/>
      </c>
      <c r="CP100" t="str">
        <f t="shared" si="287"/>
        <v/>
      </c>
      <c r="CQ100" t="str">
        <f t="shared" si="288"/>
        <v/>
      </c>
      <c r="CR100" t="str">
        <f t="shared" si="289"/>
        <v/>
      </c>
      <c r="CS100" t="str">
        <f t="shared" si="290"/>
        <v/>
      </c>
      <c r="CT100" t="str">
        <f t="shared" si="291"/>
        <v/>
      </c>
      <c r="CU100" t="str">
        <f t="shared" si="292"/>
        <v/>
      </c>
      <c r="CV100" t="str">
        <f t="shared" si="293"/>
        <v/>
      </c>
      <c r="CW100" t="str">
        <f t="shared" si="294"/>
        <v/>
      </c>
      <c r="CX100" t="str">
        <f t="shared" si="295"/>
        <v/>
      </c>
      <c r="CY100" t="str">
        <f t="shared" si="296"/>
        <v/>
      </c>
      <c r="CZ100" t="str">
        <f t="shared" si="297"/>
        <v/>
      </c>
      <c r="DA100" t="str">
        <f t="shared" si="298"/>
        <v/>
      </c>
      <c r="DB100" t="str">
        <f t="shared" si="299"/>
        <v/>
      </c>
      <c r="DC100" t="str">
        <f t="shared" si="300"/>
        <v/>
      </c>
      <c r="DD100" t="str">
        <f t="shared" si="301"/>
        <v/>
      </c>
      <c r="DE100" t="str">
        <f t="shared" si="302"/>
        <v/>
      </c>
      <c r="DF100">
        <v>214</v>
      </c>
      <c r="DG100">
        <v>0</v>
      </c>
      <c r="DH100" s="14">
        <v>1046.0999999999999</v>
      </c>
      <c r="DI100" s="14">
        <v>685</v>
      </c>
      <c r="DJ100" s="14">
        <v>0</v>
      </c>
      <c r="DK100" s="14">
        <v>0</v>
      </c>
      <c r="DL100" s="14">
        <v>0</v>
      </c>
      <c r="DM100">
        <v>6.8</v>
      </c>
      <c r="DN100" s="14">
        <v>983.1</v>
      </c>
      <c r="DO100">
        <v>34</v>
      </c>
      <c r="DP100">
        <v>160</v>
      </c>
      <c r="DQ100" s="14">
        <v>0</v>
      </c>
      <c r="DR100" s="14">
        <v>0</v>
      </c>
      <c r="DS100" s="14">
        <v>0</v>
      </c>
      <c r="DT100" s="14">
        <v>0</v>
      </c>
      <c r="DU100" s="14">
        <v>983.1</v>
      </c>
      <c r="DV100">
        <v>6.8</v>
      </c>
      <c r="DW100">
        <v>0</v>
      </c>
      <c r="DX100" s="14">
        <v>5.2</v>
      </c>
      <c r="DY100">
        <v>685</v>
      </c>
      <c r="DZ100">
        <v>545</v>
      </c>
      <c r="EA100">
        <v>0</v>
      </c>
      <c r="EB100" s="14">
        <f t="shared" si="305"/>
        <v>38520</v>
      </c>
      <c r="EC100" s="14">
        <v>188298</v>
      </c>
      <c r="ED100" s="14">
        <v>123300</v>
      </c>
      <c r="EE100" s="14">
        <v>0</v>
      </c>
      <c r="EF100" s="14">
        <v>0</v>
      </c>
      <c r="EG100" s="14">
        <v>0</v>
      </c>
      <c r="EH100" s="14">
        <v>1224</v>
      </c>
      <c r="EI100" s="14">
        <v>176958</v>
      </c>
      <c r="EJ100" s="14">
        <v>6120</v>
      </c>
      <c r="EK100" s="14">
        <v>28800</v>
      </c>
      <c r="EL100" s="14">
        <v>0</v>
      </c>
      <c r="EM100" s="14">
        <v>0</v>
      </c>
      <c r="EN100" s="14">
        <v>0</v>
      </c>
      <c r="EO100" s="14">
        <v>0</v>
      </c>
      <c r="EP100" s="14">
        <v>176958</v>
      </c>
      <c r="EQ100">
        <v>1224</v>
      </c>
      <c r="ER100" s="14">
        <v>0</v>
      </c>
      <c r="ES100" s="14">
        <v>936</v>
      </c>
      <c r="ET100" s="14">
        <v>123300</v>
      </c>
      <c r="EU100" s="14">
        <v>98100</v>
      </c>
      <c r="EV100">
        <v>0</v>
      </c>
      <c r="EW100" t="s">
        <v>53</v>
      </c>
      <c r="EX100" t="s">
        <v>45</v>
      </c>
      <c r="EY100" t="s">
        <v>31</v>
      </c>
      <c r="EZ100" s="8" t="s">
        <v>34</v>
      </c>
      <c r="FA100" s="8" t="s">
        <v>47</v>
      </c>
      <c r="FB100" s="8" t="s">
        <v>66</v>
      </c>
      <c r="FS100">
        <v>526</v>
      </c>
    </row>
    <row r="101" spans="1:175" x14ac:dyDescent="0.2">
      <c r="A101" t="s">
        <v>35</v>
      </c>
      <c r="B101">
        <v>2001</v>
      </c>
      <c r="C101" s="45">
        <v>37043</v>
      </c>
      <c r="D101" t="s">
        <v>30</v>
      </c>
      <c r="E101" t="str">
        <f t="shared" si="306"/>
        <v>CO 2001</v>
      </c>
      <c r="F101" t="s">
        <v>46</v>
      </c>
      <c r="G101" t="s">
        <v>46</v>
      </c>
      <c r="H101" t="s">
        <v>47</v>
      </c>
      <c r="I101" t="s">
        <v>48</v>
      </c>
      <c r="J101" t="str">
        <f t="shared" si="204"/>
        <v>CIG</v>
      </c>
      <c r="K101" t="str">
        <f t="shared" si="303"/>
        <v>CIG 2001</v>
      </c>
      <c r="L101" t="str">
        <f t="shared" si="205"/>
        <v/>
      </c>
      <c r="M101" t="str">
        <f t="shared" si="206"/>
        <v/>
      </c>
      <c r="N101" t="str">
        <f t="shared" si="207"/>
        <v/>
      </c>
      <c r="O101" t="str">
        <f t="shared" si="208"/>
        <v/>
      </c>
      <c r="P101" t="str">
        <f t="shared" si="209"/>
        <v/>
      </c>
      <c r="Q101" t="str">
        <f t="shared" si="210"/>
        <v/>
      </c>
      <c r="R101" t="str">
        <f t="shared" si="211"/>
        <v/>
      </c>
      <c r="S101" t="str">
        <f t="shared" si="212"/>
        <v/>
      </c>
      <c r="T101" t="str">
        <f t="shared" si="213"/>
        <v/>
      </c>
      <c r="U101" t="str">
        <f t="shared" si="214"/>
        <v/>
      </c>
      <c r="V101" t="str">
        <f t="shared" si="215"/>
        <v/>
      </c>
      <c r="W101" t="str">
        <f t="shared" si="216"/>
        <v/>
      </c>
      <c r="X101" t="str">
        <f t="shared" si="217"/>
        <v/>
      </c>
      <c r="Y101" t="str">
        <f t="shared" si="218"/>
        <v/>
      </c>
      <c r="Z101" t="str">
        <f t="shared" si="219"/>
        <v/>
      </c>
      <c r="AA101" t="str">
        <f t="shared" si="220"/>
        <v/>
      </c>
      <c r="AB101" t="str">
        <f t="shared" si="221"/>
        <v/>
      </c>
      <c r="AC101" t="str">
        <f t="shared" si="222"/>
        <v/>
      </c>
      <c r="AD101" t="str">
        <f t="shared" si="223"/>
        <v/>
      </c>
      <c r="AE101" t="str">
        <f t="shared" si="224"/>
        <v/>
      </c>
      <c r="AF101" t="str">
        <f t="shared" si="225"/>
        <v/>
      </c>
      <c r="AG101" t="str">
        <f t="shared" si="226"/>
        <v/>
      </c>
      <c r="AH101" t="str">
        <f t="shared" si="227"/>
        <v/>
      </c>
      <c r="AI101" t="str">
        <f t="shared" si="228"/>
        <v/>
      </c>
      <c r="AJ101" t="str">
        <f t="shared" si="229"/>
        <v/>
      </c>
      <c r="AK101" t="str">
        <f t="shared" si="230"/>
        <v/>
      </c>
      <c r="AL101" t="str">
        <f t="shared" si="231"/>
        <v/>
      </c>
      <c r="AM101" t="str">
        <f t="shared" si="232"/>
        <v/>
      </c>
      <c r="AN101" t="str">
        <f t="shared" si="233"/>
        <v>KN</v>
      </c>
      <c r="AO101" t="str">
        <f t="shared" si="234"/>
        <v>KN 2001</v>
      </c>
      <c r="AP101" t="str">
        <f t="shared" si="235"/>
        <v/>
      </c>
      <c r="AQ101" t="str">
        <f t="shared" si="236"/>
        <v/>
      </c>
      <c r="AR101" t="str">
        <f t="shared" si="237"/>
        <v/>
      </c>
      <c r="AS101" t="str">
        <f t="shared" si="238"/>
        <v/>
      </c>
      <c r="AT101" t="str">
        <f t="shared" si="239"/>
        <v/>
      </c>
      <c r="AU101" t="str">
        <f t="shared" si="240"/>
        <v/>
      </c>
      <c r="AV101" t="str">
        <f t="shared" si="241"/>
        <v/>
      </c>
      <c r="AW101" t="str">
        <f t="shared" si="242"/>
        <v/>
      </c>
      <c r="AX101" t="str">
        <f t="shared" si="243"/>
        <v/>
      </c>
      <c r="AY101" t="str">
        <f t="shared" si="244"/>
        <v/>
      </c>
      <c r="AZ101" t="str">
        <f t="shared" si="245"/>
        <v/>
      </c>
      <c r="BA101" t="str">
        <f t="shared" si="246"/>
        <v/>
      </c>
      <c r="BB101" t="str">
        <f t="shared" si="247"/>
        <v/>
      </c>
      <c r="BC101" t="str">
        <f t="shared" si="248"/>
        <v/>
      </c>
      <c r="BD101" t="str">
        <f t="shared" si="249"/>
        <v/>
      </c>
      <c r="BE101" t="str">
        <f t="shared" si="250"/>
        <v/>
      </c>
      <c r="BF101" t="str">
        <f t="shared" si="251"/>
        <v/>
      </c>
      <c r="BG101" t="str">
        <f t="shared" si="252"/>
        <v/>
      </c>
      <c r="BH101" t="str">
        <f t="shared" si="253"/>
        <v/>
      </c>
      <c r="BI101" t="str">
        <f t="shared" si="254"/>
        <v/>
      </c>
      <c r="BJ101" t="str">
        <f t="shared" si="255"/>
        <v/>
      </c>
      <c r="BK101" t="str">
        <f t="shared" si="256"/>
        <v/>
      </c>
      <c r="BL101" t="str">
        <f t="shared" si="257"/>
        <v/>
      </c>
      <c r="BM101" t="str">
        <f t="shared" si="258"/>
        <v/>
      </c>
      <c r="BN101" t="str">
        <f t="shared" si="259"/>
        <v/>
      </c>
      <c r="BO101" t="str">
        <f t="shared" si="260"/>
        <v/>
      </c>
      <c r="BP101" t="str">
        <f t="shared" si="261"/>
        <v/>
      </c>
      <c r="BQ101" t="str">
        <f t="shared" si="262"/>
        <v/>
      </c>
      <c r="BR101" t="str">
        <f t="shared" si="263"/>
        <v/>
      </c>
      <c r="BS101" t="str">
        <f t="shared" si="264"/>
        <v/>
      </c>
      <c r="BT101" t="str">
        <f t="shared" si="265"/>
        <v/>
      </c>
      <c r="BU101" t="str">
        <f t="shared" si="266"/>
        <v/>
      </c>
      <c r="BV101" t="str">
        <f t="shared" si="267"/>
        <v/>
      </c>
      <c r="BW101" t="str">
        <f t="shared" si="268"/>
        <v>PSCO</v>
      </c>
      <c r="BX101" t="str">
        <f t="shared" si="269"/>
        <v>PSCO 2001</v>
      </c>
      <c r="BY101" t="str">
        <f t="shared" si="270"/>
        <v/>
      </c>
      <c r="BZ101" t="str">
        <f t="shared" si="271"/>
        <v/>
      </c>
      <c r="CA101" t="str">
        <f t="shared" si="272"/>
        <v/>
      </c>
      <c r="CB101" t="str">
        <f t="shared" si="273"/>
        <v/>
      </c>
      <c r="CC101" t="str">
        <f t="shared" si="274"/>
        <v/>
      </c>
      <c r="CD101" t="str">
        <f t="shared" si="275"/>
        <v/>
      </c>
      <c r="CE101" t="str">
        <f t="shared" si="276"/>
        <v/>
      </c>
      <c r="CF101" t="str">
        <f t="shared" si="277"/>
        <v/>
      </c>
      <c r="CG101" t="str">
        <f t="shared" si="278"/>
        <v/>
      </c>
      <c r="CH101" t="str">
        <f t="shared" si="279"/>
        <v/>
      </c>
      <c r="CI101" t="str">
        <f t="shared" si="280"/>
        <v/>
      </c>
      <c r="CJ101" t="str">
        <f t="shared" si="281"/>
        <v/>
      </c>
      <c r="CK101" t="str">
        <f t="shared" si="282"/>
        <v/>
      </c>
      <c r="CL101" t="str">
        <f t="shared" si="283"/>
        <v/>
      </c>
      <c r="CM101" t="str">
        <f t="shared" si="284"/>
        <v/>
      </c>
      <c r="CN101" t="str">
        <f t="shared" si="285"/>
        <v/>
      </c>
      <c r="CO101" t="str">
        <f t="shared" si="286"/>
        <v/>
      </c>
      <c r="CP101" t="str">
        <f t="shared" si="287"/>
        <v/>
      </c>
      <c r="CQ101" t="str">
        <f t="shared" si="288"/>
        <v/>
      </c>
      <c r="CR101" t="str">
        <f t="shared" si="289"/>
        <v/>
      </c>
      <c r="CS101" t="str">
        <f t="shared" si="290"/>
        <v/>
      </c>
      <c r="CT101" t="str">
        <f t="shared" si="291"/>
        <v/>
      </c>
      <c r="CU101" t="str">
        <f t="shared" si="292"/>
        <v/>
      </c>
      <c r="CV101" t="str">
        <f t="shared" si="293"/>
        <v/>
      </c>
      <c r="CW101" t="str">
        <f t="shared" si="294"/>
        <v/>
      </c>
      <c r="CX101" t="str">
        <f t="shared" si="295"/>
        <v/>
      </c>
      <c r="CY101" t="str">
        <f t="shared" si="296"/>
        <v/>
      </c>
      <c r="CZ101" t="str">
        <f t="shared" si="297"/>
        <v/>
      </c>
      <c r="DA101" t="str">
        <f t="shared" si="298"/>
        <v/>
      </c>
      <c r="DB101" t="str">
        <f t="shared" si="299"/>
        <v/>
      </c>
      <c r="DC101" t="str">
        <f t="shared" si="300"/>
        <v/>
      </c>
      <c r="DD101" t="str">
        <f t="shared" si="301"/>
        <v/>
      </c>
      <c r="DE101" t="str">
        <f t="shared" si="302"/>
        <v/>
      </c>
      <c r="DF101">
        <v>40</v>
      </c>
      <c r="DG101">
        <v>0</v>
      </c>
      <c r="DH101" s="14">
        <v>1086.0999999999999</v>
      </c>
      <c r="DI101" s="14">
        <v>685</v>
      </c>
      <c r="DJ101" s="14">
        <v>0</v>
      </c>
      <c r="DK101" s="14">
        <v>0</v>
      </c>
      <c r="DL101" s="14">
        <v>0</v>
      </c>
      <c r="DM101">
        <v>6.8</v>
      </c>
      <c r="DN101" s="14">
        <v>1023.1</v>
      </c>
      <c r="DO101">
        <v>34</v>
      </c>
      <c r="DP101">
        <v>160</v>
      </c>
      <c r="DQ101" s="14">
        <v>0</v>
      </c>
      <c r="DR101" s="14">
        <v>0</v>
      </c>
      <c r="DS101" s="14">
        <v>0</v>
      </c>
      <c r="DT101" s="14">
        <v>0</v>
      </c>
      <c r="DU101" s="14">
        <v>1023.1</v>
      </c>
      <c r="DV101">
        <v>6.8</v>
      </c>
      <c r="DW101">
        <v>0</v>
      </c>
      <c r="DX101" s="14">
        <v>5.2</v>
      </c>
      <c r="DY101">
        <v>685</v>
      </c>
      <c r="DZ101">
        <v>545</v>
      </c>
      <c r="EA101">
        <v>0</v>
      </c>
      <c r="EB101" s="14">
        <f t="shared" si="305"/>
        <v>7200</v>
      </c>
      <c r="EC101" s="14">
        <v>195498</v>
      </c>
      <c r="ED101" s="14">
        <v>123300</v>
      </c>
      <c r="EE101" s="14">
        <v>0</v>
      </c>
      <c r="EF101" s="14">
        <v>0</v>
      </c>
      <c r="EG101" s="14">
        <v>0</v>
      </c>
      <c r="EH101" s="14">
        <v>1224</v>
      </c>
      <c r="EI101" s="14">
        <v>184158</v>
      </c>
      <c r="EJ101" s="14">
        <v>6120</v>
      </c>
      <c r="EK101" s="14">
        <v>28800</v>
      </c>
      <c r="EL101" s="14">
        <v>0</v>
      </c>
      <c r="EM101" s="14">
        <v>0</v>
      </c>
      <c r="EN101" s="14">
        <v>0</v>
      </c>
      <c r="EO101" s="14">
        <v>0</v>
      </c>
      <c r="EP101" s="14">
        <v>184158</v>
      </c>
      <c r="EQ101">
        <v>1224</v>
      </c>
      <c r="ER101" s="14">
        <v>0</v>
      </c>
      <c r="ES101" s="14">
        <v>936</v>
      </c>
      <c r="ET101" s="14">
        <v>123300</v>
      </c>
      <c r="EU101" s="14">
        <v>98100</v>
      </c>
      <c r="EV101">
        <v>0</v>
      </c>
      <c r="EW101" t="s">
        <v>36</v>
      </c>
      <c r="EX101" t="s">
        <v>45</v>
      </c>
      <c r="EY101" t="s">
        <v>31</v>
      </c>
      <c r="EZ101" s="8" t="s">
        <v>34</v>
      </c>
      <c r="FA101" s="8" t="s">
        <v>47</v>
      </c>
      <c r="FB101" s="8" t="s">
        <v>66</v>
      </c>
      <c r="FS101">
        <v>540</v>
      </c>
    </row>
    <row r="102" spans="1:175" x14ac:dyDescent="0.2">
      <c r="A102" t="s">
        <v>35</v>
      </c>
      <c r="B102">
        <v>2001</v>
      </c>
      <c r="C102" s="45">
        <v>37073</v>
      </c>
      <c r="D102" t="s">
        <v>30</v>
      </c>
      <c r="E102" t="str">
        <f t="shared" si="306"/>
        <v>CO 2001</v>
      </c>
      <c r="F102" t="s">
        <v>399</v>
      </c>
      <c r="G102" t="s">
        <v>400</v>
      </c>
      <c r="H102" t="s">
        <v>401</v>
      </c>
      <c r="I102" t="s">
        <v>402</v>
      </c>
      <c r="J102" t="str">
        <f t="shared" ref="J102:J114" si="307">IF(OR($EZ102=J$5,$FA102=J$5,$FB102=J$5),J$5,"")</f>
        <v>CIG</v>
      </c>
      <c r="K102" t="str">
        <f t="shared" si="303"/>
        <v>CIG 2001</v>
      </c>
      <c r="L102" t="str">
        <f t="shared" ref="L102:L114" si="308">IF(AND($J102=$J$5,$B102=2002),CONCATENATE($J102," ",$B102),"")</f>
        <v/>
      </c>
      <c r="M102" t="str">
        <f t="shared" ref="M102:M114" si="309">IF(AND($J102=$J$5,$B102=2003),CONCATENATE($J102," ",$B102),"")</f>
        <v/>
      </c>
      <c r="N102" t="str">
        <f t="shared" ref="N102:N114" si="310">IF(AND($J102=$J$5,$B102=2004),CONCATENATE($J102," ",$B102),"")</f>
        <v/>
      </c>
      <c r="O102" t="str">
        <f t="shared" ref="O102:O114" si="311">IF(OR($EZ102=O$5,$FA102=O$5,$FB102=O$5),O$5,"")</f>
        <v/>
      </c>
      <c r="P102" t="str">
        <f t="shared" ref="P102:P114" si="312">IF(AND($O102=$O$5,$B102=2001),CONCATENATE($O102," ",$B102),"")</f>
        <v/>
      </c>
      <c r="Q102" t="str">
        <f t="shared" ref="Q102:Q114" si="313">IF(AND($O102=$O$5,$B102=2002),CONCATENATE($O102," ",$B102),"")</f>
        <v/>
      </c>
      <c r="R102" t="str">
        <f t="shared" ref="R102:R114" si="314">IF(AND($O102=$O$5,$B102=2003),CONCATENATE($O102," ",$B102),"")</f>
        <v/>
      </c>
      <c r="S102" t="str">
        <f t="shared" ref="S102:S114" si="315">IF(AND($O102=$O$5,$B102=2004),CONCATENATE($O102," ",$B102),"")</f>
        <v/>
      </c>
      <c r="T102" t="str">
        <f t="shared" ref="T102:T114" si="316">IF(OR($EZ102=T$5,$FA102=T$5,$FB102=T$5),T$5,"")</f>
        <v/>
      </c>
      <c r="U102" t="str">
        <f t="shared" ref="U102:U114" si="317">IF(AND($T102=$T$5,$B102=2001),CONCATENATE($T102," ",$B102),"")</f>
        <v/>
      </c>
      <c r="V102" t="str">
        <f t="shared" ref="V102:V114" si="318">IF(AND($T102=$T$5,$B102=2002),CONCATENATE($T102," ",$B102),"")</f>
        <v/>
      </c>
      <c r="W102" t="str">
        <f t="shared" ref="W102:W114" si="319">IF(AND($T102=$T$5,$B102=2003),CONCATENATE($T102," ",$B102),"")</f>
        <v/>
      </c>
      <c r="X102" t="str">
        <f t="shared" ref="X102:X114" si="320">IF(AND($T102=$T$5,$B102=2004),CONCATENATE($T102," ",$B102),"")</f>
        <v/>
      </c>
      <c r="Y102" t="str">
        <f t="shared" ref="Y102:Y114" si="321">IF(OR($EZ102=Y$5,$FA102=Y$5,$FB102=Y$5),Y$5,"")</f>
        <v/>
      </c>
      <c r="Z102" t="str">
        <f t="shared" ref="Z102:Z114" si="322">IF(AND($Y102=$Y$5,$B102=2001),CONCATENATE($Y102," ",$B102),"")</f>
        <v/>
      </c>
      <c r="AA102" t="str">
        <f t="shared" ref="AA102:AA114" si="323">IF(AND($Y102=$Y$5,$B102=2002),CONCATENATE($Y102," ",$B102),"")</f>
        <v/>
      </c>
      <c r="AB102" t="str">
        <f t="shared" ref="AB102:AB114" si="324">IF(AND($Y102=$Y$5,$B102=2003),CONCATENATE($Y102," ",$B102),"")</f>
        <v/>
      </c>
      <c r="AC102" t="str">
        <f t="shared" ref="AC102:AC114" si="325">IF(AND($Y102=$Y$5,$B102=2004),CONCATENATE($Y102," ",$B102),"")</f>
        <v/>
      </c>
      <c r="AD102" t="str">
        <f t="shared" ref="AD102:AD114" si="326">IF(OR($EZ102=AD$5,$FA102=AD$5,$FB102=AD$5),AD$5,"")</f>
        <v/>
      </c>
      <c r="AE102" t="str">
        <f t="shared" ref="AE102:AE114" si="327">IF(AND($AD102=$AD$5,$B102=2001),CONCATENATE($AD102," ",$B102),"")</f>
        <v/>
      </c>
      <c r="AF102" t="str">
        <f t="shared" ref="AF102:AF114" si="328">IF(AND($AD102=$AD$5,$B102=2002),CONCATENATE($AD102," ",$B102),"")</f>
        <v/>
      </c>
      <c r="AG102" t="str">
        <f t="shared" ref="AG102:AG114" si="329">IF(AND($AD102=$AD$5,$B102=2003),CONCATENATE($AD102," ",$B102),"")</f>
        <v/>
      </c>
      <c r="AH102" t="str">
        <f t="shared" ref="AH102:AH114" si="330">IF(AND($AD102=$AD$5,$B102=2004),CONCATENATE($AD102," ",$B102),"")</f>
        <v/>
      </c>
      <c r="AI102" t="str">
        <f t="shared" ref="AI102:AI114" si="331">IF(OR($EZ102=AI$5,$FA102=AI$5,$FB102=AI$5),AI$5,"")</f>
        <v/>
      </c>
      <c r="AJ102" t="str">
        <f t="shared" ref="AJ102:AJ114" si="332">IF(AND($AI102=$AI$5,$B102=2001),CONCATENATE($AI102," ",$B102),"")</f>
        <v/>
      </c>
      <c r="AK102" t="str">
        <f t="shared" ref="AK102:AK114" si="333">IF(AND($AI102=$AI$5,$B102=2002),CONCATENATE($AI102," ",$B102),"")</f>
        <v/>
      </c>
      <c r="AL102" t="str">
        <f t="shared" ref="AL102:AL114" si="334">IF(AND($AI102=$AI$5,$B102=2003),CONCATENATE($AI102," ",$B102),"")</f>
        <v/>
      </c>
      <c r="AM102" t="str">
        <f t="shared" ref="AM102:AM114" si="335">IF(AND($AI102=$AI$5,$B102=2004),CONCATENATE($AI102," ",$B102),"")</f>
        <v/>
      </c>
      <c r="AN102" t="str">
        <f t="shared" ref="AN102:AN114" si="336">IF(OR($EZ102=AN$5,$FA102=AN$5,$FB102=AN$5),AN$5,"")</f>
        <v/>
      </c>
      <c r="AO102" t="str">
        <f t="shared" ref="AO102:AO114" si="337">IF(AND($AN102=$AN$5,$B102=2001),CONCATENATE($AN102," ",$B102),"")</f>
        <v/>
      </c>
      <c r="AP102" t="str">
        <f t="shared" ref="AP102:AP114" si="338">IF(AND($AN102=$AN$5,$B102=2002),CONCATENATE($AN102," ",$B102),"")</f>
        <v/>
      </c>
      <c r="AQ102" t="str">
        <f t="shared" ref="AQ102:AQ114" si="339">IF(AND($AN102=$AN$5,$B102=2003),CONCATENATE($AN102," ",$B102),"")</f>
        <v/>
      </c>
      <c r="AR102" t="str">
        <f t="shared" ref="AR102:AR114" si="340">IF(AND($AN102=$AN$5,$B102=2004),CONCATENATE($AN102," ",$B102),"")</f>
        <v/>
      </c>
      <c r="AS102" t="str">
        <f t="shared" ref="AS102:AS114" si="341">IF(OR($EZ102=AS$5,$FA102=AS$5,$FB102=AS$5),AS$5,"")</f>
        <v/>
      </c>
      <c r="AT102" t="str">
        <f t="shared" ref="AT102:AT114" si="342">IF(AND($AS102=$AS$5,$B102=2001),CONCATENATE($AS102," ",$B102),"")</f>
        <v/>
      </c>
      <c r="AU102" t="str">
        <f t="shared" ref="AU102:AU114" si="343">IF(AND($AS102=$AS$5,$B102=2002),CONCATENATE($AS102," ",$B102),"")</f>
        <v/>
      </c>
      <c r="AV102" t="str">
        <f t="shared" ref="AV102:AV114" si="344">IF(AND($AS102=$AS$5,$B102=2003),CONCATENATE($AS102," ",$B102),"")</f>
        <v/>
      </c>
      <c r="AW102" t="str">
        <f t="shared" ref="AW102:AW114" si="345">IF(AND($AS102=$AS$5,$B102=2004),CONCATENATE($AS102," ",$B102),"")</f>
        <v/>
      </c>
      <c r="AX102" t="str">
        <f t="shared" ref="AX102:AX114" si="346">IF(OR($EZ102=AX$5,$FA102=AX$5,$FB102=AX$5),AX$5,"")</f>
        <v/>
      </c>
      <c r="AY102" t="str">
        <f t="shared" ref="AY102:AY114" si="347">IF(AND($AX102=$AX$5,$B102=2001),CONCATENATE($AX102," ",$B102),"")</f>
        <v/>
      </c>
      <c r="AZ102" t="str">
        <f t="shared" ref="AZ102:AZ114" si="348">IF(AND($AX102=$AX$5,$B102=2002),CONCATENATE($AX102," ",$B102),"")</f>
        <v/>
      </c>
      <c r="BA102" t="str">
        <f t="shared" ref="BA102:BA114" si="349">IF(AND($AX102=$AX$5,$B102=2003),CONCATENATE($AX102," ",$B102),"")</f>
        <v/>
      </c>
      <c r="BB102" t="str">
        <f t="shared" ref="BB102:BB114" si="350">IF(AND($AX102=$AX$5,$B102=2004),CONCATENATE($AX102," ",$B102),"")</f>
        <v/>
      </c>
      <c r="BC102" t="str">
        <f t="shared" ref="BC102:BC114" si="351">IF(OR($EZ102=BC$5,$FA102=BC$5,$FB102=BC$5),BC$5,"")</f>
        <v/>
      </c>
      <c r="BD102" t="str">
        <f t="shared" ref="BD102:BD114" si="352">IF(AND($BC102=$BC$5,$B102=2001),CONCATENATE($BC102," ",$B102),"")</f>
        <v/>
      </c>
      <c r="BE102" t="str">
        <f t="shared" ref="BE102:BE114" si="353">IF(AND($BC102=$BC$5,$B102=2002),CONCATENATE($BC102," ",$B102),"")</f>
        <v/>
      </c>
      <c r="BF102" t="str">
        <f t="shared" ref="BF102:BF114" si="354">IF(AND($BC102=$BC$5,$B102=2003),CONCATENATE($BC102," ",$B102),"")</f>
        <v/>
      </c>
      <c r="BG102" t="str">
        <f t="shared" ref="BG102:BG114" si="355">IF(AND($BC102=$BC$5,$B102=2004),CONCATENATE($BC102," ",$B102),"")</f>
        <v/>
      </c>
      <c r="BH102" t="str">
        <f t="shared" ref="BH102:BH114" si="356">IF(OR($EZ102=BH$5,$FA102=BH$5,$FB102=BH$5),BH$5,"")</f>
        <v/>
      </c>
      <c r="BI102" t="str">
        <f t="shared" ref="BI102:BI114" si="357">IF(AND($BH102=$BH$5,$B102=2001),CONCATENATE($BH102," ",$B102),"")</f>
        <v/>
      </c>
      <c r="BJ102" t="str">
        <f t="shared" ref="BJ102:BJ114" si="358">IF(AND($BH102=$BH$5,$B102=2002),CONCATENATE($BH102," ",$B102),"")</f>
        <v/>
      </c>
      <c r="BK102" t="str">
        <f t="shared" ref="BK102:BK114" si="359">IF(AND($BH102=$BH$5,$B102=2003),CONCATENATE($BH102," ",$B102),"")</f>
        <v/>
      </c>
      <c r="BL102" t="str">
        <f t="shared" ref="BL102:BL114" si="360">IF(AND($BH102=$BH$5,$B102=2004),CONCATENATE($BH102," ",$B102),"")</f>
        <v/>
      </c>
      <c r="BM102" t="str">
        <f t="shared" ref="BM102:BM114" si="361">IF(OR($EZ102=BM$5,$FA102=BM$5,$FB102=BM$5),BM$5,"")</f>
        <v/>
      </c>
      <c r="BN102" t="str">
        <f t="shared" ref="BN102:BN114" si="362">IF(AND($BM102=$BM$5,$B102=2001),CONCATENATE($BM102," ",$B102),"")</f>
        <v/>
      </c>
      <c r="BO102" t="str">
        <f t="shared" ref="BO102:BO114" si="363">IF(AND($BM102=$BM$5,$B102=2002),CONCATENATE($BM102," ",$B102),"")</f>
        <v/>
      </c>
      <c r="BP102" t="str">
        <f t="shared" ref="BP102:BP114" si="364">IF(AND($BM102=$BM$5,$B102=2003),CONCATENATE($BM102," ",$B102),"")</f>
        <v/>
      </c>
      <c r="BQ102" t="str">
        <f t="shared" ref="BQ102:BQ114" si="365">IF(AND($BM102=$BM$5,$B102=2004),CONCATENATE($BM102," ",$B102),"")</f>
        <v/>
      </c>
      <c r="BR102" t="str">
        <f t="shared" ref="BR102:BR114" si="366">IF(OR($EZ102=BR$5,$FA102=BR$5,$FB102=BR$5),BR$5,"")</f>
        <v/>
      </c>
      <c r="BS102" t="str">
        <f t="shared" ref="BS102:BS114" si="367">IF(AND($BR102=$BR$5,$B102=2001),CONCATENATE($BR102," ",$B102),"")</f>
        <v/>
      </c>
      <c r="BT102" t="str">
        <f t="shared" ref="BT102:BT114" si="368">IF(AND($BR102=$BR$5,$B102=2002),CONCATENATE($BR102," ",$B102),"")</f>
        <v/>
      </c>
      <c r="BU102" t="str">
        <f t="shared" ref="BU102:BU114" si="369">IF(AND($BR102=$BR$5,$B102=2003),CONCATENATE($BR102," ",$B102),"")</f>
        <v/>
      </c>
      <c r="BV102" t="str">
        <f t="shared" ref="BV102:BV114" si="370">IF(AND($BR102=$BR$5,$B102=2004),CONCATENATE($BR102," ",$B102),"")</f>
        <v/>
      </c>
      <c r="BW102" t="str">
        <f t="shared" ref="BW102:BW114" si="371">IF(OR($EZ102=BW$5,$FA102=BW$5,$FB102=BW$5),BW$5,"")</f>
        <v/>
      </c>
      <c r="BX102" t="str">
        <f t="shared" ref="BX102:BX114" si="372">IF(AND($BW102=$BW$5,$B102=2001),CONCATENATE($BW102," ",$B102),"")</f>
        <v/>
      </c>
      <c r="BY102" t="str">
        <f t="shared" ref="BY102:BY114" si="373">IF(AND($BW102=$BW$5,$B102=2002),CONCATENATE($BW102," ",$B102),"")</f>
        <v/>
      </c>
      <c r="BZ102" t="str">
        <f t="shared" ref="BZ102:BZ114" si="374">IF(AND($BW102=$BW$5,$B102=2003),CONCATENATE($BW102," ",$B102),"")</f>
        <v/>
      </c>
      <c r="CA102" t="str">
        <f t="shared" ref="CA102:CA114" si="375">IF(AND($BW102=$BW$5,$B102=2004),CONCATENATE($BW102," ",$B102),"")</f>
        <v/>
      </c>
      <c r="CB102" t="str">
        <f t="shared" ref="CB102:CB114" si="376">IF(OR($EZ102=CB$5,$FA102=CB$5,$FB102=CB$5),CB$5,"")</f>
        <v/>
      </c>
      <c r="CC102" t="str">
        <f t="shared" ref="CC102:CC114" si="377">IF(AND($CB102=$CB$5,$B102=2001),CONCATENATE($CB102," ",$B102),"")</f>
        <v/>
      </c>
      <c r="CD102" t="str">
        <f t="shared" ref="CD102:CD114" si="378">IF(AND($CB102=$CB$5,$B102=2002),CONCATENATE($CB102," ",$B102),"")</f>
        <v/>
      </c>
      <c r="CE102" t="str">
        <f t="shared" ref="CE102:CE114" si="379">IF(AND($CB102=$CB$5,$B102=2003),CONCATENATE($CB102," ",$B102),"")</f>
        <v/>
      </c>
      <c r="CF102" t="str">
        <f t="shared" ref="CF102:CF114" si="380">IF(AND($CB102=$CB$5,$B102=2004),CONCATENATE($CB102," ",$B102),"")</f>
        <v/>
      </c>
      <c r="CG102" t="str">
        <f t="shared" ref="CG102:CG114" si="381">IF(OR($EZ102=CG$5,$FA102=CG$5,$FB102=CG$5),CG$5,"")</f>
        <v/>
      </c>
      <c r="CH102" t="str">
        <f t="shared" ref="CH102:CH114" si="382">IF(AND($CG102=$CG$5,$B102=2001),CONCATENATE($CG102," ",$B102),"")</f>
        <v/>
      </c>
      <c r="CI102" t="str">
        <f t="shared" ref="CI102:CI114" si="383">IF(AND($CG102=$CG$5,$B102=2002),CONCATENATE($CG102," ",$B102),"")</f>
        <v/>
      </c>
      <c r="CJ102" t="str">
        <f t="shared" ref="CJ102:CJ114" si="384">IF(AND($CG102=$CG$5,$B102=2003),CONCATENATE($CG102," ",$B102),"")</f>
        <v/>
      </c>
      <c r="CK102" t="str">
        <f t="shared" ref="CK102:CK114" si="385">IF(AND($CG102=$CG$5,$B102=2004),CONCATENATE($CG102," ",$B102),"")</f>
        <v/>
      </c>
      <c r="CL102" t="str">
        <f t="shared" ref="CL102:CL114" si="386">IF(OR($EZ102=CL$5,$FA102=CL$5,$FB102=CL$5),CL$5,"")</f>
        <v/>
      </c>
      <c r="CM102" t="str">
        <f t="shared" ref="CM102:CM114" si="387">IF(AND($CL102=$CL$5,$B102=2001),CONCATENATE($CL102," ",$B102),"")</f>
        <v/>
      </c>
      <c r="CN102" t="str">
        <f t="shared" ref="CN102:CN114" si="388">IF(AND($CL102=$CL$5,$B102=2002),CONCATENATE($CL102," ",$B102),"")</f>
        <v/>
      </c>
      <c r="CO102" t="str">
        <f t="shared" ref="CO102:CO114" si="389">IF(AND($CL102=$CL$5,$B102=2003),CONCATENATE($CL102," ",$B102),"")</f>
        <v/>
      </c>
      <c r="CP102" t="str">
        <f t="shared" ref="CP102:CP114" si="390">IF(AND($CL102=$CL$5,$B102=2004),CONCATENATE($CL102," ",$B102),"")</f>
        <v/>
      </c>
      <c r="CQ102" t="str">
        <f t="shared" ref="CQ102:CQ114" si="391">IF(OR($EZ102=CQ$5,$FA102=CQ$5,$FB102=CQ$5),CQ$5,"")</f>
        <v/>
      </c>
      <c r="CR102" t="str">
        <f t="shared" ref="CR102:CR114" si="392">IF(AND($CQ102=$CQ$5,$B102=2001),CONCATENATE($CQ102," ",$B102),"")</f>
        <v/>
      </c>
      <c r="CS102" t="str">
        <f t="shared" ref="CS102:CS114" si="393">IF(AND($CQ102=$CQ$5,$B102=2002),CONCATENATE($CQ102," ",$B102),"")</f>
        <v/>
      </c>
      <c r="CT102" t="str">
        <f t="shared" ref="CT102:CT114" si="394">IF(AND($CQ102=$CQ$5,$B102=2003),CONCATENATE($CQ102," ",$B102),"")</f>
        <v/>
      </c>
      <c r="CU102" t="str">
        <f t="shared" ref="CU102:CU114" si="395">IF(AND($CQ102=$CQ$5,$B102=2004),CONCATENATE($CQ102," ",$B102),"")</f>
        <v/>
      </c>
      <c r="CV102" t="str">
        <f t="shared" ref="CV102:CV114" si="396">IF(OR($EZ102=CV$5,$FA102=CV$5,$FB102=CV$5),CV$5,"")</f>
        <v/>
      </c>
      <c r="CW102" t="str">
        <f t="shared" ref="CW102:CW114" si="397">IF(AND($CV102=$CV$5,$B102=2001),CONCATENATE($CV102," ",$B102),"")</f>
        <v/>
      </c>
      <c r="CX102" t="str">
        <f t="shared" ref="CX102:CX114" si="398">IF(AND($CV102=$CV$5,$B102=2002),CONCATENATE($CV102," ",$B102),"")</f>
        <v/>
      </c>
      <c r="CY102" t="str">
        <f t="shared" ref="CY102:CY114" si="399">IF(AND($CV102=$CV$5,$B102=2003),CONCATENATE($CV102," ",$B102),"")</f>
        <v/>
      </c>
      <c r="CZ102" t="str">
        <f t="shared" ref="CZ102:CZ114" si="400">IF(AND($CV102=$CV$5,$B102=2004),CONCATENATE($CV102," ",$B102),"")</f>
        <v/>
      </c>
      <c r="DA102" t="str">
        <f t="shared" ref="DA102:DA114" si="401">IF(OR($EZ102=DA$5,$FA102=DA$5,$FB102=DA$5),DA$5,"")</f>
        <v/>
      </c>
      <c r="DB102" t="str">
        <f t="shared" ref="DB102:DB114" si="402">IF(AND($DA102=$DA$5,$B102=2001),CONCATENATE($DA102," ",$B102),"")</f>
        <v/>
      </c>
      <c r="DC102" t="str">
        <f t="shared" ref="DC102:DC114" si="403">IF(AND($DA102=$DA$5,$B102=2002),CONCATENATE($DA102," ",$B102),"")</f>
        <v/>
      </c>
      <c r="DD102" t="str">
        <f t="shared" ref="DD102:DD114" si="404">IF(AND($DA102=$DA$5,$B102=2003),CONCATENATE($DA102," ",$B102),"")</f>
        <v/>
      </c>
      <c r="DE102" t="str">
        <f t="shared" ref="DE102:DE114" si="405">IF(AND($DA102=$DA$5,$B102=2004),CONCATENATE($DA102," ",$B102),"")</f>
        <v/>
      </c>
      <c r="DF102">
        <v>240</v>
      </c>
      <c r="DG102">
        <v>0</v>
      </c>
      <c r="DH102" s="14">
        <v>1326.1</v>
      </c>
      <c r="DI102" s="14">
        <v>685</v>
      </c>
      <c r="DJ102" s="14">
        <v>560</v>
      </c>
      <c r="DK102" s="14">
        <v>0</v>
      </c>
      <c r="DL102" s="14">
        <v>0</v>
      </c>
      <c r="DM102">
        <v>6.8</v>
      </c>
      <c r="DN102" s="14">
        <v>1023.1</v>
      </c>
      <c r="DO102">
        <v>34</v>
      </c>
      <c r="DP102">
        <v>160</v>
      </c>
      <c r="DQ102" s="14">
        <v>0</v>
      </c>
      <c r="DR102" s="14">
        <v>0</v>
      </c>
      <c r="DS102" s="14">
        <v>500</v>
      </c>
      <c r="DT102" s="14">
        <v>0</v>
      </c>
      <c r="DU102" s="14">
        <v>1023.1</v>
      </c>
      <c r="DV102">
        <v>6.8</v>
      </c>
      <c r="DW102">
        <v>49</v>
      </c>
      <c r="DX102" s="14">
        <v>5.2</v>
      </c>
      <c r="DY102">
        <v>685</v>
      </c>
      <c r="DZ102">
        <v>545</v>
      </c>
      <c r="EA102">
        <v>0</v>
      </c>
      <c r="EB102" s="14">
        <f t="shared" si="305"/>
        <v>43200</v>
      </c>
      <c r="EC102" s="14">
        <v>238698</v>
      </c>
      <c r="ED102" s="14">
        <v>123300</v>
      </c>
      <c r="EE102" s="14">
        <v>100800</v>
      </c>
      <c r="EF102" s="14">
        <v>0</v>
      </c>
      <c r="EG102" s="14">
        <v>0</v>
      </c>
      <c r="EH102" s="14">
        <v>1224</v>
      </c>
      <c r="EI102" s="14">
        <v>184158</v>
      </c>
      <c r="EJ102" s="14">
        <v>6120</v>
      </c>
      <c r="EK102" s="14">
        <v>28800</v>
      </c>
      <c r="EL102" s="14">
        <v>0</v>
      </c>
      <c r="EM102" s="14">
        <v>0</v>
      </c>
      <c r="EN102" s="14">
        <v>90000</v>
      </c>
      <c r="EO102" s="14">
        <v>0</v>
      </c>
      <c r="EP102" s="14">
        <v>184158</v>
      </c>
      <c r="EQ102">
        <v>1224</v>
      </c>
      <c r="ER102" s="14">
        <v>8820</v>
      </c>
      <c r="ES102" s="14">
        <v>936</v>
      </c>
      <c r="ET102" s="14">
        <v>123300</v>
      </c>
      <c r="EU102" s="14">
        <v>98100</v>
      </c>
      <c r="EV102">
        <v>0</v>
      </c>
      <c r="EW102" t="s">
        <v>132</v>
      </c>
      <c r="EX102" t="s">
        <v>45</v>
      </c>
      <c r="EY102" t="s">
        <v>31</v>
      </c>
      <c r="EZ102" s="2" t="s">
        <v>34</v>
      </c>
      <c r="FA102" s="2"/>
      <c r="FB102" s="2"/>
      <c r="FC102" t="s">
        <v>449</v>
      </c>
      <c r="FD102" t="s">
        <v>450</v>
      </c>
      <c r="FH102">
        <v>0</v>
      </c>
      <c r="FS102">
        <v>885</v>
      </c>
    </row>
    <row r="103" spans="1:175" x14ac:dyDescent="0.2">
      <c r="A103" t="s">
        <v>35</v>
      </c>
      <c r="B103">
        <v>2001</v>
      </c>
      <c r="C103" s="45">
        <v>37196</v>
      </c>
      <c r="D103" t="s">
        <v>30</v>
      </c>
      <c r="E103" t="str">
        <f t="shared" si="306"/>
        <v>CO 2001</v>
      </c>
      <c r="F103" t="s">
        <v>403</v>
      </c>
      <c r="G103" t="s">
        <v>201</v>
      </c>
      <c r="H103" t="s">
        <v>404</v>
      </c>
      <c r="I103" t="s">
        <v>405</v>
      </c>
      <c r="J103" t="str">
        <f t="shared" si="307"/>
        <v>CIG</v>
      </c>
      <c r="K103" t="str">
        <f t="shared" si="303"/>
        <v>CIG 2001</v>
      </c>
      <c r="L103" t="str">
        <f t="shared" si="308"/>
        <v/>
      </c>
      <c r="M103" t="str">
        <f t="shared" si="309"/>
        <v/>
      </c>
      <c r="N103" t="str">
        <f t="shared" si="310"/>
        <v/>
      </c>
      <c r="O103" t="str">
        <f t="shared" si="311"/>
        <v/>
      </c>
      <c r="P103" t="str">
        <f t="shared" si="312"/>
        <v/>
      </c>
      <c r="Q103" t="str">
        <f t="shared" si="313"/>
        <v/>
      </c>
      <c r="R103" t="str">
        <f t="shared" si="314"/>
        <v/>
      </c>
      <c r="S103" t="str">
        <f t="shared" si="315"/>
        <v/>
      </c>
      <c r="T103" t="str">
        <f t="shared" si="316"/>
        <v/>
      </c>
      <c r="U103" t="str">
        <f t="shared" si="317"/>
        <v/>
      </c>
      <c r="V103" t="str">
        <f t="shared" si="318"/>
        <v/>
      </c>
      <c r="W103" t="str">
        <f t="shared" si="319"/>
        <v/>
      </c>
      <c r="X103" t="str">
        <f t="shared" si="320"/>
        <v/>
      </c>
      <c r="Y103" t="str">
        <f t="shared" si="321"/>
        <v/>
      </c>
      <c r="Z103" t="str">
        <f t="shared" si="322"/>
        <v/>
      </c>
      <c r="AA103" t="str">
        <f t="shared" si="323"/>
        <v/>
      </c>
      <c r="AB103" t="str">
        <f t="shared" si="324"/>
        <v/>
      </c>
      <c r="AC103" t="str">
        <f t="shared" si="325"/>
        <v/>
      </c>
      <c r="AD103" t="str">
        <f t="shared" si="326"/>
        <v/>
      </c>
      <c r="AE103" t="str">
        <f t="shared" si="327"/>
        <v/>
      </c>
      <c r="AF103" t="str">
        <f t="shared" si="328"/>
        <v/>
      </c>
      <c r="AG103" t="str">
        <f t="shared" si="329"/>
        <v/>
      </c>
      <c r="AH103" t="str">
        <f t="shared" si="330"/>
        <v/>
      </c>
      <c r="AI103" t="str">
        <f t="shared" si="331"/>
        <v/>
      </c>
      <c r="AJ103" t="str">
        <f t="shared" si="332"/>
        <v/>
      </c>
      <c r="AK103" t="str">
        <f t="shared" si="333"/>
        <v/>
      </c>
      <c r="AL103" t="str">
        <f t="shared" si="334"/>
        <v/>
      </c>
      <c r="AM103" t="str">
        <f t="shared" si="335"/>
        <v/>
      </c>
      <c r="AN103" t="str">
        <f t="shared" si="336"/>
        <v/>
      </c>
      <c r="AO103" t="str">
        <f t="shared" si="337"/>
        <v/>
      </c>
      <c r="AP103" t="str">
        <f t="shared" si="338"/>
        <v/>
      </c>
      <c r="AQ103" t="str">
        <f t="shared" si="339"/>
        <v/>
      </c>
      <c r="AR103" t="str">
        <f t="shared" si="340"/>
        <v/>
      </c>
      <c r="AS103" t="str">
        <f t="shared" si="341"/>
        <v/>
      </c>
      <c r="AT103" t="str">
        <f t="shared" si="342"/>
        <v/>
      </c>
      <c r="AU103" t="str">
        <f t="shared" si="343"/>
        <v/>
      </c>
      <c r="AV103" t="str">
        <f t="shared" si="344"/>
        <v/>
      </c>
      <c r="AW103" t="str">
        <f t="shared" si="345"/>
        <v/>
      </c>
      <c r="AX103" t="str">
        <f t="shared" si="346"/>
        <v/>
      </c>
      <c r="AY103" t="str">
        <f t="shared" si="347"/>
        <v/>
      </c>
      <c r="AZ103" t="str">
        <f t="shared" si="348"/>
        <v/>
      </c>
      <c r="BA103" t="str">
        <f t="shared" si="349"/>
        <v/>
      </c>
      <c r="BB103" t="str">
        <f t="shared" si="350"/>
        <v/>
      </c>
      <c r="BC103" t="str">
        <f t="shared" si="351"/>
        <v/>
      </c>
      <c r="BD103" t="str">
        <f t="shared" si="352"/>
        <v/>
      </c>
      <c r="BE103" t="str">
        <f t="shared" si="353"/>
        <v/>
      </c>
      <c r="BF103" t="str">
        <f t="shared" si="354"/>
        <v/>
      </c>
      <c r="BG103" t="str">
        <f t="shared" si="355"/>
        <v/>
      </c>
      <c r="BH103" t="str">
        <f t="shared" si="356"/>
        <v/>
      </c>
      <c r="BI103" t="str">
        <f t="shared" si="357"/>
        <v/>
      </c>
      <c r="BJ103" t="str">
        <f t="shared" si="358"/>
        <v/>
      </c>
      <c r="BK103" t="str">
        <f t="shared" si="359"/>
        <v/>
      </c>
      <c r="BL103" t="str">
        <f t="shared" si="360"/>
        <v/>
      </c>
      <c r="BM103" t="str">
        <f t="shared" si="361"/>
        <v/>
      </c>
      <c r="BN103" t="str">
        <f t="shared" si="362"/>
        <v/>
      </c>
      <c r="BO103" t="str">
        <f t="shared" si="363"/>
        <v/>
      </c>
      <c r="BP103" t="str">
        <f t="shared" si="364"/>
        <v/>
      </c>
      <c r="BQ103" t="str">
        <f t="shared" si="365"/>
        <v/>
      </c>
      <c r="BR103" t="str">
        <f t="shared" si="366"/>
        <v/>
      </c>
      <c r="BS103" t="str">
        <f t="shared" si="367"/>
        <v/>
      </c>
      <c r="BT103" t="str">
        <f t="shared" si="368"/>
        <v/>
      </c>
      <c r="BU103" t="str">
        <f t="shared" si="369"/>
        <v/>
      </c>
      <c r="BV103" t="str">
        <f t="shared" si="370"/>
        <v/>
      </c>
      <c r="BW103" t="str">
        <f t="shared" si="371"/>
        <v/>
      </c>
      <c r="BX103" t="str">
        <f t="shared" si="372"/>
        <v/>
      </c>
      <c r="BY103" t="str">
        <f t="shared" si="373"/>
        <v/>
      </c>
      <c r="BZ103" t="str">
        <f t="shared" si="374"/>
        <v/>
      </c>
      <c r="CA103" t="str">
        <f t="shared" si="375"/>
        <v/>
      </c>
      <c r="CB103" t="str">
        <f t="shared" si="376"/>
        <v/>
      </c>
      <c r="CC103" t="str">
        <f t="shared" si="377"/>
        <v/>
      </c>
      <c r="CD103" t="str">
        <f t="shared" si="378"/>
        <v/>
      </c>
      <c r="CE103" t="str">
        <f t="shared" si="379"/>
        <v/>
      </c>
      <c r="CF103" t="str">
        <f t="shared" si="380"/>
        <v/>
      </c>
      <c r="CG103" t="str">
        <f t="shared" si="381"/>
        <v/>
      </c>
      <c r="CH103" t="str">
        <f t="shared" si="382"/>
        <v/>
      </c>
      <c r="CI103" t="str">
        <f t="shared" si="383"/>
        <v/>
      </c>
      <c r="CJ103" t="str">
        <f t="shared" si="384"/>
        <v/>
      </c>
      <c r="CK103" t="str">
        <f t="shared" si="385"/>
        <v/>
      </c>
      <c r="CL103" t="str">
        <f t="shared" si="386"/>
        <v/>
      </c>
      <c r="CM103" t="str">
        <f t="shared" si="387"/>
        <v/>
      </c>
      <c r="CN103" t="str">
        <f t="shared" si="388"/>
        <v/>
      </c>
      <c r="CO103" t="str">
        <f t="shared" si="389"/>
        <v/>
      </c>
      <c r="CP103" t="str">
        <f t="shared" si="390"/>
        <v/>
      </c>
      <c r="CQ103" t="str">
        <f t="shared" si="391"/>
        <v/>
      </c>
      <c r="CR103" t="str">
        <f t="shared" si="392"/>
        <v/>
      </c>
      <c r="CS103" t="str">
        <f t="shared" si="393"/>
        <v/>
      </c>
      <c r="CT103" t="str">
        <f t="shared" si="394"/>
        <v/>
      </c>
      <c r="CU103" t="str">
        <f t="shared" si="395"/>
        <v/>
      </c>
      <c r="CV103" t="str">
        <f t="shared" si="396"/>
        <v/>
      </c>
      <c r="CW103" t="str">
        <f t="shared" si="397"/>
        <v/>
      </c>
      <c r="CX103" t="str">
        <f t="shared" si="398"/>
        <v/>
      </c>
      <c r="CY103" t="str">
        <f t="shared" si="399"/>
        <v/>
      </c>
      <c r="CZ103" t="str">
        <f t="shared" si="400"/>
        <v/>
      </c>
      <c r="DA103" t="str">
        <f t="shared" si="401"/>
        <v/>
      </c>
      <c r="DB103" t="str">
        <f t="shared" si="402"/>
        <v/>
      </c>
      <c r="DC103" t="str">
        <f t="shared" si="403"/>
        <v/>
      </c>
      <c r="DD103" t="str">
        <f t="shared" si="404"/>
        <v/>
      </c>
      <c r="DE103" t="str">
        <f t="shared" si="405"/>
        <v/>
      </c>
      <c r="DF103">
        <v>75</v>
      </c>
      <c r="DG103">
        <v>75</v>
      </c>
      <c r="DH103" s="14">
        <v>1401.1</v>
      </c>
      <c r="DI103" s="14">
        <v>1205</v>
      </c>
      <c r="DJ103" s="14">
        <v>680</v>
      </c>
      <c r="DK103" s="14">
        <v>320</v>
      </c>
      <c r="DL103" s="14">
        <v>125</v>
      </c>
      <c r="DM103">
        <v>6.8</v>
      </c>
      <c r="DN103" s="14">
        <v>1023.1</v>
      </c>
      <c r="DO103">
        <v>34</v>
      </c>
      <c r="DP103">
        <v>160</v>
      </c>
      <c r="DQ103" s="14">
        <v>0</v>
      </c>
      <c r="DR103" s="14">
        <v>350</v>
      </c>
      <c r="DS103" s="14">
        <v>1051</v>
      </c>
      <c r="DT103" s="14">
        <v>760</v>
      </c>
      <c r="DU103" s="14">
        <v>1023.1</v>
      </c>
      <c r="DV103">
        <v>6.8</v>
      </c>
      <c r="DW103">
        <v>49</v>
      </c>
      <c r="DX103" s="14">
        <v>5.2</v>
      </c>
      <c r="DY103">
        <v>685</v>
      </c>
      <c r="DZ103">
        <v>1065</v>
      </c>
      <c r="EA103">
        <v>0</v>
      </c>
      <c r="EB103" s="14">
        <f t="shared" si="305"/>
        <v>13500</v>
      </c>
      <c r="EC103" s="14">
        <v>252198</v>
      </c>
      <c r="ED103" s="14">
        <v>216900</v>
      </c>
      <c r="EE103" s="14">
        <v>122400</v>
      </c>
      <c r="EF103" s="14">
        <v>57600</v>
      </c>
      <c r="EG103" s="14">
        <v>22500</v>
      </c>
      <c r="EH103" s="14">
        <v>1224</v>
      </c>
      <c r="EI103" s="14">
        <v>184158</v>
      </c>
      <c r="EJ103" s="14">
        <v>6120</v>
      </c>
      <c r="EK103" s="14">
        <v>28800</v>
      </c>
      <c r="EL103" s="14">
        <v>0</v>
      </c>
      <c r="EM103" s="14">
        <v>63000</v>
      </c>
      <c r="EN103" s="14">
        <v>189180</v>
      </c>
      <c r="EO103" s="14">
        <v>136800</v>
      </c>
      <c r="EP103" s="14">
        <v>184158</v>
      </c>
      <c r="EQ103">
        <v>1224</v>
      </c>
      <c r="ER103" s="14">
        <v>8820</v>
      </c>
      <c r="ES103" s="14">
        <v>936</v>
      </c>
      <c r="ET103" s="14">
        <v>123300</v>
      </c>
      <c r="EU103" s="14">
        <v>191700</v>
      </c>
      <c r="EV103">
        <v>0</v>
      </c>
      <c r="EW103" t="s">
        <v>36</v>
      </c>
      <c r="EX103" t="s">
        <v>45</v>
      </c>
      <c r="EY103" t="s">
        <v>31</v>
      </c>
      <c r="EZ103" s="2" t="s">
        <v>34</v>
      </c>
      <c r="FA103" s="2"/>
      <c r="FB103" s="2"/>
      <c r="FS103">
        <v>536</v>
      </c>
    </row>
    <row r="104" spans="1:175" x14ac:dyDescent="0.2">
      <c r="A104" t="s">
        <v>60</v>
      </c>
      <c r="B104">
        <v>2002</v>
      </c>
      <c r="C104" s="45">
        <v>37377</v>
      </c>
      <c r="D104" t="s">
        <v>30</v>
      </c>
      <c r="E104" t="str">
        <f t="shared" si="306"/>
        <v>CO 2002</v>
      </c>
      <c r="F104" t="s">
        <v>81</v>
      </c>
      <c r="G104" t="s">
        <v>139</v>
      </c>
      <c r="H104" t="s">
        <v>140</v>
      </c>
      <c r="I104" t="s">
        <v>141</v>
      </c>
      <c r="J104" t="str">
        <f t="shared" si="307"/>
        <v>CIG</v>
      </c>
      <c r="K104" t="str">
        <f t="shared" si="303"/>
        <v/>
      </c>
      <c r="L104" t="str">
        <f t="shared" si="308"/>
        <v>CIG 2002</v>
      </c>
      <c r="M104" t="str">
        <f t="shared" si="309"/>
        <v/>
      </c>
      <c r="N104" t="str">
        <f t="shared" si="310"/>
        <v/>
      </c>
      <c r="O104" t="str">
        <f t="shared" si="311"/>
        <v/>
      </c>
      <c r="P104" t="str">
        <f t="shared" si="312"/>
        <v/>
      </c>
      <c r="Q104" t="str">
        <f t="shared" si="313"/>
        <v/>
      </c>
      <c r="R104" t="str">
        <f t="shared" si="314"/>
        <v/>
      </c>
      <c r="S104" t="str">
        <f t="shared" si="315"/>
        <v/>
      </c>
      <c r="T104" t="str">
        <f t="shared" si="316"/>
        <v/>
      </c>
      <c r="U104" t="str">
        <f t="shared" si="317"/>
        <v/>
      </c>
      <c r="V104" t="str">
        <f t="shared" si="318"/>
        <v/>
      </c>
      <c r="W104" t="str">
        <f t="shared" si="319"/>
        <v/>
      </c>
      <c r="X104" t="str">
        <f t="shared" si="320"/>
        <v/>
      </c>
      <c r="Y104" t="str">
        <f t="shared" si="321"/>
        <v/>
      </c>
      <c r="Z104" t="str">
        <f t="shared" si="322"/>
        <v/>
      </c>
      <c r="AA104" t="str">
        <f t="shared" si="323"/>
        <v/>
      </c>
      <c r="AB104" t="str">
        <f t="shared" si="324"/>
        <v/>
      </c>
      <c r="AC104" t="str">
        <f t="shared" si="325"/>
        <v/>
      </c>
      <c r="AD104" t="str">
        <f t="shared" si="326"/>
        <v/>
      </c>
      <c r="AE104" t="str">
        <f t="shared" si="327"/>
        <v/>
      </c>
      <c r="AF104" t="str">
        <f t="shared" si="328"/>
        <v/>
      </c>
      <c r="AG104" t="str">
        <f t="shared" si="329"/>
        <v/>
      </c>
      <c r="AH104" t="str">
        <f t="shared" si="330"/>
        <v/>
      </c>
      <c r="AI104" t="str">
        <f t="shared" si="331"/>
        <v/>
      </c>
      <c r="AJ104" t="str">
        <f t="shared" si="332"/>
        <v/>
      </c>
      <c r="AK104" t="str">
        <f t="shared" si="333"/>
        <v/>
      </c>
      <c r="AL104" t="str">
        <f t="shared" si="334"/>
        <v/>
      </c>
      <c r="AM104" t="str">
        <f t="shared" si="335"/>
        <v/>
      </c>
      <c r="AN104" t="str">
        <f t="shared" si="336"/>
        <v>KN</v>
      </c>
      <c r="AO104" t="str">
        <f t="shared" si="337"/>
        <v/>
      </c>
      <c r="AP104" t="str">
        <f t="shared" si="338"/>
        <v>KN 2002</v>
      </c>
      <c r="AQ104" t="str">
        <f t="shared" si="339"/>
        <v/>
      </c>
      <c r="AR104" t="str">
        <f t="shared" si="340"/>
        <v/>
      </c>
      <c r="AS104" t="str">
        <f t="shared" si="341"/>
        <v/>
      </c>
      <c r="AT104" t="str">
        <f t="shared" si="342"/>
        <v/>
      </c>
      <c r="AU104" t="str">
        <f t="shared" si="343"/>
        <v/>
      </c>
      <c r="AV104" t="str">
        <f t="shared" si="344"/>
        <v/>
      </c>
      <c r="AW104" t="str">
        <f t="shared" si="345"/>
        <v/>
      </c>
      <c r="AX104" t="str">
        <f t="shared" si="346"/>
        <v/>
      </c>
      <c r="AY104" t="str">
        <f t="shared" si="347"/>
        <v/>
      </c>
      <c r="AZ104" t="str">
        <f t="shared" si="348"/>
        <v/>
      </c>
      <c r="BA104" t="str">
        <f t="shared" si="349"/>
        <v/>
      </c>
      <c r="BB104" t="str">
        <f t="shared" si="350"/>
        <v/>
      </c>
      <c r="BC104" t="str">
        <f t="shared" si="351"/>
        <v/>
      </c>
      <c r="BD104" t="str">
        <f t="shared" si="352"/>
        <v/>
      </c>
      <c r="BE104" t="str">
        <f t="shared" si="353"/>
        <v/>
      </c>
      <c r="BF104" t="str">
        <f t="shared" si="354"/>
        <v/>
      </c>
      <c r="BG104" t="str">
        <f t="shared" si="355"/>
        <v/>
      </c>
      <c r="BH104" t="str">
        <f t="shared" si="356"/>
        <v/>
      </c>
      <c r="BI104" t="str">
        <f t="shared" si="357"/>
        <v/>
      </c>
      <c r="BJ104" t="str">
        <f t="shared" si="358"/>
        <v/>
      </c>
      <c r="BK104" t="str">
        <f t="shared" si="359"/>
        <v/>
      </c>
      <c r="BL104" t="str">
        <f t="shared" si="360"/>
        <v/>
      </c>
      <c r="BM104" t="str">
        <f t="shared" si="361"/>
        <v/>
      </c>
      <c r="BN104" t="str">
        <f t="shared" si="362"/>
        <v/>
      </c>
      <c r="BO104" t="str">
        <f t="shared" si="363"/>
        <v/>
      </c>
      <c r="BP104" t="str">
        <f t="shared" si="364"/>
        <v/>
      </c>
      <c r="BQ104" t="str">
        <f t="shared" si="365"/>
        <v/>
      </c>
      <c r="BR104" t="str">
        <f t="shared" si="366"/>
        <v/>
      </c>
      <c r="BS104" t="str">
        <f t="shared" si="367"/>
        <v/>
      </c>
      <c r="BT104" t="str">
        <f t="shared" si="368"/>
        <v/>
      </c>
      <c r="BU104" t="str">
        <f t="shared" si="369"/>
        <v/>
      </c>
      <c r="BV104" t="str">
        <f t="shared" si="370"/>
        <v/>
      </c>
      <c r="BW104" t="str">
        <f t="shared" si="371"/>
        <v>PSCO</v>
      </c>
      <c r="BX104" t="str">
        <f t="shared" si="372"/>
        <v/>
      </c>
      <c r="BY104" t="str">
        <f t="shared" si="373"/>
        <v>PSCO 2002</v>
      </c>
      <c r="BZ104" t="str">
        <f t="shared" si="374"/>
        <v/>
      </c>
      <c r="CA104" t="str">
        <f t="shared" si="375"/>
        <v/>
      </c>
      <c r="CB104" t="str">
        <f t="shared" si="376"/>
        <v/>
      </c>
      <c r="CC104" t="str">
        <f t="shared" si="377"/>
        <v/>
      </c>
      <c r="CD104" t="str">
        <f t="shared" si="378"/>
        <v/>
      </c>
      <c r="CE104" t="str">
        <f t="shared" si="379"/>
        <v/>
      </c>
      <c r="CF104" t="str">
        <f t="shared" si="380"/>
        <v/>
      </c>
      <c r="CG104" t="str">
        <f t="shared" si="381"/>
        <v/>
      </c>
      <c r="CH104" t="str">
        <f t="shared" si="382"/>
        <v/>
      </c>
      <c r="CI104" t="str">
        <f t="shared" si="383"/>
        <v/>
      </c>
      <c r="CJ104" t="str">
        <f t="shared" si="384"/>
        <v/>
      </c>
      <c r="CK104" t="str">
        <f t="shared" si="385"/>
        <v/>
      </c>
      <c r="CL104" t="str">
        <f t="shared" si="386"/>
        <v/>
      </c>
      <c r="CM104" t="str">
        <f t="shared" si="387"/>
        <v/>
      </c>
      <c r="CN104" t="str">
        <f t="shared" si="388"/>
        <v/>
      </c>
      <c r="CO104" t="str">
        <f t="shared" si="389"/>
        <v/>
      </c>
      <c r="CP104" t="str">
        <f t="shared" si="390"/>
        <v/>
      </c>
      <c r="CQ104" t="str">
        <f t="shared" si="391"/>
        <v/>
      </c>
      <c r="CR104" t="str">
        <f t="shared" si="392"/>
        <v/>
      </c>
      <c r="CS104" t="str">
        <f t="shared" si="393"/>
        <v/>
      </c>
      <c r="CT104" t="str">
        <f t="shared" si="394"/>
        <v/>
      </c>
      <c r="CU104" t="str">
        <f t="shared" si="395"/>
        <v/>
      </c>
      <c r="CV104" t="str">
        <f t="shared" si="396"/>
        <v/>
      </c>
      <c r="CW104" t="str">
        <f t="shared" si="397"/>
        <v/>
      </c>
      <c r="CX104" t="str">
        <f t="shared" si="398"/>
        <v/>
      </c>
      <c r="CY104" t="str">
        <f t="shared" si="399"/>
        <v/>
      </c>
      <c r="CZ104" t="str">
        <f t="shared" si="400"/>
        <v/>
      </c>
      <c r="DA104" t="str">
        <f t="shared" si="401"/>
        <v/>
      </c>
      <c r="DB104" t="str">
        <f t="shared" si="402"/>
        <v/>
      </c>
      <c r="DC104" t="str">
        <f t="shared" si="403"/>
        <v/>
      </c>
      <c r="DD104" t="str">
        <f t="shared" si="404"/>
        <v/>
      </c>
      <c r="DE104" t="str">
        <f t="shared" si="405"/>
        <v/>
      </c>
      <c r="DF104">
        <v>150</v>
      </c>
      <c r="DG104">
        <v>150</v>
      </c>
      <c r="DH104" s="14">
        <v>1611.1</v>
      </c>
      <c r="DI104" s="14">
        <v>1205</v>
      </c>
      <c r="DJ104" s="14">
        <v>1255</v>
      </c>
      <c r="DK104" s="14">
        <v>1363</v>
      </c>
      <c r="DL104" s="14">
        <v>345</v>
      </c>
      <c r="DM104">
        <v>6.8</v>
      </c>
      <c r="DN104" s="14">
        <v>1233.0999999999999</v>
      </c>
      <c r="DO104">
        <v>34</v>
      </c>
      <c r="DP104">
        <v>160</v>
      </c>
      <c r="DQ104" s="14">
        <v>0</v>
      </c>
      <c r="DR104" s="14">
        <v>350</v>
      </c>
      <c r="DS104" s="14">
        <v>1051</v>
      </c>
      <c r="DT104" s="14">
        <v>760</v>
      </c>
      <c r="DU104" s="14">
        <v>1233.0999999999999</v>
      </c>
      <c r="DV104">
        <v>6.8</v>
      </c>
      <c r="DW104">
        <v>49</v>
      </c>
      <c r="DX104" s="14">
        <v>5.2</v>
      </c>
      <c r="DY104">
        <v>685</v>
      </c>
      <c r="DZ104">
        <v>1065</v>
      </c>
      <c r="EA104">
        <v>0</v>
      </c>
      <c r="EB104" s="14">
        <f t="shared" si="305"/>
        <v>27000</v>
      </c>
      <c r="EC104" s="14">
        <v>289998</v>
      </c>
      <c r="ED104" s="14">
        <v>216900</v>
      </c>
      <c r="EE104" s="14">
        <v>225900</v>
      </c>
      <c r="EF104" s="14">
        <v>245340</v>
      </c>
      <c r="EG104" s="14">
        <v>62100</v>
      </c>
      <c r="EH104" s="14">
        <v>1224</v>
      </c>
      <c r="EI104" s="14">
        <v>221958</v>
      </c>
      <c r="EJ104" s="14">
        <v>6120</v>
      </c>
      <c r="EK104" s="14">
        <v>28800</v>
      </c>
      <c r="EL104" s="14">
        <v>0</v>
      </c>
      <c r="EM104" s="14">
        <v>63000</v>
      </c>
      <c r="EN104" s="14">
        <v>189180</v>
      </c>
      <c r="EO104" s="14">
        <v>136800</v>
      </c>
      <c r="EP104" s="14">
        <v>221958</v>
      </c>
      <c r="EQ104">
        <v>1224</v>
      </c>
      <c r="ER104" s="14">
        <v>8820</v>
      </c>
      <c r="ES104" s="14">
        <v>936</v>
      </c>
      <c r="ET104" s="14">
        <v>123300</v>
      </c>
      <c r="EU104" s="14">
        <v>191700</v>
      </c>
      <c r="EV104">
        <v>0</v>
      </c>
      <c r="EW104" t="s">
        <v>36</v>
      </c>
      <c r="EX104" t="s">
        <v>45</v>
      </c>
      <c r="EY104" t="s">
        <v>31</v>
      </c>
      <c r="EZ104" s="8" t="s">
        <v>34</v>
      </c>
      <c r="FA104" s="8" t="s">
        <v>47</v>
      </c>
      <c r="FB104" s="8" t="s">
        <v>66</v>
      </c>
      <c r="FG104" t="s">
        <v>187</v>
      </c>
      <c r="FS104">
        <v>523</v>
      </c>
    </row>
    <row r="105" spans="1:175" x14ac:dyDescent="0.2">
      <c r="A105" t="s">
        <v>60</v>
      </c>
      <c r="B105">
        <v>2002</v>
      </c>
      <c r="C105" s="45">
        <v>37377</v>
      </c>
      <c r="D105" t="s">
        <v>30</v>
      </c>
      <c r="E105" t="str">
        <f t="shared" si="306"/>
        <v>CO 2002</v>
      </c>
      <c r="F105" t="s">
        <v>67</v>
      </c>
      <c r="G105" t="s">
        <v>68</v>
      </c>
      <c r="H105" t="s">
        <v>29</v>
      </c>
      <c r="I105" t="s">
        <v>324</v>
      </c>
      <c r="J105" t="str">
        <f t="shared" si="307"/>
        <v>CIG</v>
      </c>
      <c r="K105" t="str">
        <f t="shared" si="303"/>
        <v/>
      </c>
      <c r="L105" t="str">
        <f t="shared" si="308"/>
        <v>CIG 2002</v>
      </c>
      <c r="M105" t="str">
        <f t="shared" si="309"/>
        <v/>
      </c>
      <c r="N105" t="str">
        <f t="shared" si="310"/>
        <v/>
      </c>
      <c r="O105" t="str">
        <f t="shared" si="311"/>
        <v/>
      </c>
      <c r="P105" t="str">
        <f t="shared" si="312"/>
        <v/>
      </c>
      <c r="Q105" t="str">
        <f t="shared" si="313"/>
        <v/>
      </c>
      <c r="R105" t="str">
        <f t="shared" si="314"/>
        <v/>
      </c>
      <c r="S105" t="str">
        <f t="shared" si="315"/>
        <v/>
      </c>
      <c r="T105" t="str">
        <f t="shared" si="316"/>
        <v/>
      </c>
      <c r="U105" t="str">
        <f t="shared" si="317"/>
        <v/>
      </c>
      <c r="V105" t="str">
        <f t="shared" si="318"/>
        <v/>
      </c>
      <c r="W105" t="str">
        <f t="shared" si="319"/>
        <v/>
      </c>
      <c r="X105" t="str">
        <f t="shared" si="320"/>
        <v/>
      </c>
      <c r="Y105" t="str">
        <f t="shared" si="321"/>
        <v/>
      </c>
      <c r="Z105" t="str">
        <f t="shared" si="322"/>
        <v/>
      </c>
      <c r="AA105" t="str">
        <f t="shared" si="323"/>
        <v/>
      </c>
      <c r="AB105" t="str">
        <f t="shared" si="324"/>
        <v/>
      </c>
      <c r="AC105" t="str">
        <f t="shared" si="325"/>
        <v/>
      </c>
      <c r="AD105" t="str">
        <f t="shared" si="326"/>
        <v/>
      </c>
      <c r="AE105" t="str">
        <f t="shared" si="327"/>
        <v/>
      </c>
      <c r="AF105" t="str">
        <f t="shared" si="328"/>
        <v/>
      </c>
      <c r="AG105" t="str">
        <f t="shared" si="329"/>
        <v/>
      </c>
      <c r="AH105" t="str">
        <f t="shared" si="330"/>
        <v/>
      </c>
      <c r="AI105" t="str">
        <f t="shared" si="331"/>
        <v/>
      </c>
      <c r="AJ105" t="str">
        <f t="shared" si="332"/>
        <v/>
      </c>
      <c r="AK105" t="str">
        <f t="shared" si="333"/>
        <v/>
      </c>
      <c r="AL105" t="str">
        <f t="shared" si="334"/>
        <v/>
      </c>
      <c r="AM105" t="str">
        <f t="shared" si="335"/>
        <v/>
      </c>
      <c r="AN105" t="str">
        <f t="shared" si="336"/>
        <v>KN</v>
      </c>
      <c r="AO105" t="str">
        <f t="shared" si="337"/>
        <v/>
      </c>
      <c r="AP105" t="str">
        <f t="shared" si="338"/>
        <v>KN 2002</v>
      </c>
      <c r="AQ105" t="str">
        <f t="shared" si="339"/>
        <v/>
      </c>
      <c r="AR105" t="str">
        <f t="shared" si="340"/>
        <v/>
      </c>
      <c r="AS105" t="str">
        <f t="shared" si="341"/>
        <v/>
      </c>
      <c r="AT105" t="str">
        <f t="shared" si="342"/>
        <v/>
      </c>
      <c r="AU105" t="str">
        <f t="shared" si="343"/>
        <v/>
      </c>
      <c r="AV105" t="str">
        <f t="shared" si="344"/>
        <v/>
      </c>
      <c r="AW105" t="str">
        <f t="shared" si="345"/>
        <v/>
      </c>
      <c r="AX105" t="str">
        <f t="shared" si="346"/>
        <v/>
      </c>
      <c r="AY105" t="str">
        <f t="shared" si="347"/>
        <v/>
      </c>
      <c r="AZ105" t="str">
        <f t="shared" si="348"/>
        <v/>
      </c>
      <c r="BA105" t="str">
        <f t="shared" si="349"/>
        <v/>
      </c>
      <c r="BB105" t="str">
        <f t="shared" si="350"/>
        <v/>
      </c>
      <c r="BC105" t="str">
        <f t="shared" si="351"/>
        <v/>
      </c>
      <c r="BD105" t="str">
        <f t="shared" si="352"/>
        <v/>
      </c>
      <c r="BE105" t="str">
        <f t="shared" si="353"/>
        <v/>
      </c>
      <c r="BF105" t="str">
        <f t="shared" si="354"/>
        <v/>
      </c>
      <c r="BG105" t="str">
        <f t="shared" si="355"/>
        <v/>
      </c>
      <c r="BH105" t="str">
        <f t="shared" si="356"/>
        <v/>
      </c>
      <c r="BI105" t="str">
        <f t="shared" si="357"/>
        <v/>
      </c>
      <c r="BJ105" t="str">
        <f t="shared" si="358"/>
        <v/>
      </c>
      <c r="BK105" t="str">
        <f t="shared" si="359"/>
        <v/>
      </c>
      <c r="BL105" t="str">
        <f t="shared" si="360"/>
        <v/>
      </c>
      <c r="BM105" t="str">
        <f t="shared" si="361"/>
        <v/>
      </c>
      <c r="BN105" t="str">
        <f t="shared" si="362"/>
        <v/>
      </c>
      <c r="BO105" t="str">
        <f t="shared" si="363"/>
        <v/>
      </c>
      <c r="BP105" t="str">
        <f t="shared" si="364"/>
        <v/>
      </c>
      <c r="BQ105" t="str">
        <f t="shared" si="365"/>
        <v/>
      </c>
      <c r="BR105" t="str">
        <f t="shared" si="366"/>
        <v/>
      </c>
      <c r="BS105" t="str">
        <f t="shared" si="367"/>
        <v/>
      </c>
      <c r="BT105" t="str">
        <f t="shared" si="368"/>
        <v/>
      </c>
      <c r="BU105" t="str">
        <f t="shared" si="369"/>
        <v/>
      </c>
      <c r="BV105" t="str">
        <f t="shared" si="370"/>
        <v/>
      </c>
      <c r="BW105" t="str">
        <f t="shared" si="371"/>
        <v>PSCO</v>
      </c>
      <c r="BX105" t="str">
        <f t="shared" si="372"/>
        <v/>
      </c>
      <c r="BY105" t="str">
        <f t="shared" si="373"/>
        <v>PSCO 2002</v>
      </c>
      <c r="BZ105" t="str">
        <f t="shared" si="374"/>
        <v/>
      </c>
      <c r="CA105" t="str">
        <f t="shared" si="375"/>
        <v/>
      </c>
      <c r="CB105" t="str">
        <f t="shared" si="376"/>
        <v/>
      </c>
      <c r="CC105" t="str">
        <f t="shared" si="377"/>
        <v/>
      </c>
      <c r="CD105" t="str">
        <f t="shared" si="378"/>
        <v/>
      </c>
      <c r="CE105" t="str">
        <f t="shared" si="379"/>
        <v/>
      </c>
      <c r="CF105" t="str">
        <f t="shared" si="380"/>
        <v/>
      </c>
      <c r="CG105" t="str">
        <f t="shared" si="381"/>
        <v/>
      </c>
      <c r="CH105" t="str">
        <f t="shared" si="382"/>
        <v/>
      </c>
      <c r="CI105" t="str">
        <f t="shared" si="383"/>
        <v/>
      </c>
      <c r="CJ105" t="str">
        <f t="shared" si="384"/>
        <v/>
      </c>
      <c r="CK105" t="str">
        <f t="shared" si="385"/>
        <v/>
      </c>
      <c r="CL105" t="str">
        <f t="shared" si="386"/>
        <v/>
      </c>
      <c r="CM105" t="str">
        <f t="shared" si="387"/>
        <v/>
      </c>
      <c r="CN105" t="str">
        <f t="shared" si="388"/>
        <v/>
      </c>
      <c r="CO105" t="str">
        <f t="shared" si="389"/>
        <v/>
      </c>
      <c r="CP105" t="str">
        <f t="shared" si="390"/>
        <v/>
      </c>
      <c r="CQ105" t="str">
        <f t="shared" si="391"/>
        <v/>
      </c>
      <c r="CR105" t="str">
        <f t="shared" si="392"/>
        <v/>
      </c>
      <c r="CS105" t="str">
        <f t="shared" si="393"/>
        <v/>
      </c>
      <c r="CT105" t="str">
        <f t="shared" si="394"/>
        <v/>
      </c>
      <c r="CU105" t="str">
        <f t="shared" si="395"/>
        <v/>
      </c>
      <c r="CV105" t="str">
        <f t="shared" si="396"/>
        <v/>
      </c>
      <c r="CW105" t="str">
        <f t="shared" si="397"/>
        <v/>
      </c>
      <c r="CX105" t="str">
        <f t="shared" si="398"/>
        <v/>
      </c>
      <c r="CY105" t="str">
        <f t="shared" si="399"/>
        <v/>
      </c>
      <c r="CZ105" t="str">
        <f t="shared" si="400"/>
        <v/>
      </c>
      <c r="DA105" t="str">
        <f t="shared" si="401"/>
        <v/>
      </c>
      <c r="DB105" t="str">
        <f t="shared" si="402"/>
        <v/>
      </c>
      <c r="DC105" t="str">
        <f t="shared" si="403"/>
        <v/>
      </c>
      <c r="DD105" t="str">
        <f t="shared" si="404"/>
        <v/>
      </c>
      <c r="DE105" t="str">
        <f t="shared" si="405"/>
        <v/>
      </c>
      <c r="DF105">
        <v>60</v>
      </c>
      <c r="DG105">
        <v>60</v>
      </c>
      <c r="DH105" s="14">
        <v>1461.1</v>
      </c>
      <c r="DI105" s="14">
        <v>1205</v>
      </c>
      <c r="DJ105" s="14">
        <v>1255</v>
      </c>
      <c r="DK105" s="14">
        <v>1363</v>
      </c>
      <c r="DL105" s="14">
        <v>345</v>
      </c>
      <c r="DM105">
        <v>6.8</v>
      </c>
      <c r="DN105" s="14">
        <v>1083.0999999999999</v>
      </c>
      <c r="DO105">
        <v>34</v>
      </c>
      <c r="DP105">
        <v>160</v>
      </c>
      <c r="DQ105" s="14">
        <v>0</v>
      </c>
      <c r="DR105" s="14">
        <v>350</v>
      </c>
      <c r="DS105" s="14">
        <v>1051</v>
      </c>
      <c r="DT105" s="14">
        <v>760</v>
      </c>
      <c r="DU105" s="14">
        <v>1083.0999999999999</v>
      </c>
      <c r="DV105">
        <v>6.8</v>
      </c>
      <c r="DW105">
        <v>49</v>
      </c>
      <c r="DX105" s="14">
        <v>5.2</v>
      </c>
      <c r="DY105">
        <v>685</v>
      </c>
      <c r="DZ105">
        <v>1065</v>
      </c>
      <c r="EA105">
        <v>0</v>
      </c>
      <c r="EB105" s="14">
        <f t="shared" si="305"/>
        <v>10800</v>
      </c>
      <c r="EC105" s="14">
        <v>262998</v>
      </c>
      <c r="ED105" s="14">
        <v>216900</v>
      </c>
      <c r="EE105" s="14">
        <v>225900</v>
      </c>
      <c r="EF105" s="14">
        <v>245340</v>
      </c>
      <c r="EG105" s="14">
        <v>62100</v>
      </c>
      <c r="EH105" s="14">
        <v>1224</v>
      </c>
      <c r="EI105" s="14">
        <v>194958</v>
      </c>
      <c r="EJ105" s="14">
        <v>6120</v>
      </c>
      <c r="EK105" s="14">
        <v>28800</v>
      </c>
      <c r="EL105" s="14">
        <v>0</v>
      </c>
      <c r="EM105" s="14">
        <v>63000</v>
      </c>
      <c r="EN105" s="14">
        <v>189180</v>
      </c>
      <c r="EO105" s="14">
        <v>136800</v>
      </c>
      <c r="EP105" s="14">
        <v>194958</v>
      </c>
      <c r="EQ105">
        <v>1224</v>
      </c>
      <c r="ER105" s="14">
        <v>8820</v>
      </c>
      <c r="ES105" s="14">
        <v>936</v>
      </c>
      <c r="ET105" s="14">
        <v>123300</v>
      </c>
      <c r="EU105" s="14">
        <v>191700</v>
      </c>
      <c r="EV105">
        <v>0</v>
      </c>
      <c r="EW105" t="s">
        <v>36</v>
      </c>
      <c r="EX105" t="s">
        <v>45</v>
      </c>
      <c r="EY105" t="s">
        <v>31</v>
      </c>
      <c r="EZ105" s="8" t="s">
        <v>34</v>
      </c>
      <c r="FA105" s="8" t="s">
        <v>47</v>
      </c>
      <c r="FB105" s="8" t="s">
        <v>66</v>
      </c>
      <c r="FS105">
        <v>366</v>
      </c>
    </row>
    <row r="106" spans="1:175" x14ac:dyDescent="0.2">
      <c r="A106" t="s">
        <v>35</v>
      </c>
      <c r="B106">
        <v>2002</v>
      </c>
      <c r="C106" s="45">
        <v>37561</v>
      </c>
      <c r="D106" t="s">
        <v>30</v>
      </c>
      <c r="E106" t="str">
        <f t="shared" si="306"/>
        <v>CO 2002</v>
      </c>
      <c r="F106" t="s">
        <v>403</v>
      </c>
      <c r="G106" t="s">
        <v>201</v>
      </c>
      <c r="H106" t="s">
        <v>404</v>
      </c>
      <c r="I106" t="s">
        <v>406</v>
      </c>
      <c r="J106" t="str">
        <f t="shared" si="307"/>
        <v>CIG</v>
      </c>
      <c r="K106" t="str">
        <f t="shared" si="303"/>
        <v/>
      </c>
      <c r="L106" t="str">
        <f t="shared" si="308"/>
        <v>CIG 2002</v>
      </c>
      <c r="M106" t="str">
        <f t="shared" si="309"/>
        <v/>
      </c>
      <c r="N106" t="str">
        <f t="shared" si="310"/>
        <v/>
      </c>
      <c r="O106" t="str">
        <f t="shared" si="311"/>
        <v/>
      </c>
      <c r="P106" t="str">
        <f t="shared" si="312"/>
        <v/>
      </c>
      <c r="Q106" t="str">
        <f t="shared" si="313"/>
        <v/>
      </c>
      <c r="R106" t="str">
        <f t="shared" si="314"/>
        <v/>
      </c>
      <c r="S106" t="str">
        <f t="shared" si="315"/>
        <v/>
      </c>
      <c r="T106" t="str">
        <f t="shared" si="316"/>
        <v/>
      </c>
      <c r="U106" t="str">
        <f t="shared" si="317"/>
        <v/>
      </c>
      <c r="V106" t="str">
        <f t="shared" si="318"/>
        <v/>
      </c>
      <c r="W106" t="str">
        <f t="shared" si="319"/>
        <v/>
      </c>
      <c r="X106" t="str">
        <f t="shared" si="320"/>
        <v/>
      </c>
      <c r="Y106" t="str">
        <f t="shared" si="321"/>
        <v/>
      </c>
      <c r="Z106" t="str">
        <f t="shared" si="322"/>
        <v/>
      </c>
      <c r="AA106" t="str">
        <f t="shared" si="323"/>
        <v/>
      </c>
      <c r="AB106" t="str">
        <f t="shared" si="324"/>
        <v/>
      </c>
      <c r="AC106" t="str">
        <f t="shared" si="325"/>
        <v/>
      </c>
      <c r="AD106" t="str">
        <f t="shared" si="326"/>
        <v/>
      </c>
      <c r="AE106" t="str">
        <f t="shared" si="327"/>
        <v/>
      </c>
      <c r="AF106" t="str">
        <f t="shared" si="328"/>
        <v/>
      </c>
      <c r="AG106" t="str">
        <f t="shared" si="329"/>
        <v/>
      </c>
      <c r="AH106" t="str">
        <f t="shared" si="330"/>
        <v/>
      </c>
      <c r="AI106" t="str">
        <f t="shared" si="331"/>
        <v/>
      </c>
      <c r="AJ106" t="str">
        <f t="shared" si="332"/>
        <v/>
      </c>
      <c r="AK106" t="str">
        <f t="shared" si="333"/>
        <v/>
      </c>
      <c r="AL106" t="str">
        <f t="shared" si="334"/>
        <v/>
      </c>
      <c r="AM106" t="str">
        <f t="shared" si="335"/>
        <v/>
      </c>
      <c r="AN106" t="str">
        <f t="shared" si="336"/>
        <v/>
      </c>
      <c r="AO106" t="str">
        <f t="shared" si="337"/>
        <v/>
      </c>
      <c r="AP106" t="str">
        <f t="shared" si="338"/>
        <v/>
      </c>
      <c r="AQ106" t="str">
        <f t="shared" si="339"/>
        <v/>
      </c>
      <c r="AR106" t="str">
        <f t="shared" si="340"/>
        <v/>
      </c>
      <c r="AS106" t="str">
        <f t="shared" si="341"/>
        <v/>
      </c>
      <c r="AT106" t="str">
        <f t="shared" si="342"/>
        <v/>
      </c>
      <c r="AU106" t="str">
        <f t="shared" si="343"/>
        <v/>
      </c>
      <c r="AV106" t="str">
        <f t="shared" si="344"/>
        <v/>
      </c>
      <c r="AW106" t="str">
        <f t="shared" si="345"/>
        <v/>
      </c>
      <c r="AX106" t="str">
        <f t="shared" si="346"/>
        <v/>
      </c>
      <c r="AY106" t="str">
        <f t="shared" si="347"/>
        <v/>
      </c>
      <c r="AZ106" t="str">
        <f t="shared" si="348"/>
        <v/>
      </c>
      <c r="BA106" t="str">
        <f t="shared" si="349"/>
        <v/>
      </c>
      <c r="BB106" t="str">
        <f t="shared" si="350"/>
        <v/>
      </c>
      <c r="BC106" t="str">
        <f t="shared" si="351"/>
        <v/>
      </c>
      <c r="BD106" t="str">
        <f t="shared" si="352"/>
        <v/>
      </c>
      <c r="BE106" t="str">
        <f t="shared" si="353"/>
        <v/>
      </c>
      <c r="BF106" t="str">
        <f t="shared" si="354"/>
        <v/>
      </c>
      <c r="BG106" t="str">
        <f t="shared" si="355"/>
        <v/>
      </c>
      <c r="BH106" t="str">
        <f t="shared" si="356"/>
        <v/>
      </c>
      <c r="BI106" t="str">
        <f t="shared" si="357"/>
        <v/>
      </c>
      <c r="BJ106" t="str">
        <f t="shared" si="358"/>
        <v/>
      </c>
      <c r="BK106" t="str">
        <f t="shared" si="359"/>
        <v/>
      </c>
      <c r="BL106" t="str">
        <f t="shared" si="360"/>
        <v/>
      </c>
      <c r="BM106" t="str">
        <f t="shared" si="361"/>
        <v/>
      </c>
      <c r="BN106" t="str">
        <f t="shared" si="362"/>
        <v/>
      </c>
      <c r="BO106" t="str">
        <f t="shared" si="363"/>
        <v/>
      </c>
      <c r="BP106" t="str">
        <f t="shared" si="364"/>
        <v/>
      </c>
      <c r="BQ106" t="str">
        <f t="shared" si="365"/>
        <v/>
      </c>
      <c r="BR106" t="str">
        <f t="shared" si="366"/>
        <v/>
      </c>
      <c r="BS106" t="str">
        <f t="shared" si="367"/>
        <v/>
      </c>
      <c r="BT106" t="str">
        <f t="shared" si="368"/>
        <v/>
      </c>
      <c r="BU106" t="str">
        <f t="shared" si="369"/>
        <v/>
      </c>
      <c r="BV106" t="str">
        <f t="shared" si="370"/>
        <v/>
      </c>
      <c r="BW106" t="str">
        <f t="shared" si="371"/>
        <v/>
      </c>
      <c r="BX106" t="str">
        <f t="shared" si="372"/>
        <v/>
      </c>
      <c r="BY106" t="str">
        <f t="shared" si="373"/>
        <v/>
      </c>
      <c r="BZ106" t="str">
        <f t="shared" si="374"/>
        <v/>
      </c>
      <c r="CA106" t="str">
        <f t="shared" si="375"/>
        <v/>
      </c>
      <c r="CB106" t="str">
        <f t="shared" si="376"/>
        <v/>
      </c>
      <c r="CC106" t="str">
        <f t="shared" si="377"/>
        <v/>
      </c>
      <c r="CD106" t="str">
        <f t="shared" si="378"/>
        <v/>
      </c>
      <c r="CE106" t="str">
        <f t="shared" si="379"/>
        <v/>
      </c>
      <c r="CF106" t="str">
        <f t="shared" si="380"/>
        <v/>
      </c>
      <c r="CG106" t="str">
        <f t="shared" si="381"/>
        <v/>
      </c>
      <c r="CH106" t="str">
        <f t="shared" si="382"/>
        <v/>
      </c>
      <c r="CI106" t="str">
        <f t="shared" si="383"/>
        <v/>
      </c>
      <c r="CJ106" t="str">
        <f t="shared" si="384"/>
        <v/>
      </c>
      <c r="CK106" t="str">
        <f t="shared" si="385"/>
        <v/>
      </c>
      <c r="CL106" t="str">
        <f t="shared" si="386"/>
        <v/>
      </c>
      <c r="CM106" t="str">
        <f t="shared" si="387"/>
        <v/>
      </c>
      <c r="CN106" t="str">
        <f t="shared" si="388"/>
        <v/>
      </c>
      <c r="CO106" t="str">
        <f t="shared" si="389"/>
        <v/>
      </c>
      <c r="CP106" t="str">
        <f t="shared" si="390"/>
        <v/>
      </c>
      <c r="CQ106" t="str">
        <f t="shared" si="391"/>
        <v/>
      </c>
      <c r="CR106" t="str">
        <f t="shared" si="392"/>
        <v/>
      </c>
      <c r="CS106" t="str">
        <f t="shared" si="393"/>
        <v/>
      </c>
      <c r="CT106" t="str">
        <f t="shared" si="394"/>
        <v/>
      </c>
      <c r="CU106" t="str">
        <f t="shared" si="395"/>
        <v/>
      </c>
      <c r="CV106" t="str">
        <f t="shared" si="396"/>
        <v/>
      </c>
      <c r="CW106" t="str">
        <f t="shared" si="397"/>
        <v/>
      </c>
      <c r="CX106" t="str">
        <f t="shared" si="398"/>
        <v/>
      </c>
      <c r="CY106" t="str">
        <f t="shared" si="399"/>
        <v/>
      </c>
      <c r="CZ106" t="str">
        <f t="shared" si="400"/>
        <v/>
      </c>
      <c r="DA106" t="str">
        <f t="shared" si="401"/>
        <v/>
      </c>
      <c r="DB106" t="str">
        <f t="shared" si="402"/>
        <v/>
      </c>
      <c r="DC106" t="str">
        <f t="shared" si="403"/>
        <v/>
      </c>
      <c r="DD106" t="str">
        <f t="shared" si="404"/>
        <v/>
      </c>
      <c r="DE106" t="str">
        <f t="shared" si="405"/>
        <v/>
      </c>
      <c r="DF106">
        <v>225</v>
      </c>
      <c r="DG106">
        <v>225</v>
      </c>
      <c r="DH106" s="14">
        <v>1836.1</v>
      </c>
      <c r="DI106" s="14">
        <v>1205</v>
      </c>
      <c r="DJ106" s="14">
        <v>4015</v>
      </c>
      <c r="DK106" s="14">
        <v>1863</v>
      </c>
      <c r="DL106" s="14">
        <v>345</v>
      </c>
      <c r="DM106">
        <v>6.8</v>
      </c>
      <c r="DN106" s="14">
        <v>1233.0999999999999</v>
      </c>
      <c r="DO106">
        <v>34</v>
      </c>
      <c r="DP106">
        <v>160</v>
      </c>
      <c r="DQ106" s="14">
        <v>1561</v>
      </c>
      <c r="DR106" s="14">
        <v>350</v>
      </c>
      <c r="DS106" s="14">
        <v>3161</v>
      </c>
      <c r="DT106" s="14">
        <v>1296</v>
      </c>
      <c r="DU106" s="14">
        <v>1233.0999999999999</v>
      </c>
      <c r="DV106">
        <v>6.8</v>
      </c>
      <c r="DW106">
        <v>49</v>
      </c>
      <c r="DX106" s="14">
        <v>455.2</v>
      </c>
      <c r="DY106">
        <v>685</v>
      </c>
      <c r="DZ106">
        <v>1065</v>
      </c>
      <c r="EA106">
        <v>0</v>
      </c>
      <c r="EB106" s="14">
        <f t="shared" si="305"/>
        <v>40500</v>
      </c>
      <c r="EC106" s="14">
        <v>330498</v>
      </c>
      <c r="ED106" s="14">
        <v>216900</v>
      </c>
      <c r="EE106" s="14">
        <v>722700</v>
      </c>
      <c r="EF106" s="14">
        <v>335340</v>
      </c>
      <c r="EG106" s="14">
        <v>62100</v>
      </c>
      <c r="EH106" s="14">
        <v>1224</v>
      </c>
      <c r="EI106" s="14">
        <v>221958</v>
      </c>
      <c r="EJ106" s="14">
        <v>6120</v>
      </c>
      <c r="EK106" s="14">
        <v>28800</v>
      </c>
      <c r="EL106" s="14">
        <v>280980</v>
      </c>
      <c r="EM106" s="14">
        <v>63000</v>
      </c>
      <c r="EN106" s="14">
        <v>568980</v>
      </c>
      <c r="EO106" s="14">
        <v>233280</v>
      </c>
      <c r="EP106" s="14">
        <v>221958</v>
      </c>
      <c r="EQ106">
        <v>1224</v>
      </c>
      <c r="ER106" s="14">
        <v>8820</v>
      </c>
      <c r="ES106" s="14">
        <v>81936</v>
      </c>
      <c r="ET106" s="14">
        <v>123300</v>
      </c>
      <c r="EU106" s="14">
        <v>191700</v>
      </c>
      <c r="EV106">
        <v>0</v>
      </c>
      <c r="EW106" t="s">
        <v>36</v>
      </c>
      <c r="EX106" t="s">
        <v>45</v>
      </c>
      <c r="EY106" t="s">
        <v>31</v>
      </c>
      <c r="EZ106" s="2" t="s">
        <v>34</v>
      </c>
      <c r="FA106" s="2"/>
      <c r="FB106" s="2"/>
      <c r="FS106">
        <v>626</v>
      </c>
    </row>
    <row r="107" spans="1:175" x14ac:dyDescent="0.2">
      <c r="A107" t="s">
        <v>60</v>
      </c>
      <c r="B107">
        <v>2002</v>
      </c>
      <c r="C107" s="45"/>
      <c r="D107" t="s">
        <v>63</v>
      </c>
      <c r="E107" t="str">
        <f t="shared" si="306"/>
        <v>WY 2002</v>
      </c>
      <c r="F107" t="s">
        <v>174</v>
      </c>
      <c r="G107" t="s">
        <v>62</v>
      </c>
      <c r="H107" t="s">
        <v>215</v>
      </c>
      <c r="I107" t="s">
        <v>216</v>
      </c>
      <c r="J107" t="str">
        <f t="shared" si="307"/>
        <v>CIG</v>
      </c>
      <c r="K107" t="str">
        <f t="shared" si="303"/>
        <v/>
      </c>
      <c r="L107" t="str">
        <f t="shared" si="308"/>
        <v>CIG 2002</v>
      </c>
      <c r="M107" t="str">
        <f t="shared" si="309"/>
        <v/>
      </c>
      <c r="N107" t="str">
        <f t="shared" si="310"/>
        <v/>
      </c>
      <c r="O107" t="str">
        <f t="shared" si="311"/>
        <v/>
      </c>
      <c r="P107" t="str">
        <f t="shared" si="312"/>
        <v/>
      </c>
      <c r="Q107" t="str">
        <f t="shared" si="313"/>
        <v/>
      </c>
      <c r="R107" t="str">
        <f t="shared" si="314"/>
        <v/>
      </c>
      <c r="S107" t="str">
        <f t="shared" si="315"/>
        <v/>
      </c>
      <c r="T107" t="str">
        <f t="shared" si="316"/>
        <v/>
      </c>
      <c r="U107" t="str">
        <f t="shared" si="317"/>
        <v/>
      </c>
      <c r="V107" t="str">
        <f t="shared" si="318"/>
        <v/>
      </c>
      <c r="W107" t="str">
        <f t="shared" si="319"/>
        <v/>
      </c>
      <c r="X107" t="str">
        <f t="shared" si="320"/>
        <v/>
      </c>
      <c r="Y107" t="str">
        <f t="shared" si="321"/>
        <v/>
      </c>
      <c r="Z107" t="str">
        <f t="shared" si="322"/>
        <v/>
      </c>
      <c r="AA107" t="str">
        <f t="shared" si="323"/>
        <v/>
      </c>
      <c r="AB107" t="str">
        <f t="shared" si="324"/>
        <v/>
      </c>
      <c r="AC107" t="str">
        <f t="shared" si="325"/>
        <v/>
      </c>
      <c r="AD107" t="str">
        <f t="shared" si="326"/>
        <v/>
      </c>
      <c r="AE107" t="str">
        <f t="shared" si="327"/>
        <v/>
      </c>
      <c r="AF107" t="str">
        <f t="shared" si="328"/>
        <v/>
      </c>
      <c r="AG107" t="str">
        <f t="shared" si="329"/>
        <v/>
      </c>
      <c r="AH107" t="str">
        <f t="shared" si="330"/>
        <v/>
      </c>
      <c r="AI107" t="str">
        <f t="shared" si="331"/>
        <v/>
      </c>
      <c r="AJ107" t="str">
        <f t="shared" si="332"/>
        <v/>
      </c>
      <c r="AK107" t="str">
        <f t="shared" si="333"/>
        <v/>
      </c>
      <c r="AL107" t="str">
        <f t="shared" si="334"/>
        <v/>
      </c>
      <c r="AM107" t="str">
        <f t="shared" si="335"/>
        <v/>
      </c>
      <c r="AN107" t="str">
        <f t="shared" si="336"/>
        <v/>
      </c>
      <c r="AO107" t="str">
        <f t="shared" si="337"/>
        <v/>
      </c>
      <c r="AP107" t="str">
        <f t="shared" si="338"/>
        <v/>
      </c>
      <c r="AQ107" t="str">
        <f t="shared" si="339"/>
        <v/>
      </c>
      <c r="AR107" t="str">
        <f t="shared" si="340"/>
        <v/>
      </c>
      <c r="AS107" t="str">
        <f t="shared" si="341"/>
        <v/>
      </c>
      <c r="AT107" t="str">
        <f t="shared" si="342"/>
        <v/>
      </c>
      <c r="AU107" t="str">
        <f t="shared" si="343"/>
        <v/>
      </c>
      <c r="AV107" t="str">
        <f t="shared" si="344"/>
        <v/>
      </c>
      <c r="AW107" t="str">
        <f t="shared" si="345"/>
        <v/>
      </c>
      <c r="AX107" t="str">
        <f t="shared" si="346"/>
        <v/>
      </c>
      <c r="AY107" t="str">
        <f t="shared" si="347"/>
        <v/>
      </c>
      <c r="AZ107" t="str">
        <f t="shared" si="348"/>
        <v/>
      </c>
      <c r="BA107" t="str">
        <f t="shared" si="349"/>
        <v/>
      </c>
      <c r="BB107" t="str">
        <f t="shared" si="350"/>
        <v/>
      </c>
      <c r="BC107" t="str">
        <f t="shared" si="351"/>
        <v/>
      </c>
      <c r="BD107" t="str">
        <f t="shared" si="352"/>
        <v/>
      </c>
      <c r="BE107" t="str">
        <f t="shared" si="353"/>
        <v/>
      </c>
      <c r="BF107" t="str">
        <f t="shared" si="354"/>
        <v/>
      </c>
      <c r="BG107" t="str">
        <f t="shared" si="355"/>
        <v/>
      </c>
      <c r="BH107" t="str">
        <f t="shared" si="356"/>
        <v/>
      </c>
      <c r="BI107" t="str">
        <f t="shared" si="357"/>
        <v/>
      </c>
      <c r="BJ107" t="str">
        <f t="shared" si="358"/>
        <v/>
      </c>
      <c r="BK107" t="str">
        <f t="shared" si="359"/>
        <v/>
      </c>
      <c r="BL107" t="str">
        <f t="shared" si="360"/>
        <v/>
      </c>
      <c r="BM107" t="str">
        <f t="shared" si="361"/>
        <v/>
      </c>
      <c r="BN107" t="str">
        <f t="shared" si="362"/>
        <v/>
      </c>
      <c r="BO107" t="str">
        <f t="shared" si="363"/>
        <v/>
      </c>
      <c r="BP107" t="str">
        <f t="shared" si="364"/>
        <v/>
      </c>
      <c r="BQ107" t="str">
        <f t="shared" si="365"/>
        <v/>
      </c>
      <c r="BR107" t="str">
        <f t="shared" si="366"/>
        <v/>
      </c>
      <c r="BS107" t="str">
        <f t="shared" si="367"/>
        <v/>
      </c>
      <c r="BT107" t="str">
        <f t="shared" si="368"/>
        <v/>
      </c>
      <c r="BU107" t="str">
        <f t="shared" si="369"/>
        <v/>
      </c>
      <c r="BV107" t="str">
        <f t="shared" si="370"/>
        <v/>
      </c>
      <c r="BW107" t="str">
        <f t="shared" si="371"/>
        <v/>
      </c>
      <c r="BX107" t="str">
        <f t="shared" si="372"/>
        <v/>
      </c>
      <c r="BY107" t="str">
        <f t="shared" si="373"/>
        <v/>
      </c>
      <c r="BZ107" t="str">
        <f t="shared" si="374"/>
        <v/>
      </c>
      <c r="CA107" t="str">
        <f t="shared" si="375"/>
        <v/>
      </c>
      <c r="CB107" t="str">
        <f t="shared" si="376"/>
        <v/>
      </c>
      <c r="CC107" t="str">
        <f t="shared" si="377"/>
        <v/>
      </c>
      <c r="CD107" t="str">
        <f t="shared" si="378"/>
        <v/>
      </c>
      <c r="CE107" t="str">
        <f t="shared" si="379"/>
        <v/>
      </c>
      <c r="CF107" t="str">
        <f t="shared" si="380"/>
        <v/>
      </c>
      <c r="CG107" t="str">
        <f t="shared" si="381"/>
        <v/>
      </c>
      <c r="CH107" t="str">
        <f t="shared" si="382"/>
        <v/>
      </c>
      <c r="CI107" t="str">
        <f t="shared" si="383"/>
        <v/>
      </c>
      <c r="CJ107" t="str">
        <f t="shared" si="384"/>
        <v/>
      </c>
      <c r="CK107" t="str">
        <f t="shared" si="385"/>
        <v/>
      </c>
      <c r="CL107" t="str">
        <f t="shared" si="386"/>
        <v/>
      </c>
      <c r="CM107" t="str">
        <f t="shared" si="387"/>
        <v/>
      </c>
      <c r="CN107" t="str">
        <f t="shared" si="388"/>
        <v/>
      </c>
      <c r="CO107" t="str">
        <f t="shared" si="389"/>
        <v/>
      </c>
      <c r="CP107" t="str">
        <f t="shared" si="390"/>
        <v/>
      </c>
      <c r="CQ107" t="str">
        <f t="shared" si="391"/>
        <v/>
      </c>
      <c r="CR107" t="str">
        <f t="shared" si="392"/>
        <v/>
      </c>
      <c r="CS107" t="str">
        <f t="shared" si="393"/>
        <v/>
      </c>
      <c r="CT107" t="str">
        <f t="shared" si="394"/>
        <v/>
      </c>
      <c r="CU107" t="str">
        <f t="shared" si="395"/>
        <v/>
      </c>
      <c r="CV107" t="str">
        <f t="shared" si="396"/>
        <v/>
      </c>
      <c r="CW107" t="str">
        <f t="shared" si="397"/>
        <v/>
      </c>
      <c r="CX107" t="str">
        <f t="shared" si="398"/>
        <v/>
      </c>
      <c r="CY107" t="str">
        <f t="shared" si="399"/>
        <v/>
      </c>
      <c r="CZ107" t="str">
        <f t="shared" si="400"/>
        <v/>
      </c>
      <c r="DA107" t="str">
        <f t="shared" si="401"/>
        <v/>
      </c>
      <c r="DB107" t="str">
        <f t="shared" si="402"/>
        <v/>
      </c>
      <c r="DC107" t="str">
        <f t="shared" si="403"/>
        <v/>
      </c>
      <c r="DD107" t="str">
        <f t="shared" si="404"/>
        <v/>
      </c>
      <c r="DE107" t="str">
        <f t="shared" si="405"/>
        <v/>
      </c>
      <c r="DF107">
        <v>500</v>
      </c>
      <c r="DG107">
        <v>500</v>
      </c>
      <c r="DH107" s="14">
        <v>2336.1</v>
      </c>
      <c r="DI107" s="14">
        <v>1205</v>
      </c>
      <c r="DJ107" s="14">
        <v>4015</v>
      </c>
      <c r="DK107" s="14">
        <v>1863</v>
      </c>
      <c r="DL107" s="14">
        <v>345</v>
      </c>
      <c r="DM107">
        <v>6.8</v>
      </c>
      <c r="DN107" s="14">
        <v>1233.0999999999999</v>
      </c>
      <c r="DO107">
        <v>34</v>
      </c>
      <c r="DP107">
        <v>160</v>
      </c>
      <c r="DQ107" s="14">
        <v>2835</v>
      </c>
      <c r="DR107" s="14">
        <v>350</v>
      </c>
      <c r="DS107" s="14">
        <v>4266</v>
      </c>
      <c r="DT107" s="14">
        <v>1296</v>
      </c>
      <c r="DU107" s="14">
        <v>1233.0999999999999</v>
      </c>
      <c r="DV107">
        <v>6.8</v>
      </c>
      <c r="DW107">
        <v>49</v>
      </c>
      <c r="DX107" s="14">
        <v>1255.2</v>
      </c>
      <c r="DY107">
        <v>685</v>
      </c>
      <c r="DZ107">
        <v>1065</v>
      </c>
      <c r="EA107">
        <v>0</v>
      </c>
      <c r="EB107" s="14">
        <f t="shared" si="305"/>
        <v>90000</v>
      </c>
      <c r="EC107" s="14">
        <v>420498</v>
      </c>
      <c r="ED107" s="14">
        <v>216900</v>
      </c>
      <c r="EE107" s="14">
        <v>722700</v>
      </c>
      <c r="EF107" s="14">
        <v>335340</v>
      </c>
      <c r="EG107" s="14">
        <v>62100</v>
      </c>
      <c r="EH107" s="14">
        <v>1224</v>
      </c>
      <c r="EI107" s="14">
        <v>221958</v>
      </c>
      <c r="EJ107" s="14">
        <v>6120</v>
      </c>
      <c r="EK107" s="14">
        <v>28800</v>
      </c>
      <c r="EL107" s="14">
        <v>510300</v>
      </c>
      <c r="EM107" s="14">
        <v>63000</v>
      </c>
      <c r="EN107" s="14">
        <v>767880</v>
      </c>
      <c r="EO107" s="14">
        <v>233280</v>
      </c>
      <c r="EP107" s="14">
        <v>221958</v>
      </c>
      <c r="EQ107">
        <v>1224</v>
      </c>
      <c r="ER107" s="14">
        <v>8820</v>
      </c>
      <c r="ES107" s="14">
        <v>225936</v>
      </c>
      <c r="ET107" s="14">
        <v>123300</v>
      </c>
      <c r="EU107" s="14">
        <v>191700</v>
      </c>
      <c r="EV107">
        <v>0</v>
      </c>
      <c r="EW107" t="s">
        <v>53</v>
      </c>
      <c r="EX107" t="s">
        <v>45</v>
      </c>
      <c r="EY107" t="s">
        <v>31</v>
      </c>
      <c r="EZ107" s="2" t="s">
        <v>34</v>
      </c>
      <c r="FA107" s="1"/>
      <c r="FB107" s="1"/>
      <c r="FS107">
        <v>538</v>
      </c>
    </row>
    <row r="108" spans="1:175" x14ac:dyDescent="0.2">
      <c r="A108" t="s">
        <v>60</v>
      </c>
      <c r="B108">
        <v>2003</v>
      </c>
      <c r="C108" s="45">
        <v>37773</v>
      </c>
      <c r="D108" t="s">
        <v>30</v>
      </c>
      <c r="E108" t="str">
        <f t="shared" si="306"/>
        <v>CO 2003</v>
      </c>
      <c r="F108" t="s">
        <v>302</v>
      </c>
      <c r="G108" t="s">
        <v>139</v>
      </c>
      <c r="H108" t="s">
        <v>303</v>
      </c>
      <c r="I108" t="s">
        <v>304</v>
      </c>
      <c r="J108" t="str">
        <f t="shared" si="307"/>
        <v>CIG</v>
      </c>
      <c r="K108" t="str">
        <f t="shared" si="303"/>
        <v/>
      </c>
      <c r="L108" t="str">
        <f t="shared" si="308"/>
        <v/>
      </c>
      <c r="M108" t="str">
        <f t="shared" si="309"/>
        <v>CIG 2003</v>
      </c>
      <c r="N108" t="str">
        <f t="shared" si="310"/>
        <v/>
      </c>
      <c r="O108" t="str">
        <f t="shared" si="311"/>
        <v/>
      </c>
      <c r="P108" t="str">
        <f t="shared" si="312"/>
        <v/>
      </c>
      <c r="Q108" t="str">
        <f t="shared" si="313"/>
        <v/>
      </c>
      <c r="R108" t="str">
        <f t="shared" si="314"/>
        <v/>
      </c>
      <c r="S108" t="str">
        <f t="shared" si="315"/>
        <v/>
      </c>
      <c r="T108" t="str">
        <f t="shared" si="316"/>
        <v/>
      </c>
      <c r="U108" t="str">
        <f t="shared" si="317"/>
        <v/>
      </c>
      <c r="V108" t="str">
        <f t="shared" si="318"/>
        <v/>
      </c>
      <c r="W108" t="str">
        <f t="shared" si="319"/>
        <v/>
      </c>
      <c r="X108" t="str">
        <f t="shared" si="320"/>
        <v/>
      </c>
      <c r="Y108" t="str">
        <f t="shared" si="321"/>
        <v/>
      </c>
      <c r="Z108" t="str">
        <f t="shared" si="322"/>
        <v/>
      </c>
      <c r="AA108" t="str">
        <f t="shared" si="323"/>
        <v/>
      </c>
      <c r="AB108" t="str">
        <f t="shared" si="324"/>
        <v/>
      </c>
      <c r="AC108" t="str">
        <f t="shared" si="325"/>
        <v/>
      </c>
      <c r="AD108" t="str">
        <f t="shared" si="326"/>
        <v/>
      </c>
      <c r="AE108" t="str">
        <f t="shared" si="327"/>
        <v/>
      </c>
      <c r="AF108" t="str">
        <f t="shared" si="328"/>
        <v/>
      </c>
      <c r="AG108" t="str">
        <f t="shared" si="329"/>
        <v/>
      </c>
      <c r="AH108" t="str">
        <f t="shared" si="330"/>
        <v/>
      </c>
      <c r="AI108" t="str">
        <f t="shared" si="331"/>
        <v/>
      </c>
      <c r="AJ108" t="str">
        <f t="shared" si="332"/>
        <v/>
      </c>
      <c r="AK108" t="str">
        <f t="shared" si="333"/>
        <v/>
      </c>
      <c r="AL108" t="str">
        <f t="shared" si="334"/>
        <v/>
      </c>
      <c r="AM108" t="str">
        <f t="shared" si="335"/>
        <v/>
      </c>
      <c r="AN108" t="str">
        <f t="shared" si="336"/>
        <v>KN</v>
      </c>
      <c r="AO108" t="str">
        <f t="shared" si="337"/>
        <v/>
      </c>
      <c r="AP108" t="str">
        <f t="shared" si="338"/>
        <v/>
      </c>
      <c r="AQ108" t="str">
        <f t="shared" si="339"/>
        <v>KN 2003</v>
      </c>
      <c r="AR108" t="str">
        <f t="shared" si="340"/>
        <v/>
      </c>
      <c r="AS108" t="str">
        <f t="shared" si="341"/>
        <v/>
      </c>
      <c r="AT108" t="str">
        <f t="shared" si="342"/>
        <v/>
      </c>
      <c r="AU108" t="str">
        <f t="shared" si="343"/>
        <v/>
      </c>
      <c r="AV108" t="str">
        <f t="shared" si="344"/>
        <v/>
      </c>
      <c r="AW108" t="str">
        <f t="shared" si="345"/>
        <v/>
      </c>
      <c r="AX108" t="str">
        <f t="shared" si="346"/>
        <v/>
      </c>
      <c r="AY108" t="str">
        <f t="shared" si="347"/>
        <v/>
      </c>
      <c r="AZ108" t="str">
        <f t="shared" si="348"/>
        <v/>
      </c>
      <c r="BA108" t="str">
        <f t="shared" si="349"/>
        <v/>
      </c>
      <c r="BB108" t="str">
        <f t="shared" si="350"/>
        <v/>
      </c>
      <c r="BC108" t="str">
        <f t="shared" si="351"/>
        <v/>
      </c>
      <c r="BD108" t="str">
        <f t="shared" si="352"/>
        <v/>
      </c>
      <c r="BE108" t="str">
        <f t="shared" si="353"/>
        <v/>
      </c>
      <c r="BF108" t="str">
        <f t="shared" si="354"/>
        <v/>
      </c>
      <c r="BG108" t="str">
        <f t="shared" si="355"/>
        <v/>
      </c>
      <c r="BH108" t="str">
        <f t="shared" si="356"/>
        <v/>
      </c>
      <c r="BI108" t="str">
        <f t="shared" si="357"/>
        <v/>
      </c>
      <c r="BJ108" t="str">
        <f t="shared" si="358"/>
        <v/>
      </c>
      <c r="BK108" t="str">
        <f t="shared" si="359"/>
        <v/>
      </c>
      <c r="BL108" t="str">
        <f t="shared" si="360"/>
        <v/>
      </c>
      <c r="BM108" t="str">
        <f t="shared" si="361"/>
        <v/>
      </c>
      <c r="BN108" t="str">
        <f t="shared" si="362"/>
        <v/>
      </c>
      <c r="BO108" t="str">
        <f t="shared" si="363"/>
        <v/>
      </c>
      <c r="BP108" t="str">
        <f t="shared" si="364"/>
        <v/>
      </c>
      <c r="BQ108" t="str">
        <f t="shared" si="365"/>
        <v/>
      </c>
      <c r="BR108" t="str">
        <f t="shared" si="366"/>
        <v/>
      </c>
      <c r="BS108" t="str">
        <f t="shared" si="367"/>
        <v/>
      </c>
      <c r="BT108" t="str">
        <f t="shared" si="368"/>
        <v/>
      </c>
      <c r="BU108" t="str">
        <f t="shared" si="369"/>
        <v/>
      </c>
      <c r="BV108" t="str">
        <f t="shared" si="370"/>
        <v/>
      </c>
      <c r="BW108" t="str">
        <f t="shared" si="371"/>
        <v>PSCO</v>
      </c>
      <c r="BX108" t="str">
        <f t="shared" si="372"/>
        <v/>
      </c>
      <c r="BY108" t="str">
        <f t="shared" si="373"/>
        <v/>
      </c>
      <c r="BZ108" t="str">
        <f t="shared" si="374"/>
        <v>PSCO 2003</v>
      </c>
      <c r="CA108" t="str">
        <f t="shared" si="375"/>
        <v/>
      </c>
      <c r="CB108" t="str">
        <f t="shared" si="376"/>
        <v/>
      </c>
      <c r="CC108" t="str">
        <f t="shared" si="377"/>
        <v/>
      </c>
      <c r="CD108" t="str">
        <f t="shared" si="378"/>
        <v/>
      </c>
      <c r="CE108" t="str">
        <f t="shared" si="379"/>
        <v/>
      </c>
      <c r="CF108" t="str">
        <f t="shared" si="380"/>
        <v/>
      </c>
      <c r="CG108" t="str">
        <f t="shared" si="381"/>
        <v/>
      </c>
      <c r="CH108" t="str">
        <f t="shared" si="382"/>
        <v/>
      </c>
      <c r="CI108" t="str">
        <f t="shared" si="383"/>
        <v/>
      </c>
      <c r="CJ108" t="str">
        <f t="shared" si="384"/>
        <v/>
      </c>
      <c r="CK108" t="str">
        <f t="shared" si="385"/>
        <v/>
      </c>
      <c r="CL108" t="str">
        <f t="shared" si="386"/>
        <v/>
      </c>
      <c r="CM108" t="str">
        <f t="shared" si="387"/>
        <v/>
      </c>
      <c r="CN108" t="str">
        <f t="shared" si="388"/>
        <v/>
      </c>
      <c r="CO108" t="str">
        <f t="shared" si="389"/>
        <v/>
      </c>
      <c r="CP108" t="str">
        <f t="shared" si="390"/>
        <v/>
      </c>
      <c r="CQ108" t="str">
        <f t="shared" si="391"/>
        <v/>
      </c>
      <c r="CR108" t="str">
        <f t="shared" si="392"/>
        <v/>
      </c>
      <c r="CS108" t="str">
        <f t="shared" si="393"/>
        <v/>
      </c>
      <c r="CT108" t="str">
        <f t="shared" si="394"/>
        <v/>
      </c>
      <c r="CU108" t="str">
        <f t="shared" si="395"/>
        <v/>
      </c>
      <c r="CV108" t="str">
        <f t="shared" si="396"/>
        <v/>
      </c>
      <c r="CW108" t="str">
        <f t="shared" si="397"/>
        <v/>
      </c>
      <c r="CX108" t="str">
        <f t="shared" si="398"/>
        <v/>
      </c>
      <c r="CY108" t="str">
        <f t="shared" si="399"/>
        <v/>
      </c>
      <c r="CZ108" t="str">
        <f t="shared" si="400"/>
        <v/>
      </c>
      <c r="DA108" t="str">
        <f t="shared" si="401"/>
        <v/>
      </c>
      <c r="DB108" t="str">
        <f t="shared" si="402"/>
        <v/>
      </c>
      <c r="DC108" t="str">
        <f t="shared" si="403"/>
        <v/>
      </c>
      <c r="DD108" t="str">
        <f t="shared" si="404"/>
        <v/>
      </c>
      <c r="DE108" t="str">
        <f t="shared" si="405"/>
        <v/>
      </c>
      <c r="DF108">
        <v>270</v>
      </c>
      <c r="DG108">
        <v>270</v>
      </c>
      <c r="DH108" s="14">
        <v>2606.1</v>
      </c>
      <c r="DI108" s="14">
        <v>1205</v>
      </c>
      <c r="DJ108" s="14">
        <v>7305</v>
      </c>
      <c r="DK108" s="14">
        <v>2363</v>
      </c>
      <c r="DL108" s="14">
        <v>845</v>
      </c>
      <c r="DM108">
        <v>6.8</v>
      </c>
      <c r="DN108" s="14">
        <v>1503.1</v>
      </c>
      <c r="DO108">
        <v>34</v>
      </c>
      <c r="DP108">
        <v>160</v>
      </c>
      <c r="DQ108" s="14">
        <v>2835</v>
      </c>
      <c r="DR108" s="14">
        <v>350</v>
      </c>
      <c r="DS108" s="14">
        <v>4866</v>
      </c>
      <c r="DT108" s="14">
        <v>1296</v>
      </c>
      <c r="DU108" s="14">
        <v>1503.1</v>
      </c>
      <c r="DV108">
        <v>6.8</v>
      </c>
      <c r="DW108">
        <v>49</v>
      </c>
      <c r="DX108" s="14">
        <v>1775.2</v>
      </c>
      <c r="DY108">
        <v>685</v>
      </c>
      <c r="DZ108">
        <v>1065</v>
      </c>
      <c r="EA108">
        <v>0</v>
      </c>
      <c r="EB108" s="14">
        <f t="shared" si="305"/>
        <v>48600</v>
      </c>
      <c r="EC108" s="14">
        <v>469098</v>
      </c>
      <c r="ED108" s="14">
        <v>216900</v>
      </c>
      <c r="EE108" s="14">
        <v>1314900</v>
      </c>
      <c r="EF108" s="14">
        <v>425340</v>
      </c>
      <c r="EG108" s="14">
        <v>152100</v>
      </c>
      <c r="EH108" s="14">
        <v>1224</v>
      </c>
      <c r="EI108" s="14">
        <v>270558</v>
      </c>
      <c r="EJ108" s="14">
        <v>6120</v>
      </c>
      <c r="EK108" s="14">
        <v>28800</v>
      </c>
      <c r="EL108" s="14">
        <v>510300</v>
      </c>
      <c r="EM108" s="14">
        <v>63000</v>
      </c>
      <c r="EN108" s="14">
        <v>875880</v>
      </c>
      <c r="EO108" s="14">
        <v>233280</v>
      </c>
      <c r="EP108" s="14">
        <v>270558</v>
      </c>
      <c r="EQ108">
        <v>1224</v>
      </c>
      <c r="ER108" s="14">
        <v>8820</v>
      </c>
      <c r="ES108" s="14">
        <v>319536</v>
      </c>
      <c r="ET108" s="14">
        <v>123300</v>
      </c>
      <c r="EU108" s="14">
        <v>191700</v>
      </c>
      <c r="EV108">
        <v>0</v>
      </c>
      <c r="EW108" t="s">
        <v>36</v>
      </c>
      <c r="EX108" t="s">
        <v>45</v>
      </c>
      <c r="EY108" t="s">
        <v>31</v>
      </c>
      <c r="EZ108" s="8" t="s">
        <v>34</v>
      </c>
      <c r="FA108" s="8" t="s">
        <v>47</v>
      </c>
      <c r="FB108" s="8" t="s">
        <v>66</v>
      </c>
      <c r="FS108">
        <v>533</v>
      </c>
    </row>
    <row r="109" spans="1:175" x14ac:dyDescent="0.2">
      <c r="A109" t="s">
        <v>35</v>
      </c>
      <c r="B109">
        <v>2003</v>
      </c>
      <c r="C109" s="45" t="s">
        <v>263</v>
      </c>
      <c r="D109" t="s">
        <v>30</v>
      </c>
      <c r="E109" t="str">
        <f t="shared" si="306"/>
        <v>CO 2003</v>
      </c>
      <c r="F109" t="s">
        <v>28</v>
      </c>
      <c r="G109" t="s">
        <v>29</v>
      </c>
      <c r="H109" t="s">
        <v>32</v>
      </c>
      <c r="I109" t="s">
        <v>33</v>
      </c>
      <c r="J109" t="str">
        <f t="shared" si="307"/>
        <v>CIG</v>
      </c>
      <c r="K109" t="str">
        <f t="shared" si="303"/>
        <v/>
      </c>
      <c r="L109" t="str">
        <f t="shared" si="308"/>
        <v/>
      </c>
      <c r="M109" t="str">
        <f t="shared" si="309"/>
        <v>CIG 2003</v>
      </c>
      <c r="N109" t="str">
        <f t="shared" si="310"/>
        <v/>
      </c>
      <c r="O109" t="str">
        <f t="shared" si="311"/>
        <v/>
      </c>
      <c r="P109" t="str">
        <f t="shared" si="312"/>
        <v/>
      </c>
      <c r="Q109" t="str">
        <f t="shared" si="313"/>
        <v/>
      </c>
      <c r="R109" t="str">
        <f t="shared" si="314"/>
        <v/>
      </c>
      <c r="S109" t="str">
        <f t="shared" si="315"/>
        <v/>
      </c>
      <c r="T109" t="str">
        <f t="shared" si="316"/>
        <v/>
      </c>
      <c r="U109" t="str">
        <f t="shared" si="317"/>
        <v/>
      </c>
      <c r="V109" t="str">
        <f t="shared" si="318"/>
        <v/>
      </c>
      <c r="W109" t="str">
        <f t="shared" si="319"/>
        <v/>
      </c>
      <c r="X109" t="str">
        <f t="shared" si="320"/>
        <v/>
      </c>
      <c r="Y109" t="str">
        <f t="shared" si="321"/>
        <v/>
      </c>
      <c r="Z109" t="str">
        <f t="shared" si="322"/>
        <v/>
      </c>
      <c r="AA109" t="str">
        <f t="shared" si="323"/>
        <v/>
      </c>
      <c r="AB109" t="str">
        <f t="shared" si="324"/>
        <v/>
      </c>
      <c r="AC109" t="str">
        <f t="shared" si="325"/>
        <v/>
      </c>
      <c r="AD109" t="str">
        <f t="shared" si="326"/>
        <v/>
      </c>
      <c r="AE109" t="str">
        <f t="shared" si="327"/>
        <v/>
      </c>
      <c r="AF109" t="str">
        <f t="shared" si="328"/>
        <v/>
      </c>
      <c r="AG109" t="str">
        <f t="shared" si="329"/>
        <v/>
      </c>
      <c r="AH109" t="str">
        <f t="shared" si="330"/>
        <v/>
      </c>
      <c r="AI109" t="str">
        <f t="shared" si="331"/>
        <v/>
      </c>
      <c r="AJ109" t="str">
        <f t="shared" si="332"/>
        <v/>
      </c>
      <c r="AK109" t="str">
        <f t="shared" si="333"/>
        <v/>
      </c>
      <c r="AL109" t="str">
        <f t="shared" si="334"/>
        <v/>
      </c>
      <c r="AM109" t="str">
        <f t="shared" si="335"/>
        <v/>
      </c>
      <c r="AN109" t="str">
        <f t="shared" si="336"/>
        <v/>
      </c>
      <c r="AO109" t="str">
        <f t="shared" si="337"/>
        <v/>
      </c>
      <c r="AP109" t="str">
        <f t="shared" si="338"/>
        <v/>
      </c>
      <c r="AQ109" t="str">
        <f t="shared" si="339"/>
        <v/>
      </c>
      <c r="AR109" t="str">
        <f t="shared" si="340"/>
        <v/>
      </c>
      <c r="AS109" t="str">
        <f t="shared" si="341"/>
        <v/>
      </c>
      <c r="AT109" t="str">
        <f t="shared" si="342"/>
        <v/>
      </c>
      <c r="AU109" t="str">
        <f t="shared" si="343"/>
        <v/>
      </c>
      <c r="AV109" t="str">
        <f t="shared" si="344"/>
        <v/>
      </c>
      <c r="AW109" t="str">
        <f t="shared" si="345"/>
        <v/>
      </c>
      <c r="AX109" t="str">
        <f t="shared" si="346"/>
        <v/>
      </c>
      <c r="AY109" t="str">
        <f t="shared" si="347"/>
        <v/>
      </c>
      <c r="AZ109" t="str">
        <f t="shared" si="348"/>
        <v/>
      </c>
      <c r="BA109" t="str">
        <f t="shared" si="349"/>
        <v/>
      </c>
      <c r="BB109" t="str">
        <f t="shared" si="350"/>
        <v/>
      </c>
      <c r="BC109" t="str">
        <f t="shared" si="351"/>
        <v/>
      </c>
      <c r="BD109" t="str">
        <f t="shared" si="352"/>
        <v/>
      </c>
      <c r="BE109" t="str">
        <f t="shared" si="353"/>
        <v/>
      </c>
      <c r="BF109" t="str">
        <f t="shared" si="354"/>
        <v/>
      </c>
      <c r="BG109" t="str">
        <f t="shared" si="355"/>
        <v/>
      </c>
      <c r="BH109" t="str">
        <f t="shared" si="356"/>
        <v/>
      </c>
      <c r="BI109" t="str">
        <f t="shared" si="357"/>
        <v/>
      </c>
      <c r="BJ109" t="str">
        <f t="shared" si="358"/>
        <v/>
      </c>
      <c r="BK109" t="str">
        <f t="shared" si="359"/>
        <v/>
      </c>
      <c r="BL109" t="str">
        <f t="shared" si="360"/>
        <v/>
      </c>
      <c r="BM109" t="str">
        <f t="shared" si="361"/>
        <v/>
      </c>
      <c r="BN109" t="str">
        <f t="shared" si="362"/>
        <v/>
      </c>
      <c r="BO109" t="str">
        <f t="shared" si="363"/>
        <v/>
      </c>
      <c r="BP109" t="str">
        <f t="shared" si="364"/>
        <v/>
      </c>
      <c r="BQ109" t="str">
        <f t="shared" si="365"/>
        <v/>
      </c>
      <c r="BR109" t="str">
        <f t="shared" si="366"/>
        <v/>
      </c>
      <c r="BS109" t="str">
        <f t="shared" si="367"/>
        <v/>
      </c>
      <c r="BT109" t="str">
        <f t="shared" si="368"/>
        <v/>
      </c>
      <c r="BU109" t="str">
        <f t="shared" si="369"/>
        <v/>
      </c>
      <c r="BV109" t="str">
        <f t="shared" si="370"/>
        <v/>
      </c>
      <c r="BW109" t="str">
        <f t="shared" si="371"/>
        <v/>
      </c>
      <c r="BX109" t="str">
        <f t="shared" si="372"/>
        <v/>
      </c>
      <c r="BY109" t="str">
        <f t="shared" si="373"/>
        <v/>
      </c>
      <c r="BZ109" t="str">
        <f t="shared" si="374"/>
        <v/>
      </c>
      <c r="CA109" t="str">
        <f t="shared" si="375"/>
        <v/>
      </c>
      <c r="CB109" t="str">
        <f t="shared" si="376"/>
        <v/>
      </c>
      <c r="CC109" t="str">
        <f t="shared" si="377"/>
        <v/>
      </c>
      <c r="CD109" t="str">
        <f t="shared" si="378"/>
        <v/>
      </c>
      <c r="CE109" t="str">
        <f t="shared" si="379"/>
        <v/>
      </c>
      <c r="CF109" t="str">
        <f t="shared" si="380"/>
        <v/>
      </c>
      <c r="CG109" t="str">
        <f t="shared" si="381"/>
        <v/>
      </c>
      <c r="CH109" t="str">
        <f t="shared" si="382"/>
        <v/>
      </c>
      <c r="CI109" t="str">
        <f t="shared" si="383"/>
        <v/>
      </c>
      <c r="CJ109" t="str">
        <f t="shared" si="384"/>
        <v/>
      </c>
      <c r="CK109" t="str">
        <f t="shared" si="385"/>
        <v/>
      </c>
      <c r="CL109" t="str">
        <f t="shared" si="386"/>
        <v/>
      </c>
      <c r="CM109" t="str">
        <f t="shared" si="387"/>
        <v/>
      </c>
      <c r="CN109" t="str">
        <f t="shared" si="388"/>
        <v/>
      </c>
      <c r="CO109" t="str">
        <f t="shared" si="389"/>
        <v/>
      </c>
      <c r="CP109" t="str">
        <f t="shared" si="390"/>
        <v/>
      </c>
      <c r="CQ109" t="str">
        <f t="shared" si="391"/>
        <v/>
      </c>
      <c r="CR109" t="str">
        <f t="shared" si="392"/>
        <v/>
      </c>
      <c r="CS109" t="str">
        <f t="shared" si="393"/>
        <v/>
      </c>
      <c r="CT109" t="str">
        <f t="shared" si="394"/>
        <v/>
      </c>
      <c r="CU109" t="str">
        <f t="shared" si="395"/>
        <v/>
      </c>
      <c r="CV109" t="str">
        <f t="shared" si="396"/>
        <v/>
      </c>
      <c r="CW109" t="str">
        <f t="shared" si="397"/>
        <v/>
      </c>
      <c r="CX109" t="str">
        <f t="shared" si="398"/>
        <v/>
      </c>
      <c r="CY109" t="str">
        <f t="shared" si="399"/>
        <v/>
      </c>
      <c r="CZ109" t="str">
        <f t="shared" si="400"/>
        <v/>
      </c>
      <c r="DA109" t="str">
        <f t="shared" si="401"/>
        <v/>
      </c>
      <c r="DB109" t="str">
        <f t="shared" si="402"/>
        <v/>
      </c>
      <c r="DC109" t="str">
        <f t="shared" si="403"/>
        <v/>
      </c>
      <c r="DD109" t="str">
        <f t="shared" si="404"/>
        <v/>
      </c>
      <c r="DE109" t="str">
        <f t="shared" si="405"/>
        <v/>
      </c>
      <c r="DF109">
        <v>460</v>
      </c>
      <c r="DG109">
        <v>0</v>
      </c>
      <c r="DH109" s="14">
        <v>3066.1</v>
      </c>
      <c r="DI109" s="14">
        <v>1205</v>
      </c>
      <c r="DJ109" s="14">
        <v>9850</v>
      </c>
      <c r="DK109" s="14">
        <v>3833</v>
      </c>
      <c r="DL109" s="14">
        <v>1845</v>
      </c>
      <c r="DM109">
        <v>6.8</v>
      </c>
      <c r="DN109" s="14">
        <v>1503.1</v>
      </c>
      <c r="DO109">
        <v>34</v>
      </c>
      <c r="DP109">
        <v>160</v>
      </c>
      <c r="DQ109" s="14">
        <v>4295</v>
      </c>
      <c r="DR109" s="14">
        <v>1390</v>
      </c>
      <c r="DS109" s="14">
        <v>4866</v>
      </c>
      <c r="DT109" s="14">
        <v>1296</v>
      </c>
      <c r="DU109" s="14">
        <v>1503.1</v>
      </c>
      <c r="DV109">
        <v>6.8</v>
      </c>
      <c r="DW109">
        <v>559</v>
      </c>
      <c r="DX109" s="14">
        <v>2375.1999999999998</v>
      </c>
      <c r="DY109">
        <v>685</v>
      </c>
      <c r="DZ109">
        <v>1065</v>
      </c>
      <c r="EA109">
        <v>0</v>
      </c>
      <c r="EB109" s="14">
        <f t="shared" si="305"/>
        <v>82800</v>
      </c>
      <c r="EC109" s="14">
        <v>551898</v>
      </c>
      <c r="ED109" s="14">
        <v>216900</v>
      </c>
      <c r="EE109" s="14">
        <v>1773000</v>
      </c>
      <c r="EF109" s="14">
        <v>689940</v>
      </c>
      <c r="EG109" s="14">
        <v>332100</v>
      </c>
      <c r="EH109" s="14">
        <v>1224</v>
      </c>
      <c r="EI109" s="14">
        <v>270558</v>
      </c>
      <c r="EJ109" s="14">
        <v>6120</v>
      </c>
      <c r="EK109" s="14">
        <v>28800</v>
      </c>
      <c r="EL109" s="14">
        <v>773100</v>
      </c>
      <c r="EM109" s="14">
        <v>250200</v>
      </c>
      <c r="EN109" s="14">
        <v>875880</v>
      </c>
      <c r="EO109" s="14">
        <v>233280</v>
      </c>
      <c r="EP109" s="14">
        <v>270558</v>
      </c>
      <c r="EQ109">
        <v>1224</v>
      </c>
      <c r="ER109" s="14">
        <v>100620</v>
      </c>
      <c r="ES109" s="14">
        <v>427536</v>
      </c>
      <c r="ET109" s="14">
        <v>123300</v>
      </c>
      <c r="EU109" s="14">
        <v>191700</v>
      </c>
      <c r="EV109">
        <v>0</v>
      </c>
      <c r="EW109" t="s">
        <v>53</v>
      </c>
      <c r="EX109" t="s">
        <v>45</v>
      </c>
      <c r="EY109" t="s">
        <v>31</v>
      </c>
      <c r="EZ109" s="2" t="s">
        <v>34</v>
      </c>
      <c r="FA109" s="2"/>
      <c r="FB109" s="2"/>
      <c r="FG109" t="s">
        <v>395</v>
      </c>
      <c r="FH109">
        <v>0</v>
      </c>
      <c r="FS109">
        <v>839</v>
      </c>
    </row>
    <row r="110" spans="1:175" x14ac:dyDescent="0.2">
      <c r="A110" t="s">
        <v>60</v>
      </c>
      <c r="B110">
        <v>2004</v>
      </c>
      <c r="C110" s="45"/>
      <c r="D110" t="s">
        <v>30</v>
      </c>
      <c r="E110" t="str">
        <f t="shared" si="306"/>
        <v>CO 2004</v>
      </c>
      <c r="F110" t="s">
        <v>373</v>
      </c>
      <c r="G110" t="s">
        <v>51</v>
      </c>
      <c r="H110" t="s">
        <v>104</v>
      </c>
      <c r="I110" t="s">
        <v>374</v>
      </c>
      <c r="J110" t="str">
        <f t="shared" si="307"/>
        <v>CIG</v>
      </c>
      <c r="K110" t="str">
        <f t="shared" si="303"/>
        <v/>
      </c>
      <c r="L110" t="str">
        <f t="shared" si="308"/>
        <v/>
      </c>
      <c r="M110" t="str">
        <f t="shared" si="309"/>
        <v/>
      </c>
      <c r="N110" t="str">
        <f t="shared" si="310"/>
        <v>CIG 2004</v>
      </c>
      <c r="O110" t="str">
        <f t="shared" si="311"/>
        <v/>
      </c>
      <c r="P110" t="str">
        <f t="shared" si="312"/>
        <v/>
      </c>
      <c r="Q110" t="str">
        <f t="shared" si="313"/>
        <v/>
      </c>
      <c r="R110" t="str">
        <f t="shared" si="314"/>
        <v/>
      </c>
      <c r="S110" t="str">
        <f t="shared" si="315"/>
        <v/>
      </c>
      <c r="T110" t="str">
        <f t="shared" si="316"/>
        <v/>
      </c>
      <c r="U110" t="str">
        <f t="shared" si="317"/>
        <v/>
      </c>
      <c r="V110" t="str">
        <f t="shared" si="318"/>
        <v/>
      </c>
      <c r="W110" t="str">
        <f t="shared" si="319"/>
        <v/>
      </c>
      <c r="X110" t="str">
        <f t="shared" si="320"/>
        <v/>
      </c>
      <c r="Y110" t="str">
        <f t="shared" si="321"/>
        <v/>
      </c>
      <c r="Z110" t="str">
        <f t="shared" si="322"/>
        <v/>
      </c>
      <c r="AA110" t="str">
        <f t="shared" si="323"/>
        <v/>
      </c>
      <c r="AB110" t="str">
        <f t="shared" si="324"/>
        <v/>
      </c>
      <c r="AC110" t="str">
        <f t="shared" si="325"/>
        <v/>
      </c>
      <c r="AD110" t="str">
        <f t="shared" si="326"/>
        <v/>
      </c>
      <c r="AE110" t="str">
        <f t="shared" si="327"/>
        <v/>
      </c>
      <c r="AF110" t="str">
        <f t="shared" si="328"/>
        <v/>
      </c>
      <c r="AG110" t="str">
        <f t="shared" si="329"/>
        <v/>
      </c>
      <c r="AH110" t="str">
        <f t="shared" si="330"/>
        <v/>
      </c>
      <c r="AI110" t="str">
        <f t="shared" si="331"/>
        <v/>
      </c>
      <c r="AJ110" t="str">
        <f t="shared" si="332"/>
        <v/>
      </c>
      <c r="AK110" t="str">
        <f t="shared" si="333"/>
        <v/>
      </c>
      <c r="AL110" t="str">
        <f t="shared" si="334"/>
        <v/>
      </c>
      <c r="AM110" t="str">
        <f t="shared" si="335"/>
        <v/>
      </c>
      <c r="AN110" t="str">
        <f t="shared" si="336"/>
        <v>KN</v>
      </c>
      <c r="AO110" t="str">
        <f t="shared" si="337"/>
        <v/>
      </c>
      <c r="AP110" t="str">
        <f t="shared" si="338"/>
        <v/>
      </c>
      <c r="AQ110" t="str">
        <f t="shared" si="339"/>
        <v/>
      </c>
      <c r="AR110" t="str">
        <f t="shared" si="340"/>
        <v>KN 2004</v>
      </c>
      <c r="AS110" t="str">
        <f t="shared" si="341"/>
        <v/>
      </c>
      <c r="AT110" t="str">
        <f t="shared" si="342"/>
        <v/>
      </c>
      <c r="AU110" t="str">
        <f t="shared" si="343"/>
        <v/>
      </c>
      <c r="AV110" t="str">
        <f t="shared" si="344"/>
        <v/>
      </c>
      <c r="AW110" t="str">
        <f t="shared" si="345"/>
        <v/>
      </c>
      <c r="AX110" t="str">
        <f t="shared" si="346"/>
        <v/>
      </c>
      <c r="AY110" t="str">
        <f t="shared" si="347"/>
        <v/>
      </c>
      <c r="AZ110" t="str">
        <f t="shared" si="348"/>
        <v/>
      </c>
      <c r="BA110" t="str">
        <f t="shared" si="349"/>
        <v/>
      </c>
      <c r="BB110" t="str">
        <f t="shared" si="350"/>
        <v/>
      </c>
      <c r="BC110" t="str">
        <f t="shared" si="351"/>
        <v/>
      </c>
      <c r="BD110" t="str">
        <f t="shared" si="352"/>
        <v/>
      </c>
      <c r="BE110" t="str">
        <f t="shared" si="353"/>
        <v/>
      </c>
      <c r="BF110" t="str">
        <f t="shared" si="354"/>
        <v/>
      </c>
      <c r="BG110" t="str">
        <f t="shared" si="355"/>
        <v/>
      </c>
      <c r="BH110" t="str">
        <f t="shared" si="356"/>
        <v/>
      </c>
      <c r="BI110" t="str">
        <f t="shared" si="357"/>
        <v/>
      </c>
      <c r="BJ110" t="str">
        <f t="shared" si="358"/>
        <v/>
      </c>
      <c r="BK110" t="str">
        <f t="shared" si="359"/>
        <v/>
      </c>
      <c r="BL110" t="str">
        <f t="shared" si="360"/>
        <v/>
      </c>
      <c r="BM110" t="str">
        <f t="shared" si="361"/>
        <v/>
      </c>
      <c r="BN110" t="str">
        <f t="shared" si="362"/>
        <v/>
      </c>
      <c r="BO110" t="str">
        <f t="shared" si="363"/>
        <v/>
      </c>
      <c r="BP110" t="str">
        <f t="shared" si="364"/>
        <v/>
      </c>
      <c r="BQ110" t="str">
        <f t="shared" si="365"/>
        <v/>
      </c>
      <c r="BR110" t="str">
        <f t="shared" si="366"/>
        <v/>
      </c>
      <c r="BS110" t="str">
        <f t="shared" si="367"/>
        <v/>
      </c>
      <c r="BT110" t="str">
        <f t="shared" si="368"/>
        <v/>
      </c>
      <c r="BU110" t="str">
        <f t="shared" si="369"/>
        <v/>
      </c>
      <c r="BV110" t="str">
        <f t="shared" si="370"/>
        <v/>
      </c>
      <c r="BW110" t="str">
        <f t="shared" si="371"/>
        <v>PSCO</v>
      </c>
      <c r="BX110" t="str">
        <f t="shared" si="372"/>
        <v/>
      </c>
      <c r="BY110" t="str">
        <f t="shared" si="373"/>
        <v/>
      </c>
      <c r="BZ110" t="str">
        <f t="shared" si="374"/>
        <v/>
      </c>
      <c r="CA110" t="str">
        <f t="shared" si="375"/>
        <v>PSCO 2004</v>
      </c>
      <c r="CB110" t="str">
        <f t="shared" si="376"/>
        <v/>
      </c>
      <c r="CC110" t="str">
        <f t="shared" si="377"/>
        <v/>
      </c>
      <c r="CD110" t="str">
        <f t="shared" si="378"/>
        <v/>
      </c>
      <c r="CE110" t="str">
        <f t="shared" si="379"/>
        <v/>
      </c>
      <c r="CF110" t="str">
        <f t="shared" si="380"/>
        <v/>
      </c>
      <c r="CG110" t="str">
        <f t="shared" si="381"/>
        <v/>
      </c>
      <c r="CH110" t="str">
        <f t="shared" si="382"/>
        <v/>
      </c>
      <c r="CI110" t="str">
        <f t="shared" si="383"/>
        <v/>
      </c>
      <c r="CJ110" t="str">
        <f t="shared" si="384"/>
        <v/>
      </c>
      <c r="CK110" t="str">
        <f t="shared" si="385"/>
        <v/>
      </c>
      <c r="CL110" t="str">
        <f t="shared" si="386"/>
        <v/>
      </c>
      <c r="CM110" t="str">
        <f t="shared" si="387"/>
        <v/>
      </c>
      <c r="CN110" t="str">
        <f t="shared" si="388"/>
        <v/>
      </c>
      <c r="CO110" t="str">
        <f t="shared" si="389"/>
        <v/>
      </c>
      <c r="CP110" t="str">
        <f t="shared" si="390"/>
        <v/>
      </c>
      <c r="CQ110" t="str">
        <f t="shared" si="391"/>
        <v/>
      </c>
      <c r="CR110" t="str">
        <f t="shared" si="392"/>
        <v/>
      </c>
      <c r="CS110" t="str">
        <f t="shared" si="393"/>
        <v/>
      </c>
      <c r="CT110" t="str">
        <f t="shared" si="394"/>
        <v/>
      </c>
      <c r="CU110" t="str">
        <f t="shared" si="395"/>
        <v/>
      </c>
      <c r="CV110" t="str">
        <f t="shared" si="396"/>
        <v/>
      </c>
      <c r="CW110" t="str">
        <f t="shared" si="397"/>
        <v/>
      </c>
      <c r="CX110" t="str">
        <f t="shared" si="398"/>
        <v/>
      </c>
      <c r="CY110" t="str">
        <f t="shared" si="399"/>
        <v/>
      </c>
      <c r="CZ110" t="str">
        <f t="shared" si="400"/>
        <v/>
      </c>
      <c r="DA110" t="str">
        <f t="shared" si="401"/>
        <v/>
      </c>
      <c r="DB110" t="str">
        <f t="shared" si="402"/>
        <v/>
      </c>
      <c r="DC110" t="str">
        <f t="shared" si="403"/>
        <v/>
      </c>
      <c r="DD110" t="str">
        <f t="shared" si="404"/>
        <v/>
      </c>
      <c r="DE110" t="str">
        <f t="shared" si="405"/>
        <v/>
      </c>
      <c r="DF110">
        <v>460</v>
      </c>
      <c r="DG110">
        <v>460</v>
      </c>
      <c r="DH110" s="14">
        <v>3526.1</v>
      </c>
      <c r="DI110" s="14">
        <v>1425</v>
      </c>
      <c r="DJ110" s="14">
        <v>9850</v>
      </c>
      <c r="DK110" s="14">
        <v>4833</v>
      </c>
      <c r="DL110" s="14">
        <v>4745</v>
      </c>
      <c r="DM110">
        <v>6.8</v>
      </c>
      <c r="DN110" s="14">
        <v>1963.1</v>
      </c>
      <c r="DO110">
        <v>34</v>
      </c>
      <c r="DP110">
        <v>660</v>
      </c>
      <c r="DQ110" s="14">
        <v>6878</v>
      </c>
      <c r="DR110" s="14">
        <v>1390</v>
      </c>
      <c r="DS110" s="14">
        <v>7546</v>
      </c>
      <c r="DT110" s="14">
        <v>2946</v>
      </c>
      <c r="DU110" s="14">
        <v>1963.1</v>
      </c>
      <c r="DV110">
        <v>6.8</v>
      </c>
      <c r="DW110">
        <v>559</v>
      </c>
      <c r="DX110" s="14">
        <v>3275.2</v>
      </c>
      <c r="DY110">
        <v>905</v>
      </c>
      <c r="DZ110">
        <v>1065</v>
      </c>
      <c r="EA110">
        <v>0</v>
      </c>
      <c r="EB110" s="14">
        <f t="shared" si="305"/>
        <v>82800</v>
      </c>
      <c r="EC110" s="14">
        <v>634698</v>
      </c>
      <c r="ED110" s="14">
        <v>256500</v>
      </c>
      <c r="EE110" s="14">
        <v>1773000</v>
      </c>
      <c r="EF110" s="14">
        <v>869940</v>
      </c>
      <c r="EG110" s="14">
        <v>854100</v>
      </c>
      <c r="EH110" s="14">
        <v>1224</v>
      </c>
      <c r="EI110" s="14">
        <v>353358</v>
      </c>
      <c r="EJ110" s="14">
        <v>6120</v>
      </c>
      <c r="EK110" s="14">
        <v>118800</v>
      </c>
      <c r="EL110" s="14">
        <v>1238040</v>
      </c>
      <c r="EM110" s="14">
        <v>250200</v>
      </c>
      <c r="EN110" s="14">
        <v>1358280</v>
      </c>
      <c r="EO110" s="14">
        <v>530280</v>
      </c>
      <c r="EP110" s="14">
        <v>353358</v>
      </c>
      <c r="EQ110">
        <v>1224</v>
      </c>
      <c r="ER110" s="14">
        <v>100620</v>
      </c>
      <c r="ES110" s="14">
        <v>589536</v>
      </c>
      <c r="ET110" s="14">
        <v>162900</v>
      </c>
      <c r="EU110" s="14">
        <v>191700</v>
      </c>
      <c r="EV110">
        <v>0</v>
      </c>
      <c r="EW110" t="s">
        <v>36</v>
      </c>
      <c r="EX110" t="s">
        <v>45</v>
      </c>
      <c r="EY110" t="s">
        <v>31</v>
      </c>
      <c r="EZ110" s="8" t="s">
        <v>34</v>
      </c>
      <c r="FA110" s="8" t="s">
        <v>47</v>
      </c>
      <c r="FB110" s="8" t="s">
        <v>66</v>
      </c>
      <c r="FC110" s="3" t="s">
        <v>436</v>
      </c>
      <c r="FD110" t="s">
        <v>435</v>
      </c>
      <c r="FH110">
        <v>0</v>
      </c>
      <c r="FS110">
        <v>879</v>
      </c>
    </row>
    <row r="111" spans="1:175" x14ac:dyDescent="0.2">
      <c r="A111" t="s">
        <v>35</v>
      </c>
      <c r="B111">
        <v>2001</v>
      </c>
      <c r="C111" s="45">
        <v>37073</v>
      </c>
      <c r="D111" t="s">
        <v>144</v>
      </c>
      <c r="E111" t="str">
        <f t="shared" si="306"/>
        <v>OR 2001</v>
      </c>
      <c r="F111" t="s">
        <v>142</v>
      </c>
      <c r="G111" t="s">
        <v>143</v>
      </c>
      <c r="H111" t="s">
        <v>145</v>
      </c>
      <c r="I111" t="s">
        <v>146</v>
      </c>
      <c r="J111" t="str">
        <f t="shared" si="307"/>
        <v/>
      </c>
      <c r="K111" t="str">
        <f t="shared" si="303"/>
        <v/>
      </c>
      <c r="L111" t="str">
        <f t="shared" si="308"/>
        <v/>
      </c>
      <c r="M111" t="str">
        <f t="shared" si="309"/>
        <v/>
      </c>
      <c r="N111" t="str">
        <f t="shared" si="310"/>
        <v/>
      </c>
      <c r="O111" t="str">
        <f t="shared" si="311"/>
        <v/>
      </c>
      <c r="P111" t="str">
        <f t="shared" si="312"/>
        <v/>
      </c>
      <c r="Q111" t="str">
        <f t="shared" si="313"/>
        <v/>
      </c>
      <c r="R111" t="str">
        <f t="shared" si="314"/>
        <v/>
      </c>
      <c r="S111" t="str">
        <f t="shared" si="315"/>
        <v/>
      </c>
      <c r="T111" t="str">
        <f t="shared" si="316"/>
        <v/>
      </c>
      <c r="U111" t="str">
        <f t="shared" si="317"/>
        <v/>
      </c>
      <c r="V111" t="str">
        <f t="shared" si="318"/>
        <v/>
      </c>
      <c r="W111" t="str">
        <f t="shared" si="319"/>
        <v/>
      </c>
      <c r="X111" t="str">
        <f t="shared" si="320"/>
        <v/>
      </c>
      <c r="Y111" t="str">
        <f t="shared" si="321"/>
        <v/>
      </c>
      <c r="Z111" t="str">
        <f t="shared" si="322"/>
        <v/>
      </c>
      <c r="AA111" t="str">
        <f t="shared" si="323"/>
        <v/>
      </c>
      <c r="AB111" t="str">
        <f t="shared" si="324"/>
        <v/>
      </c>
      <c r="AC111" t="str">
        <f t="shared" si="325"/>
        <v/>
      </c>
      <c r="AD111" t="str">
        <f t="shared" si="326"/>
        <v/>
      </c>
      <c r="AE111" t="str">
        <f t="shared" si="327"/>
        <v/>
      </c>
      <c r="AF111" t="str">
        <f t="shared" si="328"/>
        <v/>
      </c>
      <c r="AG111" t="str">
        <f t="shared" si="329"/>
        <v/>
      </c>
      <c r="AH111" t="str">
        <f t="shared" si="330"/>
        <v/>
      </c>
      <c r="AI111" t="str">
        <f t="shared" si="331"/>
        <v/>
      </c>
      <c r="AJ111" t="str">
        <f t="shared" si="332"/>
        <v/>
      </c>
      <c r="AK111" t="str">
        <f t="shared" si="333"/>
        <v/>
      </c>
      <c r="AL111" t="str">
        <f t="shared" si="334"/>
        <v/>
      </c>
      <c r="AM111" t="str">
        <f t="shared" si="335"/>
        <v/>
      </c>
      <c r="AN111" t="str">
        <f t="shared" si="336"/>
        <v/>
      </c>
      <c r="AO111" t="str">
        <f t="shared" si="337"/>
        <v/>
      </c>
      <c r="AP111" t="str">
        <f t="shared" si="338"/>
        <v/>
      </c>
      <c r="AQ111" t="str">
        <f t="shared" si="339"/>
        <v/>
      </c>
      <c r="AR111" t="str">
        <f t="shared" si="340"/>
        <v/>
      </c>
      <c r="AS111" t="str">
        <f t="shared" si="341"/>
        <v/>
      </c>
      <c r="AT111" t="str">
        <f t="shared" si="342"/>
        <v/>
      </c>
      <c r="AU111" t="str">
        <f t="shared" si="343"/>
        <v/>
      </c>
      <c r="AV111" t="str">
        <f t="shared" si="344"/>
        <v/>
      </c>
      <c r="AW111" t="str">
        <f t="shared" si="345"/>
        <v/>
      </c>
      <c r="AX111" t="str">
        <f t="shared" si="346"/>
        <v/>
      </c>
      <c r="AY111" t="str">
        <f t="shared" si="347"/>
        <v/>
      </c>
      <c r="AZ111" t="str">
        <f t="shared" si="348"/>
        <v/>
      </c>
      <c r="BA111" t="str">
        <f t="shared" si="349"/>
        <v/>
      </c>
      <c r="BB111" t="str">
        <f t="shared" si="350"/>
        <v/>
      </c>
      <c r="BC111" t="str">
        <f t="shared" si="351"/>
        <v/>
      </c>
      <c r="BD111" t="str">
        <f t="shared" si="352"/>
        <v/>
      </c>
      <c r="BE111" t="str">
        <f t="shared" si="353"/>
        <v/>
      </c>
      <c r="BF111" t="str">
        <f t="shared" si="354"/>
        <v/>
      </c>
      <c r="BG111" t="str">
        <f t="shared" si="355"/>
        <v/>
      </c>
      <c r="BH111" t="str">
        <f t="shared" si="356"/>
        <v/>
      </c>
      <c r="BI111" t="str">
        <f t="shared" si="357"/>
        <v/>
      </c>
      <c r="BJ111" t="str">
        <f t="shared" si="358"/>
        <v/>
      </c>
      <c r="BK111" t="str">
        <f t="shared" si="359"/>
        <v/>
      </c>
      <c r="BL111" t="str">
        <f t="shared" si="360"/>
        <v/>
      </c>
      <c r="BM111" t="str">
        <f t="shared" si="361"/>
        <v/>
      </c>
      <c r="BN111" t="str">
        <f t="shared" si="362"/>
        <v/>
      </c>
      <c r="BO111" t="str">
        <f t="shared" si="363"/>
        <v/>
      </c>
      <c r="BP111" t="str">
        <f t="shared" si="364"/>
        <v/>
      </c>
      <c r="BQ111" t="str">
        <f t="shared" si="365"/>
        <v/>
      </c>
      <c r="BR111" t="str">
        <f t="shared" si="366"/>
        <v>PGT</v>
      </c>
      <c r="BS111" t="str">
        <f t="shared" si="367"/>
        <v>PGT 2001</v>
      </c>
      <c r="BT111" t="str">
        <f t="shared" si="368"/>
        <v/>
      </c>
      <c r="BU111" t="str">
        <f t="shared" si="369"/>
        <v/>
      </c>
      <c r="BV111" t="str">
        <f t="shared" si="370"/>
        <v/>
      </c>
      <c r="BW111" t="str">
        <f t="shared" si="371"/>
        <v/>
      </c>
      <c r="BX111" t="str">
        <f t="shared" si="372"/>
        <v/>
      </c>
      <c r="BY111" t="str">
        <f t="shared" si="373"/>
        <v/>
      </c>
      <c r="BZ111" t="str">
        <f t="shared" si="374"/>
        <v/>
      </c>
      <c r="CA111" t="str">
        <f t="shared" si="375"/>
        <v/>
      </c>
      <c r="CB111" t="str">
        <f t="shared" si="376"/>
        <v/>
      </c>
      <c r="CC111" t="str">
        <f t="shared" si="377"/>
        <v/>
      </c>
      <c r="CD111" t="str">
        <f t="shared" si="378"/>
        <v/>
      </c>
      <c r="CE111" t="str">
        <f t="shared" si="379"/>
        <v/>
      </c>
      <c r="CF111" t="str">
        <f t="shared" si="380"/>
        <v/>
      </c>
      <c r="CG111" t="str">
        <f t="shared" si="381"/>
        <v/>
      </c>
      <c r="CH111" t="str">
        <f t="shared" si="382"/>
        <v/>
      </c>
      <c r="CI111" t="str">
        <f t="shared" si="383"/>
        <v/>
      </c>
      <c r="CJ111" t="str">
        <f t="shared" si="384"/>
        <v/>
      </c>
      <c r="CK111" t="str">
        <f t="shared" si="385"/>
        <v/>
      </c>
      <c r="CL111" t="str">
        <f t="shared" si="386"/>
        <v/>
      </c>
      <c r="CM111" t="str">
        <f t="shared" si="387"/>
        <v/>
      </c>
      <c r="CN111" t="str">
        <f t="shared" si="388"/>
        <v/>
      </c>
      <c r="CO111" t="str">
        <f t="shared" si="389"/>
        <v/>
      </c>
      <c r="CP111" t="str">
        <f t="shared" si="390"/>
        <v/>
      </c>
      <c r="CQ111" t="str">
        <f t="shared" si="391"/>
        <v/>
      </c>
      <c r="CR111" t="str">
        <f t="shared" si="392"/>
        <v/>
      </c>
      <c r="CS111" t="str">
        <f t="shared" si="393"/>
        <v/>
      </c>
      <c r="CT111" t="str">
        <f t="shared" si="394"/>
        <v/>
      </c>
      <c r="CU111" t="str">
        <f t="shared" si="395"/>
        <v/>
      </c>
      <c r="CV111" t="str">
        <f t="shared" si="396"/>
        <v/>
      </c>
      <c r="CW111" t="str">
        <f t="shared" si="397"/>
        <v/>
      </c>
      <c r="CX111" t="str">
        <f t="shared" si="398"/>
        <v/>
      </c>
      <c r="CY111" t="str">
        <f t="shared" si="399"/>
        <v/>
      </c>
      <c r="CZ111" t="str">
        <f t="shared" si="400"/>
        <v/>
      </c>
      <c r="DA111" t="str">
        <f t="shared" si="401"/>
        <v/>
      </c>
      <c r="DB111" t="str">
        <f t="shared" si="402"/>
        <v/>
      </c>
      <c r="DC111" t="str">
        <f t="shared" si="403"/>
        <v/>
      </c>
      <c r="DD111" t="str">
        <f t="shared" si="404"/>
        <v/>
      </c>
      <c r="DE111" t="str">
        <f t="shared" si="405"/>
        <v/>
      </c>
      <c r="DF111">
        <v>490</v>
      </c>
      <c r="DG111">
        <v>313</v>
      </c>
      <c r="DH111" s="14">
        <v>1326.1</v>
      </c>
      <c r="DI111" s="14">
        <v>1205</v>
      </c>
      <c r="DJ111" s="14">
        <v>560</v>
      </c>
      <c r="DK111" s="14">
        <v>0</v>
      </c>
      <c r="DL111" s="14">
        <v>0</v>
      </c>
      <c r="DM111">
        <v>6.8</v>
      </c>
      <c r="DN111" s="14">
        <v>1023.1</v>
      </c>
      <c r="DO111">
        <v>34</v>
      </c>
      <c r="DP111">
        <v>160</v>
      </c>
      <c r="DQ111" s="14">
        <v>0</v>
      </c>
      <c r="DR111" s="14">
        <v>0</v>
      </c>
      <c r="DS111" s="14">
        <v>500</v>
      </c>
      <c r="DT111" s="14">
        <v>490</v>
      </c>
      <c r="DU111" s="14">
        <v>1023.1</v>
      </c>
      <c r="DV111">
        <v>6.8</v>
      </c>
      <c r="DW111">
        <v>49</v>
      </c>
      <c r="DX111" s="14">
        <v>5.2</v>
      </c>
      <c r="DY111">
        <v>685</v>
      </c>
      <c r="DZ111">
        <v>1065</v>
      </c>
      <c r="EA111">
        <v>0</v>
      </c>
      <c r="EB111" s="14">
        <f t="shared" si="305"/>
        <v>88200</v>
      </c>
      <c r="EC111" s="14">
        <v>238698</v>
      </c>
      <c r="ED111" s="14">
        <v>216900</v>
      </c>
      <c r="EE111" s="14">
        <v>100800</v>
      </c>
      <c r="EF111" s="14">
        <v>0</v>
      </c>
      <c r="EG111" s="14">
        <v>0</v>
      </c>
      <c r="EH111" s="14">
        <v>1224</v>
      </c>
      <c r="EI111" s="14">
        <v>184158</v>
      </c>
      <c r="EJ111" s="14">
        <v>6120</v>
      </c>
      <c r="EK111" s="14">
        <v>28800</v>
      </c>
      <c r="EL111" s="14">
        <v>0</v>
      </c>
      <c r="EM111" s="14">
        <v>0</v>
      </c>
      <c r="EN111" s="14">
        <v>90000</v>
      </c>
      <c r="EO111" s="14">
        <v>88200</v>
      </c>
      <c r="EP111" s="14">
        <v>184158</v>
      </c>
      <c r="EQ111">
        <v>1224</v>
      </c>
      <c r="ER111" s="14">
        <v>8820</v>
      </c>
      <c r="ES111" s="14">
        <v>936</v>
      </c>
      <c r="ET111" s="14">
        <v>123300</v>
      </c>
      <c r="EU111" s="14">
        <v>191700</v>
      </c>
      <c r="EV111">
        <v>0</v>
      </c>
      <c r="EW111" t="s">
        <v>53</v>
      </c>
      <c r="EX111" t="s">
        <v>45</v>
      </c>
      <c r="EY111" t="s">
        <v>31</v>
      </c>
      <c r="EZ111" s="8"/>
      <c r="FA111" s="8" t="s">
        <v>147</v>
      </c>
      <c r="FB111" s="1"/>
      <c r="FG111" t="s">
        <v>273</v>
      </c>
      <c r="FS111">
        <v>617</v>
      </c>
    </row>
    <row r="112" spans="1:175" x14ac:dyDescent="0.2">
      <c r="A112" t="s">
        <v>35</v>
      </c>
      <c r="B112">
        <v>2001</v>
      </c>
      <c r="C112" s="45">
        <v>37104</v>
      </c>
      <c r="D112" t="s">
        <v>6</v>
      </c>
      <c r="E112" t="str">
        <f t="shared" si="306"/>
        <v>ID 2001</v>
      </c>
      <c r="F112" t="s">
        <v>96</v>
      </c>
      <c r="G112" t="s">
        <v>97</v>
      </c>
      <c r="H112" t="s">
        <v>98</v>
      </c>
      <c r="I112" t="s">
        <v>99</v>
      </c>
      <c r="J112" t="str">
        <f t="shared" si="307"/>
        <v/>
      </c>
      <c r="K112" t="str">
        <f t="shared" si="303"/>
        <v/>
      </c>
      <c r="L112" t="str">
        <f t="shared" si="308"/>
        <v/>
      </c>
      <c r="M112" t="str">
        <f t="shared" si="309"/>
        <v/>
      </c>
      <c r="N112" t="str">
        <f t="shared" si="310"/>
        <v/>
      </c>
      <c r="O112" t="str">
        <f t="shared" si="311"/>
        <v/>
      </c>
      <c r="P112" t="str">
        <f t="shared" si="312"/>
        <v/>
      </c>
      <c r="Q112" t="str">
        <f t="shared" si="313"/>
        <v/>
      </c>
      <c r="R112" t="str">
        <f t="shared" si="314"/>
        <v/>
      </c>
      <c r="S112" t="str">
        <f t="shared" si="315"/>
        <v/>
      </c>
      <c r="T112" t="str">
        <f t="shared" si="316"/>
        <v/>
      </c>
      <c r="U112" t="str">
        <f t="shared" si="317"/>
        <v/>
      </c>
      <c r="V112" t="str">
        <f t="shared" si="318"/>
        <v/>
      </c>
      <c r="W112" t="str">
        <f t="shared" si="319"/>
        <v/>
      </c>
      <c r="X112" t="str">
        <f t="shared" si="320"/>
        <v/>
      </c>
      <c r="Y112" t="str">
        <f t="shared" si="321"/>
        <v/>
      </c>
      <c r="Z112" t="str">
        <f t="shared" si="322"/>
        <v/>
      </c>
      <c r="AA112" t="str">
        <f t="shared" si="323"/>
        <v/>
      </c>
      <c r="AB112" t="str">
        <f t="shared" si="324"/>
        <v/>
      </c>
      <c r="AC112" t="str">
        <f t="shared" si="325"/>
        <v/>
      </c>
      <c r="AD112" t="str">
        <f t="shared" si="326"/>
        <v/>
      </c>
      <c r="AE112" t="str">
        <f t="shared" si="327"/>
        <v/>
      </c>
      <c r="AF112" t="str">
        <f t="shared" si="328"/>
        <v/>
      </c>
      <c r="AG112" t="str">
        <f t="shared" si="329"/>
        <v/>
      </c>
      <c r="AH112" t="str">
        <f t="shared" si="330"/>
        <v/>
      </c>
      <c r="AI112" t="str">
        <f t="shared" si="331"/>
        <v/>
      </c>
      <c r="AJ112" t="str">
        <f t="shared" si="332"/>
        <v/>
      </c>
      <c r="AK112" t="str">
        <f t="shared" si="333"/>
        <v/>
      </c>
      <c r="AL112" t="str">
        <f t="shared" si="334"/>
        <v/>
      </c>
      <c r="AM112" t="str">
        <f t="shared" si="335"/>
        <v/>
      </c>
      <c r="AN112" t="str">
        <f t="shared" si="336"/>
        <v/>
      </c>
      <c r="AO112" t="str">
        <f t="shared" si="337"/>
        <v/>
      </c>
      <c r="AP112" t="str">
        <f t="shared" si="338"/>
        <v/>
      </c>
      <c r="AQ112" t="str">
        <f t="shared" si="339"/>
        <v/>
      </c>
      <c r="AR112" t="str">
        <f t="shared" si="340"/>
        <v/>
      </c>
      <c r="AS112" t="str">
        <f t="shared" si="341"/>
        <v/>
      </c>
      <c r="AT112" t="str">
        <f t="shared" si="342"/>
        <v/>
      </c>
      <c r="AU112" t="str">
        <f t="shared" si="343"/>
        <v/>
      </c>
      <c r="AV112" t="str">
        <f t="shared" si="344"/>
        <v/>
      </c>
      <c r="AW112" t="str">
        <f t="shared" si="345"/>
        <v/>
      </c>
      <c r="AX112" t="str">
        <f t="shared" si="346"/>
        <v/>
      </c>
      <c r="AY112" t="str">
        <f t="shared" si="347"/>
        <v/>
      </c>
      <c r="AZ112" t="str">
        <f t="shared" si="348"/>
        <v/>
      </c>
      <c r="BA112" t="str">
        <f t="shared" si="349"/>
        <v/>
      </c>
      <c r="BB112" t="str">
        <f t="shared" si="350"/>
        <v/>
      </c>
      <c r="BC112" t="str">
        <f t="shared" si="351"/>
        <v/>
      </c>
      <c r="BD112" t="str">
        <f t="shared" si="352"/>
        <v/>
      </c>
      <c r="BE112" t="str">
        <f t="shared" si="353"/>
        <v/>
      </c>
      <c r="BF112" t="str">
        <f t="shared" si="354"/>
        <v/>
      </c>
      <c r="BG112" t="str">
        <f t="shared" si="355"/>
        <v/>
      </c>
      <c r="BH112" t="str">
        <f t="shared" si="356"/>
        <v/>
      </c>
      <c r="BI112" t="str">
        <f t="shared" si="357"/>
        <v/>
      </c>
      <c r="BJ112" t="str">
        <f t="shared" si="358"/>
        <v/>
      </c>
      <c r="BK112" t="str">
        <f t="shared" si="359"/>
        <v/>
      </c>
      <c r="BL112" t="str">
        <f t="shared" si="360"/>
        <v/>
      </c>
      <c r="BM112" t="str">
        <f t="shared" si="361"/>
        <v/>
      </c>
      <c r="BN112" t="str">
        <f t="shared" si="362"/>
        <v/>
      </c>
      <c r="BO112" t="str">
        <f t="shared" si="363"/>
        <v/>
      </c>
      <c r="BP112" t="str">
        <f t="shared" si="364"/>
        <v/>
      </c>
      <c r="BQ112" t="str">
        <f t="shared" si="365"/>
        <v/>
      </c>
      <c r="BR112" t="str">
        <f t="shared" si="366"/>
        <v>PGT</v>
      </c>
      <c r="BS112" t="str">
        <f t="shared" si="367"/>
        <v>PGT 2001</v>
      </c>
      <c r="BT112" t="str">
        <f t="shared" si="368"/>
        <v/>
      </c>
      <c r="BU112" t="str">
        <f t="shared" si="369"/>
        <v/>
      </c>
      <c r="BV112" t="str">
        <f t="shared" si="370"/>
        <v/>
      </c>
      <c r="BW112" t="str">
        <f t="shared" si="371"/>
        <v/>
      </c>
      <c r="BX112" t="str">
        <f t="shared" si="372"/>
        <v/>
      </c>
      <c r="BY112" t="str">
        <f t="shared" si="373"/>
        <v/>
      </c>
      <c r="BZ112" t="str">
        <f t="shared" si="374"/>
        <v/>
      </c>
      <c r="CA112" t="str">
        <f t="shared" si="375"/>
        <v/>
      </c>
      <c r="CB112" t="str">
        <f t="shared" si="376"/>
        <v/>
      </c>
      <c r="CC112" t="str">
        <f t="shared" si="377"/>
        <v/>
      </c>
      <c r="CD112" t="str">
        <f t="shared" si="378"/>
        <v/>
      </c>
      <c r="CE112" t="str">
        <f t="shared" si="379"/>
        <v/>
      </c>
      <c r="CF112" t="str">
        <f t="shared" si="380"/>
        <v/>
      </c>
      <c r="CG112" t="str">
        <f t="shared" si="381"/>
        <v/>
      </c>
      <c r="CH112" t="str">
        <f t="shared" si="382"/>
        <v/>
      </c>
      <c r="CI112" t="str">
        <f t="shared" si="383"/>
        <v/>
      </c>
      <c r="CJ112" t="str">
        <f t="shared" si="384"/>
        <v/>
      </c>
      <c r="CK112" t="str">
        <f t="shared" si="385"/>
        <v/>
      </c>
      <c r="CL112" t="str">
        <f t="shared" si="386"/>
        <v/>
      </c>
      <c r="CM112" t="str">
        <f t="shared" si="387"/>
        <v/>
      </c>
      <c r="CN112" t="str">
        <f t="shared" si="388"/>
        <v/>
      </c>
      <c r="CO112" t="str">
        <f t="shared" si="389"/>
        <v/>
      </c>
      <c r="CP112" t="str">
        <f t="shared" si="390"/>
        <v/>
      </c>
      <c r="CQ112" t="str">
        <f t="shared" si="391"/>
        <v/>
      </c>
      <c r="CR112" t="str">
        <f t="shared" si="392"/>
        <v/>
      </c>
      <c r="CS112" t="str">
        <f t="shared" si="393"/>
        <v/>
      </c>
      <c r="CT112" t="str">
        <f t="shared" si="394"/>
        <v/>
      </c>
      <c r="CU112" t="str">
        <f t="shared" si="395"/>
        <v/>
      </c>
      <c r="CV112" t="str">
        <f t="shared" si="396"/>
        <v/>
      </c>
      <c r="CW112" t="str">
        <f t="shared" si="397"/>
        <v/>
      </c>
      <c r="CX112" t="str">
        <f t="shared" si="398"/>
        <v/>
      </c>
      <c r="CY112" t="str">
        <f t="shared" si="399"/>
        <v/>
      </c>
      <c r="CZ112" t="str">
        <f t="shared" si="400"/>
        <v/>
      </c>
      <c r="DA112" t="str">
        <f t="shared" si="401"/>
        <v/>
      </c>
      <c r="DB112" t="str">
        <f t="shared" si="402"/>
        <v/>
      </c>
      <c r="DC112" t="str">
        <f t="shared" si="403"/>
        <v/>
      </c>
      <c r="DD112" t="str">
        <f t="shared" si="404"/>
        <v/>
      </c>
      <c r="DE112" t="str">
        <f t="shared" si="405"/>
        <v/>
      </c>
      <c r="DF112">
        <v>270</v>
      </c>
      <c r="DG112">
        <v>270</v>
      </c>
      <c r="DH112" s="14">
        <v>1326.1</v>
      </c>
      <c r="DI112" s="14">
        <v>1205</v>
      </c>
      <c r="DJ112" s="14">
        <v>680</v>
      </c>
      <c r="DK112" s="14">
        <v>320</v>
      </c>
      <c r="DL112" s="14">
        <v>0</v>
      </c>
      <c r="DM112">
        <v>6.8</v>
      </c>
      <c r="DN112" s="14">
        <v>1023.1</v>
      </c>
      <c r="DO112">
        <v>34</v>
      </c>
      <c r="DP112">
        <v>160</v>
      </c>
      <c r="DQ112" s="14">
        <v>0</v>
      </c>
      <c r="DR112" s="14">
        <v>0</v>
      </c>
      <c r="DS112" s="14">
        <v>1051</v>
      </c>
      <c r="DT112" s="14">
        <v>760</v>
      </c>
      <c r="DU112" s="14">
        <v>1023.1</v>
      </c>
      <c r="DV112">
        <v>6.8</v>
      </c>
      <c r="DW112">
        <v>49</v>
      </c>
      <c r="DX112" s="14">
        <v>5.2</v>
      </c>
      <c r="DY112">
        <v>685</v>
      </c>
      <c r="DZ112">
        <v>1065</v>
      </c>
      <c r="EA112">
        <v>0</v>
      </c>
      <c r="EB112" s="14">
        <f t="shared" si="101"/>
        <v>48600</v>
      </c>
      <c r="EC112" s="14">
        <v>238698</v>
      </c>
      <c r="ED112" s="14">
        <v>216900</v>
      </c>
      <c r="EE112" s="14">
        <v>122400</v>
      </c>
      <c r="EF112" s="14">
        <v>57600</v>
      </c>
      <c r="EG112" s="14">
        <v>0</v>
      </c>
      <c r="EH112" s="14">
        <v>1224</v>
      </c>
      <c r="EI112" s="14">
        <v>184158</v>
      </c>
      <c r="EJ112" s="14">
        <v>6120</v>
      </c>
      <c r="EK112" s="14">
        <v>28800</v>
      </c>
      <c r="EL112" s="14">
        <v>0</v>
      </c>
      <c r="EM112" s="14">
        <v>0</v>
      </c>
      <c r="EN112" s="14">
        <v>189180</v>
      </c>
      <c r="EO112" s="14">
        <v>136800</v>
      </c>
      <c r="EP112" s="14">
        <v>184158</v>
      </c>
      <c r="EQ112">
        <v>1224</v>
      </c>
      <c r="ER112" s="14">
        <v>8820</v>
      </c>
      <c r="ES112" s="14">
        <v>936</v>
      </c>
      <c r="ET112" s="14">
        <v>123300</v>
      </c>
      <c r="EU112" s="14">
        <v>191700</v>
      </c>
      <c r="EV112">
        <v>0</v>
      </c>
      <c r="EW112" t="s">
        <v>53</v>
      </c>
      <c r="EX112" t="s">
        <v>45</v>
      </c>
      <c r="EY112" t="s">
        <v>31</v>
      </c>
      <c r="EZ112" s="8"/>
      <c r="FA112" s="8" t="s">
        <v>147</v>
      </c>
      <c r="FB112" s="7"/>
      <c r="FS112">
        <v>193</v>
      </c>
    </row>
    <row r="113" spans="1:175" x14ac:dyDescent="0.2">
      <c r="A113" t="s">
        <v>60</v>
      </c>
      <c r="B113">
        <v>2001</v>
      </c>
      <c r="C113" s="45"/>
      <c r="D113" t="s">
        <v>63</v>
      </c>
      <c r="E113" t="str">
        <f t="shared" si="306"/>
        <v>WY 2001</v>
      </c>
      <c r="F113" t="s">
        <v>174</v>
      </c>
      <c r="G113" t="s">
        <v>62</v>
      </c>
      <c r="H113" t="s">
        <v>175</v>
      </c>
      <c r="I113" t="s">
        <v>175</v>
      </c>
      <c r="J113" t="str">
        <f t="shared" si="307"/>
        <v/>
      </c>
      <c r="K113" t="str">
        <f t="shared" si="303"/>
        <v/>
      </c>
      <c r="L113" t="str">
        <f t="shared" si="308"/>
        <v/>
      </c>
      <c r="M113" t="str">
        <f t="shared" si="309"/>
        <v/>
      </c>
      <c r="N113" t="str">
        <f t="shared" si="310"/>
        <v/>
      </c>
      <c r="O113" t="str">
        <f t="shared" si="311"/>
        <v/>
      </c>
      <c r="P113" t="str">
        <f t="shared" si="312"/>
        <v/>
      </c>
      <c r="Q113" t="str">
        <f t="shared" si="313"/>
        <v/>
      </c>
      <c r="R113" t="str">
        <f t="shared" si="314"/>
        <v/>
      </c>
      <c r="S113" t="str">
        <f t="shared" si="315"/>
        <v/>
      </c>
      <c r="T113" t="str">
        <f t="shared" si="316"/>
        <v/>
      </c>
      <c r="U113" t="str">
        <f t="shared" si="317"/>
        <v/>
      </c>
      <c r="V113" t="str">
        <f t="shared" si="318"/>
        <v/>
      </c>
      <c r="W113" t="str">
        <f t="shared" si="319"/>
        <v/>
      </c>
      <c r="X113" t="str">
        <f t="shared" si="320"/>
        <v/>
      </c>
      <c r="Y113" t="str">
        <f t="shared" si="321"/>
        <v/>
      </c>
      <c r="Z113" t="str">
        <f t="shared" si="322"/>
        <v/>
      </c>
      <c r="AA113" t="str">
        <f t="shared" si="323"/>
        <v/>
      </c>
      <c r="AB113" t="str">
        <f t="shared" si="324"/>
        <v/>
      </c>
      <c r="AC113" t="str">
        <f t="shared" si="325"/>
        <v/>
      </c>
      <c r="AD113" t="str">
        <f t="shared" si="326"/>
        <v/>
      </c>
      <c r="AE113" t="str">
        <f t="shared" si="327"/>
        <v/>
      </c>
      <c r="AF113" t="str">
        <f t="shared" si="328"/>
        <v/>
      </c>
      <c r="AG113" t="str">
        <f t="shared" si="329"/>
        <v/>
      </c>
      <c r="AH113" t="str">
        <f t="shared" si="330"/>
        <v/>
      </c>
      <c r="AI113" t="str">
        <f t="shared" si="331"/>
        <v/>
      </c>
      <c r="AJ113" t="str">
        <f t="shared" si="332"/>
        <v/>
      </c>
      <c r="AK113" t="str">
        <f t="shared" si="333"/>
        <v/>
      </c>
      <c r="AL113" t="str">
        <f t="shared" si="334"/>
        <v/>
      </c>
      <c r="AM113" t="str">
        <f t="shared" si="335"/>
        <v/>
      </c>
      <c r="AN113" t="str">
        <f t="shared" si="336"/>
        <v/>
      </c>
      <c r="AO113" t="str">
        <f t="shared" si="337"/>
        <v/>
      </c>
      <c r="AP113" t="str">
        <f t="shared" si="338"/>
        <v/>
      </c>
      <c r="AQ113" t="str">
        <f t="shared" si="339"/>
        <v/>
      </c>
      <c r="AR113" t="str">
        <f t="shared" si="340"/>
        <v/>
      </c>
      <c r="AS113" t="str">
        <f t="shared" si="341"/>
        <v/>
      </c>
      <c r="AT113" t="str">
        <f t="shared" si="342"/>
        <v/>
      </c>
      <c r="AU113" t="str">
        <f t="shared" si="343"/>
        <v/>
      </c>
      <c r="AV113" t="str">
        <f t="shared" si="344"/>
        <v/>
      </c>
      <c r="AW113" t="str">
        <f t="shared" si="345"/>
        <v/>
      </c>
      <c r="AX113" t="str">
        <f t="shared" si="346"/>
        <v/>
      </c>
      <c r="AY113" t="str">
        <f t="shared" si="347"/>
        <v/>
      </c>
      <c r="AZ113" t="str">
        <f t="shared" si="348"/>
        <v/>
      </c>
      <c r="BA113" t="str">
        <f t="shared" si="349"/>
        <v/>
      </c>
      <c r="BB113" t="str">
        <f t="shared" si="350"/>
        <v/>
      </c>
      <c r="BC113" t="str">
        <f t="shared" si="351"/>
        <v/>
      </c>
      <c r="BD113" t="str">
        <f t="shared" si="352"/>
        <v/>
      </c>
      <c r="BE113" t="str">
        <f t="shared" si="353"/>
        <v/>
      </c>
      <c r="BF113" t="str">
        <f t="shared" si="354"/>
        <v/>
      </c>
      <c r="BG113" t="str">
        <f t="shared" si="355"/>
        <v/>
      </c>
      <c r="BH113" t="str">
        <f t="shared" si="356"/>
        <v/>
      </c>
      <c r="BI113" t="str">
        <f t="shared" si="357"/>
        <v/>
      </c>
      <c r="BJ113" t="str">
        <f t="shared" si="358"/>
        <v/>
      </c>
      <c r="BK113" t="str">
        <f t="shared" si="359"/>
        <v/>
      </c>
      <c r="BL113" t="str">
        <f t="shared" si="360"/>
        <v/>
      </c>
      <c r="BM113" t="str">
        <f t="shared" si="361"/>
        <v/>
      </c>
      <c r="BN113" t="str">
        <f t="shared" si="362"/>
        <v/>
      </c>
      <c r="BO113" t="str">
        <f t="shared" si="363"/>
        <v/>
      </c>
      <c r="BP113" t="str">
        <f t="shared" si="364"/>
        <v/>
      </c>
      <c r="BQ113" t="str">
        <f t="shared" si="365"/>
        <v/>
      </c>
      <c r="BR113" t="str">
        <f t="shared" si="366"/>
        <v/>
      </c>
      <c r="BS113" t="str">
        <f t="shared" si="367"/>
        <v/>
      </c>
      <c r="BT113" t="str">
        <f t="shared" si="368"/>
        <v/>
      </c>
      <c r="BU113" t="str">
        <f t="shared" si="369"/>
        <v/>
      </c>
      <c r="BV113" t="str">
        <f t="shared" si="370"/>
        <v/>
      </c>
      <c r="BW113" t="str">
        <f t="shared" si="371"/>
        <v/>
      </c>
      <c r="BX113" t="str">
        <f t="shared" si="372"/>
        <v/>
      </c>
      <c r="BY113" t="str">
        <f t="shared" si="373"/>
        <v/>
      </c>
      <c r="BZ113" t="str">
        <f t="shared" si="374"/>
        <v/>
      </c>
      <c r="CA113" t="str">
        <f t="shared" si="375"/>
        <v/>
      </c>
      <c r="CB113" t="str">
        <f t="shared" si="376"/>
        <v/>
      </c>
      <c r="CC113" t="str">
        <f t="shared" si="377"/>
        <v/>
      </c>
      <c r="CD113" t="str">
        <f t="shared" si="378"/>
        <v/>
      </c>
      <c r="CE113" t="str">
        <f t="shared" si="379"/>
        <v/>
      </c>
      <c r="CF113" t="str">
        <f t="shared" si="380"/>
        <v/>
      </c>
      <c r="CG113" t="str">
        <f t="shared" si="381"/>
        <v/>
      </c>
      <c r="CH113" t="str">
        <f t="shared" si="382"/>
        <v/>
      </c>
      <c r="CI113" t="str">
        <f t="shared" si="383"/>
        <v/>
      </c>
      <c r="CJ113" t="str">
        <f t="shared" si="384"/>
        <v/>
      </c>
      <c r="CK113" t="str">
        <f t="shared" si="385"/>
        <v/>
      </c>
      <c r="CL113" t="str">
        <f t="shared" si="386"/>
        <v/>
      </c>
      <c r="CM113" t="str">
        <f t="shared" si="387"/>
        <v/>
      </c>
      <c r="CN113" t="str">
        <f t="shared" si="388"/>
        <v/>
      </c>
      <c r="CO113" t="str">
        <f t="shared" si="389"/>
        <v/>
      </c>
      <c r="CP113" t="str">
        <f t="shared" si="390"/>
        <v/>
      </c>
      <c r="CQ113" t="str">
        <f t="shared" si="391"/>
        <v/>
      </c>
      <c r="CR113" t="str">
        <f t="shared" si="392"/>
        <v/>
      </c>
      <c r="CS113" t="str">
        <f t="shared" si="393"/>
        <v/>
      </c>
      <c r="CT113" t="str">
        <f t="shared" si="394"/>
        <v/>
      </c>
      <c r="CU113" t="str">
        <f t="shared" si="395"/>
        <v/>
      </c>
      <c r="CV113" t="str">
        <f t="shared" si="396"/>
        <v/>
      </c>
      <c r="CW113" t="str">
        <f t="shared" si="397"/>
        <v/>
      </c>
      <c r="CX113" t="str">
        <f t="shared" si="398"/>
        <v/>
      </c>
      <c r="CY113" t="str">
        <f t="shared" si="399"/>
        <v/>
      </c>
      <c r="CZ113" t="str">
        <f t="shared" si="400"/>
        <v/>
      </c>
      <c r="DA113" t="str">
        <f t="shared" si="401"/>
        <v/>
      </c>
      <c r="DB113" t="str">
        <f t="shared" si="402"/>
        <v/>
      </c>
      <c r="DC113" t="str">
        <f t="shared" si="403"/>
        <v/>
      </c>
      <c r="DD113" t="str">
        <f t="shared" si="404"/>
        <v/>
      </c>
      <c r="DE113" t="str">
        <f t="shared" si="405"/>
        <v/>
      </c>
      <c r="DF113">
        <v>50</v>
      </c>
      <c r="DG113">
        <v>50</v>
      </c>
      <c r="DH113" s="14">
        <v>1401.1</v>
      </c>
      <c r="DI113" s="14">
        <v>1205</v>
      </c>
      <c r="DJ113" s="14">
        <v>905</v>
      </c>
      <c r="DK113" s="14">
        <v>1363</v>
      </c>
      <c r="DL113" s="14">
        <v>125</v>
      </c>
      <c r="DM113">
        <v>6.8</v>
      </c>
      <c r="DN113" s="14">
        <v>1023.1</v>
      </c>
      <c r="DO113">
        <v>34</v>
      </c>
      <c r="DP113">
        <v>160</v>
      </c>
      <c r="DQ113" s="14">
        <v>0</v>
      </c>
      <c r="DR113" s="14">
        <v>350</v>
      </c>
      <c r="DS113" s="14">
        <v>1051</v>
      </c>
      <c r="DT113" s="14">
        <v>760</v>
      </c>
      <c r="DU113" s="14">
        <v>1023.1</v>
      </c>
      <c r="DV113">
        <v>6.8</v>
      </c>
      <c r="DW113">
        <v>49</v>
      </c>
      <c r="DX113" s="14">
        <v>5.2</v>
      </c>
      <c r="DY113">
        <v>685</v>
      </c>
      <c r="DZ113">
        <v>1065</v>
      </c>
      <c r="EA113">
        <v>0</v>
      </c>
      <c r="EB113" s="14">
        <f>DF113*$EB$1*$EB$2</f>
        <v>9000</v>
      </c>
      <c r="EC113" s="14">
        <v>252198</v>
      </c>
      <c r="ED113" s="14">
        <v>216900</v>
      </c>
      <c r="EE113" s="14">
        <v>162900</v>
      </c>
      <c r="EF113" s="14">
        <v>245340</v>
      </c>
      <c r="EG113" s="14">
        <v>22500</v>
      </c>
      <c r="EH113" s="14">
        <v>1224</v>
      </c>
      <c r="EI113" s="14">
        <v>184158</v>
      </c>
      <c r="EJ113" s="14">
        <v>6120</v>
      </c>
      <c r="EK113" s="14">
        <v>28800</v>
      </c>
      <c r="EL113" s="14">
        <v>0</v>
      </c>
      <c r="EM113" s="14">
        <v>63000</v>
      </c>
      <c r="EN113" s="14">
        <v>189180</v>
      </c>
      <c r="EO113" s="14">
        <v>136800</v>
      </c>
      <c r="EP113" s="14">
        <v>184158</v>
      </c>
      <c r="EQ113">
        <v>1224</v>
      </c>
      <c r="ER113" s="14">
        <v>8820</v>
      </c>
      <c r="ES113" s="14">
        <v>936</v>
      </c>
      <c r="ET113" s="14">
        <v>123300</v>
      </c>
      <c r="EU113" s="14">
        <v>191700</v>
      </c>
      <c r="EV113">
        <v>0</v>
      </c>
      <c r="EW113" t="s">
        <v>36</v>
      </c>
      <c r="EX113" t="s">
        <v>38</v>
      </c>
      <c r="EY113" t="s">
        <v>31</v>
      </c>
      <c r="EZ113" t="s">
        <v>644</v>
      </c>
      <c r="FH113">
        <v>0</v>
      </c>
      <c r="FI113" t="s">
        <v>353</v>
      </c>
      <c r="FS113">
        <v>786</v>
      </c>
    </row>
    <row r="114" spans="1:175" x14ac:dyDescent="0.2">
      <c r="A114" t="s">
        <v>204</v>
      </c>
      <c r="B114">
        <v>2004</v>
      </c>
      <c r="C114" s="45">
        <v>38139</v>
      </c>
      <c r="D114" t="s">
        <v>124</v>
      </c>
      <c r="E114" t="str">
        <f t="shared" si="0"/>
        <v>WA 2004</v>
      </c>
      <c r="F114" t="s">
        <v>319</v>
      </c>
      <c r="G114" s="2" t="s">
        <v>320</v>
      </c>
      <c r="H114" t="s">
        <v>321</v>
      </c>
      <c r="I114" t="s">
        <v>322</v>
      </c>
      <c r="J114" t="str">
        <f t="shared" si="307"/>
        <v/>
      </c>
      <c r="K114" t="str">
        <f t="shared" si="303"/>
        <v/>
      </c>
      <c r="L114" t="str">
        <f t="shared" si="308"/>
        <v/>
      </c>
      <c r="M114" t="str">
        <f t="shared" si="309"/>
        <v/>
      </c>
      <c r="N114" t="str">
        <f t="shared" si="310"/>
        <v/>
      </c>
      <c r="O114" t="str">
        <f t="shared" si="311"/>
        <v/>
      </c>
      <c r="P114" t="str">
        <f t="shared" si="312"/>
        <v/>
      </c>
      <c r="Q114" t="str">
        <f t="shared" si="313"/>
        <v/>
      </c>
      <c r="R114" t="str">
        <f t="shared" si="314"/>
        <v/>
      </c>
      <c r="S114" t="str">
        <f t="shared" si="315"/>
        <v/>
      </c>
      <c r="T114" t="str">
        <f t="shared" si="316"/>
        <v/>
      </c>
      <c r="U114" t="str">
        <f t="shared" si="317"/>
        <v/>
      </c>
      <c r="V114" t="str">
        <f t="shared" si="318"/>
        <v/>
      </c>
      <c r="W114" t="str">
        <f t="shared" si="319"/>
        <v/>
      </c>
      <c r="X114" t="str">
        <f t="shared" si="320"/>
        <v/>
      </c>
      <c r="Y114" t="str">
        <f t="shared" si="321"/>
        <v/>
      </c>
      <c r="Z114" t="str">
        <f t="shared" si="322"/>
        <v/>
      </c>
      <c r="AA114" t="str">
        <f t="shared" si="323"/>
        <v/>
      </c>
      <c r="AB114" t="str">
        <f t="shared" si="324"/>
        <v/>
      </c>
      <c r="AC114" t="str">
        <f t="shared" si="325"/>
        <v/>
      </c>
      <c r="AD114" t="str">
        <f t="shared" si="326"/>
        <v/>
      </c>
      <c r="AE114" t="str">
        <f t="shared" si="327"/>
        <v/>
      </c>
      <c r="AF114" t="str">
        <f t="shared" si="328"/>
        <v/>
      </c>
      <c r="AG114" t="str">
        <f t="shared" si="329"/>
        <v/>
      </c>
      <c r="AH114" t="str">
        <f t="shared" si="330"/>
        <v/>
      </c>
      <c r="AI114" t="str">
        <f t="shared" si="331"/>
        <v/>
      </c>
      <c r="AJ114" t="str">
        <f t="shared" si="332"/>
        <v/>
      </c>
      <c r="AK114" t="str">
        <f t="shared" si="333"/>
        <v/>
      </c>
      <c r="AL114" t="str">
        <f t="shared" si="334"/>
        <v/>
      </c>
      <c r="AM114" t="str">
        <f t="shared" si="335"/>
        <v/>
      </c>
      <c r="AN114" t="str">
        <f t="shared" si="336"/>
        <v/>
      </c>
      <c r="AO114" t="str">
        <f t="shared" si="337"/>
        <v/>
      </c>
      <c r="AP114" t="str">
        <f t="shared" si="338"/>
        <v/>
      </c>
      <c r="AQ114" t="str">
        <f t="shared" si="339"/>
        <v/>
      </c>
      <c r="AR114" t="str">
        <f t="shared" si="340"/>
        <v/>
      </c>
      <c r="AS114" t="str">
        <f t="shared" si="341"/>
        <v/>
      </c>
      <c r="AT114" t="str">
        <f t="shared" si="342"/>
        <v/>
      </c>
      <c r="AU114" t="str">
        <f t="shared" si="343"/>
        <v/>
      </c>
      <c r="AV114" t="str">
        <f t="shared" si="344"/>
        <v/>
      </c>
      <c r="AW114" t="str">
        <f t="shared" si="345"/>
        <v/>
      </c>
      <c r="AX114" t="str">
        <f t="shared" si="346"/>
        <v/>
      </c>
      <c r="AY114" t="str">
        <f t="shared" si="347"/>
        <v/>
      </c>
      <c r="AZ114" t="str">
        <f t="shared" si="348"/>
        <v/>
      </c>
      <c r="BA114" t="str">
        <f t="shared" si="349"/>
        <v/>
      </c>
      <c r="BB114" t="str">
        <f t="shared" si="350"/>
        <v/>
      </c>
      <c r="BC114" t="str">
        <f t="shared" si="351"/>
        <v/>
      </c>
      <c r="BD114" t="str">
        <f t="shared" si="352"/>
        <v/>
      </c>
      <c r="BE114" t="str">
        <f t="shared" si="353"/>
        <v/>
      </c>
      <c r="BF114" t="str">
        <f t="shared" si="354"/>
        <v/>
      </c>
      <c r="BG114" t="str">
        <f t="shared" si="355"/>
        <v/>
      </c>
      <c r="BH114" t="str">
        <f t="shared" si="356"/>
        <v/>
      </c>
      <c r="BI114" t="str">
        <f t="shared" si="357"/>
        <v/>
      </c>
      <c r="BJ114" t="str">
        <f t="shared" si="358"/>
        <v/>
      </c>
      <c r="BK114" t="str">
        <f t="shared" si="359"/>
        <v/>
      </c>
      <c r="BL114" t="str">
        <f t="shared" si="360"/>
        <v/>
      </c>
      <c r="BM114" t="str">
        <f t="shared" si="361"/>
        <v/>
      </c>
      <c r="BN114" t="str">
        <f t="shared" si="362"/>
        <v/>
      </c>
      <c r="BO114" t="str">
        <f t="shared" si="363"/>
        <v/>
      </c>
      <c r="BP114" t="str">
        <f t="shared" si="364"/>
        <v/>
      </c>
      <c r="BQ114" t="str">
        <f t="shared" si="365"/>
        <v/>
      </c>
      <c r="BR114" t="str">
        <f t="shared" si="366"/>
        <v>PGT</v>
      </c>
      <c r="BS114" t="str">
        <f t="shared" si="367"/>
        <v/>
      </c>
      <c r="BT114" t="str">
        <f t="shared" si="368"/>
        <v/>
      </c>
      <c r="BU114" t="str">
        <f t="shared" si="369"/>
        <v/>
      </c>
      <c r="BV114" t="str">
        <f t="shared" si="370"/>
        <v>PGT 2004</v>
      </c>
      <c r="BW114" t="str">
        <f t="shared" si="371"/>
        <v/>
      </c>
      <c r="BX114" t="str">
        <f t="shared" si="372"/>
        <v/>
      </c>
      <c r="BY114" t="str">
        <f t="shared" si="373"/>
        <v/>
      </c>
      <c r="BZ114" t="str">
        <f t="shared" si="374"/>
        <v/>
      </c>
      <c r="CA114" t="str">
        <f t="shared" si="375"/>
        <v/>
      </c>
      <c r="CB114" t="str">
        <f t="shared" si="376"/>
        <v/>
      </c>
      <c r="CC114" t="str">
        <f t="shared" si="377"/>
        <v/>
      </c>
      <c r="CD114" t="str">
        <f t="shared" si="378"/>
        <v/>
      </c>
      <c r="CE114" t="str">
        <f t="shared" si="379"/>
        <v/>
      </c>
      <c r="CF114" t="str">
        <f t="shared" si="380"/>
        <v/>
      </c>
      <c r="CG114" t="str">
        <f t="shared" si="381"/>
        <v/>
      </c>
      <c r="CH114" t="str">
        <f t="shared" si="382"/>
        <v/>
      </c>
      <c r="CI114" t="str">
        <f t="shared" si="383"/>
        <v/>
      </c>
      <c r="CJ114" t="str">
        <f t="shared" si="384"/>
        <v/>
      </c>
      <c r="CK114" t="str">
        <f t="shared" si="385"/>
        <v/>
      </c>
      <c r="CL114" t="str">
        <f t="shared" si="386"/>
        <v/>
      </c>
      <c r="CM114" t="str">
        <f t="shared" si="387"/>
        <v/>
      </c>
      <c r="CN114" t="str">
        <f t="shared" si="388"/>
        <v/>
      </c>
      <c r="CO114" t="str">
        <f t="shared" si="389"/>
        <v/>
      </c>
      <c r="CP114" t="str">
        <f t="shared" si="390"/>
        <v/>
      </c>
      <c r="CQ114" t="str">
        <f t="shared" si="391"/>
        <v/>
      </c>
      <c r="CR114" t="str">
        <f t="shared" si="392"/>
        <v/>
      </c>
      <c r="CS114" t="str">
        <f t="shared" si="393"/>
        <v/>
      </c>
      <c r="CT114" t="str">
        <f t="shared" si="394"/>
        <v/>
      </c>
      <c r="CU114" t="str">
        <f t="shared" si="395"/>
        <v/>
      </c>
      <c r="CV114" t="str">
        <f t="shared" si="396"/>
        <v/>
      </c>
      <c r="CW114" t="str">
        <f t="shared" si="397"/>
        <v/>
      </c>
      <c r="CX114" t="str">
        <f t="shared" si="398"/>
        <v/>
      </c>
      <c r="CY114" t="str">
        <f t="shared" si="399"/>
        <v/>
      </c>
      <c r="CZ114" t="str">
        <f t="shared" si="400"/>
        <v/>
      </c>
      <c r="DA114" t="str">
        <f t="shared" si="401"/>
        <v/>
      </c>
      <c r="DB114" t="str">
        <f t="shared" si="402"/>
        <v/>
      </c>
      <c r="DC114" t="str">
        <f t="shared" si="403"/>
        <v/>
      </c>
      <c r="DD114" t="str">
        <f t="shared" si="404"/>
        <v/>
      </c>
      <c r="DE114" t="str">
        <f t="shared" si="405"/>
        <v/>
      </c>
      <c r="DF114">
        <v>1100</v>
      </c>
      <c r="DG114">
        <v>1100</v>
      </c>
      <c r="DH114" s="14">
        <v>3066.1</v>
      </c>
      <c r="DI114" s="14">
        <v>1425</v>
      </c>
      <c r="DJ114" s="14">
        <v>9850</v>
      </c>
      <c r="DK114" s="14">
        <v>4833</v>
      </c>
      <c r="DL114" s="14">
        <v>4745</v>
      </c>
      <c r="DM114">
        <v>6.8</v>
      </c>
      <c r="DN114" s="14">
        <v>1503.1</v>
      </c>
      <c r="DO114">
        <v>34</v>
      </c>
      <c r="DP114">
        <v>160</v>
      </c>
      <c r="DQ114" s="14">
        <v>6130</v>
      </c>
      <c r="DR114" s="14">
        <v>1390</v>
      </c>
      <c r="DS114" s="14">
        <v>7546</v>
      </c>
      <c r="DT114" s="14">
        <v>2946</v>
      </c>
      <c r="DU114" s="14">
        <v>1503.1</v>
      </c>
      <c r="DV114">
        <v>6.8</v>
      </c>
      <c r="DW114">
        <v>559</v>
      </c>
      <c r="DX114" s="14">
        <v>3075.2</v>
      </c>
      <c r="DY114">
        <v>905</v>
      </c>
      <c r="DZ114">
        <v>1065</v>
      </c>
      <c r="EA114">
        <v>0</v>
      </c>
      <c r="EB114" s="14">
        <f t="shared" si="101"/>
        <v>198000</v>
      </c>
      <c r="EC114" s="14">
        <v>551898</v>
      </c>
      <c r="ED114" s="14">
        <v>256500</v>
      </c>
      <c r="EE114" s="14">
        <v>1773000</v>
      </c>
      <c r="EF114" s="14">
        <v>869940</v>
      </c>
      <c r="EG114" s="14">
        <v>854100</v>
      </c>
      <c r="EH114" s="14">
        <v>1224</v>
      </c>
      <c r="EI114" s="14">
        <v>270558</v>
      </c>
      <c r="EJ114" s="14">
        <v>6120</v>
      </c>
      <c r="EK114" s="14">
        <v>28800</v>
      </c>
      <c r="EL114" s="14">
        <v>1103400</v>
      </c>
      <c r="EM114" s="14">
        <v>250200</v>
      </c>
      <c r="EN114" s="14">
        <v>1358280</v>
      </c>
      <c r="EO114" s="14">
        <v>530280</v>
      </c>
      <c r="EP114" s="14">
        <v>270558</v>
      </c>
      <c r="EQ114">
        <v>1224</v>
      </c>
      <c r="ER114" s="14">
        <v>100620</v>
      </c>
      <c r="ES114" s="14">
        <v>553536</v>
      </c>
      <c r="ET114" s="14">
        <v>162900</v>
      </c>
      <c r="EU114" s="14">
        <v>191700</v>
      </c>
      <c r="EV114">
        <v>0</v>
      </c>
      <c r="EW114" t="s">
        <v>36</v>
      </c>
      <c r="EX114" t="s">
        <v>38</v>
      </c>
      <c r="EY114" t="s">
        <v>31</v>
      </c>
      <c r="EZ114" s="8"/>
      <c r="FA114" s="8" t="s">
        <v>147</v>
      </c>
      <c r="FC114" t="s">
        <v>492</v>
      </c>
      <c r="FD114" t="s">
        <v>493</v>
      </c>
      <c r="FS114">
        <v>613</v>
      </c>
    </row>
    <row r="115" spans="1:175" x14ac:dyDescent="0.2">
      <c r="EB115" s="14"/>
    </row>
    <row r="118" spans="1:175" x14ac:dyDescent="0.2"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175" x14ac:dyDescent="0.2"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175" x14ac:dyDescent="0.2"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175" x14ac:dyDescent="0.2"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175" x14ac:dyDescent="0.2"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175" x14ac:dyDescent="0.2"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175" x14ac:dyDescent="0.2"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175" x14ac:dyDescent="0.2"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175" x14ac:dyDescent="0.2"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7"/>
      <c r="AE126" s="47"/>
      <c r="AF126" s="47"/>
      <c r="AG126" s="47"/>
      <c r="AH126" s="47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</row>
    <row r="127" spans="1:175" x14ac:dyDescent="0.2"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7"/>
      <c r="AE127" s="47"/>
      <c r="AF127" s="47"/>
      <c r="AG127" s="47"/>
      <c r="AH127" s="47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:175" x14ac:dyDescent="0.2"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spans="20:29" x14ac:dyDescent="0.2"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spans="20:29" x14ac:dyDescent="0.2"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spans="20:29" x14ac:dyDescent="0.2"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spans="20:29" x14ac:dyDescent="0.2"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spans="20:29" x14ac:dyDescent="0.2"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20:29" x14ac:dyDescent="0.2"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spans="20:29" x14ac:dyDescent="0.2"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spans="20:29" x14ac:dyDescent="0.2"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spans="20:29" x14ac:dyDescent="0.2"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spans="20:29" x14ac:dyDescent="0.2"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20:29" x14ac:dyDescent="0.2"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20:29" x14ac:dyDescent="0.2"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20:29" x14ac:dyDescent="0.2"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20:29" x14ac:dyDescent="0.2"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spans="20:29" x14ac:dyDescent="0.2"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spans="20:29" x14ac:dyDescent="0.2"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spans="20:49" x14ac:dyDescent="0.2"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spans="20:49" x14ac:dyDescent="0.2"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20:49" x14ac:dyDescent="0.2"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20:49" x14ac:dyDescent="0.2"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spans="20:49" x14ac:dyDescent="0.2"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spans="20:49" x14ac:dyDescent="0.2"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spans="20:49" x14ac:dyDescent="0.2"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spans="20:49" x14ac:dyDescent="0.2"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spans="20:49" x14ac:dyDescent="0.2"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spans="20:49" x14ac:dyDescent="0.2"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spans="20:49" x14ac:dyDescent="0.2"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spans="20:49" x14ac:dyDescent="0.2"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spans="20:49" x14ac:dyDescent="0.2"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spans="20:49" x14ac:dyDescent="0.2"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20:49" x14ac:dyDescent="0.2"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20:49" x14ac:dyDescent="0.2"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20:49" x14ac:dyDescent="0.2"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20:49" x14ac:dyDescent="0.2"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20:49" x14ac:dyDescent="0.2"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20:49" x14ac:dyDescent="0.2"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20:49" x14ac:dyDescent="0.2"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20:49" x14ac:dyDescent="0.2"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20:49" x14ac:dyDescent="0.2"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20:49" x14ac:dyDescent="0.2"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20:49" x14ac:dyDescent="0.2"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20:49" x14ac:dyDescent="0.2"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20:49" x14ac:dyDescent="0.2"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20:49" x14ac:dyDescent="0.2"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20:49" x14ac:dyDescent="0.2"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20:49" x14ac:dyDescent="0.2"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20:49" x14ac:dyDescent="0.2"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20:49" x14ac:dyDescent="0.2"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20:49" x14ac:dyDescent="0.2"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20:49" x14ac:dyDescent="0.2"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20:49" x14ac:dyDescent="0.2"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20:49" x14ac:dyDescent="0.2"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20:49" x14ac:dyDescent="0.2"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20:49" x14ac:dyDescent="0.2"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20:49" x14ac:dyDescent="0.2"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20:49" x14ac:dyDescent="0.2"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20:49" x14ac:dyDescent="0.2"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20:49" x14ac:dyDescent="0.2"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20:49" x14ac:dyDescent="0.2"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20:49" x14ac:dyDescent="0.2"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20:49" x14ac:dyDescent="0.2"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20:49" x14ac:dyDescent="0.2"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20:49" x14ac:dyDescent="0.2"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</sheetData>
  <pageMargins left="0.75" right="0.75" top="1" bottom="1" header="0.5" footer="0.5"/>
  <pageSetup paperSize="5" scale="70" pageOrder="overThenDown" orientation="landscape" r:id="rId1"/>
  <headerFooter alignWithMargins="0">
    <oddHeader>&amp;L&amp;"Arial,Bold"&amp;11&amp;A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zoomScaleNormal="100" workbookViewId="0">
      <pane xSplit="2" ySplit="7" topLeftCell="C8" activePane="bottomRight" state="frozen"/>
      <selection activeCell="B30" sqref="B30"/>
      <selection pane="topRight" activeCell="B30" sqref="B30"/>
      <selection pane="bottomLeft" activeCell="B30" sqref="B30"/>
      <selection pane="bottomRight" activeCell="A4" sqref="A4"/>
    </sheetView>
  </sheetViews>
  <sheetFormatPr defaultRowHeight="12.75" x14ac:dyDescent="0.2"/>
  <cols>
    <col min="4" max="4" width="7.7109375" bestFit="1" customWidth="1"/>
    <col min="5" max="5" width="18.42578125" bestFit="1" customWidth="1"/>
    <col min="6" max="6" width="11.5703125" customWidth="1"/>
    <col min="7" max="7" width="16.28515625" bestFit="1" customWidth="1"/>
    <col min="8" max="8" width="40" bestFit="1" customWidth="1"/>
    <col min="9" max="9" width="15.5703125" customWidth="1"/>
    <col min="10" max="10" width="13" customWidth="1"/>
    <col min="11" max="11" width="15.85546875" bestFit="1" customWidth="1"/>
    <col min="12" max="12" width="12.140625" bestFit="1" customWidth="1"/>
    <col min="13" max="13" width="16.140625" bestFit="1" customWidth="1"/>
    <col min="15" max="15" width="13" customWidth="1"/>
    <col min="17" max="17" width="9" customWidth="1"/>
    <col min="18" max="18" width="22.85546875" bestFit="1" customWidth="1"/>
    <col min="19" max="19" width="15.5703125" bestFit="1" customWidth="1"/>
    <col min="20" max="20" width="21.140625" customWidth="1"/>
    <col min="21" max="21" width="15.42578125" bestFit="1" customWidth="1"/>
    <col min="22" max="34" width="9.140625" hidden="1" customWidth="1"/>
  </cols>
  <sheetData>
    <row r="1" spans="1:34" hidden="1" x14ac:dyDescent="0.2">
      <c r="J1" s="13" t="s">
        <v>467</v>
      </c>
      <c r="K1">
        <v>7.5</v>
      </c>
    </row>
    <row r="2" spans="1:34" hidden="1" x14ac:dyDescent="0.2">
      <c r="J2" s="13" t="s">
        <v>466</v>
      </c>
      <c r="K2">
        <v>24</v>
      </c>
    </row>
    <row r="3" spans="1:34" hidden="1" x14ac:dyDescent="0.2">
      <c r="G3">
        <v>1</v>
      </c>
      <c r="H3">
        <f t="shared" ref="H3:AH3" si="0">G3+1</f>
        <v>2</v>
      </c>
      <c r="I3">
        <f t="shared" si="0"/>
        <v>3</v>
      </c>
      <c r="J3">
        <f t="shared" si="0"/>
        <v>4</v>
      </c>
      <c r="K3">
        <f t="shared" si="0"/>
        <v>5</v>
      </c>
      <c r="L3">
        <f t="shared" si="0"/>
        <v>6</v>
      </c>
      <c r="M3">
        <f t="shared" si="0"/>
        <v>7</v>
      </c>
      <c r="N3">
        <f t="shared" si="0"/>
        <v>8</v>
      </c>
      <c r="O3">
        <f t="shared" si="0"/>
        <v>9</v>
      </c>
      <c r="P3">
        <f t="shared" si="0"/>
        <v>10</v>
      </c>
      <c r="Q3">
        <f t="shared" si="0"/>
        <v>11</v>
      </c>
      <c r="R3">
        <f t="shared" si="0"/>
        <v>12</v>
      </c>
      <c r="S3">
        <f t="shared" si="0"/>
        <v>13</v>
      </c>
      <c r="T3">
        <f t="shared" si="0"/>
        <v>14</v>
      </c>
      <c r="U3">
        <f t="shared" si="0"/>
        <v>15</v>
      </c>
      <c r="V3">
        <f t="shared" si="0"/>
        <v>16</v>
      </c>
      <c r="W3">
        <f t="shared" si="0"/>
        <v>17</v>
      </c>
      <c r="X3">
        <f t="shared" si="0"/>
        <v>18</v>
      </c>
      <c r="Y3">
        <f t="shared" si="0"/>
        <v>19</v>
      </c>
      <c r="Z3">
        <f t="shared" si="0"/>
        <v>20</v>
      </c>
      <c r="AA3">
        <f t="shared" si="0"/>
        <v>21</v>
      </c>
      <c r="AB3">
        <f t="shared" si="0"/>
        <v>22</v>
      </c>
      <c r="AC3">
        <f t="shared" si="0"/>
        <v>23</v>
      </c>
      <c r="AD3">
        <f t="shared" si="0"/>
        <v>24</v>
      </c>
      <c r="AE3">
        <f t="shared" si="0"/>
        <v>25</v>
      </c>
      <c r="AF3">
        <f t="shared" si="0"/>
        <v>26</v>
      </c>
      <c r="AG3">
        <f t="shared" si="0"/>
        <v>27</v>
      </c>
      <c r="AH3">
        <f t="shared" si="0"/>
        <v>28</v>
      </c>
    </row>
    <row r="4" spans="1:34" s="1" customFormat="1" x14ac:dyDescent="0.2">
      <c r="A4" s="10" t="s">
        <v>475</v>
      </c>
      <c r="B4" s="12"/>
      <c r="C4" s="12"/>
      <c r="D4" s="12"/>
      <c r="E4" s="12"/>
      <c r="F4" s="12"/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23</v>
      </c>
      <c r="AD4" s="1" t="s">
        <v>24</v>
      </c>
      <c r="AE4" s="1" t="s">
        <v>25</v>
      </c>
      <c r="AF4" s="1" t="s">
        <v>26</v>
      </c>
      <c r="AG4" s="1" t="s">
        <v>27</v>
      </c>
      <c r="AH4" s="1" t="s">
        <v>6</v>
      </c>
    </row>
    <row r="5" spans="1:34" s="1" customFormat="1" x14ac:dyDescent="0.2"/>
    <row r="6" spans="1:34" s="1" customFormat="1" x14ac:dyDescent="0.2">
      <c r="I6" s="9" t="s">
        <v>431</v>
      </c>
      <c r="J6" s="9"/>
      <c r="K6" s="19"/>
    </row>
    <row r="7" spans="1:34" s="1" customFormat="1" x14ac:dyDescent="0.2">
      <c r="A7" s="1" t="s">
        <v>430</v>
      </c>
      <c r="B7" s="1" t="s">
        <v>429</v>
      </c>
      <c r="C7" s="1" t="s">
        <v>14</v>
      </c>
      <c r="D7" s="1" t="s">
        <v>9</v>
      </c>
      <c r="E7" s="1" t="s">
        <v>7</v>
      </c>
      <c r="F7" s="1" t="s">
        <v>8</v>
      </c>
      <c r="G7" s="1" t="s">
        <v>11</v>
      </c>
      <c r="H7" s="1" t="s">
        <v>12</v>
      </c>
      <c r="I7" s="1" t="s">
        <v>432</v>
      </c>
      <c r="J7" s="1" t="s">
        <v>433</v>
      </c>
      <c r="K7" s="1" t="s">
        <v>468</v>
      </c>
      <c r="L7" s="1" t="s">
        <v>13</v>
      </c>
      <c r="M7" s="1" t="s">
        <v>15</v>
      </c>
      <c r="N7" s="1" t="s">
        <v>10</v>
      </c>
      <c r="O7" s="1" t="s">
        <v>419</v>
      </c>
      <c r="P7" s="1" t="s">
        <v>420</v>
      </c>
      <c r="Q7" s="1" t="s">
        <v>421</v>
      </c>
      <c r="R7" s="4" t="s">
        <v>434</v>
      </c>
      <c r="S7" s="5" t="s">
        <v>463</v>
      </c>
      <c r="T7" s="5" t="s">
        <v>437</v>
      </c>
      <c r="U7" s="5" t="s">
        <v>463</v>
      </c>
    </row>
    <row r="8" spans="1:34" x14ac:dyDescent="0.2">
      <c r="A8" t="s">
        <v>60</v>
      </c>
      <c r="B8">
        <v>2002</v>
      </c>
      <c r="C8" t="s">
        <v>176</v>
      </c>
      <c r="D8" t="s">
        <v>86</v>
      </c>
      <c r="E8" t="s">
        <v>84</v>
      </c>
      <c r="F8" t="s">
        <v>85</v>
      </c>
      <c r="G8" t="s">
        <v>87</v>
      </c>
      <c r="H8" t="s">
        <v>88</v>
      </c>
      <c r="I8">
        <v>345</v>
      </c>
      <c r="J8">
        <v>345</v>
      </c>
      <c r="K8" s="14">
        <f t="shared" ref="K8:K39" si="1">I8*$K$1*$K$2</f>
        <v>62100</v>
      </c>
      <c r="L8" t="s">
        <v>53</v>
      </c>
      <c r="M8" t="s">
        <v>45</v>
      </c>
      <c r="N8" t="s">
        <v>31</v>
      </c>
      <c r="O8" s="2" t="s">
        <v>89</v>
      </c>
      <c r="P8" s="2"/>
      <c r="Q8" s="2"/>
      <c r="V8" t="s">
        <v>177</v>
      </c>
      <c r="AH8">
        <v>192</v>
      </c>
    </row>
    <row r="9" spans="1:34" x14ac:dyDescent="0.2">
      <c r="A9" t="s">
        <v>60</v>
      </c>
      <c r="B9">
        <v>2002</v>
      </c>
      <c r="C9" t="s">
        <v>49</v>
      </c>
      <c r="D9" t="s">
        <v>86</v>
      </c>
      <c r="E9" t="s">
        <v>84</v>
      </c>
      <c r="F9" t="s">
        <v>85</v>
      </c>
      <c r="G9" t="s">
        <v>87</v>
      </c>
      <c r="H9" t="s">
        <v>88</v>
      </c>
      <c r="I9">
        <v>170</v>
      </c>
      <c r="J9">
        <v>170</v>
      </c>
      <c r="K9" s="14">
        <f t="shared" si="1"/>
        <v>30600</v>
      </c>
      <c r="L9" t="s">
        <v>36</v>
      </c>
      <c r="M9" t="s">
        <v>45</v>
      </c>
      <c r="N9" t="s">
        <v>31</v>
      </c>
      <c r="O9" s="2" t="s">
        <v>89</v>
      </c>
      <c r="P9" s="2"/>
      <c r="Q9" s="2"/>
      <c r="V9" t="s">
        <v>90</v>
      </c>
      <c r="AH9">
        <v>378</v>
      </c>
    </row>
    <row r="10" spans="1:34" x14ac:dyDescent="0.2">
      <c r="A10" t="s">
        <v>60</v>
      </c>
      <c r="B10">
        <v>2004</v>
      </c>
      <c r="C10" t="s">
        <v>49</v>
      </c>
      <c r="D10" t="s">
        <v>86</v>
      </c>
      <c r="E10" t="s">
        <v>255</v>
      </c>
      <c r="F10" t="s">
        <v>151</v>
      </c>
      <c r="G10" t="s">
        <v>87</v>
      </c>
      <c r="H10" t="s">
        <v>256</v>
      </c>
      <c r="I10" s="17">
        <v>1000</v>
      </c>
      <c r="J10" s="17">
        <v>1000</v>
      </c>
      <c r="K10" s="14">
        <f t="shared" si="1"/>
        <v>180000</v>
      </c>
      <c r="L10" t="s">
        <v>53</v>
      </c>
      <c r="M10" t="s">
        <v>45</v>
      </c>
      <c r="N10" t="s">
        <v>31</v>
      </c>
      <c r="O10" s="7" t="s">
        <v>89</v>
      </c>
      <c r="P10" s="8" t="s">
        <v>153</v>
      </c>
      <c r="Q10" s="7"/>
      <c r="W10">
        <v>0</v>
      </c>
      <c r="AH10">
        <v>367</v>
      </c>
    </row>
    <row r="11" spans="1:34" x14ac:dyDescent="0.2">
      <c r="A11" t="s">
        <v>60</v>
      </c>
      <c r="B11">
        <v>2004</v>
      </c>
      <c r="D11" t="s">
        <v>86</v>
      </c>
      <c r="E11" t="s">
        <v>396</v>
      </c>
      <c r="F11" t="s">
        <v>397</v>
      </c>
      <c r="G11" t="s">
        <v>87</v>
      </c>
      <c r="H11" t="s">
        <v>398</v>
      </c>
      <c r="I11">
        <v>440</v>
      </c>
      <c r="J11">
        <v>440</v>
      </c>
      <c r="K11" s="14">
        <f t="shared" si="1"/>
        <v>79200</v>
      </c>
      <c r="L11" t="s">
        <v>36</v>
      </c>
      <c r="M11" t="s">
        <v>45</v>
      </c>
      <c r="N11" t="s">
        <v>31</v>
      </c>
      <c r="O11" s="2" t="s">
        <v>416</v>
      </c>
      <c r="P11" s="2"/>
      <c r="Q11" s="2"/>
      <c r="W11">
        <v>0</v>
      </c>
      <c r="AH11">
        <v>365</v>
      </c>
    </row>
    <row r="12" spans="1:34" x14ac:dyDescent="0.2">
      <c r="A12" t="s">
        <v>60</v>
      </c>
      <c r="B12">
        <v>2004</v>
      </c>
      <c r="C12" t="s">
        <v>54</v>
      </c>
      <c r="D12" t="s">
        <v>86</v>
      </c>
      <c r="E12" t="s">
        <v>410</v>
      </c>
      <c r="F12" t="s">
        <v>170</v>
      </c>
      <c r="G12" t="s">
        <v>87</v>
      </c>
      <c r="H12" t="s">
        <v>411</v>
      </c>
      <c r="I12" s="17">
        <v>700</v>
      </c>
      <c r="J12" s="17">
        <v>700</v>
      </c>
      <c r="K12" s="14">
        <f t="shared" si="1"/>
        <v>126000</v>
      </c>
      <c r="L12" t="s">
        <v>36</v>
      </c>
      <c r="M12" t="s">
        <v>45</v>
      </c>
      <c r="N12" t="s">
        <v>31</v>
      </c>
      <c r="O12" t="s">
        <v>416</v>
      </c>
      <c r="P12" t="s">
        <v>89</v>
      </c>
      <c r="Q12" t="s">
        <v>153</v>
      </c>
      <c r="W12">
        <v>0</v>
      </c>
      <c r="AH12">
        <v>380</v>
      </c>
    </row>
    <row r="13" spans="1:34" x14ac:dyDescent="0.2">
      <c r="A13" t="s">
        <v>60</v>
      </c>
      <c r="B13">
        <v>2005</v>
      </c>
      <c r="D13" t="s">
        <v>93</v>
      </c>
      <c r="E13" t="s">
        <v>343</v>
      </c>
      <c r="F13" t="s">
        <v>344</v>
      </c>
      <c r="G13" t="s">
        <v>345</v>
      </c>
      <c r="H13" t="s">
        <v>346</v>
      </c>
      <c r="I13" s="17">
        <v>1080</v>
      </c>
      <c r="J13" s="17">
        <v>1080</v>
      </c>
      <c r="K13" s="14">
        <f t="shared" si="1"/>
        <v>194400</v>
      </c>
      <c r="L13" s="13" t="s">
        <v>53</v>
      </c>
      <c r="M13" t="s">
        <v>45</v>
      </c>
      <c r="N13" t="s">
        <v>31</v>
      </c>
      <c r="O13" t="s">
        <v>415</v>
      </c>
      <c r="AH13">
        <v>372</v>
      </c>
    </row>
    <row r="14" spans="1:34" x14ac:dyDescent="0.2">
      <c r="A14" t="s">
        <v>60</v>
      </c>
      <c r="B14">
        <v>2002</v>
      </c>
      <c r="D14" t="s">
        <v>86</v>
      </c>
      <c r="E14" t="s">
        <v>178</v>
      </c>
      <c r="F14" t="s">
        <v>179</v>
      </c>
      <c r="G14" t="s">
        <v>180</v>
      </c>
      <c r="H14" t="s">
        <v>181</v>
      </c>
      <c r="I14">
        <v>260</v>
      </c>
      <c r="J14">
        <v>260</v>
      </c>
      <c r="K14" s="14">
        <f t="shared" si="1"/>
        <v>46800</v>
      </c>
      <c r="L14" t="s">
        <v>53</v>
      </c>
      <c r="M14" t="s">
        <v>45</v>
      </c>
      <c r="N14" t="s">
        <v>31</v>
      </c>
      <c r="O14" s="2" t="s">
        <v>89</v>
      </c>
      <c r="P14" s="2"/>
      <c r="Q14" s="2"/>
      <c r="AH14">
        <v>614</v>
      </c>
    </row>
    <row r="15" spans="1:34" x14ac:dyDescent="0.2">
      <c r="A15" t="s">
        <v>35</v>
      </c>
      <c r="B15">
        <v>2001</v>
      </c>
      <c r="C15" t="s">
        <v>117</v>
      </c>
      <c r="D15" t="s">
        <v>93</v>
      </c>
      <c r="E15" t="s">
        <v>114</v>
      </c>
      <c r="F15" t="s">
        <v>115</v>
      </c>
      <c r="G15" t="s">
        <v>104</v>
      </c>
      <c r="H15" t="s">
        <v>116</v>
      </c>
      <c r="I15" s="17">
        <v>545</v>
      </c>
      <c r="J15" s="17">
        <v>545</v>
      </c>
      <c r="K15" s="14">
        <f t="shared" si="1"/>
        <v>98100</v>
      </c>
      <c r="L15" s="13" t="s">
        <v>53</v>
      </c>
      <c r="M15" t="s">
        <v>45</v>
      </c>
      <c r="N15" t="s">
        <v>31</v>
      </c>
      <c r="O15" s="8" t="s">
        <v>414</v>
      </c>
      <c r="P15" s="8" t="s">
        <v>422</v>
      </c>
      <c r="Q15" s="8" t="s">
        <v>423</v>
      </c>
      <c r="R15" s="3" t="s">
        <v>436</v>
      </c>
      <c r="S15" t="s">
        <v>435</v>
      </c>
      <c r="AH15">
        <v>620</v>
      </c>
    </row>
    <row r="16" spans="1:34" x14ac:dyDescent="0.2">
      <c r="A16" t="s">
        <v>35</v>
      </c>
      <c r="B16">
        <v>2001</v>
      </c>
      <c r="C16" t="s">
        <v>37</v>
      </c>
      <c r="D16" t="s">
        <v>86</v>
      </c>
      <c r="E16" t="s">
        <v>107</v>
      </c>
      <c r="F16" t="s">
        <v>108</v>
      </c>
      <c r="G16" t="s">
        <v>104</v>
      </c>
      <c r="H16" t="s">
        <v>109</v>
      </c>
      <c r="I16">
        <v>500</v>
      </c>
      <c r="J16">
        <v>425</v>
      </c>
      <c r="K16" s="14">
        <f t="shared" si="1"/>
        <v>90000</v>
      </c>
      <c r="L16" t="s">
        <v>53</v>
      </c>
      <c r="M16" t="s">
        <v>45</v>
      </c>
      <c r="N16" t="s">
        <v>31</v>
      </c>
      <c r="O16" s="2" t="s">
        <v>89</v>
      </c>
      <c r="P16" s="2"/>
      <c r="Q16" s="2"/>
      <c r="R16" s="3" t="s">
        <v>436</v>
      </c>
      <c r="S16" t="s">
        <v>435</v>
      </c>
      <c r="V16" t="s">
        <v>110</v>
      </c>
      <c r="AH16">
        <v>786</v>
      </c>
    </row>
    <row r="17" spans="1:34" x14ac:dyDescent="0.2">
      <c r="A17" t="s">
        <v>35</v>
      </c>
      <c r="B17">
        <v>2001</v>
      </c>
      <c r="C17" t="s">
        <v>49</v>
      </c>
      <c r="D17" t="s">
        <v>86</v>
      </c>
      <c r="E17" t="s">
        <v>102</v>
      </c>
      <c r="F17" t="s">
        <v>103</v>
      </c>
      <c r="G17" t="s">
        <v>104</v>
      </c>
      <c r="H17" t="s">
        <v>105</v>
      </c>
      <c r="I17">
        <v>500</v>
      </c>
      <c r="J17">
        <v>500</v>
      </c>
      <c r="K17" s="14">
        <f t="shared" si="1"/>
        <v>90000</v>
      </c>
      <c r="L17" t="s">
        <v>53</v>
      </c>
      <c r="M17" t="s">
        <v>45</v>
      </c>
      <c r="N17" t="s">
        <v>31</v>
      </c>
      <c r="O17" s="2" t="s">
        <v>89</v>
      </c>
      <c r="P17" s="2"/>
      <c r="Q17" s="2"/>
      <c r="R17" s="3" t="s">
        <v>436</v>
      </c>
      <c r="S17" t="s">
        <v>435</v>
      </c>
      <c r="V17" t="s">
        <v>106</v>
      </c>
      <c r="AH17">
        <v>534</v>
      </c>
    </row>
    <row r="18" spans="1:34" x14ac:dyDescent="0.2">
      <c r="A18" t="s">
        <v>35</v>
      </c>
      <c r="B18">
        <v>2002</v>
      </c>
      <c r="C18" t="s">
        <v>49</v>
      </c>
      <c r="D18" t="s">
        <v>86</v>
      </c>
      <c r="E18" t="s">
        <v>107</v>
      </c>
      <c r="F18" t="s">
        <v>108</v>
      </c>
      <c r="G18" t="s">
        <v>104</v>
      </c>
      <c r="H18" t="s">
        <v>186</v>
      </c>
      <c r="I18">
        <v>880</v>
      </c>
      <c r="J18">
        <v>880</v>
      </c>
      <c r="K18" s="14">
        <f t="shared" si="1"/>
        <v>158400</v>
      </c>
      <c r="L18" t="s">
        <v>53</v>
      </c>
      <c r="M18" t="s">
        <v>45</v>
      </c>
      <c r="N18" t="s">
        <v>31</v>
      </c>
      <c r="O18" s="2" t="s">
        <v>89</v>
      </c>
      <c r="P18" s="2"/>
      <c r="Q18" s="2"/>
      <c r="R18" s="3" t="s">
        <v>436</v>
      </c>
      <c r="S18" t="s">
        <v>435</v>
      </c>
      <c r="V18" t="s">
        <v>187</v>
      </c>
      <c r="AH18">
        <v>667</v>
      </c>
    </row>
    <row r="19" spans="1:34" x14ac:dyDescent="0.2">
      <c r="A19" t="s">
        <v>35</v>
      </c>
      <c r="B19">
        <v>2003</v>
      </c>
      <c r="C19" t="s">
        <v>54</v>
      </c>
      <c r="D19" t="s">
        <v>86</v>
      </c>
      <c r="E19" t="s">
        <v>182</v>
      </c>
      <c r="F19" t="s">
        <v>183</v>
      </c>
      <c r="G19" t="s">
        <v>104</v>
      </c>
      <c r="H19" t="s">
        <v>184</v>
      </c>
      <c r="I19">
        <v>600</v>
      </c>
      <c r="J19">
        <v>600</v>
      </c>
      <c r="K19" s="14">
        <f t="shared" si="1"/>
        <v>108000</v>
      </c>
      <c r="L19" t="s">
        <v>53</v>
      </c>
      <c r="M19" t="s">
        <v>45</v>
      </c>
      <c r="N19" t="s">
        <v>31</v>
      </c>
      <c r="O19" s="2" t="s">
        <v>89</v>
      </c>
      <c r="P19" s="2"/>
      <c r="Q19" s="2"/>
      <c r="R19" s="3" t="s">
        <v>436</v>
      </c>
      <c r="S19" t="s">
        <v>435</v>
      </c>
      <c r="V19" t="s">
        <v>185</v>
      </c>
      <c r="AH19">
        <v>366</v>
      </c>
    </row>
    <row r="20" spans="1:34" x14ac:dyDescent="0.2">
      <c r="A20" t="s">
        <v>204</v>
      </c>
      <c r="B20">
        <v>2004</v>
      </c>
      <c r="C20" t="s">
        <v>49</v>
      </c>
      <c r="D20" t="s">
        <v>86</v>
      </c>
      <c r="E20" t="s">
        <v>258</v>
      </c>
      <c r="F20" t="s">
        <v>258</v>
      </c>
      <c r="G20" t="s">
        <v>104</v>
      </c>
      <c r="H20" t="s">
        <v>369</v>
      </c>
      <c r="I20">
        <v>1100</v>
      </c>
      <c r="J20">
        <v>1100</v>
      </c>
      <c r="K20" s="14">
        <f t="shared" si="1"/>
        <v>198000</v>
      </c>
      <c r="L20" t="s">
        <v>53</v>
      </c>
      <c r="M20" t="s">
        <v>45</v>
      </c>
      <c r="N20" t="s">
        <v>31</v>
      </c>
      <c r="O20" s="2" t="s">
        <v>89</v>
      </c>
      <c r="P20" s="2"/>
      <c r="Q20" s="2"/>
      <c r="R20" s="3" t="s">
        <v>436</v>
      </c>
      <c r="S20" t="s">
        <v>435</v>
      </c>
      <c r="W20">
        <v>0</v>
      </c>
      <c r="AH20">
        <v>622</v>
      </c>
    </row>
    <row r="21" spans="1:34" x14ac:dyDescent="0.2">
      <c r="A21" t="s">
        <v>168</v>
      </c>
      <c r="B21">
        <v>2003</v>
      </c>
      <c r="C21" t="s">
        <v>49</v>
      </c>
      <c r="D21" t="s">
        <v>86</v>
      </c>
      <c r="E21" t="s">
        <v>247</v>
      </c>
      <c r="F21" t="s">
        <v>248</v>
      </c>
      <c r="G21" t="s">
        <v>104</v>
      </c>
      <c r="H21" s="3" t="s">
        <v>249</v>
      </c>
      <c r="I21" s="17">
        <v>510</v>
      </c>
      <c r="J21" s="17">
        <v>510</v>
      </c>
      <c r="K21" s="14">
        <f t="shared" si="1"/>
        <v>91800</v>
      </c>
      <c r="L21" t="s">
        <v>53</v>
      </c>
      <c r="M21" t="s">
        <v>45</v>
      </c>
      <c r="N21" t="s">
        <v>31</v>
      </c>
      <c r="O21" s="2" t="s">
        <v>250</v>
      </c>
      <c r="P21" s="2" t="s">
        <v>428</v>
      </c>
      <c r="Q21" s="2" t="s">
        <v>416</v>
      </c>
      <c r="R21" s="3" t="s">
        <v>436</v>
      </c>
      <c r="S21" t="s">
        <v>435</v>
      </c>
      <c r="AH21">
        <v>536</v>
      </c>
    </row>
    <row r="22" spans="1:34" x14ac:dyDescent="0.2">
      <c r="A22" t="s">
        <v>35</v>
      </c>
      <c r="B22">
        <v>2003</v>
      </c>
      <c r="C22" t="s">
        <v>49</v>
      </c>
      <c r="D22" t="s">
        <v>86</v>
      </c>
      <c r="E22" t="s">
        <v>228</v>
      </c>
      <c r="F22" t="s">
        <v>151</v>
      </c>
      <c r="G22" t="s">
        <v>104</v>
      </c>
      <c r="H22" t="s">
        <v>229</v>
      </c>
      <c r="I22" s="17">
        <v>750</v>
      </c>
      <c r="J22" s="17">
        <v>750</v>
      </c>
      <c r="K22" s="14">
        <f t="shared" si="1"/>
        <v>135000</v>
      </c>
      <c r="L22" t="s">
        <v>53</v>
      </c>
      <c r="M22" t="s">
        <v>45</v>
      </c>
      <c r="N22" t="s">
        <v>31</v>
      </c>
      <c r="O22" s="8" t="s">
        <v>416</v>
      </c>
      <c r="P22" s="8" t="s">
        <v>89</v>
      </c>
      <c r="Q22" s="8" t="s">
        <v>153</v>
      </c>
      <c r="R22" s="3" t="s">
        <v>436</v>
      </c>
      <c r="S22" t="s">
        <v>435</v>
      </c>
      <c r="AH22">
        <v>542</v>
      </c>
    </row>
    <row r="23" spans="1:34" x14ac:dyDescent="0.2">
      <c r="A23" t="s">
        <v>60</v>
      </c>
      <c r="B23">
        <v>2003</v>
      </c>
      <c r="C23" t="s">
        <v>176</v>
      </c>
      <c r="D23" t="s">
        <v>86</v>
      </c>
      <c r="E23" t="s">
        <v>260</v>
      </c>
      <c r="F23" t="s">
        <v>165</v>
      </c>
      <c r="G23" t="s">
        <v>261</v>
      </c>
      <c r="H23" t="s">
        <v>262</v>
      </c>
      <c r="I23">
        <v>600</v>
      </c>
      <c r="J23">
        <v>600</v>
      </c>
      <c r="K23" s="14">
        <f t="shared" si="1"/>
        <v>108000</v>
      </c>
      <c r="L23" t="s">
        <v>53</v>
      </c>
      <c r="M23" t="s">
        <v>45</v>
      </c>
      <c r="N23" t="s">
        <v>31</v>
      </c>
      <c r="O23" t="s">
        <v>416</v>
      </c>
      <c r="R23" s="3" t="s">
        <v>436</v>
      </c>
      <c r="S23" t="s">
        <v>435</v>
      </c>
      <c r="AH23">
        <v>375</v>
      </c>
    </row>
    <row r="24" spans="1:34" x14ac:dyDescent="0.2">
      <c r="A24" t="s">
        <v>35</v>
      </c>
      <c r="B24">
        <v>2001</v>
      </c>
      <c r="C24" t="s">
        <v>101</v>
      </c>
      <c r="D24" t="s">
        <v>93</v>
      </c>
      <c r="E24" t="s">
        <v>91</v>
      </c>
      <c r="F24" t="s">
        <v>92</v>
      </c>
      <c r="G24" t="s">
        <v>111</v>
      </c>
      <c r="H24" t="s">
        <v>112</v>
      </c>
      <c r="I24" s="17">
        <v>120</v>
      </c>
      <c r="J24" s="17">
        <v>120</v>
      </c>
      <c r="K24" s="14">
        <f t="shared" si="1"/>
        <v>21600</v>
      </c>
      <c r="L24" s="13" t="s">
        <v>53</v>
      </c>
      <c r="M24" t="s">
        <v>45</v>
      </c>
      <c r="N24" t="s">
        <v>31</v>
      </c>
      <c r="O24" s="2" t="s">
        <v>415</v>
      </c>
      <c r="P24" s="2"/>
      <c r="Q24" s="2"/>
      <c r="R24" s="3" t="s">
        <v>436</v>
      </c>
      <c r="S24" t="s">
        <v>435</v>
      </c>
      <c r="T24" t="s">
        <v>438</v>
      </c>
      <c r="U24" t="s">
        <v>439</v>
      </c>
      <c r="W24">
        <v>0</v>
      </c>
      <c r="AH24">
        <v>617</v>
      </c>
    </row>
    <row r="25" spans="1:34" x14ac:dyDescent="0.2">
      <c r="A25" t="s">
        <v>35</v>
      </c>
      <c r="B25">
        <v>2003</v>
      </c>
      <c r="C25" t="s">
        <v>101</v>
      </c>
      <c r="D25" t="s">
        <v>93</v>
      </c>
      <c r="E25" t="s">
        <v>91</v>
      </c>
      <c r="F25" t="s">
        <v>92</v>
      </c>
      <c r="G25" t="s">
        <v>111</v>
      </c>
      <c r="H25" t="s">
        <v>113</v>
      </c>
      <c r="I25" s="17">
        <v>530</v>
      </c>
      <c r="J25" s="17">
        <v>530</v>
      </c>
      <c r="K25" s="14">
        <f t="shared" si="1"/>
        <v>95400</v>
      </c>
      <c r="L25" s="13" t="s">
        <v>53</v>
      </c>
      <c r="M25" t="s">
        <v>45</v>
      </c>
      <c r="N25" t="s">
        <v>31</v>
      </c>
      <c r="O25" s="2" t="s">
        <v>415</v>
      </c>
      <c r="P25" s="2"/>
      <c r="Q25" s="2"/>
      <c r="R25" s="3" t="s">
        <v>436</v>
      </c>
      <c r="S25" t="s">
        <v>435</v>
      </c>
      <c r="T25" t="s">
        <v>438</v>
      </c>
      <c r="U25" t="s">
        <v>439</v>
      </c>
      <c r="AH25">
        <v>616</v>
      </c>
    </row>
    <row r="26" spans="1:34" x14ac:dyDescent="0.2">
      <c r="A26" t="s">
        <v>35</v>
      </c>
      <c r="B26">
        <v>2000</v>
      </c>
      <c r="C26" t="s">
        <v>199</v>
      </c>
      <c r="D26" t="s">
        <v>338</v>
      </c>
      <c r="E26" t="s">
        <v>336</v>
      </c>
      <c r="F26" t="s">
        <v>337</v>
      </c>
      <c r="G26" t="s">
        <v>339</v>
      </c>
      <c r="H26" t="s">
        <v>340</v>
      </c>
      <c r="I26" s="16">
        <v>6.8</v>
      </c>
      <c r="J26" s="16">
        <v>0</v>
      </c>
      <c r="K26" s="14">
        <f t="shared" si="1"/>
        <v>1224</v>
      </c>
      <c r="L26" t="s">
        <v>36</v>
      </c>
      <c r="M26" t="s">
        <v>38</v>
      </c>
      <c r="N26" t="s">
        <v>31</v>
      </c>
      <c r="O26" s="3" t="s">
        <v>426</v>
      </c>
      <c r="P26" s="6" t="s">
        <v>424</v>
      </c>
      <c r="Q26" s="3"/>
      <c r="W26">
        <v>0</v>
      </c>
      <c r="X26" t="s">
        <v>335</v>
      </c>
      <c r="AH26">
        <v>540</v>
      </c>
    </row>
    <row r="27" spans="1:34" x14ac:dyDescent="0.2">
      <c r="A27" t="s">
        <v>60</v>
      </c>
      <c r="B27">
        <v>2003</v>
      </c>
      <c r="D27" t="s">
        <v>41</v>
      </c>
      <c r="E27" t="s">
        <v>71</v>
      </c>
      <c r="F27" t="s">
        <v>72</v>
      </c>
      <c r="G27" t="s">
        <v>265</v>
      </c>
      <c r="H27" t="s">
        <v>266</v>
      </c>
      <c r="I27" s="17">
        <v>220</v>
      </c>
      <c r="J27" s="17">
        <v>220</v>
      </c>
      <c r="K27" s="14">
        <f t="shared" si="1"/>
        <v>39600</v>
      </c>
      <c r="L27" s="13" t="s">
        <v>36</v>
      </c>
      <c r="M27" t="s">
        <v>45</v>
      </c>
      <c r="N27" t="s">
        <v>31</v>
      </c>
      <c r="O27" t="s">
        <v>414</v>
      </c>
      <c r="AH27">
        <v>531</v>
      </c>
    </row>
    <row r="28" spans="1:34" x14ac:dyDescent="0.2">
      <c r="A28" t="s">
        <v>35</v>
      </c>
      <c r="B28">
        <v>2003</v>
      </c>
      <c r="C28" t="s">
        <v>37</v>
      </c>
      <c r="D28" t="s">
        <v>86</v>
      </c>
      <c r="E28" t="s">
        <v>191</v>
      </c>
      <c r="F28" t="s">
        <v>192</v>
      </c>
      <c r="G28" t="s">
        <v>193</v>
      </c>
      <c r="H28" t="s">
        <v>194</v>
      </c>
      <c r="I28">
        <v>720</v>
      </c>
      <c r="J28">
        <v>720</v>
      </c>
      <c r="K28" s="14">
        <f t="shared" si="1"/>
        <v>129600</v>
      </c>
      <c r="L28" t="s">
        <v>53</v>
      </c>
      <c r="M28" t="s">
        <v>45</v>
      </c>
      <c r="N28" t="s">
        <v>31</v>
      </c>
      <c r="O28" s="8" t="s">
        <v>416</v>
      </c>
      <c r="P28" s="8" t="s">
        <v>89</v>
      </c>
      <c r="Q28" s="8" t="s">
        <v>153</v>
      </c>
      <c r="AH28">
        <v>625</v>
      </c>
    </row>
    <row r="29" spans="1:34" x14ac:dyDescent="0.2">
      <c r="A29" t="s">
        <v>35</v>
      </c>
      <c r="B29">
        <v>2000</v>
      </c>
      <c r="C29" t="s">
        <v>37</v>
      </c>
      <c r="D29" t="s">
        <v>41</v>
      </c>
      <c r="E29" t="s">
        <v>71</v>
      </c>
      <c r="F29" t="s">
        <v>72</v>
      </c>
      <c r="G29" t="s">
        <v>73</v>
      </c>
      <c r="H29" t="s">
        <v>74</v>
      </c>
      <c r="I29" s="17">
        <v>140</v>
      </c>
      <c r="J29" s="17">
        <v>140</v>
      </c>
      <c r="K29" s="14">
        <f t="shared" si="1"/>
        <v>25200</v>
      </c>
      <c r="L29" s="13" t="s">
        <v>36</v>
      </c>
      <c r="M29" t="s">
        <v>38</v>
      </c>
      <c r="N29" t="s">
        <v>31</v>
      </c>
      <c r="O29" s="2" t="s">
        <v>414</v>
      </c>
      <c r="P29" s="2"/>
      <c r="Q29" s="2"/>
      <c r="AH29">
        <v>623</v>
      </c>
    </row>
    <row r="30" spans="1:34" x14ac:dyDescent="0.2">
      <c r="A30" t="s">
        <v>35</v>
      </c>
      <c r="B30">
        <v>2002</v>
      </c>
      <c r="C30" t="s">
        <v>101</v>
      </c>
      <c r="D30" t="s">
        <v>93</v>
      </c>
      <c r="E30" t="s">
        <v>267</v>
      </c>
      <c r="F30" t="s">
        <v>92</v>
      </c>
      <c r="G30" t="s">
        <v>207</v>
      </c>
      <c r="H30" t="s">
        <v>268</v>
      </c>
      <c r="I30" s="17">
        <v>550</v>
      </c>
      <c r="J30" s="17">
        <v>550</v>
      </c>
      <c r="K30" s="14">
        <f t="shared" si="1"/>
        <v>99000</v>
      </c>
      <c r="L30" s="13" t="s">
        <v>53</v>
      </c>
      <c r="M30" t="s">
        <v>45</v>
      </c>
      <c r="N30" t="s">
        <v>31</v>
      </c>
      <c r="O30" s="7" t="s">
        <v>415</v>
      </c>
      <c r="P30" s="7"/>
      <c r="Q30" s="7"/>
      <c r="AH30">
        <v>624</v>
      </c>
    </row>
    <row r="31" spans="1:34" x14ac:dyDescent="0.2">
      <c r="A31" t="s">
        <v>204</v>
      </c>
      <c r="B31">
        <v>2002</v>
      </c>
      <c r="C31" t="s">
        <v>154</v>
      </c>
      <c r="D31" t="s">
        <v>41</v>
      </c>
      <c r="E31" t="s">
        <v>39</v>
      </c>
      <c r="F31" t="s">
        <v>40</v>
      </c>
      <c r="G31" t="s">
        <v>207</v>
      </c>
      <c r="H31" t="s">
        <v>323</v>
      </c>
      <c r="I31" s="17">
        <v>550</v>
      </c>
      <c r="J31" s="17">
        <v>550</v>
      </c>
      <c r="K31" s="14">
        <f t="shared" si="1"/>
        <v>99000</v>
      </c>
      <c r="L31" s="13" t="s">
        <v>53</v>
      </c>
      <c r="M31" t="s">
        <v>38</v>
      </c>
      <c r="N31" t="s">
        <v>31</v>
      </c>
      <c r="O31" t="s">
        <v>415</v>
      </c>
      <c r="R31" t="s">
        <v>445</v>
      </c>
      <c r="S31" t="s">
        <v>446</v>
      </c>
      <c r="T31" t="s">
        <v>447</v>
      </c>
      <c r="U31" t="s">
        <v>448</v>
      </c>
      <c r="AH31">
        <v>689</v>
      </c>
    </row>
    <row r="32" spans="1:34" x14ac:dyDescent="0.2">
      <c r="A32" t="s">
        <v>35</v>
      </c>
      <c r="B32">
        <v>2002</v>
      </c>
      <c r="C32" t="s">
        <v>209</v>
      </c>
      <c r="D32" t="s">
        <v>86</v>
      </c>
      <c r="E32" t="s">
        <v>205</v>
      </c>
      <c r="F32" t="s">
        <v>206</v>
      </c>
      <c r="G32" t="s">
        <v>207</v>
      </c>
      <c r="H32" t="s">
        <v>208</v>
      </c>
      <c r="I32">
        <v>1060</v>
      </c>
      <c r="J32">
        <v>1060</v>
      </c>
      <c r="K32" s="14">
        <f t="shared" si="1"/>
        <v>190800</v>
      </c>
      <c r="L32" t="s">
        <v>53</v>
      </c>
      <c r="M32" t="s">
        <v>38</v>
      </c>
      <c r="N32" t="s">
        <v>31</v>
      </c>
      <c r="O32" s="2" t="s">
        <v>89</v>
      </c>
      <c r="P32" s="2"/>
      <c r="Q32" s="2"/>
      <c r="R32" t="s">
        <v>445</v>
      </c>
      <c r="S32" t="s">
        <v>446</v>
      </c>
      <c r="T32" t="s">
        <v>447</v>
      </c>
      <c r="U32" t="s">
        <v>448</v>
      </c>
      <c r="AH32">
        <v>719</v>
      </c>
    </row>
    <row r="33" spans="1:34" x14ac:dyDescent="0.2">
      <c r="A33" t="s">
        <v>60</v>
      </c>
      <c r="B33">
        <v>2003</v>
      </c>
      <c r="D33" t="s">
        <v>86</v>
      </c>
      <c r="E33" t="s">
        <v>325</v>
      </c>
      <c r="F33" t="s">
        <v>326</v>
      </c>
      <c r="G33" t="s">
        <v>207</v>
      </c>
      <c r="H33" t="s">
        <v>327</v>
      </c>
      <c r="I33">
        <v>530</v>
      </c>
      <c r="J33">
        <v>530</v>
      </c>
      <c r="K33" s="14">
        <f t="shared" si="1"/>
        <v>95400</v>
      </c>
      <c r="L33" t="s">
        <v>36</v>
      </c>
      <c r="M33" t="s">
        <v>45</v>
      </c>
      <c r="N33" t="s">
        <v>31</v>
      </c>
      <c r="O33" s="8" t="s">
        <v>416</v>
      </c>
      <c r="P33" s="8" t="s">
        <v>89</v>
      </c>
      <c r="Q33" s="8" t="s">
        <v>153</v>
      </c>
      <c r="R33" t="s">
        <v>445</v>
      </c>
      <c r="S33" t="s">
        <v>446</v>
      </c>
      <c r="T33" t="s">
        <v>447</v>
      </c>
      <c r="U33" t="s">
        <v>448</v>
      </c>
      <c r="W33">
        <v>0</v>
      </c>
      <c r="AH33">
        <v>547</v>
      </c>
    </row>
    <row r="34" spans="1:34" x14ac:dyDescent="0.2">
      <c r="A34" t="s">
        <v>35</v>
      </c>
      <c r="B34">
        <v>2001</v>
      </c>
      <c r="C34" t="s">
        <v>101</v>
      </c>
      <c r="D34" t="s">
        <v>86</v>
      </c>
      <c r="E34" t="s">
        <v>169</v>
      </c>
      <c r="F34" t="s">
        <v>170</v>
      </c>
      <c r="G34" t="s">
        <v>171</v>
      </c>
      <c r="H34" t="s">
        <v>172</v>
      </c>
      <c r="I34" s="17">
        <v>320</v>
      </c>
      <c r="J34" s="17">
        <v>320</v>
      </c>
      <c r="K34" s="14">
        <f t="shared" si="1"/>
        <v>57600</v>
      </c>
      <c r="L34" t="s">
        <v>36</v>
      </c>
      <c r="M34" t="s">
        <v>45</v>
      </c>
      <c r="N34" t="s">
        <v>31</v>
      </c>
      <c r="O34" s="8" t="s">
        <v>416</v>
      </c>
      <c r="P34" s="8" t="s">
        <v>89</v>
      </c>
      <c r="Q34" s="8" t="s">
        <v>153</v>
      </c>
      <c r="AH34">
        <v>608</v>
      </c>
    </row>
    <row r="35" spans="1:34" x14ac:dyDescent="0.2">
      <c r="A35" t="s">
        <v>35</v>
      </c>
      <c r="B35">
        <v>2001</v>
      </c>
      <c r="C35" t="s">
        <v>37</v>
      </c>
      <c r="D35" t="s">
        <v>86</v>
      </c>
      <c r="E35" t="s">
        <v>84</v>
      </c>
      <c r="F35" t="s">
        <v>85</v>
      </c>
      <c r="G35" t="s">
        <v>29</v>
      </c>
      <c r="H35" t="s">
        <v>354</v>
      </c>
      <c r="I35">
        <v>51</v>
      </c>
      <c r="J35">
        <v>51</v>
      </c>
      <c r="K35" s="14">
        <f t="shared" si="1"/>
        <v>9180</v>
      </c>
      <c r="L35" t="s">
        <v>36</v>
      </c>
      <c r="M35" t="s">
        <v>45</v>
      </c>
      <c r="N35" t="s">
        <v>31</v>
      </c>
      <c r="O35" s="2" t="s">
        <v>89</v>
      </c>
      <c r="P35" s="1"/>
      <c r="Q35" s="1"/>
      <c r="V35" t="s">
        <v>355</v>
      </c>
      <c r="W35">
        <v>0</v>
      </c>
      <c r="AH35">
        <v>387</v>
      </c>
    </row>
    <row r="36" spans="1:34" x14ac:dyDescent="0.2">
      <c r="A36" t="s">
        <v>204</v>
      </c>
      <c r="B36">
        <v>2003</v>
      </c>
      <c r="C36" t="s">
        <v>154</v>
      </c>
      <c r="D36" t="s">
        <v>93</v>
      </c>
      <c r="E36" t="s">
        <v>148</v>
      </c>
      <c r="F36" t="s">
        <v>92</v>
      </c>
      <c r="G36" t="s">
        <v>270</v>
      </c>
      <c r="H36" t="s">
        <v>271</v>
      </c>
      <c r="I36" s="17">
        <v>750</v>
      </c>
      <c r="J36" s="17">
        <v>750</v>
      </c>
      <c r="K36" s="14">
        <f t="shared" si="1"/>
        <v>135000</v>
      </c>
      <c r="L36" s="13" t="s">
        <v>53</v>
      </c>
      <c r="M36" t="s">
        <v>45</v>
      </c>
      <c r="N36" t="s">
        <v>31</v>
      </c>
      <c r="O36" s="2" t="s">
        <v>415</v>
      </c>
      <c r="P36" s="2"/>
      <c r="Q36" s="2"/>
      <c r="V36" t="s">
        <v>273</v>
      </c>
      <c r="AH36">
        <v>377</v>
      </c>
    </row>
    <row r="37" spans="1:34" x14ac:dyDescent="0.2">
      <c r="A37" t="s">
        <v>35</v>
      </c>
      <c r="B37">
        <v>2002</v>
      </c>
      <c r="C37" t="s">
        <v>117</v>
      </c>
      <c r="D37" t="s">
        <v>120</v>
      </c>
      <c r="E37" t="s">
        <v>210</v>
      </c>
      <c r="F37" t="s">
        <v>211</v>
      </c>
      <c r="G37" t="s">
        <v>212</v>
      </c>
      <c r="H37" t="s">
        <v>213</v>
      </c>
      <c r="I37" s="17">
        <v>220</v>
      </c>
      <c r="J37" s="17">
        <v>220</v>
      </c>
      <c r="K37" s="14">
        <f t="shared" si="1"/>
        <v>39600</v>
      </c>
      <c r="L37" t="s">
        <v>53</v>
      </c>
      <c r="M37" t="s">
        <v>45</v>
      </c>
      <c r="N37" t="s">
        <v>31</v>
      </c>
      <c r="O37" s="2" t="s">
        <v>427</v>
      </c>
      <c r="AH37">
        <v>541</v>
      </c>
    </row>
    <row r="38" spans="1:34" ht="12" customHeight="1" x14ac:dyDescent="0.2">
      <c r="A38" t="s">
        <v>204</v>
      </c>
      <c r="B38">
        <v>2003</v>
      </c>
      <c r="C38" t="s">
        <v>133</v>
      </c>
      <c r="D38" t="s">
        <v>86</v>
      </c>
      <c r="E38" t="s">
        <v>169</v>
      </c>
      <c r="F38" t="s">
        <v>151</v>
      </c>
      <c r="G38" t="s">
        <v>214</v>
      </c>
      <c r="H38" t="s">
        <v>214</v>
      </c>
      <c r="I38" s="17">
        <v>500</v>
      </c>
      <c r="J38" s="17">
        <v>500</v>
      </c>
      <c r="K38" s="14">
        <f t="shared" si="1"/>
        <v>90000</v>
      </c>
      <c r="L38" t="s">
        <v>132</v>
      </c>
      <c r="M38" t="s">
        <v>45</v>
      </c>
      <c r="N38" t="s">
        <v>31</v>
      </c>
      <c r="O38" s="8" t="s">
        <v>416</v>
      </c>
      <c r="P38" s="8" t="s">
        <v>89</v>
      </c>
      <c r="Q38" s="8" t="s">
        <v>153</v>
      </c>
      <c r="AH38">
        <v>544</v>
      </c>
    </row>
    <row r="39" spans="1:34" x14ac:dyDescent="0.2">
      <c r="A39" t="s">
        <v>204</v>
      </c>
      <c r="B39">
        <v>2004</v>
      </c>
      <c r="D39" t="s">
        <v>86</v>
      </c>
      <c r="E39" t="s">
        <v>305</v>
      </c>
      <c r="F39" t="s">
        <v>192</v>
      </c>
      <c r="G39" t="s">
        <v>306</v>
      </c>
      <c r="H39" t="s">
        <v>307</v>
      </c>
      <c r="I39">
        <v>1100</v>
      </c>
      <c r="J39">
        <v>1100</v>
      </c>
      <c r="K39" s="14">
        <f t="shared" si="1"/>
        <v>198000</v>
      </c>
      <c r="L39" t="s">
        <v>53</v>
      </c>
      <c r="M39" t="s">
        <v>45</v>
      </c>
      <c r="N39" t="s">
        <v>31</v>
      </c>
      <c r="O39" t="s">
        <v>416</v>
      </c>
      <c r="P39" t="s">
        <v>89</v>
      </c>
      <c r="Q39" t="s">
        <v>153</v>
      </c>
      <c r="AH39">
        <v>525</v>
      </c>
    </row>
    <row r="40" spans="1:34" x14ac:dyDescent="0.2">
      <c r="A40" t="s">
        <v>204</v>
      </c>
      <c r="B40">
        <v>2002</v>
      </c>
      <c r="C40" t="s">
        <v>117</v>
      </c>
      <c r="D40" t="s">
        <v>93</v>
      </c>
      <c r="E40" t="s">
        <v>136</v>
      </c>
      <c r="F40" t="s">
        <v>137</v>
      </c>
      <c r="G40" t="s">
        <v>217</v>
      </c>
      <c r="H40" t="s">
        <v>218</v>
      </c>
      <c r="I40" s="17">
        <v>350</v>
      </c>
      <c r="J40" s="17">
        <v>0</v>
      </c>
      <c r="K40" s="14">
        <f t="shared" ref="K40:K69" si="2">I40*$K$1*$K$2</f>
        <v>63000</v>
      </c>
      <c r="L40" s="13" t="s">
        <v>53</v>
      </c>
      <c r="M40" t="s">
        <v>45</v>
      </c>
      <c r="N40" t="s">
        <v>31</v>
      </c>
      <c r="O40" s="2" t="s">
        <v>415</v>
      </c>
      <c r="P40" s="2"/>
      <c r="Q40" s="2"/>
      <c r="W40">
        <v>0</v>
      </c>
      <c r="X40" t="s">
        <v>353</v>
      </c>
      <c r="AH40">
        <v>538</v>
      </c>
    </row>
    <row r="41" spans="1:34" x14ac:dyDescent="0.2">
      <c r="A41" t="s">
        <v>204</v>
      </c>
      <c r="B41">
        <v>2004</v>
      </c>
      <c r="D41" t="s">
        <v>86</v>
      </c>
      <c r="E41" t="s">
        <v>392</v>
      </c>
      <c r="F41" t="s">
        <v>170</v>
      </c>
      <c r="G41" t="s">
        <v>393</v>
      </c>
      <c r="H41" t="s">
        <v>394</v>
      </c>
      <c r="I41">
        <v>200</v>
      </c>
      <c r="J41">
        <v>200</v>
      </c>
      <c r="K41" s="14">
        <f t="shared" si="2"/>
        <v>36000</v>
      </c>
      <c r="L41" t="s">
        <v>53</v>
      </c>
      <c r="M41" t="s">
        <v>45</v>
      </c>
      <c r="N41" t="s">
        <v>31</v>
      </c>
      <c r="O41" t="s">
        <v>416</v>
      </c>
      <c r="V41" t="s">
        <v>395</v>
      </c>
      <c r="W41">
        <v>0</v>
      </c>
      <c r="AH41">
        <v>870</v>
      </c>
    </row>
    <row r="42" spans="1:34" x14ac:dyDescent="0.2">
      <c r="A42" t="s">
        <v>204</v>
      </c>
      <c r="B42">
        <v>2002</v>
      </c>
      <c r="D42" t="s">
        <v>86</v>
      </c>
      <c r="E42" t="s">
        <v>219</v>
      </c>
      <c r="F42" t="s">
        <v>220</v>
      </c>
      <c r="G42" t="s">
        <v>221</v>
      </c>
      <c r="H42" t="s">
        <v>222</v>
      </c>
      <c r="I42">
        <v>500</v>
      </c>
      <c r="J42">
        <v>500</v>
      </c>
      <c r="K42" s="14">
        <f t="shared" si="2"/>
        <v>90000</v>
      </c>
      <c r="L42" t="s">
        <v>53</v>
      </c>
      <c r="M42" t="s">
        <v>45</v>
      </c>
      <c r="N42" t="s">
        <v>31</v>
      </c>
      <c r="O42" s="2" t="s">
        <v>89</v>
      </c>
      <c r="P42" s="2"/>
      <c r="Q42" s="2"/>
      <c r="AH42">
        <v>656</v>
      </c>
    </row>
    <row r="43" spans="1:34" x14ac:dyDescent="0.2">
      <c r="A43" t="s">
        <v>35</v>
      </c>
      <c r="B43">
        <v>2003</v>
      </c>
      <c r="C43" t="s">
        <v>49</v>
      </c>
      <c r="D43" t="s">
        <v>93</v>
      </c>
      <c r="E43" t="s">
        <v>148</v>
      </c>
      <c r="F43" s="2" t="s">
        <v>92</v>
      </c>
      <c r="G43" t="s">
        <v>149</v>
      </c>
      <c r="H43" t="s">
        <v>223</v>
      </c>
      <c r="I43" s="17">
        <v>1000</v>
      </c>
      <c r="J43" s="17">
        <v>1000</v>
      </c>
      <c r="K43" s="14">
        <f t="shared" si="2"/>
        <v>180000</v>
      </c>
      <c r="L43" s="13" t="s">
        <v>53</v>
      </c>
      <c r="M43" t="s">
        <v>45</v>
      </c>
      <c r="N43" t="s">
        <v>31</v>
      </c>
      <c r="O43" s="2" t="s">
        <v>415</v>
      </c>
      <c r="P43" s="2"/>
      <c r="Q43" s="2"/>
      <c r="V43" t="s">
        <v>289</v>
      </c>
      <c r="X43" t="s">
        <v>290</v>
      </c>
      <c r="AH43">
        <v>387</v>
      </c>
    </row>
    <row r="44" spans="1:34" x14ac:dyDescent="0.2">
      <c r="A44" t="s">
        <v>35</v>
      </c>
      <c r="B44">
        <v>2003</v>
      </c>
      <c r="C44" t="s">
        <v>117</v>
      </c>
      <c r="D44" t="s">
        <v>93</v>
      </c>
      <c r="E44" t="s">
        <v>148</v>
      </c>
      <c r="F44" s="2" t="s">
        <v>92</v>
      </c>
      <c r="G44" t="s">
        <v>149</v>
      </c>
      <c r="H44" t="s">
        <v>150</v>
      </c>
      <c r="I44" s="17">
        <v>1000</v>
      </c>
      <c r="J44" s="17">
        <v>1000</v>
      </c>
      <c r="K44" s="14">
        <f t="shared" si="2"/>
        <v>180000</v>
      </c>
      <c r="L44" s="13" t="s">
        <v>36</v>
      </c>
      <c r="M44" t="s">
        <v>45</v>
      </c>
      <c r="N44" t="s">
        <v>31</v>
      </c>
      <c r="O44" s="2" t="s">
        <v>415</v>
      </c>
      <c r="P44" s="2"/>
      <c r="Q44" s="2"/>
      <c r="AH44">
        <v>544</v>
      </c>
    </row>
    <row r="45" spans="1:34" x14ac:dyDescent="0.2">
      <c r="A45" t="s">
        <v>35</v>
      </c>
      <c r="B45">
        <v>2003</v>
      </c>
      <c r="C45" t="s">
        <v>117</v>
      </c>
      <c r="D45" t="s">
        <v>93</v>
      </c>
      <c r="E45" t="s">
        <v>91</v>
      </c>
      <c r="F45" s="2" t="s">
        <v>92</v>
      </c>
      <c r="G45" t="s">
        <v>89</v>
      </c>
      <c r="H45" t="s">
        <v>272</v>
      </c>
      <c r="I45" s="17">
        <v>1040</v>
      </c>
      <c r="J45" s="17">
        <v>1040</v>
      </c>
      <c r="K45" s="14">
        <f t="shared" si="2"/>
        <v>187200</v>
      </c>
      <c r="L45" s="13" t="s">
        <v>53</v>
      </c>
      <c r="M45" t="s">
        <v>45</v>
      </c>
      <c r="N45" t="s">
        <v>31</v>
      </c>
      <c r="O45" s="2" t="s">
        <v>415</v>
      </c>
      <c r="P45" s="2"/>
      <c r="Q45" s="2"/>
      <c r="R45" t="s">
        <v>451</v>
      </c>
      <c r="S45" t="s">
        <v>452</v>
      </c>
      <c r="T45" t="s">
        <v>453</v>
      </c>
      <c r="U45" t="s">
        <v>454</v>
      </c>
      <c r="AH45">
        <v>611</v>
      </c>
    </row>
    <row r="46" spans="1:34" x14ac:dyDescent="0.2">
      <c r="A46" t="s">
        <v>204</v>
      </c>
      <c r="B46">
        <v>2004</v>
      </c>
      <c r="C46" t="s">
        <v>49</v>
      </c>
      <c r="D46" t="s">
        <v>120</v>
      </c>
      <c r="E46" t="s">
        <v>380</v>
      </c>
      <c r="F46" t="s">
        <v>211</v>
      </c>
      <c r="G46" t="s">
        <v>89</v>
      </c>
      <c r="H46" t="s">
        <v>381</v>
      </c>
      <c r="I46" s="17">
        <v>1000</v>
      </c>
      <c r="J46" s="17">
        <v>1000</v>
      </c>
      <c r="K46" s="14">
        <f t="shared" si="2"/>
        <v>180000</v>
      </c>
      <c r="L46" t="s">
        <v>53</v>
      </c>
      <c r="M46" t="s">
        <v>45</v>
      </c>
      <c r="N46" t="s">
        <v>31</v>
      </c>
      <c r="O46" t="s">
        <v>427</v>
      </c>
      <c r="R46" t="s">
        <v>451</v>
      </c>
      <c r="S46" t="s">
        <v>452</v>
      </c>
      <c r="T46" t="s">
        <v>453</v>
      </c>
      <c r="U46" t="s">
        <v>454</v>
      </c>
      <c r="AH46">
        <v>525</v>
      </c>
    </row>
    <row r="47" spans="1:34" x14ac:dyDescent="0.2">
      <c r="A47" t="s">
        <v>35</v>
      </c>
      <c r="B47">
        <v>2001</v>
      </c>
      <c r="C47" t="s">
        <v>49</v>
      </c>
      <c r="D47" t="s">
        <v>86</v>
      </c>
      <c r="E47" t="s">
        <v>247</v>
      </c>
      <c r="F47" t="s">
        <v>248</v>
      </c>
      <c r="G47" t="s">
        <v>89</v>
      </c>
      <c r="H47" t="s">
        <v>341</v>
      </c>
      <c r="I47" s="17">
        <v>49</v>
      </c>
      <c r="J47" s="17">
        <v>0</v>
      </c>
      <c r="K47" s="14">
        <f t="shared" si="2"/>
        <v>8820</v>
      </c>
      <c r="L47" t="s">
        <v>36</v>
      </c>
      <c r="M47" t="s">
        <v>45</v>
      </c>
      <c r="N47" t="s">
        <v>31</v>
      </c>
      <c r="O47" s="2" t="s">
        <v>250</v>
      </c>
      <c r="P47" s="2" t="s">
        <v>428</v>
      </c>
      <c r="Q47" s="2" t="s">
        <v>416</v>
      </c>
      <c r="R47" t="s">
        <v>451</v>
      </c>
      <c r="S47" t="s">
        <v>452</v>
      </c>
      <c r="T47" t="s">
        <v>453</v>
      </c>
      <c r="U47" t="s">
        <v>454</v>
      </c>
      <c r="AH47">
        <v>547</v>
      </c>
    </row>
    <row r="48" spans="1:34" x14ac:dyDescent="0.2">
      <c r="A48" t="s">
        <v>35</v>
      </c>
      <c r="B48">
        <v>2001</v>
      </c>
      <c r="C48" t="s">
        <v>154</v>
      </c>
      <c r="D48" t="s">
        <v>86</v>
      </c>
      <c r="E48" s="3" t="s">
        <v>417</v>
      </c>
      <c r="F48" t="s">
        <v>151</v>
      </c>
      <c r="G48" t="s">
        <v>89</v>
      </c>
      <c r="H48" t="s">
        <v>152</v>
      </c>
      <c r="I48" s="17">
        <v>1043</v>
      </c>
      <c r="J48" s="17">
        <v>1043</v>
      </c>
      <c r="K48" s="14">
        <f t="shared" si="2"/>
        <v>187740</v>
      </c>
      <c r="L48" t="s">
        <v>53</v>
      </c>
      <c r="M48" t="s">
        <v>45</v>
      </c>
      <c r="N48" t="s">
        <v>31</v>
      </c>
      <c r="O48" s="8" t="s">
        <v>416</v>
      </c>
      <c r="P48" s="8" t="s">
        <v>89</v>
      </c>
      <c r="Q48" s="8" t="s">
        <v>153</v>
      </c>
      <c r="R48" t="s">
        <v>451</v>
      </c>
      <c r="S48" t="s">
        <v>452</v>
      </c>
      <c r="T48" t="s">
        <v>453</v>
      </c>
      <c r="U48" t="s">
        <v>454</v>
      </c>
      <c r="AH48">
        <v>381</v>
      </c>
    </row>
    <row r="49" spans="1:34" x14ac:dyDescent="0.2">
      <c r="A49" t="s">
        <v>35</v>
      </c>
      <c r="B49">
        <v>2002</v>
      </c>
      <c r="C49" t="s">
        <v>49</v>
      </c>
      <c r="D49" t="s">
        <v>93</v>
      </c>
      <c r="E49" t="s">
        <v>267</v>
      </c>
      <c r="F49" t="s">
        <v>92</v>
      </c>
      <c r="G49" t="s">
        <v>283</v>
      </c>
      <c r="H49" t="s">
        <v>284</v>
      </c>
      <c r="I49" s="17">
        <v>1060</v>
      </c>
      <c r="J49" s="17">
        <v>1060</v>
      </c>
      <c r="K49" s="14">
        <f t="shared" si="2"/>
        <v>190800</v>
      </c>
      <c r="L49" s="13" t="s">
        <v>53</v>
      </c>
      <c r="M49" t="s">
        <v>45</v>
      </c>
      <c r="N49" t="s">
        <v>31</v>
      </c>
      <c r="O49" s="2" t="s">
        <v>415</v>
      </c>
      <c r="P49" s="2"/>
      <c r="Q49" s="2"/>
      <c r="R49" t="s">
        <v>438</v>
      </c>
      <c r="S49" t="s">
        <v>439</v>
      </c>
      <c r="V49" t="s">
        <v>269</v>
      </c>
      <c r="AH49">
        <v>879</v>
      </c>
    </row>
    <row r="50" spans="1:34" x14ac:dyDescent="0.2">
      <c r="A50" t="s">
        <v>204</v>
      </c>
      <c r="B50">
        <v>2005</v>
      </c>
      <c r="C50" t="s">
        <v>37</v>
      </c>
      <c r="D50" t="s">
        <v>93</v>
      </c>
      <c r="E50" t="s">
        <v>91</v>
      </c>
      <c r="F50" t="s">
        <v>92</v>
      </c>
      <c r="G50" t="s">
        <v>283</v>
      </c>
      <c r="H50" t="s">
        <v>300</v>
      </c>
      <c r="I50" s="17">
        <v>530</v>
      </c>
      <c r="J50" s="17">
        <v>530</v>
      </c>
      <c r="K50" s="14">
        <f t="shared" si="2"/>
        <v>95400</v>
      </c>
      <c r="L50" s="13" t="s">
        <v>53</v>
      </c>
      <c r="M50" t="s">
        <v>38</v>
      </c>
      <c r="N50" t="s">
        <v>31</v>
      </c>
      <c r="O50" s="2" t="s">
        <v>415</v>
      </c>
      <c r="P50" s="2"/>
      <c r="Q50" s="2"/>
      <c r="R50" t="s">
        <v>438</v>
      </c>
      <c r="S50" t="s">
        <v>439</v>
      </c>
      <c r="V50" t="s">
        <v>301</v>
      </c>
      <c r="AH50">
        <v>870</v>
      </c>
    </row>
    <row r="51" spans="1:34" x14ac:dyDescent="0.2">
      <c r="A51" t="s">
        <v>204</v>
      </c>
      <c r="B51">
        <v>2003</v>
      </c>
      <c r="D51" t="s">
        <v>120</v>
      </c>
      <c r="E51" t="s">
        <v>210</v>
      </c>
      <c r="F51" t="s">
        <v>211</v>
      </c>
      <c r="G51" t="s">
        <v>283</v>
      </c>
      <c r="H51" t="s">
        <v>342</v>
      </c>
      <c r="I51" s="17">
        <v>500</v>
      </c>
      <c r="J51" s="17">
        <v>500</v>
      </c>
      <c r="K51" s="14">
        <f t="shared" si="2"/>
        <v>90000</v>
      </c>
      <c r="L51" t="s">
        <v>53</v>
      </c>
      <c r="M51" t="s">
        <v>45</v>
      </c>
      <c r="N51" t="s">
        <v>31</v>
      </c>
      <c r="O51" t="s">
        <v>427</v>
      </c>
      <c r="R51" t="s">
        <v>438</v>
      </c>
      <c r="S51" t="s">
        <v>439</v>
      </c>
      <c r="W51">
        <v>0</v>
      </c>
      <c r="AH51">
        <v>840</v>
      </c>
    </row>
    <row r="52" spans="1:34" x14ac:dyDescent="0.2">
      <c r="A52" t="s">
        <v>204</v>
      </c>
      <c r="B52">
        <v>2002</v>
      </c>
      <c r="C52" t="s">
        <v>49</v>
      </c>
      <c r="D52" t="s">
        <v>93</v>
      </c>
      <c r="E52" t="s">
        <v>370</v>
      </c>
      <c r="F52" t="s">
        <v>161</v>
      </c>
      <c r="G52" t="s">
        <v>371</v>
      </c>
      <c r="H52" t="s">
        <v>372</v>
      </c>
      <c r="I52" s="17">
        <v>600</v>
      </c>
      <c r="J52" s="17">
        <v>600</v>
      </c>
      <c r="K52" s="14">
        <f t="shared" si="2"/>
        <v>108000</v>
      </c>
      <c r="L52" s="13" t="s">
        <v>36</v>
      </c>
      <c r="M52" t="s">
        <v>45</v>
      </c>
      <c r="N52" t="s">
        <v>31</v>
      </c>
      <c r="O52" t="s">
        <v>415</v>
      </c>
      <c r="V52" t="s">
        <v>285</v>
      </c>
      <c r="AH52">
        <v>656</v>
      </c>
    </row>
    <row r="53" spans="1:34" x14ac:dyDescent="0.2">
      <c r="A53" t="s">
        <v>35</v>
      </c>
      <c r="B53">
        <v>2001</v>
      </c>
      <c r="C53" t="s">
        <v>37</v>
      </c>
      <c r="D53" t="s">
        <v>93</v>
      </c>
      <c r="E53" t="s">
        <v>156</v>
      </c>
      <c r="F53" t="s">
        <v>115</v>
      </c>
      <c r="G53" t="s">
        <v>157</v>
      </c>
      <c r="H53" t="s">
        <v>158</v>
      </c>
      <c r="I53" s="17">
        <v>520</v>
      </c>
      <c r="J53" s="17">
        <v>390</v>
      </c>
      <c r="K53" s="14">
        <f t="shared" si="2"/>
        <v>93600</v>
      </c>
      <c r="L53" s="13" t="s">
        <v>132</v>
      </c>
      <c r="M53" t="s">
        <v>45</v>
      </c>
      <c r="N53" t="s">
        <v>31</v>
      </c>
      <c r="O53" s="8" t="s">
        <v>414</v>
      </c>
      <c r="P53" s="8" t="s">
        <v>423</v>
      </c>
      <c r="Q53" s="7"/>
      <c r="R53" t="s">
        <v>445</v>
      </c>
      <c r="S53" t="s">
        <v>446</v>
      </c>
      <c r="T53" t="s">
        <v>447</v>
      </c>
      <c r="U53" t="s">
        <v>448</v>
      </c>
      <c r="AH53">
        <v>839</v>
      </c>
    </row>
    <row r="54" spans="1:34" x14ac:dyDescent="0.2">
      <c r="A54" t="s">
        <v>35</v>
      </c>
      <c r="B54">
        <v>2001</v>
      </c>
      <c r="C54" t="s">
        <v>49</v>
      </c>
      <c r="D54" t="s">
        <v>93</v>
      </c>
      <c r="E54" t="s">
        <v>160</v>
      </c>
      <c r="F54" t="s">
        <v>161</v>
      </c>
      <c r="G54" t="s">
        <v>162</v>
      </c>
      <c r="H54" t="s">
        <v>163</v>
      </c>
      <c r="I54" s="17">
        <v>560</v>
      </c>
      <c r="J54" s="17">
        <v>560</v>
      </c>
      <c r="K54" s="14">
        <f t="shared" si="2"/>
        <v>100800</v>
      </c>
      <c r="L54" s="13" t="s">
        <v>53</v>
      </c>
      <c r="M54" t="s">
        <v>45</v>
      </c>
      <c r="N54" t="s">
        <v>31</v>
      </c>
      <c r="O54" s="7" t="s">
        <v>415</v>
      </c>
      <c r="P54" s="7"/>
      <c r="Q54" s="7"/>
      <c r="R54" t="s">
        <v>455</v>
      </c>
      <c r="S54" t="s">
        <v>456</v>
      </c>
      <c r="AH54">
        <v>387</v>
      </c>
    </row>
    <row r="55" spans="1:34" x14ac:dyDescent="0.2">
      <c r="A55" t="s">
        <v>60</v>
      </c>
      <c r="B55">
        <v>2003</v>
      </c>
      <c r="D55" t="s">
        <v>120</v>
      </c>
      <c r="E55" t="s">
        <v>413</v>
      </c>
      <c r="F55" t="s">
        <v>211</v>
      </c>
      <c r="G55" t="s">
        <v>162</v>
      </c>
      <c r="H55" t="s">
        <v>294</v>
      </c>
      <c r="I55" s="17">
        <v>1400</v>
      </c>
      <c r="J55" s="17">
        <v>1400</v>
      </c>
      <c r="K55" s="14">
        <f t="shared" si="2"/>
        <v>252000</v>
      </c>
      <c r="L55" t="s">
        <v>53</v>
      </c>
      <c r="M55" t="s">
        <v>45</v>
      </c>
      <c r="N55" t="s">
        <v>31</v>
      </c>
      <c r="O55" t="s">
        <v>427</v>
      </c>
      <c r="R55" t="s">
        <v>455</v>
      </c>
      <c r="S55" t="s">
        <v>456</v>
      </c>
      <c r="AH55">
        <v>364</v>
      </c>
    </row>
    <row r="56" spans="1:34" x14ac:dyDescent="0.2">
      <c r="A56" t="s">
        <v>60</v>
      </c>
      <c r="B56">
        <v>2003</v>
      </c>
      <c r="C56" t="s">
        <v>49</v>
      </c>
      <c r="D56" t="s">
        <v>120</v>
      </c>
      <c r="E56" t="s">
        <v>412</v>
      </c>
      <c r="F56" t="s">
        <v>211</v>
      </c>
      <c r="G56" t="s">
        <v>162</v>
      </c>
      <c r="H56" t="s">
        <v>295</v>
      </c>
      <c r="I56" s="17">
        <v>500</v>
      </c>
      <c r="J56" s="17">
        <v>500</v>
      </c>
      <c r="K56" s="14">
        <f t="shared" si="2"/>
        <v>90000</v>
      </c>
      <c r="L56" t="s">
        <v>53</v>
      </c>
      <c r="M56" t="s">
        <v>45</v>
      </c>
      <c r="N56" t="s">
        <v>31</v>
      </c>
      <c r="O56" t="s">
        <v>427</v>
      </c>
      <c r="R56" t="s">
        <v>455</v>
      </c>
      <c r="S56" t="s">
        <v>456</v>
      </c>
      <c r="AH56">
        <v>754</v>
      </c>
    </row>
    <row r="57" spans="1:34" x14ac:dyDescent="0.2">
      <c r="A57" t="s">
        <v>204</v>
      </c>
      <c r="B57">
        <v>2002</v>
      </c>
      <c r="C57" t="s">
        <v>101</v>
      </c>
      <c r="D57" t="s">
        <v>86</v>
      </c>
      <c r="E57" t="s">
        <v>230</v>
      </c>
      <c r="F57" t="s">
        <v>231</v>
      </c>
      <c r="G57" t="s">
        <v>230</v>
      </c>
      <c r="H57" t="s">
        <v>230</v>
      </c>
      <c r="I57">
        <v>450</v>
      </c>
      <c r="J57">
        <v>0</v>
      </c>
      <c r="K57" s="14">
        <f t="shared" si="2"/>
        <v>81000</v>
      </c>
      <c r="L57" t="s">
        <v>53</v>
      </c>
      <c r="M57" t="s">
        <v>45</v>
      </c>
      <c r="N57" t="s">
        <v>31</v>
      </c>
      <c r="O57" t="s">
        <v>416</v>
      </c>
      <c r="P57" s="1"/>
      <c r="Q57" s="1"/>
      <c r="AH57">
        <v>363</v>
      </c>
    </row>
    <row r="58" spans="1:34" x14ac:dyDescent="0.2">
      <c r="A58" t="s">
        <v>60</v>
      </c>
      <c r="B58">
        <v>2005</v>
      </c>
      <c r="C58" t="s">
        <v>37</v>
      </c>
      <c r="D58" t="s">
        <v>93</v>
      </c>
      <c r="E58" t="s">
        <v>91</v>
      </c>
      <c r="F58" t="s">
        <v>92</v>
      </c>
      <c r="G58" t="s">
        <v>232</v>
      </c>
      <c r="H58" t="s">
        <v>233</v>
      </c>
      <c r="I58" s="17">
        <v>825</v>
      </c>
      <c r="J58" s="17">
        <v>825</v>
      </c>
      <c r="K58" s="14">
        <f t="shared" si="2"/>
        <v>148500</v>
      </c>
      <c r="L58" s="13" t="s">
        <v>36</v>
      </c>
      <c r="M58" t="s">
        <v>45</v>
      </c>
      <c r="N58" t="s">
        <v>31</v>
      </c>
      <c r="O58" s="2" t="s">
        <v>415</v>
      </c>
      <c r="P58" s="2"/>
      <c r="Q58" s="2"/>
      <c r="AH58">
        <v>518</v>
      </c>
    </row>
    <row r="59" spans="1:34" x14ac:dyDescent="0.2">
      <c r="A59" t="s">
        <v>35</v>
      </c>
      <c r="B59">
        <v>2003</v>
      </c>
      <c r="C59" t="s">
        <v>54</v>
      </c>
      <c r="D59" t="s">
        <v>93</v>
      </c>
      <c r="E59" t="s">
        <v>287</v>
      </c>
      <c r="F59" t="s">
        <v>92</v>
      </c>
      <c r="G59" t="s">
        <v>509</v>
      </c>
      <c r="H59" t="s">
        <v>288</v>
      </c>
      <c r="I59" s="17">
        <v>1250</v>
      </c>
      <c r="J59" s="17">
        <v>1250</v>
      </c>
      <c r="K59" s="14">
        <f t="shared" si="2"/>
        <v>225000</v>
      </c>
      <c r="L59" s="13" t="s">
        <v>53</v>
      </c>
      <c r="M59" t="s">
        <v>45</v>
      </c>
      <c r="N59" t="s">
        <v>31</v>
      </c>
      <c r="O59" t="s">
        <v>415</v>
      </c>
      <c r="AH59">
        <v>523</v>
      </c>
    </row>
    <row r="60" spans="1:34" x14ac:dyDescent="0.2">
      <c r="A60" t="s">
        <v>35</v>
      </c>
      <c r="B60">
        <v>2002</v>
      </c>
      <c r="C60" t="s">
        <v>37</v>
      </c>
      <c r="D60" t="s">
        <v>86</v>
      </c>
      <c r="E60" t="s">
        <v>228</v>
      </c>
      <c r="F60" t="s">
        <v>151</v>
      </c>
      <c r="G60" t="s">
        <v>509</v>
      </c>
      <c r="H60" t="s">
        <v>234</v>
      </c>
      <c r="I60" s="17">
        <v>500</v>
      </c>
      <c r="J60" s="17">
        <v>500</v>
      </c>
      <c r="K60" s="14">
        <f t="shared" si="2"/>
        <v>90000</v>
      </c>
      <c r="L60" t="s">
        <v>53</v>
      </c>
      <c r="M60" t="s">
        <v>45</v>
      </c>
      <c r="N60" t="s">
        <v>31</v>
      </c>
      <c r="O60" s="8" t="s">
        <v>416</v>
      </c>
      <c r="P60" s="8" t="s">
        <v>89</v>
      </c>
      <c r="Q60" s="8" t="s">
        <v>153</v>
      </c>
      <c r="V60" t="s">
        <v>173</v>
      </c>
      <c r="AH60">
        <v>358</v>
      </c>
    </row>
    <row r="61" spans="1:34" x14ac:dyDescent="0.2">
      <c r="A61" t="s">
        <v>204</v>
      </c>
      <c r="B61">
        <v>2004</v>
      </c>
      <c r="D61" t="s">
        <v>86</v>
      </c>
      <c r="E61" t="s">
        <v>382</v>
      </c>
      <c r="F61" t="s">
        <v>382</v>
      </c>
      <c r="G61" t="s">
        <v>383</v>
      </c>
      <c r="H61" t="s">
        <v>384</v>
      </c>
      <c r="I61">
        <v>1000</v>
      </c>
      <c r="J61">
        <v>0</v>
      </c>
      <c r="K61" s="14">
        <f t="shared" si="2"/>
        <v>180000</v>
      </c>
      <c r="L61" t="s">
        <v>36</v>
      </c>
      <c r="M61" t="s">
        <v>45</v>
      </c>
      <c r="N61" t="s">
        <v>31</v>
      </c>
      <c r="O61" s="2" t="s">
        <v>89</v>
      </c>
      <c r="P61" s="2"/>
      <c r="Q61" s="2"/>
      <c r="AH61">
        <v>528</v>
      </c>
    </row>
    <row r="62" spans="1:34" x14ac:dyDescent="0.2">
      <c r="A62" t="s">
        <v>204</v>
      </c>
      <c r="B62">
        <v>2003</v>
      </c>
      <c r="C62" t="s">
        <v>49</v>
      </c>
      <c r="D62" t="s">
        <v>120</v>
      </c>
      <c r="E62" t="s">
        <v>291</v>
      </c>
      <c r="F62" t="s">
        <v>211</v>
      </c>
      <c r="G62" t="s">
        <v>292</v>
      </c>
      <c r="H62" t="s">
        <v>293</v>
      </c>
      <c r="I62" s="17">
        <v>1000</v>
      </c>
      <c r="J62" s="17">
        <v>1000</v>
      </c>
      <c r="K62" s="14">
        <f t="shared" si="2"/>
        <v>180000</v>
      </c>
      <c r="L62" t="s">
        <v>53</v>
      </c>
      <c r="M62" t="s">
        <v>45</v>
      </c>
      <c r="N62" t="s">
        <v>31</v>
      </c>
      <c r="O62" t="s">
        <v>427</v>
      </c>
      <c r="R62" t="s">
        <v>457</v>
      </c>
      <c r="S62" t="s">
        <v>458</v>
      </c>
      <c r="AH62">
        <v>521</v>
      </c>
    </row>
    <row r="63" spans="1:34" x14ac:dyDescent="0.2">
      <c r="A63" t="s">
        <v>60</v>
      </c>
      <c r="B63">
        <v>2003</v>
      </c>
      <c r="D63" t="s">
        <v>86</v>
      </c>
      <c r="E63" t="s">
        <v>296</v>
      </c>
      <c r="F63" t="s">
        <v>108</v>
      </c>
      <c r="G63" t="s">
        <v>292</v>
      </c>
      <c r="H63" t="s">
        <v>297</v>
      </c>
      <c r="I63">
        <v>530</v>
      </c>
      <c r="J63">
        <v>530</v>
      </c>
      <c r="K63" s="14">
        <f t="shared" si="2"/>
        <v>95400</v>
      </c>
      <c r="L63" t="s">
        <v>36</v>
      </c>
      <c r="M63" t="s">
        <v>45</v>
      </c>
      <c r="N63" t="s">
        <v>31</v>
      </c>
      <c r="O63" s="2" t="s">
        <v>89</v>
      </c>
      <c r="P63" s="2"/>
      <c r="Q63" s="2"/>
      <c r="R63" t="s">
        <v>457</v>
      </c>
      <c r="S63" t="s">
        <v>458</v>
      </c>
      <c r="AH63">
        <v>544</v>
      </c>
    </row>
    <row r="64" spans="1:34" x14ac:dyDescent="0.2">
      <c r="A64" t="s">
        <v>60</v>
      </c>
      <c r="B64">
        <v>2003</v>
      </c>
      <c r="D64" t="s">
        <v>86</v>
      </c>
      <c r="E64" t="s">
        <v>298</v>
      </c>
      <c r="F64" t="s">
        <v>298</v>
      </c>
      <c r="G64" t="s">
        <v>292</v>
      </c>
      <c r="H64" t="s">
        <v>299</v>
      </c>
      <c r="I64">
        <v>520</v>
      </c>
      <c r="J64">
        <v>520</v>
      </c>
      <c r="K64" s="14">
        <f t="shared" si="2"/>
        <v>93600</v>
      </c>
      <c r="L64" t="s">
        <v>36</v>
      </c>
      <c r="M64" t="s">
        <v>45</v>
      </c>
      <c r="N64" t="s">
        <v>31</v>
      </c>
      <c r="O64" s="2" t="s">
        <v>89</v>
      </c>
      <c r="P64" s="2"/>
      <c r="Q64" s="2"/>
      <c r="R64" t="s">
        <v>457</v>
      </c>
      <c r="S64" t="s">
        <v>458</v>
      </c>
      <c r="AH64">
        <v>535</v>
      </c>
    </row>
    <row r="65" spans="1:34" x14ac:dyDescent="0.2">
      <c r="A65" t="s">
        <v>204</v>
      </c>
      <c r="B65">
        <v>2003</v>
      </c>
      <c r="C65" t="s">
        <v>49</v>
      </c>
      <c r="D65" t="s">
        <v>93</v>
      </c>
      <c r="E65" t="s">
        <v>91</v>
      </c>
      <c r="F65" t="s">
        <v>92</v>
      </c>
      <c r="G65" t="s">
        <v>236</v>
      </c>
      <c r="H65" t="s">
        <v>237</v>
      </c>
      <c r="I65" s="17">
        <v>265</v>
      </c>
      <c r="J65" s="17">
        <v>265</v>
      </c>
      <c r="K65" s="14">
        <f t="shared" si="2"/>
        <v>47700</v>
      </c>
      <c r="L65" s="13" t="s">
        <v>53</v>
      </c>
      <c r="M65" t="s">
        <v>45</v>
      </c>
      <c r="N65" t="s">
        <v>31</v>
      </c>
      <c r="O65" s="2" t="s">
        <v>415</v>
      </c>
      <c r="P65" s="2"/>
      <c r="Q65" s="2"/>
      <c r="AH65">
        <v>522</v>
      </c>
    </row>
    <row r="66" spans="1:34" x14ac:dyDescent="0.2">
      <c r="A66" t="s">
        <v>168</v>
      </c>
      <c r="B66">
        <v>2003</v>
      </c>
      <c r="C66" t="s">
        <v>117</v>
      </c>
      <c r="D66" t="s">
        <v>86</v>
      </c>
      <c r="E66" t="s">
        <v>164</v>
      </c>
      <c r="F66" t="s">
        <v>165</v>
      </c>
      <c r="G66" t="s">
        <v>166</v>
      </c>
      <c r="H66" t="s">
        <v>167</v>
      </c>
      <c r="I66">
        <v>520</v>
      </c>
      <c r="J66">
        <v>520</v>
      </c>
      <c r="K66" s="14">
        <f t="shared" si="2"/>
        <v>93600</v>
      </c>
      <c r="L66" t="s">
        <v>132</v>
      </c>
      <c r="M66" t="s">
        <v>45</v>
      </c>
      <c r="N66" t="s">
        <v>31</v>
      </c>
      <c r="O66" s="2" t="s">
        <v>416</v>
      </c>
      <c r="P66" s="2"/>
      <c r="Q66" s="2"/>
      <c r="AH66">
        <v>525</v>
      </c>
    </row>
    <row r="67" spans="1:34" x14ac:dyDescent="0.2">
      <c r="A67" t="s">
        <v>60</v>
      </c>
      <c r="B67">
        <v>2002</v>
      </c>
      <c r="D67" t="s">
        <v>86</v>
      </c>
      <c r="E67" t="s">
        <v>244</v>
      </c>
      <c r="F67" t="s">
        <v>170</v>
      </c>
      <c r="G67" t="s">
        <v>245</v>
      </c>
      <c r="H67" t="s">
        <v>246</v>
      </c>
      <c r="I67">
        <v>800</v>
      </c>
      <c r="J67">
        <v>800</v>
      </c>
      <c r="K67" s="14">
        <f t="shared" si="2"/>
        <v>144000</v>
      </c>
      <c r="L67" t="s">
        <v>132</v>
      </c>
      <c r="M67" t="s">
        <v>45</v>
      </c>
      <c r="N67" t="s">
        <v>31</v>
      </c>
      <c r="O67" t="s">
        <v>416</v>
      </c>
      <c r="P67" s="8" t="s">
        <v>89</v>
      </c>
      <c r="Q67" s="8" t="s">
        <v>153</v>
      </c>
      <c r="AH67">
        <v>879</v>
      </c>
    </row>
    <row r="68" spans="1:34" x14ac:dyDescent="0.2">
      <c r="A68" t="s">
        <v>35</v>
      </c>
      <c r="B68">
        <v>2001</v>
      </c>
      <c r="C68" t="s">
        <v>154</v>
      </c>
      <c r="D68" t="s">
        <v>120</v>
      </c>
      <c r="E68" t="s">
        <v>210</v>
      </c>
      <c r="F68" t="s">
        <v>211</v>
      </c>
      <c r="G68" t="s">
        <v>363</v>
      </c>
      <c r="H68" t="s">
        <v>364</v>
      </c>
      <c r="I68" s="17">
        <v>125</v>
      </c>
      <c r="J68" s="17">
        <v>125</v>
      </c>
      <c r="K68" s="14">
        <f t="shared" si="2"/>
        <v>22500</v>
      </c>
      <c r="L68" t="s">
        <v>36</v>
      </c>
      <c r="M68" t="s">
        <v>45</v>
      </c>
      <c r="N68" t="s">
        <v>31</v>
      </c>
      <c r="O68" s="2" t="s">
        <v>427</v>
      </c>
      <c r="P68" s="2"/>
      <c r="Q68" s="2"/>
      <c r="R68" t="s">
        <v>459</v>
      </c>
      <c r="S68" t="s">
        <v>460</v>
      </c>
      <c r="T68" t="s">
        <v>461</v>
      </c>
      <c r="U68" t="s">
        <v>462</v>
      </c>
      <c r="W68">
        <v>0</v>
      </c>
      <c r="AH68">
        <v>742</v>
      </c>
    </row>
    <row r="69" spans="1:34" x14ac:dyDescent="0.2">
      <c r="A69" t="s">
        <v>35</v>
      </c>
      <c r="B69">
        <v>2001</v>
      </c>
      <c r="D69" t="s">
        <v>93</v>
      </c>
      <c r="E69" t="s">
        <v>136</v>
      </c>
      <c r="F69" t="s">
        <v>137</v>
      </c>
      <c r="H69" t="s">
        <v>138</v>
      </c>
      <c r="I69" s="17">
        <v>225</v>
      </c>
      <c r="J69" s="17">
        <v>225</v>
      </c>
      <c r="K69" s="14">
        <f t="shared" si="2"/>
        <v>40500</v>
      </c>
      <c r="L69" s="13" t="s">
        <v>53</v>
      </c>
      <c r="M69" t="s">
        <v>45</v>
      </c>
      <c r="N69" t="s">
        <v>31</v>
      </c>
      <c r="O69" s="2" t="s">
        <v>415</v>
      </c>
      <c r="P69" s="2"/>
      <c r="Q69" s="2"/>
      <c r="AH69">
        <v>656</v>
      </c>
    </row>
    <row r="76" spans="1:34" x14ac:dyDescent="0.2">
      <c r="L76" s="1"/>
    </row>
    <row r="78" spans="1:34" x14ac:dyDescent="0.2">
      <c r="L78" s="1"/>
      <c r="M78" s="1"/>
      <c r="N78" s="1"/>
      <c r="O78" s="1"/>
    </row>
    <row r="79" spans="1:34" x14ac:dyDescent="0.2">
      <c r="A79" s="10" t="s">
        <v>477</v>
      </c>
      <c r="B79" s="11"/>
      <c r="C79" s="11"/>
      <c r="D79" s="11"/>
    </row>
    <row r="82" spans="1:36" x14ac:dyDescent="0.2">
      <c r="I82" s="9" t="s">
        <v>431</v>
      </c>
      <c r="J82" s="15"/>
      <c r="K82" s="18"/>
    </row>
    <row r="83" spans="1:36" x14ac:dyDescent="0.2">
      <c r="A83" s="1" t="s">
        <v>430</v>
      </c>
      <c r="B83" s="1" t="s">
        <v>429</v>
      </c>
      <c r="C83" s="1" t="s">
        <v>14</v>
      </c>
      <c r="D83" s="1" t="s">
        <v>9</v>
      </c>
      <c r="E83" s="1" t="s">
        <v>7</v>
      </c>
      <c r="F83" s="1" t="s">
        <v>8</v>
      </c>
      <c r="G83" s="1" t="s">
        <v>11</v>
      </c>
      <c r="H83" s="1" t="s">
        <v>12</v>
      </c>
      <c r="I83" s="1" t="s">
        <v>432</v>
      </c>
      <c r="J83" s="4" t="s">
        <v>433</v>
      </c>
      <c r="K83" s="5" t="s">
        <v>468</v>
      </c>
      <c r="L83" s="1" t="s">
        <v>13</v>
      </c>
      <c r="M83" s="1" t="s">
        <v>15</v>
      </c>
      <c r="N83" s="1" t="s">
        <v>10</v>
      </c>
      <c r="O83" s="1" t="s">
        <v>419</v>
      </c>
      <c r="P83" s="1" t="s">
        <v>420</v>
      </c>
      <c r="Q83" s="1" t="s">
        <v>421</v>
      </c>
      <c r="R83" s="4" t="s">
        <v>434</v>
      </c>
      <c r="S83" s="5" t="s">
        <v>463</v>
      </c>
      <c r="T83" s="5" t="s">
        <v>437</v>
      </c>
      <c r="U83" s="5" t="s">
        <v>463</v>
      </c>
      <c r="V83" s="1" t="s">
        <v>16</v>
      </c>
      <c r="W83" s="1" t="s">
        <v>17</v>
      </c>
      <c r="X83" s="1" t="s">
        <v>18</v>
      </c>
      <c r="Y83" s="1" t="s">
        <v>19</v>
      </c>
      <c r="Z83" s="1" t="s">
        <v>20</v>
      </c>
      <c r="AA83" s="1" t="s">
        <v>21</v>
      </c>
      <c r="AB83" s="1" t="s">
        <v>22</v>
      </c>
      <c r="AC83" s="1" t="s">
        <v>23</v>
      </c>
      <c r="AD83" s="1" t="s">
        <v>24</v>
      </c>
      <c r="AE83" s="1" t="s">
        <v>25</v>
      </c>
      <c r="AF83" s="1" t="s">
        <v>26</v>
      </c>
      <c r="AG83" s="1" t="s">
        <v>27</v>
      </c>
      <c r="AH83" s="1" t="s">
        <v>6</v>
      </c>
      <c r="AI83" s="1"/>
      <c r="AJ83" s="1"/>
    </row>
    <row r="84" spans="1:36" x14ac:dyDescent="0.2">
      <c r="A84" t="s">
        <v>35</v>
      </c>
      <c r="B84">
        <v>2002</v>
      </c>
      <c r="C84" t="s">
        <v>49</v>
      </c>
      <c r="D84" t="s">
        <v>144</v>
      </c>
      <c r="E84" t="s">
        <v>365</v>
      </c>
      <c r="F84" t="s">
        <v>366</v>
      </c>
      <c r="G84" t="s">
        <v>100</v>
      </c>
      <c r="H84" t="s">
        <v>367</v>
      </c>
      <c r="I84">
        <v>280</v>
      </c>
      <c r="J84">
        <v>280</v>
      </c>
      <c r="K84" s="14">
        <v>50400</v>
      </c>
      <c r="L84" t="s">
        <v>53</v>
      </c>
      <c r="M84" t="s">
        <v>45</v>
      </c>
      <c r="N84" t="s">
        <v>31</v>
      </c>
      <c r="O84" s="2" t="s">
        <v>127</v>
      </c>
      <c r="P84" s="2"/>
      <c r="Q84" s="2"/>
      <c r="AH84">
        <v>619</v>
      </c>
    </row>
    <row r="85" spans="1:36" x14ac:dyDescent="0.2">
      <c r="A85" t="s">
        <v>35</v>
      </c>
      <c r="B85">
        <v>2001</v>
      </c>
      <c r="C85" t="s">
        <v>101</v>
      </c>
      <c r="D85" t="s">
        <v>6</v>
      </c>
      <c r="E85" t="s">
        <v>96</v>
      </c>
      <c r="F85" t="s">
        <v>97</v>
      </c>
      <c r="G85" t="s">
        <v>98</v>
      </c>
      <c r="H85" t="s">
        <v>99</v>
      </c>
      <c r="I85">
        <v>270</v>
      </c>
      <c r="J85">
        <v>270</v>
      </c>
      <c r="K85" s="14">
        <v>48600</v>
      </c>
      <c r="L85" t="s">
        <v>53</v>
      </c>
      <c r="M85" t="s">
        <v>45</v>
      </c>
      <c r="N85" t="s">
        <v>31</v>
      </c>
      <c r="O85" s="8" t="s">
        <v>147</v>
      </c>
      <c r="P85" s="8" t="s">
        <v>127</v>
      </c>
      <c r="Q85" s="7"/>
      <c r="V85" t="s">
        <v>315</v>
      </c>
      <c r="AH85">
        <v>658</v>
      </c>
    </row>
    <row r="86" spans="1:36" x14ac:dyDescent="0.2">
      <c r="A86" t="s">
        <v>35</v>
      </c>
      <c r="B86">
        <v>2002</v>
      </c>
      <c r="C86" t="s">
        <v>101</v>
      </c>
      <c r="D86" t="s">
        <v>144</v>
      </c>
      <c r="E86" t="s">
        <v>188</v>
      </c>
      <c r="F86" t="s">
        <v>189</v>
      </c>
      <c r="G86" t="s">
        <v>104</v>
      </c>
      <c r="H86" t="s">
        <v>190</v>
      </c>
      <c r="I86">
        <v>536</v>
      </c>
      <c r="J86">
        <v>536</v>
      </c>
      <c r="K86" s="14">
        <v>96480</v>
      </c>
      <c r="L86" t="s">
        <v>53</v>
      </c>
      <c r="M86" t="s">
        <v>45</v>
      </c>
      <c r="N86" t="s">
        <v>31</v>
      </c>
      <c r="O86" s="8" t="s">
        <v>147</v>
      </c>
      <c r="P86" s="8" t="s">
        <v>127</v>
      </c>
      <c r="Q86" s="4"/>
      <c r="R86" s="3" t="s">
        <v>436</v>
      </c>
      <c r="S86" t="s">
        <v>435</v>
      </c>
      <c r="V86" t="s">
        <v>368</v>
      </c>
      <c r="W86">
        <v>0</v>
      </c>
      <c r="AH86">
        <v>759</v>
      </c>
    </row>
    <row r="87" spans="1:36" x14ac:dyDescent="0.2">
      <c r="A87" t="s">
        <v>204</v>
      </c>
      <c r="B87">
        <v>2004</v>
      </c>
      <c r="D87" t="s">
        <v>124</v>
      </c>
      <c r="E87" t="s">
        <v>347</v>
      </c>
      <c r="F87" t="s">
        <v>348</v>
      </c>
      <c r="G87" t="s">
        <v>349</v>
      </c>
      <c r="H87" t="s">
        <v>350</v>
      </c>
      <c r="I87">
        <v>850</v>
      </c>
      <c r="J87">
        <v>850</v>
      </c>
      <c r="K87" s="14">
        <v>153000</v>
      </c>
      <c r="L87" t="s">
        <v>53</v>
      </c>
      <c r="M87" t="s">
        <v>45</v>
      </c>
      <c r="N87" t="s">
        <v>31</v>
      </c>
      <c r="O87" s="2" t="s">
        <v>127</v>
      </c>
      <c r="P87" s="2"/>
      <c r="Q87" s="2"/>
      <c r="AH87">
        <v>361</v>
      </c>
    </row>
    <row r="88" spans="1:36" x14ac:dyDescent="0.2">
      <c r="A88" t="s">
        <v>60</v>
      </c>
      <c r="B88">
        <v>2004</v>
      </c>
      <c r="D88" t="s">
        <v>144</v>
      </c>
      <c r="E88" t="s">
        <v>308</v>
      </c>
      <c r="F88" t="s">
        <v>309</v>
      </c>
      <c r="G88" t="s">
        <v>310</v>
      </c>
      <c r="H88" t="s">
        <v>311</v>
      </c>
      <c r="I88">
        <v>500</v>
      </c>
      <c r="J88">
        <v>500</v>
      </c>
      <c r="K88" s="14">
        <v>90000</v>
      </c>
      <c r="L88" t="s">
        <v>44</v>
      </c>
      <c r="M88" t="s">
        <v>45</v>
      </c>
      <c r="N88" t="s">
        <v>31</v>
      </c>
      <c r="O88" s="2" t="s">
        <v>127</v>
      </c>
      <c r="P88" s="2"/>
      <c r="Q88" s="2"/>
      <c r="AH88">
        <v>524</v>
      </c>
    </row>
    <row r="89" spans="1:36" x14ac:dyDescent="0.2">
      <c r="A89" t="s">
        <v>168</v>
      </c>
      <c r="B89">
        <v>2004</v>
      </c>
      <c r="C89" t="s">
        <v>199</v>
      </c>
      <c r="D89" t="s">
        <v>124</v>
      </c>
      <c r="E89" t="s">
        <v>195</v>
      </c>
      <c r="F89" t="s">
        <v>196</v>
      </c>
      <c r="G89" t="s">
        <v>197</v>
      </c>
      <c r="H89" t="s">
        <v>198</v>
      </c>
      <c r="I89">
        <v>405</v>
      </c>
      <c r="J89">
        <v>405</v>
      </c>
      <c r="K89" s="14">
        <v>72900</v>
      </c>
      <c r="L89" t="s">
        <v>132</v>
      </c>
      <c r="M89" t="s">
        <v>45</v>
      </c>
      <c r="N89" t="s">
        <v>31</v>
      </c>
      <c r="O89" s="2" t="s">
        <v>127</v>
      </c>
      <c r="P89" s="2"/>
      <c r="Q89" s="2"/>
      <c r="AH89">
        <v>526</v>
      </c>
    </row>
    <row r="90" spans="1:36" x14ac:dyDescent="0.2">
      <c r="A90" t="s">
        <v>204</v>
      </c>
      <c r="B90">
        <v>2002</v>
      </c>
      <c r="D90" t="s">
        <v>124</v>
      </c>
      <c r="E90" t="s">
        <v>200</v>
      </c>
      <c r="F90" t="s">
        <v>201</v>
      </c>
      <c r="G90" t="s">
        <v>202</v>
      </c>
      <c r="H90" t="s">
        <v>203</v>
      </c>
      <c r="I90">
        <v>900</v>
      </c>
      <c r="J90">
        <v>900</v>
      </c>
      <c r="K90" s="14">
        <v>162000</v>
      </c>
      <c r="L90" t="s">
        <v>53</v>
      </c>
      <c r="M90" t="s">
        <v>45</v>
      </c>
      <c r="N90" t="s">
        <v>31</v>
      </c>
      <c r="O90" s="2" t="s">
        <v>127</v>
      </c>
      <c r="P90" s="2"/>
      <c r="Q90" s="2"/>
      <c r="AH90">
        <v>371</v>
      </c>
    </row>
    <row r="91" spans="1:36" x14ac:dyDescent="0.2">
      <c r="A91" t="s">
        <v>204</v>
      </c>
      <c r="B91">
        <v>2004</v>
      </c>
      <c r="D91" t="s">
        <v>124</v>
      </c>
      <c r="E91" t="s">
        <v>251</v>
      </c>
      <c r="F91" t="s">
        <v>252</v>
      </c>
      <c r="G91" t="s">
        <v>207</v>
      </c>
      <c r="H91" t="s">
        <v>385</v>
      </c>
      <c r="I91">
        <v>630</v>
      </c>
      <c r="J91">
        <v>630</v>
      </c>
      <c r="K91" s="14">
        <v>113400</v>
      </c>
      <c r="L91" t="s">
        <v>53</v>
      </c>
      <c r="M91" t="s">
        <v>45</v>
      </c>
      <c r="N91" t="s">
        <v>31</v>
      </c>
      <c r="O91" s="2" t="s">
        <v>127</v>
      </c>
      <c r="P91" s="2"/>
      <c r="Q91" s="2"/>
      <c r="R91" t="s">
        <v>445</v>
      </c>
      <c r="S91" t="s">
        <v>446</v>
      </c>
      <c r="T91" t="s">
        <v>447</v>
      </c>
      <c r="U91" t="s">
        <v>448</v>
      </c>
      <c r="AH91">
        <v>660</v>
      </c>
    </row>
    <row r="92" spans="1:36" x14ac:dyDescent="0.2">
      <c r="A92" t="s">
        <v>168</v>
      </c>
      <c r="B92">
        <v>2002</v>
      </c>
      <c r="C92" t="s">
        <v>37</v>
      </c>
      <c r="D92" t="s">
        <v>124</v>
      </c>
      <c r="E92" t="s">
        <v>328</v>
      </c>
      <c r="F92" t="s">
        <v>329</v>
      </c>
      <c r="G92" t="s">
        <v>330</v>
      </c>
      <c r="H92" t="s">
        <v>331</v>
      </c>
      <c r="I92">
        <v>249</v>
      </c>
      <c r="J92">
        <v>249</v>
      </c>
      <c r="K92" s="14">
        <v>44820</v>
      </c>
      <c r="L92" t="s">
        <v>53</v>
      </c>
      <c r="M92" t="s">
        <v>45</v>
      </c>
      <c r="N92" t="s">
        <v>31</v>
      </c>
      <c r="O92" s="2" t="s">
        <v>127</v>
      </c>
      <c r="P92" s="2"/>
      <c r="Q92" s="2"/>
      <c r="W92">
        <v>0</v>
      </c>
      <c r="AH92">
        <v>861</v>
      </c>
    </row>
    <row r="93" spans="1:36" x14ac:dyDescent="0.2">
      <c r="A93" t="s">
        <v>35</v>
      </c>
      <c r="B93">
        <v>2002</v>
      </c>
      <c r="C93" t="s">
        <v>101</v>
      </c>
      <c r="D93" t="s">
        <v>124</v>
      </c>
      <c r="E93" t="s">
        <v>122</v>
      </c>
      <c r="F93" s="2" t="s">
        <v>123</v>
      </c>
      <c r="G93" t="s">
        <v>125</v>
      </c>
      <c r="H93" t="s">
        <v>126</v>
      </c>
      <c r="I93">
        <v>248</v>
      </c>
      <c r="J93">
        <v>248</v>
      </c>
      <c r="K93" s="14">
        <v>44640</v>
      </c>
      <c r="L93" t="s">
        <v>53</v>
      </c>
      <c r="M93" t="s">
        <v>45</v>
      </c>
      <c r="N93" t="s">
        <v>31</v>
      </c>
      <c r="O93" s="2" t="s">
        <v>127</v>
      </c>
      <c r="P93" s="2"/>
      <c r="Q93" s="2"/>
      <c r="V93" t="s">
        <v>278</v>
      </c>
      <c r="AH93">
        <v>618</v>
      </c>
    </row>
    <row r="94" spans="1:36" x14ac:dyDescent="0.2">
      <c r="A94" t="s">
        <v>60</v>
      </c>
      <c r="B94">
        <v>2003</v>
      </c>
      <c r="C94" t="s">
        <v>49</v>
      </c>
      <c r="D94" t="s">
        <v>124</v>
      </c>
      <c r="E94" s="3" t="s">
        <v>122</v>
      </c>
      <c r="F94" t="s">
        <v>123</v>
      </c>
      <c r="G94" t="s">
        <v>134</v>
      </c>
      <c r="H94" t="s">
        <v>135</v>
      </c>
      <c r="I94">
        <v>250</v>
      </c>
      <c r="J94">
        <v>250</v>
      </c>
      <c r="K94" s="14">
        <v>45000</v>
      </c>
      <c r="L94" t="s">
        <v>53</v>
      </c>
      <c r="M94" t="s">
        <v>45</v>
      </c>
      <c r="N94" t="s">
        <v>31</v>
      </c>
      <c r="O94" s="2" t="s">
        <v>127</v>
      </c>
      <c r="P94" s="2"/>
      <c r="Q94" s="2"/>
      <c r="AH94">
        <v>537</v>
      </c>
    </row>
    <row r="95" spans="1:36" x14ac:dyDescent="0.2">
      <c r="A95" t="s">
        <v>204</v>
      </c>
      <c r="B95">
        <v>2004</v>
      </c>
      <c r="C95" t="s">
        <v>49</v>
      </c>
      <c r="D95" t="s">
        <v>6</v>
      </c>
      <c r="E95" t="s">
        <v>375</v>
      </c>
      <c r="F95" t="s">
        <v>376</v>
      </c>
      <c r="G95" t="s">
        <v>377</v>
      </c>
      <c r="H95" t="s">
        <v>378</v>
      </c>
      <c r="I95">
        <v>250</v>
      </c>
      <c r="J95">
        <v>250</v>
      </c>
      <c r="K95" s="14">
        <v>45000</v>
      </c>
      <c r="L95" t="s">
        <v>53</v>
      </c>
      <c r="M95" t="s">
        <v>45</v>
      </c>
      <c r="N95" t="s">
        <v>31</v>
      </c>
      <c r="O95" t="s">
        <v>127</v>
      </c>
      <c r="V95" t="s">
        <v>351</v>
      </c>
      <c r="W95">
        <v>0</v>
      </c>
      <c r="AH95">
        <v>749</v>
      </c>
    </row>
    <row r="96" spans="1:36" x14ac:dyDescent="0.2">
      <c r="A96" t="s">
        <v>204</v>
      </c>
      <c r="B96">
        <v>2002</v>
      </c>
      <c r="C96" t="s">
        <v>242</v>
      </c>
      <c r="D96" t="s">
        <v>124</v>
      </c>
      <c r="E96" t="s">
        <v>238</v>
      </c>
      <c r="F96" t="s">
        <v>239</v>
      </c>
      <c r="G96" t="s">
        <v>240</v>
      </c>
      <c r="H96" t="s">
        <v>241</v>
      </c>
      <c r="I96">
        <v>248</v>
      </c>
      <c r="J96">
        <v>0</v>
      </c>
      <c r="K96" s="14">
        <v>44640</v>
      </c>
      <c r="L96" t="s">
        <v>53</v>
      </c>
      <c r="M96" t="s">
        <v>45</v>
      </c>
      <c r="N96" t="s">
        <v>31</v>
      </c>
      <c r="O96" s="2" t="s">
        <v>127</v>
      </c>
      <c r="P96" s="2"/>
      <c r="Q96" s="2"/>
      <c r="AH96">
        <v>527</v>
      </c>
    </row>
    <row r="97" spans="1:34" x14ac:dyDescent="0.2">
      <c r="A97" t="s">
        <v>60</v>
      </c>
      <c r="B97">
        <v>2004</v>
      </c>
      <c r="D97" t="s">
        <v>124</v>
      </c>
      <c r="E97" t="s">
        <v>312</v>
      </c>
      <c r="F97" s="2" t="s">
        <v>312</v>
      </c>
      <c r="G97" t="s">
        <v>313</v>
      </c>
      <c r="H97" t="s">
        <v>314</v>
      </c>
      <c r="I97">
        <v>1300</v>
      </c>
      <c r="J97">
        <v>1300</v>
      </c>
      <c r="K97" s="14">
        <v>234000</v>
      </c>
      <c r="L97" t="s">
        <v>53</v>
      </c>
      <c r="M97" t="s">
        <v>45</v>
      </c>
      <c r="N97" t="s">
        <v>31</v>
      </c>
      <c r="O97" t="s">
        <v>127</v>
      </c>
      <c r="P97" t="s">
        <v>147</v>
      </c>
      <c r="W97">
        <v>0</v>
      </c>
      <c r="AH97">
        <v>790</v>
      </c>
    </row>
    <row r="98" spans="1:34" x14ac:dyDescent="0.2">
      <c r="A98" t="s">
        <v>60</v>
      </c>
      <c r="B98">
        <v>2004</v>
      </c>
      <c r="D98" t="s">
        <v>124</v>
      </c>
      <c r="E98" t="s">
        <v>238</v>
      </c>
      <c r="F98" t="s">
        <v>316</v>
      </c>
      <c r="G98" t="s">
        <v>317</v>
      </c>
      <c r="H98" t="s">
        <v>318</v>
      </c>
      <c r="I98">
        <v>248</v>
      </c>
      <c r="J98">
        <v>248</v>
      </c>
      <c r="K98" s="14">
        <v>44640</v>
      </c>
      <c r="L98" t="s">
        <v>36</v>
      </c>
      <c r="M98" t="s">
        <v>38</v>
      </c>
      <c r="N98" t="s">
        <v>31</v>
      </c>
      <c r="O98" s="2" t="s">
        <v>127</v>
      </c>
      <c r="P98" s="2"/>
      <c r="Q98" s="2"/>
      <c r="AH98">
        <v>621</v>
      </c>
    </row>
    <row r="99" spans="1:34" x14ac:dyDescent="0.2">
      <c r="A99" t="s">
        <v>35</v>
      </c>
      <c r="B99">
        <v>2001</v>
      </c>
      <c r="C99" t="s">
        <v>37</v>
      </c>
      <c r="D99" t="s">
        <v>144</v>
      </c>
      <c r="E99" t="s">
        <v>142</v>
      </c>
      <c r="F99" t="s">
        <v>143</v>
      </c>
      <c r="G99" t="s">
        <v>145</v>
      </c>
      <c r="H99" t="s">
        <v>146</v>
      </c>
      <c r="I99">
        <v>490</v>
      </c>
      <c r="J99">
        <v>313</v>
      </c>
      <c r="K99">
        <v>88200</v>
      </c>
      <c r="L99" t="s">
        <v>53</v>
      </c>
      <c r="M99" t="s">
        <v>45</v>
      </c>
      <c r="N99" t="s">
        <v>31</v>
      </c>
      <c r="O99" t="s">
        <v>147</v>
      </c>
      <c r="AH99">
        <v>621</v>
      </c>
    </row>
    <row r="100" spans="1:34" x14ac:dyDescent="0.2">
      <c r="A100" t="s">
        <v>60</v>
      </c>
      <c r="B100">
        <v>2004</v>
      </c>
      <c r="C100" t="s">
        <v>54</v>
      </c>
      <c r="D100" t="s">
        <v>144</v>
      </c>
      <c r="E100" t="s">
        <v>188</v>
      </c>
      <c r="F100" t="s">
        <v>189</v>
      </c>
      <c r="G100" t="s">
        <v>89</v>
      </c>
      <c r="H100" t="s">
        <v>286</v>
      </c>
      <c r="I100">
        <v>550</v>
      </c>
      <c r="J100">
        <v>550</v>
      </c>
      <c r="K100">
        <v>99000</v>
      </c>
      <c r="L100" t="s">
        <v>53</v>
      </c>
      <c r="M100" t="s">
        <v>45</v>
      </c>
      <c r="N100" t="s">
        <v>31</v>
      </c>
      <c r="O100" t="s">
        <v>147</v>
      </c>
      <c r="P100" t="s">
        <v>127</v>
      </c>
      <c r="R100" t="s">
        <v>451</v>
      </c>
      <c r="S100" t="s">
        <v>452</v>
      </c>
      <c r="T100" t="s">
        <v>453</v>
      </c>
      <c r="U100" t="s">
        <v>454</v>
      </c>
      <c r="AH100">
        <v>660</v>
      </c>
    </row>
    <row r="101" spans="1:34" x14ac:dyDescent="0.2">
      <c r="A101" t="s">
        <v>60</v>
      </c>
      <c r="B101">
        <v>2002</v>
      </c>
      <c r="D101" t="s">
        <v>6</v>
      </c>
      <c r="E101" t="s">
        <v>224</v>
      </c>
      <c r="F101" t="s">
        <v>225</v>
      </c>
      <c r="G101" t="s">
        <v>226</v>
      </c>
      <c r="H101" t="s">
        <v>227</v>
      </c>
      <c r="I101">
        <v>126</v>
      </c>
      <c r="J101">
        <v>126</v>
      </c>
      <c r="K101" s="14">
        <v>22680</v>
      </c>
      <c r="L101" t="s">
        <v>53</v>
      </c>
      <c r="M101" t="s">
        <v>45</v>
      </c>
      <c r="N101" t="s">
        <v>31</v>
      </c>
      <c r="O101" s="2" t="s">
        <v>127</v>
      </c>
      <c r="P101" s="2"/>
      <c r="Q101" s="2"/>
      <c r="V101" t="s">
        <v>128</v>
      </c>
      <c r="AH101">
        <v>369</v>
      </c>
    </row>
    <row r="102" spans="1:34" x14ac:dyDescent="0.2">
      <c r="A102" t="s">
        <v>204</v>
      </c>
      <c r="B102">
        <v>2004</v>
      </c>
      <c r="C102" t="s">
        <v>49</v>
      </c>
      <c r="D102" t="s">
        <v>124</v>
      </c>
      <c r="E102" t="s">
        <v>319</v>
      </c>
      <c r="F102" s="2" t="s">
        <v>320</v>
      </c>
      <c r="G102" t="s">
        <v>321</v>
      </c>
      <c r="H102" t="s">
        <v>322</v>
      </c>
      <c r="I102">
        <v>1100</v>
      </c>
      <c r="J102">
        <v>1100</v>
      </c>
      <c r="K102" s="14">
        <v>198000</v>
      </c>
      <c r="L102" t="s">
        <v>36</v>
      </c>
      <c r="M102" t="s">
        <v>38</v>
      </c>
      <c r="N102" t="s">
        <v>31</v>
      </c>
      <c r="O102" s="8" t="s">
        <v>147</v>
      </c>
      <c r="P102" s="8" t="s">
        <v>127</v>
      </c>
      <c r="AH102">
        <v>548</v>
      </c>
    </row>
    <row r="103" spans="1:34" x14ac:dyDescent="0.2">
      <c r="A103" t="s">
        <v>35</v>
      </c>
      <c r="B103">
        <v>2003</v>
      </c>
      <c r="C103" t="s">
        <v>49</v>
      </c>
      <c r="D103" t="s">
        <v>124</v>
      </c>
      <c r="E103" t="s">
        <v>274</v>
      </c>
      <c r="F103" s="2" t="s">
        <v>275</v>
      </c>
      <c r="G103" t="s">
        <v>276</v>
      </c>
      <c r="H103" t="s">
        <v>277</v>
      </c>
      <c r="I103">
        <v>660</v>
      </c>
      <c r="J103">
        <v>660</v>
      </c>
      <c r="K103" s="14">
        <v>118800</v>
      </c>
      <c r="L103" t="s">
        <v>53</v>
      </c>
      <c r="M103" t="s">
        <v>45</v>
      </c>
      <c r="N103" t="s">
        <v>31</v>
      </c>
      <c r="O103" s="8" t="s">
        <v>127</v>
      </c>
      <c r="P103" s="8" t="s">
        <v>425</v>
      </c>
      <c r="Q103" s="7"/>
      <c r="V103" t="s">
        <v>243</v>
      </c>
      <c r="AH103">
        <v>543</v>
      </c>
    </row>
    <row r="104" spans="1:34" x14ac:dyDescent="0.2">
      <c r="A104" t="s">
        <v>35</v>
      </c>
      <c r="B104">
        <v>2003</v>
      </c>
      <c r="C104" t="s">
        <v>49</v>
      </c>
      <c r="D104" t="s">
        <v>124</v>
      </c>
      <c r="E104" t="s">
        <v>279</v>
      </c>
      <c r="F104" t="s">
        <v>280</v>
      </c>
      <c r="G104" t="s">
        <v>281</v>
      </c>
      <c r="H104" t="s">
        <v>282</v>
      </c>
      <c r="I104">
        <v>550</v>
      </c>
      <c r="J104">
        <v>550</v>
      </c>
      <c r="K104" s="14">
        <v>99000</v>
      </c>
      <c r="L104" t="s">
        <v>53</v>
      </c>
      <c r="M104" t="s">
        <v>45</v>
      </c>
      <c r="N104" t="s">
        <v>31</v>
      </c>
      <c r="O104" s="2" t="s">
        <v>127</v>
      </c>
      <c r="P104" s="2"/>
      <c r="Q104" s="2"/>
      <c r="AH104">
        <v>659</v>
      </c>
    </row>
    <row r="105" spans="1:34" x14ac:dyDescent="0.2">
      <c r="A105" t="s">
        <v>60</v>
      </c>
      <c r="B105">
        <v>2002</v>
      </c>
      <c r="D105" t="s">
        <v>124</v>
      </c>
      <c r="E105" t="s">
        <v>407</v>
      </c>
      <c r="F105" t="s">
        <v>280</v>
      </c>
      <c r="G105" t="s">
        <v>408</v>
      </c>
      <c r="H105" t="s">
        <v>409</v>
      </c>
      <c r="I105">
        <v>248</v>
      </c>
      <c r="J105">
        <v>248</v>
      </c>
      <c r="K105" s="14">
        <v>44640</v>
      </c>
      <c r="L105" t="s">
        <v>44</v>
      </c>
      <c r="M105" t="s">
        <v>45</v>
      </c>
      <c r="N105" t="s">
        <v>31</v>
      </c>
      <c r="O105" t="s">
        <v>127</v>
      </c>
      <c r="AH105">
        <v>657</v>
      </c>
    </row>
    <row r="106" spans="1:34" x14ac:dyDescent="0.2">
      <c r="A106" t="s">
        <v>35</v>
      </c>
      <c r="B106">
        <v>2004</v>
      </c>
      <c r="C106" t="s">
        <v>49</v>
      </c>
      <c r="D106" t="s">
        <v>124</v>
      </c>
      <c r="E106" t="s">
        <v>251</v>
      </c>
      <c r="F106" t="s">
        <v>252</v>
      </c>
      <c r="G106" t="s">
        <v>253</v>
      </c>
      <c r="H106" t="s">
        <v>254</v>
      </c>
      <c r="I106">
        <v>630</v>
      </c>
      <c r="J106">
        <v>630</v>
      </c>
      <c r="K106" s="14">
        <v>113400</v>
      </c>
      <c r="L106" t="s">
        <v>53</v>
      </c>
      <c r="M106" t="s">
        <v>45</v>
      </c>
      <c r="N106" t="s">
        <v>31</v>
      </c>
      <c r="O106" s="2" t="s">
        <v>127</v>
      </c>
      <c r="P106" s="2"/>
      <c r="Q106" s="2"/>
      <c r="V106" t="s">
        <v>332</v>
      </c>
      <c r="W106">
        <v>0</v>
      </c>
      <c r="AH106">
        <v>794</v>
      </c>
    </row>
  </sheetData>
  <pageMargins left="0.75" right="0.75" top="1" bottom="1" header="0.5" footer="0.5"/>
  <pageSetup paperSize="5" scale="45" pageOrder="overThenDown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Normal="100" workbookViewId="0"/>
  </sheetViews>
  <sheetFormatPr defaultRowHeight="12.75" x14ac:dyDescent="0.2"/>
  <cols>
    <col min="1" max="1" width="19.7109375" bestFit="1" customWidth="1"/>
    <col min="2" max="2" width="12.140625" bestFit="1" customWidth="1"/>
    <col min="3" max="3" width="10.85546875" bestFit="1" customWidth="1"/>
    <col min="4" max="4" width="11.42578125" bestFit="1" customWidth="1"/>
    <col min="5" max="5" width="2.140625" customWidth="1"/>
    <col min="6" max="6" width="8.7109375" bestFit="1" customWidth="1"/>
    <col min="7" max="7" width="11.42578125" bestFit="1" customWidth="1"/>
    <col min="8" max="8" width="26.28515625" customWidth="1"/>
    <col min="9" max="9" width="12.7109375" bestFit="1" customWidth="1"/>
    <col min="10" max="10" width="26" customWidth="1"/>
    <col min="11" max="11" width="12.7109375" bestFit="1" customWidth="1"/>
  </cols>
  <sheetData>
    <row r="1" spans="1:11" x14ac:dyDescent="0.2">
      <c r="A1" s="10" t="s">
        <v>474</v>
      </c>
      <c r="B1" s="11"/>
      <c r="C1" s="11"/>
    </row>
    <row r="2" spans="1:11" x14ac:dyDescent="0.2">
      <c r="A2" s="37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x14ac:dyDescent="0.2">
      <c r="A3" s="38"/>
      <c r="B3" s="18"/>
      <c r="C3" s="20" t="s">
        <v>469</v>
      </c>
      <c r="D3" s="15"/>
      <c r="E3" s="18"/>
      <c r="F3" s="9" t="s">
        <v>471</v>
      </c>
      <c r="G3" s="15"/>
      <c r="H3" s="18"/>
      <c r="I3" s="18"/>
      <c r="J3" s="18"/>
      <c r="K3" s="31"/>
    </row>
    <row r="4" spans="1:11" x14ac:dyDescent="0.2">
      <c r="A4" s="39" t="s">
        <v>11</v>
      </c>
      <c r="B4" s="40" t="s">
        <v>464</v>
      </c>
      <c r="C4" s="41" t="s">
        <v>432</v>
      </c>
      <c r="D4" s="20" t="s">
        <v>470</v>
      </c>
      <c r="E4" s="20"/>
      <c r="F4" s="41" t="s">
        <v>472</v>
      </c>
      <c r="G4" s="20" t="s">
        <v>470</v>
      </c>
      <c r="H4" s="20" t="s">
        <v>473</v>
      </c>
      <c r="I4" s="41" t="s">
        <v>463</v>
      </c>
      <c r="J4" s="41" t="s">
        <v>437</v>
      </c>
      <c r="K4" s="42" t="s">
        <v>463</v>
      </c>
    </row>
    <row r="5" spans="1:11" x14ac:dyDescent="0.2">
      <c r="A5" s="21" t="s">
        <v>104</v>
      </c>
      <c r="B5" s="22">
        <v>8</v>
      </c>
      <c r="C5" s="23">
        <v>5385</v>
      </c>
      <c r="D5" s="24">
        <v>673.125</v>
      </c>
      <c r="E5" s="24"/>
      <c r="F5" s="24">
        <v>969300</v>
      </c>
      <c r="G5" s="24">
        <v>121162.5</v>
      </c>
      <c r="H5" s="25" t="s">
        <v>436</v>
      </c>
      <c r="I5" s="25" t="s">
        <v>435</v>
      </c>
      <c r="J5" s="25" t="s">
        <v>476</v>
      </c>
      <c r="K5" s="26" t="s">
        <v>476</v>
      </c>
    </row>
    <row r="6" spans="1:11" x14ac:dyDescent="0.2">
      <c r="A6" s="27" t="s">
        <v>87</v>
      </c>
      <c r="B6" s="28">
        <v>5</v>
      </c>
      <c r="C6" s="29">
        <v>2655</v>
      </c>
      <c r="D6" s="30">
        <v>531</v>
      </c>
      <c r="E6" s="30"/>
      <c r="F6" s="30">
        <v>477900</v>
      </c>
      <c r="G6" s="30">
        <v>95580</v>
      </c>
      <c r="H6" s="18" t="s">
        <v>476</v>
      </c>
      <c r="I6" s="18" t="s">
        <v>476</v>
      </c>
      <c r="J6" s="18" t="s">
        <v>476</v>
      </c>
      <c r="K6" s="31" t="s">
        <v>476</v>
      </c>
    </row>
    <row r="7" spans="1:11" x14ac:dyDescent="0.2">
      <c r="A7" s="27" t="s">
        <v>89</v>
      </c>
      <c r="B7" s="28">
        <v>4</v>
      </c>
      <c r="C7" s="29">
        <v>3132</v>
      </c>
      <c r="D7" s="30">
        <v>783</v>
      </c>
      <c r="E7" s="30"/>
      <c r="F7" s="30">
        <v>563760</v>
      </c>
      <c r="G7" s="30">
        <v>140940</v>
      </c>
      <c r="H7" s="18" t="s">
        <v>451</v>
      </c>
      <c r="I7" s="18" t="s">
        <v>452</v>
      </c>
      <c r="J7" s="18" t="s">
        <v>453</v>
      </c>
      <c r="K7" s="31" t="s">
        <v>454</v>
      </c>
    </row>
    <row r="8" spans="1:11" x14ac:dyDescent="0.2">
      <c r="A8" s="27" t="s">
        <v>207</v>
      </c>
      <c r="B8" s="28">
        <v>4</v>
      </c>
      <c r="C8" s="29">
        <v>2690</v>
      </c>
      <c r="D8" s="30">
        <v>672.5</v>
      </c>
      <c r="E8" s="30"/>
      <c r="F8" s="30">
        <v>484200</v>
      </c>
      <c r="G8" s="30">
        <v>121050</v>
      </c>
      <c r="H8" s="18" t="s">
        <v>476</v>
      </c>
      <c r="I8" s="18" t="s">
        <v>476</v>
      </c>
      <c r="J8" s="18" t="s">
        <v>476</v>
      </c>
      <c r="K8" s="31" t="s">
        <v>476</v>
      </c>
    </row>
    <row r="9" spans="1:11" x14ac:dyDescent="0.2">
      <c r="A9" s="27" t="s">
        <v>162</v>
      </c>
      <c r="B9" s="28">
        <v>3</v>
      </c>
      <c r="C9" s="29">
        <v>2460</v>
      </c>
      <c r="D9" s="30">
        <v>820</v>
      </c>
      <c r="E9" s="30"/>
      <c r="F9" s="30">
        <v>442800</v>
      </c>
      <c r="G9" s="30">
        <v>147600</v>
      </c>
      <c r="H9" s="18" t="s">
        <v>455</v>
      </c>
      <c r="I9" s="18" t="s">
        <v>456</v>
      </c>
      <c r="J9" s="18" t="s">
        <v>476</v>
      </c>
      <c r="K9" s="31" t="s">
        <v>476</v>
      </c>
    </row>
    <row r="10" spans="1:11" x14ac:dyDescent="0.2">
      <c r="A10" s="27" t="s">
        <v>283</v>
      </c>
      <c r="B10" s="28">
        <v>3</v>
      </c>
      <c r="C10" s="29">
        <v>2090</v>
      </c>
      <c r="D10" s="30">
        <v>696.66666666666663</v>
      </c>
      <c r="E10" s="30"/>
      <c r="F10" s="30">
        <v>376200</v>
      </c>
      <c r="G10" s="30">
        <v>125400</v>
      </c>
      <c r="H10" s="18" t="s">
        <v>438</v>
      </c>
      <c r="I10" s="18" t="s">
        <v>439</v>
      </c>
      <c r="J10" s="18" t="s">
        <v>476</v>
      </c>
      <c r="K10" s="31" t="s">
        <v>476</v>
      </c>
    </row>
    <row r="11" spans="1:11" x14ac:dyDescent="0.2">
      <c r="A11" s="27" t="s">
        <v>292</v>
      </c>
      <c r="B11" s="28">
        <v>3</v>
      </c>
      <c r="C11" s="29">
        <v>2050</v>
      </c>
      <c r="D11" s="30">
        <v>683.33333333333337</v>
      </c>
      <c r="E11" s="30"/>
      <c r="F11" s="30">
        <v>369000</v>
      </c>
      <c r="G11" s="30">
        <v>123000</v>
      </c>
      <c r="H11" s="18" t="s">
        <v>457</v>
      </c>
      <c r="I11" s="18" t="s">
        <v>458</v>
      </c>
      <c r="J11" s="18" t="s">
        <v>476</v>
      </c>
      <c r="K11" s="31" t="s">
        <v>476</v>
      </c>
    </row>
    <row r="12" spans="1:11" x14ac:dyDescent="0.2">
      <c r="A12" s="27" t="s">
        <v>149</v>
      </c>
      <c r="B12" s="28">
        <v>2</v>
      </c>
      <c r="C12" s="29">
        <v>2000</v>
      </c>
      <c r="D12" s="30">
        <v>1000</v>
      </c>
      <c r="E12" s="30"/>
      <c r="F12" s="30">
        <v>360000</v>
      </c>
      <c r="G12" s="30">
        <v>180000</v>
      </c>
      <c r="H12" s="18" t="s">
        <v>476</v>
      </c>
      <c r="I12" s="18" t="s">
        <v>476</v>
      </c>
      <c r="J12" s="18" t="s">
        <v>476</v>
      </c>
      <c r="K12" s="31" t="s">
        <v>476</v>
      </c>
    </row>
    <row r="13" spans="1:11" x14ac:dyDescent="0.2">
      <c r="A13" s="27" t="s">
        <v>509</v>
      </c>
      <c r="B13" s="28">
        <v>2</v>
      </c>
      <c r="C13" s="29">
        <v>1750</v>
      </c>
      <c r="D13" s="30">
        <v>875</v>
      </c>
      <c r="E13" s="30"/>
      <c r="F13" s="30">
        <v>315000</v>
      </c>
      <c r="G13" s="30">
        <v>157500</v>
      </c>
      <c r="H13" s="18" t="s">
        <v>476</v>
      </c>
      <c r="I13" s="18" t="s">
        <v>476</v>
      </c>
      <c r="J13" s="18" t="s">
        <v>476</v>
      </c>
      <c r="K13" s="31" t="s">
        <v>476</v>
      </c>
    </row>
    <row r="14" spans="1:11" x14ac:dyDescent="0.2">
      <c r="A14" s="27" t="s">
        <v>111</v>
      </c>
      <c r="B14" s="28">
        <v>2</v>
      </c>
      <c r="C14" s="29">
        <v>650</v>
      </c>
      <c r="D14" s="30">
        <v>325</v>
      </c>
      <c r="E14" s="30"/>
      <c r="F14" s="30">
        <v>117000</v>
      </c>
      <c r="G14" s="30">
        <v>58500</v>
      </c>
      <c r="H14" s="18" t="s">
        <v>436</v>
      </c>
      <c r="I14" s="18" t="s">
        <v>435</v>
      </c>
      <c r="J14" s="18" t="s">
        <v>438</v>
      </c>
      <c r="K14" s="31" t="s">
        <v>439</v>
      </c>
    </row>
    <row r="15" spans="1:11" x14ac:dyDescent="0.2">
      <c r="A15" s="27" t="s">
        <v>306</v>
      </c>
      <c r="B15" s="28">
        <v>1</v>
      </c>
      <c r="C15" s="29">
        <v>1100</v>
      </c>
      <c r="D15" s="30">
        <v>1100</v>
      </c>
      <c r="E15" s="30"/>
      <c r="F15" s="30">
        <v>198000</v>
      </c>
      <c r="G15" s="30">
        <v>198000</v>
      </c>
      <c r="H15" s="18" t="s">
        <v>476</v>
      </c>
      <c r="I15" s="18" t="s">
        <v>476</v>
      </c>
      <c r="J15" s="18" t="s">
        <v>476</v>
      </c>
      <c r="K15" s="31" t="s">
        <v>476</v>
      </c>
    </row>
    <row r="16" spans="1:11" x14ac:dyDescent="0.2">
      <c r="A16" s="27" t="s">
        <v>345</v>
      </c>
      <c r="B16" s="28">
        <v>1</v>
      </c>
      <c r="C16" s="29">
        <v>1080</v>
      </c>
      <c r="D16" s="30">
        <v>1080</v>
      </c>
      <c r="E16" s="30"/>
      <c r="F16" s="30">
        <v>194400</v>
      </c>
      <c r="G16" s="30">
        <v>194400</v>
      </c>
      <c r="H16" s="18" t="s">
        <v>476</v>
      </c>
      <c r="I16" s="18" t="s">
        <v>476</v>
      </c>
      <c r="J16" s="18" t="s">
        <v>476</v>
      </c>
      <c r="K16" s="31" t="s">
        <v>476</v>
      </c>
    </row>
    <row r="17" spans="1:11" x14ac:dyDescent="0.2">
      <c r="A17" s="27" t="s">
        <v>383</v>
      </c>
      <c r="B17" s="28">
        <v>1</v>
      </c>
      <c r="C17" s="29">
        <v>1000</v>
      </c>
      <c r="D17" s="30">
        <v>1000</v>
      </c>
      <c r="E17" s="30"/>
      <c r="F17" s="30">
        <v>180000</v>
      </c>
      <c r="G17" s="30">
        <v>180000</v>
      </c>
      <c r="H17" s="18" t="s">
        <v>476</v>
      </c>
      <c r="I17" s="18" t="s">
        <v>476</v>
      </c>
      <c r="J17" s="18" t="s">
        <v>476</v>
      </c>
      <c r="K17" s="31" t="s">
        <v>476</v>
      </c>
    </row>
    <row r="18" spans="1:11" x14ac:dyDescent="0.2">
      <c r="A18" s="27" t="s">
        <v>232</v>
      </c>
      <c r="B18" s="28">
        <v>1</v>
      </c>
      <c r="C18" s="29">
        <v>825</v>
      </c>
      <c r="D18" s="30">
        <v>825</v>
      </c>
      <c r="E18" s="30"/>
      <c r="F18" s="30">
        <v>148500</v>
      </c>
      <c r="G18" s="30">
        <v>148500</v>
      </c>
      <c r="H18" s="18" t="s">
        <v>476</v>
      </c>
      <c r="I18" s="18" t="s">
        <v>476</v>
      </c>
      <c r="J18" s="18" t="s">
        <v>476</v>
      </c>
      <c r="K18" s="31" t="s">
        <v>476</v>
      </c>
    </row>
    <row r="19" spans="1:11" x14ac:dyDescent="0.2">
      <c r="A19" s="27" t="s">
        <v>245</v>
      </c>
      <c r="B19" s="28">
        <v>1</v>
      </c>
      <c r="C19" s="29">
        <v>800</v>
      </c>
      <c r="D19" s="30">
        <v>800</v>
      </c>
      <c r="E19" s="30"/>
      <c r="F19" s="30">
        <v>144000</v>
      </c>
      <c r="G19" s="30">
        <v>144000</v>
      </c>
      <c r="H19" s="18" t="s">
        <v>476</v>
      </c>
      <c r="I19" s="18" t="s">
        <v>476</v>
      </c>
      <c r="J19" s="18" t="s">
        <v>476</v>
      </c>
      <c r="K19" s="31" t="s">
        <v>476</v>
      </c>
    </row>
    <row r="20" spans="1:11" x14ac:dyDescent="0.2">
      <c r="A20" s="27" t="s">
        <v>270</v>
      </c>
      <c r="B20" s="28">
        <v>1</v>
      </c>
      <c r="C20" s="29">
        <v>750</v>
      </c>
      <c r="D20" s="30">
        <v>750</v>
      </c>
      <c r="E20" s="30"/>
      <c r="F20" s="30">
        <v>135000</v>
      </c>
      <c r="G20" s="30">
        <v>135000</v>
      </c>
      <c r="H20" s="18" t="s">
        <v>476</v>
      </c>
      <c r="I20" s="18" t="s">
        <v>476</v>
      </c>
      <c r="J20" s="18" t="s">
        <v>476</v>
      </c>
      <c r="K20" s="31" t="s">
        <v>476</v>
      </c>
    </row>
    <row r="21" spans="1:11" x14ac:dyDescent="0.2">
      <c r="A21" s="27" t="s">
        <v>193</v>
      </c>
      <c r="B21" s="28">
        <v>1</v>
      </c>
      <c r="C21" s="29">
        <v>720</v>
      </c>
      <c r="D21" s="30">
        <v>720</v>
      </c>
      <c r="E21" s="30"/>
      <c r="F21" s="30">
        <v>129600</v>
      </c>
      <c r="G21" s="30">
        <v>129600</v>
      </c>
      <c r="H21" s="18" t="s">
        <v>476</v>
      </c>
      <c r="I21" s="18" t="s">
        <v>476</v>
      </c>
      <c r="J21" s="18" t="s">
        <v>476</v>
      </c>
      <c r="K21" s="31" t="s">
        <v>476</v>
      </c>
    </row>
    <row r="22" spans="1:11" x14ac:dyDescent="0.2">
      <c r="A22" s="27" t="s">
        <v>261</v>
      </c>
      <c r="B22" s="28">
        <v>1</v>
      </c>
      <c r="C22" s="29">
        <v>600</v>
      </c>
      <c r="D22" s="30">
        <v>600</v>
      </c>
      <c r="E22" s="30"/>
      <c r="F22" s="30">
        <v>108000</v>
      </c>
      <c r="G22" s="30">
        <v>108000</v>
      </c>
      <c r="H22" s="18" t="s">
        <v>436</v>
      </c>
      <c r="I22" s="18" t="s">
        <v>435</v>
      </c>
      <c r="J22" s="18" t="s">
        <v>476</v>
      </c>
      <c r="K22" s="31" t="s">
        <v>476</v>
      </c>
    </row>
    <row r="23" spans="1:11" x14ac:dyDescent="0.2">
      <c r="A23" s="27" t="s">
        <v>371</v>
      </c>
      <c r="B23" s="28">
        <v>1</v>
      </c>
      <c r="C23" s="29">
        <v>600</v>
      </c>
      <c r="D23" s="30">
        <v>600</v>
      </c>
      <c r="E23" s="30"/>
      <c r="F23" s="30">
        <v>108000</v>
      </c>
      <c r="G23" s="30">
        <v>108000</v>
      </c>
      <c r="H23" s="18" t="s">
        <v>476</v>
      </c>
      <c r="I23" s="18" t="s">
        <v>476</v>
      </c>
      <c r="J23" s="18" t="s">
        <v>476</v>
      </c>
      <c r="K23" s="31" t="s">
        <v>476</v>
      </c>
    </row>
    <row r="24" spans="1:11" x14ac:dyDescent="0.2">
      <c r="A24" s="27" t="s">
        <v>157</v>
      </c>
      <c r="B24" s="28">
        <v>1</v>
      </c>
      <c r="C24" s="29">
        <v>520</v>
      </c>
      <c r="D24" s="30">
        <v>520</v>
      </c>
      <c r="E24" s="30"/>
      <c r="F24" s="30">
        <v>93600</v>
      </c>
      <c r="G24" s="30">
        <v>93600</v>
      </c>
      <c r="H24" s="18" t="s">
        <v>445</v>
      </c>
      <c r="I24" s="18" t="s">
        <v>446</v>
      </c>
      <c r="J24" s="18" t="s">
        <v>447</v>
      </c>
      <c r="K24" s="31" t="s">
        <v>448</v>
      </c>
    </row>
    <row r="25" spans="1:11" x14ac:dyDescent="0.2">
      <c r="A25" s="27" t="s">
        <v>166</v>
      </c>
      <c r="B25" s="28">
        <v>1</v>
      </c>
      <c r="C25" s="29">
        <v>520</v>
      </c>
      <c r="D25" s="30">
        <v>520</v>
      </c>
      <c r="E25" s="30"/>
      <c r="F25" s="30">
        <v>93600</v>
      </c>
      <c r="G25" s="30">
        <v>93600</v>
      </c>
      <c r="H25" s="18" t="s">
        <v>476</v>
      </c>
      <c r="I25" s="18" t="s">
        <v>476</v>
      </c>
      <c r="J25" s="18" t="s">
        <v>476</v>
      </c>
      <c r="K25" s="31" t="s">
        <v>476</v>
      </c>
    </row>
    <row r="26" spans="1:11" x14ac:dyDescent="0.2">
      <c r="A26" s="27" t="s">
        <v>214</v>
      </c>
      <c r="B26" s="28">
        <v>1</v>
      </c>
      <c r="C26" s="29">
        <v>500</v>
      </c>
      <c r="D26" s="30">
        <v>500</v>
      </c>
      <c r="E26" s="30"/>
      <c r="F26" s="30">
        <v>90000</v>
      </c>
      <c r="G26" s="30">
        <v>90000</v>
      </c>
      <c r="H26" s="18" t="s">
        <v>476</v>
      </c>
      <c r="I26" s="18" t="s">
        <v>476</v>
      </c>
      <c r="J26" s="18" t="s">
        <v>476</v>
      </c>
      <c r="K26" s="31" t="s">
        <v>476</v>
      </c>
    </row>
    <row r="27" spans="1:11" x14ac:dyDescent="0.2">
      <c r="A27" s="27" t="s">
        <v>221</v>
      </c>
      <c r="B27" s="28">
        <v>1</v>
      </c>
      <c r="C27" s="29">
        <v>500</v>
      </c>
      <c r="D27" s="30">
        <v>500</v>
      </c>
      <c r="E27" s="30"/>
      <c r="F27" s="30">
        <v>90000</v>
      </c>
      <c r="G27" s="30">
        <v>90000</v>
      </c>
      <c r="H27" s="18" t="s">
        <v>476</v>
      </c>
      <c r="I27" s="18" t="s">
        <v>476</v>
      </c>
      <c r="J27" s="18" t="s">
        <v>476</v>
      </c>
      <c r="K27" s="31" t="s">
        <v>476</v>
      </c>
    </row>
    <row r="28" spans="1:11" x14ac:dyDescent="0.2">
      <c r="A28" s="27" t="s">
        <v>230</v>
      </c>
      <c r="B28" s="28">
        <v>1</v>
      </c>
      <c r="C28" s="29">
        <v>450</v>
      </c>
      <c r="D28" s="30">
        <v>450</v>
      </c>
      <c r="E28" s="30"/>
      <c r="F28" s="30">
        <v>81000</v>
      </c>
      <c r="G28" s="30">
        <v>81000</v>
      </c>
      <c r="H28" s="18" t="s">
        <v>476</v>
      </c>
      <c r="I28" s="18" t="s">
        <v>476</v>
      </c>
      <c r="J28" s="18" t="s">
        <v>476</v>
      </c>
      <c r="K28" s="31" t="s">
        <v>476</v>
      </c>
    </row>
    <row r="29" spans="1:11" x14ac:dyDescent="0.2">
      <c r="A29" s="27" t="s">
        <v>217</v>
      </c>
      <c r="B29" s="28">
        <v>1</v>
      </c>
      <c r="C29" s="29">
        <v>350</v>
      </c>
      <c r="D29" s="30">
        <v>350</v>
      </c>
      <c r="E29" s="30"/>
      <c r="F29" s="30">
        <v>63000</v>
      </c>
      <c r="G29" s="30">
        <v>63000</v>
      </c>
      <c r="H29" s="18" t="s">
        <v>476</v>
      </c>
      <c r="I29" s="18" t="s">
        <v>476</v>
      </c>
      <c r="J29" s="18" t="s">
        <v>476</v>
      </c>
      <c r="K29" s="31" t="s">
        <v>476</v>
      </c>
    </row>
    <row r="30" spans="1:11" x14ac:dyDescent="0.2">
      <c r="A30" s="27" t="s">
        <v>171</v>
      </c>
      <c r="B30" s="28">
        <v>1</v>
      </c>
      <c r="C30" s="29">
        <v>320</v>
      </c>
      <c r="D30" s="30">
        <v>320</v>
      </c>
      <c r="E30" s="30"/>
      <c r="F30" s="30">
        <v>57600</v>
      </c>
      <c r="G30" s="30">
        <v>57600</v>
      </c>
      <c r="H30" s="18" t="s">
        <v>476</v>
      </c>
      <c r="I30" s="18" t="s">
        <v>476</v>
      </c>
      <c r="J30" s="18" t="s">
        <v>476</v>
      </c>
      <c r="K30" s="31" t="s">
        <v>476</v>
      </c>
    </row>
    <row r="31" spans="1:11" x14ac:dyDescent="0.2">
      <c r="A31" s="27" t="s">
        <v>236</v>
      </c>
      <c r="B31" s="28">
        <v>1</v>
      </c>
      <c r="C31" s="29">
        <v>265</v>
      </c>
      <c r="D31" s="30">
        <v>265</v>
      </c>
      <c r="E31" s="30"/>
      <c r="F31" s="30">
        <v>47700</v>
      </c>
      <c r="G31" s="30">
        <v>47700</v>
      </c>
      <c r="H31" s="18" t="s">
        <v>476</v>
      </c>
      <c r="I31" s="18" t="s">
        <v>476</v>
      </c>
      <c r="J31" s="18" t="s">
        <v>476</v>
      </c>
      <c r="K31" s="31" t="s">
        <v>476</v>
      </c>
    </row>
    <row r="32" spans="1:11" x14ac:dyDescent="0.2">
      <c r="A32" s="27" t="s">
        <v>180</v>
      </c>
      <c r="B32" s="28">
        <v>1</v>
      </c>
      <c r="C32" s="29">
        <v>260</v>
      </c>
      <c r="D32" s="30">
        <v>260</v>
      </c>
      <c r="E32" s="30"/>
      <c r="F32" s="30">
        <v>46800</v>
      </c>
      <c r="G32" s="30">
        <v>46800</v>
      </c>
      <c r="H32" s="18" t="s">
        <v>476</v>
      </c>
      <c r="I32" s="18" t="s">
        <v>476</v>
      </c>
      <c r="J32" s="18" t="s">
        <v>476</v>
      </c>
      <c r="K32" s="31" t="s">
        <v>476</v>
      </c>
    </row>
    <row r="33" spans="1:11" x14ac:dyDescent="0.2">
      <c r="A33" s="27" t="s">
        <v>265</v>
      </c>
      <c r="B33" s="28">
        <v>1</v>
      </c>
      <c r="C33" s="29">
        <v>220</v>
      </c>
      <c r="D33" s="30">
        <v>220</v>
      </c>
      <c r="E33" s="30"/>
      <c r="F33" s="30">
        <v>39600</v>
      </c>
      <c r="G33" s="30">
        <v>39600</v>
      </c>
      <c r="H33" s="18" t="s">
        <v>476</v>
      </c>
      <c r="I33" s="18" t="s">
        <v>476</v>
      </c>
      <c r="J33" s="18" t="s">
        <v>476</v>
      </c>
      <c r="K33" s="31" t="s">
        <v>476</v>
      </c>
    </row>
    <row r="34" spans="1:11" x14ac:dyDescent="0.2">
      <c r="A34" s="27" t="s">
        <v>212</v>
      </c>
      <c r="B34" s="28">
        <v>1</v>
      </c>
      <c r="C34" s="29">
        <v>220</v>
      </c>
      <c r="D34" s="30">
        <v>220</v>
      </c>
      <c r="E34" s="30"/>
      <c r="F34" s="30">
        <v>39600</v>
      </c>
      <c r="G34" s="30">
        <v>39600</v>
      </c>
      <c r="H34" s="18" t="s">
        <v>476</v>
      </c>
      <c r="I34" s="18" t="s">
        <v>476</v>
      </c>
      <c r="J34" s="18" t="s">
        <v>476</v>
      </c>
      <c r="K34" s="31" t="s">
        <v>476</v>
      </c>
    </row>
    <row r="35" spans="1:11" x14ac:dyDescent="0.2">
      <c r="A35" s="27" t="s">
        <v>393</v>
      </c>
      <c r="B35" s="28">
        <v>1</v>
      </c>
      <c r="C35" s="29">
        <v>200</v>
      </c>
      <c r="D35" s="30">
        <v>200</v>
      </c>
      <c r="E35" s="30"/>
      <c r="F35" s="30">
        <v>36000</v>
      </c>
      <c r="G35" s="30">
        <v>36000</v>
      </c>
      <c r="H35" s="18" t="s">
        <v>476</v>
      </c>
      <c r="I35" s="18" t="s">
        <v>476</v>
      </c>
      <c r="J35" s="18" t="s">
        <v>476</v>
      </c>
      <c r="K35" s="31" t="s">
        <v>476</v>
      </c>
    </row>
    <row r="36" spans="1:11" x14ac:dyDescent="0.2">
      <c r="A36" s="27" t="s">
        <v>73</v>
      </c>
      <c r="B36" s="28">
        <v>1</v>
      </c>
      <c r="C36" s="29">
        <v>140</v>
      </c>
      <c r="D36" s="30">
        <v>140</v>
      </c>
      <c r="E36" s="30"/>
      <c r="F36" s="30">
        <v>25200</v>
      </c>
      <c r="G36" s="30">
        <v>25200</v>
      </c>
      <c r="H36" s="18" t="s">
        <v>476</v>
      </c>
      <c r="I36" s="18" t="s">
        <v>476</v>
      </c>
      <c r="J36" s="18" t="s">
        <v>476</v>
      </c>
      <c r="K36" s="31" t="s">
        <v>476</v>
      </c>
    </row>
    <row r="37" spans="1:11" x14ac:dyDescent="0.2">
      <c r="A37" s="27" t="s">
        <v>363</v>
      </c>
      <c r="B37" s="28">
        <v>1</v>
      </c>
      <c r="C37" s="29">
        <v>125</v>
      </c>
      <c r="D37" s="30">
        <v>125</v>
      </c>
      <c r="E37" s="30"/>
      <c r="F37" s="30">
        <v>22500</v>
      </c>
      <c r="G37" s="30">
        <v>22500</v>
      </c>
      <c r="H37" s="18" t="s">
        <v>459</v>
      </c>
      <c r="I37" s="18" t="s">
        <v>460</v>
      </c>
      <c r="J37" s="18" t="s">
        <v>461</v>
      </c>
      <c r="K37" s="31" t="s">
        <v>462</v>
      </c>
    </row>
    <row r="38" spans="1:11" x14ac:dyDescent="0.2">
      <c r="A38" s="27" t="s">
        <v>29</v>
      </c>
      <c r="B38" s="28">
        <v>1</v>
      </c>
      <c r="C38" s="29">
        <v>51</v>
      </c>
      <c r="D38" s="30">
        <v>51</v>
      </c>
      <c r="E38" s="30"/>
      <c r="F38" s="30">
        <v>9180</v>
      </c>
      <c r="G38" s="30">
        <v>9180</v>
      </c>
      <c r="H38" s="18" t="s">
        <v>476</v>
      </c>
      <c r="I38" s="18" t="s">
        <v>476</v>
      </c>
      <c r="J38" s="18" t="s">
        <v>476</v>
      </c>
      <c r="K38" s="31" t="s">
        <v>476</v>
      </c>
    </row>
    <row r="39" spans="1:11" x14ac:dyDescent="0.2">
      <c r="A39" s="32" t="s">
        <v>339</v>
      </c>
      <c r="B39" s="33">
        <v>1</v>
      </c>
      <c r="C39" s="34">
        <v>6.8</v>
      </c>
      <c r="D39" s="35">
        <v>6.8</v>
      </c>
      <c r="E39" s="35"/>
      <c r="F39" s="35">
        <v>1224</v>
      </c>
      <c r="G39" s="35">
        <v>1224</v>
      </c>
      <c r="H39" s="15" t="s">
        <v>476</v>
      </c>
      <c r="I39" s="15" t="s">
        <v>476</v>
      </c>
      <c r="J39" s="15" t="s">
        <v>476</v>
      </c>
      <c r="K39" s="36" t="s">
        <v>476</v>
      </c>
    </row>
    <row r="40" spans="1:11" x14ac:dyDescent="0.2">
      <c r="A40" s="43"/>
      <c r="B40" s="28"/>
      <c r="C40" s="29"/>
      <c r="D40" s="30"/>
      <c r="E40" s="30"/>
      <c r="F40" s="30"/>
      <c r="G40" s="30"/>
      <c r="H40" s="18"/>
      <c r="I40" s="18"/>
      <c r="J40" s="18"/>
      <c r="K40" s="18"/>
    </row>
    <row r="41" spans="1:11" x14ac:dyDescent="0.2">
      <c r="A41" s="10" t="s">
        <v>478</v>
      </c>
      <c r="B41" s="11"/>
      <c r="C41" s="11"/>
    </row>
    <row r="42" spans="1:11" x14ac:dyDescent="0.2">
      <c r="A42" s="37"/>
      <c r="B42" s="25"/>
      <c r="C42" s="25"/>
      <c r="D42" s="25"/>
      <c r="E42" s="25"/>
      <c r="F42" s="25"/>
      <c r="G42" s="25"/>
      <c r="H42" s="25"/>
      <c r="I42" s="25"/>
      <c r="J42" s="25"/>
      <c r="K42" s="26"/>
    </row>
    <row r="43" spans="1:11" x14ac:dyDescent="0.2">
      <c r="A43" s="38"/>
      <c r="B43" s="18"/>
      <c r="C43" s="20" t="s">
        <v>469</v>
      </c>
      <c r="D43" s="15"/>
      <c r="E43" s="18"/>
      <c r="F43" s="9" t="s">
        <v>471</v>
      </c>
      <c r="G43" s="15"/>
      <c r="H43" s="18"/>
      <c r="I43" s="18"/>
      <c r="J43" s="18"/>
      <c r="K43" s="31"/>
    </row>
    <row r="44" spans="1:11" x14ac:dyDescent="0.2">
      <c r="A44" s="39" t="s">
        <v>11</v>
      </c>
      <c r="B44" s="40" t="s">
        <v>464</v>
      </c>
      <c r="C44" s="41" t="s">
        <v>432</v>
      </c>
      <c r="D44" s="20" t="s">
        <v>470</v>
      </c>
      <c r="E44" s="20"/>
      <c r="F44" s="41" t="s">
        <v>472</v>
      </c>
      <c r="G44" s="20" t="s">
        <v>470</v>
      </c>
      <c r="H44" s="20" t="s">
        <v>473</v>
      </c>
      <c r="I44" s="41" t="s">
        <v>463</v>
      </c>
      <c r="J44" s="41" t="s">
        <v>437</v>
      </c>
      <c r="K44" s="42" t="s">
        <v>463</v>
      </c>
    </row>
    <row r="45" spans="1:11" x14ac:dyDescent="0.2">
      <c r="A45" s="38" t="s">
        <v>313</v>
      </c>
      <c r="B45" s="28">
        <v>1</v>
      </c>
      <c r="C45" s="29">
        <v>1300</v>
      </c>
      <c r="D45" s="30">
        <v>1300</v>
      </c>
      <c r="E45" s="30"/>
      <c r="F45" s="30">
        <v>234000</v>
      </c>
      <c r="G45" s="30">
        <v>234000</v>
      </c>
      <c r="H45" s="18" t="s">
        <v>476</v>
      </c>
      <c r="I45" s="18" t="s">
        <v>476</v>
      </c>
      <c r="J45" s="18" t="s">
        <v>476</v>
      </c>
      <c r="K45" s="31" t="s">
        <v>476</v>
      </c>
    </row>
    <row r="46" spans="1:11" x14ac:dyDescent="0.2">
      <c r="A46" s="38" t="s">
        <v>321</v>
      </c>
      <c r="B46" s="28">
        <v>1</v>
      </c>
      <c r="C46" s="29">
        <v>1100</v>
      </c>
      <c r="D46" s="30">
        <v>1100</v>
      </c>
      <c r="E46" s="30"/>
      <c r="F46" s="30">
        <v>198000</v>
      </c>
      <c r="G46" s="30">
        <v>198000</v>
      </c>
      <c r="H46" s="18" t="s">
        <v>476</v>
      </c>
      <c r="I46" s="18" t="s">
        <v>476</v>
      </c>
      <c r="J46" s="18" t="s">
        <v>476</v>
      </c>
      <c r="K46" s="31" t="s">
        <v>476</v>
      </c>
    </row>
    <row r="47" spans="1:11" x14ac:dyDescent="0.2">
      <c r="A47" s="38" t="s">
        <v>202</v>
      </c>
      <c r="B47" s="28">
        <v>1</v>
      </c>
      <c r="C47" s="29">
        <v>900</v>
      </c>
      <c r="D47" s="30">
        <v>900</v>
      </c>
      <c r="E47" s="30"/>
      <c r="F47" s="30">
        <v>162000</v>
      </c>
      <c r="G47" s="30">
        <v>162000</v>
      </c>
      <c r="H47" s="18" t="s">
        <v>476</v>
      </c>
      <c r="I47" s="18" t="s">
        <v>476</v>
      </c>
      <c r="J47" s="18" t="s">
        <v>476</v>
      </c>
      <c r="K47" s="31" t="s">
        <v>476</v>
      </c>
    </row>
    <row r="48" spans="1:11" x14ac:dyDescent="0.2">
      <c r="A48" s="38" t="s">
        <v>349</v>
      </c>
      <c r="B48" s="28">
        <v>1</v>
      </c>
      <c r="C48" s="29">
        <v>850</v>
      </c>
      <c r="D48" s="30">
        <v>850</v>
      </c>
      <c r="E48" s="30"/>
      <c r="F48" s="30">
        <v>153000</v>
      </c>
      <c r="G48" s="30">
        <v>153000</v>
      </c>
      <c r="H48" s="18" t="s">
        <v>476</v>
      </c>
      <c r="I48" s="18" t="s">
        <v>476</v>
      </c>
      <c r="J48" s="18" t="s">
        <v>476</v>
      </c>
      <c r="K48" s="31" t="s">
        <v>476</v>
      </c>
    </row>
    <row r="49" spans="1:11" x14ac:dyDescent="0.2">
      <c r="A49" s="38" t="s">
        <v>276</v>
      </c>
      <c r="B49" s="28">
        <v>1</v>
      </c>
      <c r="C49" s="29">
        <v>660</v>
      </c>
      <c r="D49" s="30">
        <v>660</v>
      </c>
      <c r="E49" s="30"/>
      <c r="F49" s="30">
        <v>118800</v>
      </c>
      <c r="G49" s="30">
        <v>118800</v>
      </c>
      <c r="H49" s="18" t="s">
        <v>476</v>
      </c>
      <c r="I49" s="18" t="s">
        <v>476</v>
      </c>
      <c r="J49" s="18" t="s">
        <v>476</v>
      </c>
      <c r="K49" s="31" t="s">
        <v>476</v>
      </c>
    </row>
    <row r="50" spans="1:11" x14ac:dyDescent="0.2">
      <c r="A50" s="38" t="s">
        <v>207</v>
      </c>
      <c r="B50" s="28">
        <v>1</v>
      </c>
      <c r="C50" s="29">
        <v>630</v>
      </c>
      <c r="D50" s="30">
        <v>630</v>
      </c>
      <c r="E50" s="30"/>
      <c r="F50" s="30">
        <v>113400</v>
      </c>
      <c r="G50" s="30">
        <v>113400</v>
      </c>
      <c r="H50" s="18" t="s">
        <v>445</v>
      </c>
      <c r="I50" s="18" t="s">
        <v>446</v>
      </c>
      <c r="J50" s="18" t="s">
        <v>447</v>
      </c>
      <c r="K50" s="31" t="s">
        <v>448</v>
      </c>
    </row>
    <row r="51" spans="1:11" x14ac:dyDescent="0.2">
      <c r="A51" s="38" t="s">
        <v>253</v>
      </c>
      <c r="B51" s="28">
        <v>1</v>
      </c>
      <c r="C51" s="29">
        <v>630</v>
      </c>
      <c r="D51" s="30">
        <v>630</v>
      </c>
      <c r="E51" s="30"/>
      <c r="F51" s="30">
        <v>113400</v>
      </c>
      <c r="G51" s="30">
        <v>113400</v>
      </c>
      <c r="H51" s="18" t="s">
        <v>476</v>
      </c>
      <c r="I51" s="18" t="s">
        <v>476</v>
      </c>
      <c r="J51" s="18" t="s">
        <v>476</v>
      </c>
      <c r="K51" s="31" t="s">
        <v>476</v>
      </c>
    </row>
    <row r="52" spans="1:11" x14ac:dyDescent="0.2">
      <c r="A52" s="38" t="s">
        <v>89</v>
      </c>
      <c r="B52" s="28">
        <v>1</v>
      </c>
      <c r="C52" s="29">
        <v>550</v>
      </c>
      <c r="D52" s="30">
        <v>550</v>
      </c>
      <c r="E52" s="30"/>
      <c r="F52" s="30">
        <v>99000</v>
      </c>
      <c r="G52" s="30">
        <v>99000</v>
      </c>
      <c r="H52" s="18" t="s">
        <v>451</v>
      </c>
      <c r="I52" s="18" t="s">
        <v>452</v>
      </c>
      <c r="J52" s="18" t="s">
        <v>453</v>
      </c>
      <c r="K52" s="31" t="s">
        <v>454</v>
      </c>
    </row>
    <row r="53" spans="1:11" x14ac:dyDescent="0.2">
      <c r="A53" s="38" t="s">
        <v>281</v>
      </c>
      <c r="B53" s="28">
        <v>1</v>
      </c>
      <c r="C53" s="29">
        <v>550</v>
      </c>
      <c r="D53" s="30">
        <v>550</v>
      </c>
      <c r="E53" s="30"/>
      <c r="F53" s="30">
        <v>99000</v>
      </c>
      <c r="G53" s="30">
        <v>99000</v>
      </c>
      <c r="H53" s="18" t="s">
        <v>476</v>
      </c>
      <c r="I53" s="18" t="s">
        <v>476</v>
      </c>
      <c r="J53" s="18" t="s">
        <v>476</v>
      </c>
      <c r="K53" s="31" t="s">
        <v>476</v>
      </c>
    </row>
    <row r="54" spans="1:11" x14ac:dyDescent="0.2">
      <c r="A54" s="38" t="s">
        <v>104</v>
      </c>
      <c r="B54" s="28">
        <v>1</v>
      </c>
      <c r="C54" s="29">
        <v>536</v>
      </c>
      <c r="D54" s="30">
        <v>536</v>
      </c>
      <c r="E54" s="30"/>
      <c r="F54" s="30">
        <v>96480</v>
      </c>
      <c r="G54" s="30">
        <v>96480</v>
      </c>
      <c r="H54" s="18" t="s">
        <v>436</v>
      </c>
      <c r="I54" s="18" t="s">
        <v>435</v>
      </c>
      <c r="J54" s="18" t="s">
        <v>476</v>
      </c>
      <c r="K54" s="31" t="s">
        <v>476</v>
      </c>
    </row>
    <row r="55" spans="1:11" x14ac:dyDescent="0.2">
      <c r="A55" s="38" t="s">
        <v>310</v>
      </c>
      <c r="B55" s="28">
        <v>1</v>
      </c>
      <c r="C55" s="29">
        <v>500</v>
      </c>
      <c r="D55" s="30">
        <v>500</v>
      </c>
      <c r="E55" s="30"/>
      <c r="F55" s="30">
        <v>90000</v>
      </c>
      <c r="G55" s="30">
        <v>90000</v>
      </c>
      <c r="H55" s="18" t="s">
        <v>476</v>
      </c>
      <c r="I55" s="18" t="s">
        <v>476</v>
      </c>
      <c r="J55" s="18" t="s">
        <v>476</v>
      </c>
      <c r="K55" s="31" t="s">
        <v>476</v>
      </c>
    </row>
    <row r="56" spans="1:11" x14ac:dyDescent="0.2">
      <c r="A56" s="38" t="s">
        <v>145</v>
      </c>
      <c r="B56" s="28">
        <v>1</v>
      </c>
      <c r="C56" s="29">
        <v>490</v>
      </c>
      <c r="D56" s="30">
        <v>490</v>
      </c>
      <c r="E56" s="30"/>
      <c r="F56" s="30">
        <v>88200</v>
      </c>
      <c r="G56" s="30">
        <v>88200</v>
      </c>
      <c r="H56" s="18" t="s">
        <v>476</v>
      </c>
      <c r="I56" s="18" t="s">
        <v>476</v>
      </c>
      <c r="J56" s="18" t="s">
        <v>476</v>
      </c>
      <c r="K56" s="31" t="s">
        <v>476</v>
      </c>
    </row>
    <row r="57" spans="1:11" x14ac:dyDescent="0.2">
      <c r="A57" s="38" t="s">
        <v>197</v>
      </c>
      <c r="B57" s="28">
        <v>1</v>
      </c>
      <c r="C57" s="29">
        <v>405</v>
      </c>
      <c r="D57" s="30">
        <v>405</v>
      </c>
      <c r="E57" s="30"/>
      <c r="F57" s="30">
        <v>72900</v>
      </c>
      <c r="G57" s="30">
        <v>72900</v>
      </c>
      <c r="H57" s="18" t="s">
        <v>476</v>
      </c>
      <c r="I57" s="18" t="s">
        <v>476</v>
      </c>
      <c r="J57" s="18" t="s">
        <v>476</v>
      </c>
      <c r="K57" s="31" t="s">
        <v>476</v>
      </c>
    </row>
    <row r="58" spans="1:11" x14ac:dyDescent="0.2">
      <c r="A58" s="38" t="s">
        <v>100</v>
      </c>
      <c r="B58" s="28">
        <v>1</v>
      </c>
      <c r="C58" s="29">
        <v>280</v>
      </c>
      <c r="D58" s="30">
        <v>280</v>
      </c>
      <c r="E58" s="30"/>
      <c r="F58" s="30">
        <v>50400</v>
      </c>
      <c r="G58" s="30">
        <v>50400</v>
      </c>
      <c r="H58" s="18" t="s">
        <v>476</v>
      </c>
      <c r="I58" s="18" t="s">
        <v>476</v>
      </c>
      <c r="J58" s="18" t="s">
        <v>476</v>
      </c>
      <c r="K58" s="31" t="s">
        <v>476</v>
      </c>
    </row>
    <row r="59" spans="1:11" x14ac:dyDescent="0.2">
      <c r="A59" s="38" t="s">
        <v>98</v>
      </c>
      <c r="B59" s="28">
        <v>1</v>
      </c>
      <c r="C59" s="29">
        <v>270</v>
      </c>
      <c r="D59" s="30">
        <v>270</v>
      </c>
      <c r="E59" s="30"/>
      <c r="F59" s="30">
        <v>48600</v>
      </c>
      <c r="G59" s="30">
        <v>48600</v>
      </c>
      <c r="H59" s="18" t="s">
        <v>476</v>
      </c>
      <c r="I59" s="18" t="s">
        <v>476</v>
      </c>
      <c r="J59" s="18" t="s">
        <v>476</v>
      </c>
      <c r="K59" s="31" t="s">
        <v>476</v>
      </c>
    </row>
    <row r="60" spans="1:11" x14ac:dyDescent="0.2">
      <c r="A60" s="38" t="s">
        <v>134</v>
      </c>
      <c r="B60" s="28">
        <v>1</v>
      </c>
      <c r="C60" s="29">
        <v>250</v>
      </c>
      <c r="D60" s="30">
        <v>250</v>
      </c>
      <c r="E60" s="30"/>
      <c r="F60" s="30">
        <v>45000</v>
      </c>
      <c r="G60" s="30">
        <v>45000</v>
      </c>
      <c r="H60" s="18" t="s">
        <v>476</v>
      </c>
      <c r="I60" s="18" t="s">
        <v>476</v>
      </c>
      <c r="J60" s="18" t="s">
        <v>476</v>
      </c>
      <c r="K60" s="31" t="s">
        <v>476</v>
      </c>
    </row>
    <row r="61" spans="1:11" x14ac:dyDescent="0.2">
      <c r="A61" s="38" t="s">
        <v>377</v>
      </c>
      <c r="B61" s="28">
        <v>1</v>
      </c>
      <c r="C61" s="29">
        <v>250</v>
      </c>
      <c r="D61" s="30">
        <v>250</v>
      </c>
      <c r="E61" s="30"/>
      <c r="F61" s="30">
        <v>45000</v>
      </c>
      <c r="G61" s="30">
        <v>45000</v>
      </c>
      <c r="H61" s="18" t="s">
        <v>476</v>
      </c>
      <c r="I61" s="18" t="s">
        <v>476</v>
      </c>
      <c r="J61" s="18" t="s">
        <v>476</v>
      </c>
      <c r="K61" s="31" t="s">
        <v>476</v>
      </c>
    </row>
    <row r="62" spans="1:11" x14ac:dyDescent="0.2">
      <c r="A62" s="38" t="s">
        <v>330</v>
      </c>
      <c r="B62" s="28">
        <v>1</v>
      </c>
      <c r="C62" s="29">
        <v>249</v>
      </c>
      <c r="D62" s="30">
        <v>249</v>
      </c>
      <c r="E62" s="30"/>
      <c r="F62" s="30">
        <v>44820</v>
      </c>
      <c r="G62" s="30">
        <v>44820</v>
      </c>
      <c r="H62" s="18" t="s">
        <v>476</v>
      </c>
      <c r="I62" s="18" t="s">
        <v>476</v>
      </c>
      <c r="J62" s="18" t="s">
        <v>476</v>
      </c>
      <c r="K62" s="31" t="s">
        <v>476</v>
      </c>
    </row>
    <row r="63" spans="1:11" x14ac:dyDescent="0.2">
      <c r="A63" s="38" t="s">
        <v>125</v>
      </c>
      <c r="B63" s="28">
        <v>1</v>
      </c>
      <c r="C63" s="29">
        <v>248</v>
      </c>
      <c r="D63" s="30">
        <v>248</v>
      </c>
      <c r="E63" s="30"/>
      <c r="F63" s="30">
        <v>44640</v>
      </c>
      <c r="G63" s="30">
        <v>44640</v>
      </c>
      <c r="H63" s="18" t="s">
        <v>476</v>
      </c>
      <c r="I63" s="18" t="s">
        <v>476</v>
      </c>
      <c r="J63" s="18" t="s">
        <v>476</v>
      </c>
      <c r="K63" s="31" t="s">
        <v>476</v>
      </c>
    </row>
    <row r="64" spans="1:11" x14ac:dyDescent="0.2">
      <c r="A64" s="38" t="s">
        <v>240</v>
      </c>
      <c r="B64" s="28">
        <v>1</v>
      </c>
      <c r="C64" s="29">
        <v>248</v>
      </c>
      <c r="D64" s="30">
        <v>248</v>
      </c>
      <c r="E64" s="30"/>
      <c r="F64" s="30">
        <v>44640</v>
      </c>
      <c r="G64" s="30">
        <v>44640</v>
      </c>
      <c r="H64" s="18" t="s">
        <v>476</v>
      </c>
      <c r="I64" s="18" t="s">
        <v>476</v>
      </c>
      <c r="J64" s="18" t="s">
        <v>476</v>
      </c>
      <c r="K64" s="31" t="s">
        <v>476</v>
      </c>
    </row>
    <row r="65" spans="1:11" x14ac:dyDescent="0.2">
      <c r="A65" s="38" t="s">
        <v>317</v>
      </c>
      <c r="B65" s="28">
        <v>1</v>
      </c>
      <c r="C65" s="29">
        <v>248</v>
      </c>
      <c r="D65" s="30">
        <v>248</v>
      </c>
      <c r="E65" s="30"/>
      <c r="F65" s="30">
        <v>44640</v>
      </c>
      <c r="G65" s="30">
        <v>44640</v>
      </c>
      <c r="H65" s="18" t="s">
        <v>476</v>
      </c>
      <c r="I65" s="18" t="s">
        <v>476</v>
      </c>
      <c r="J65" s="18" t="s">
        <v>476</v>
      </c>
      <c r="K65" s="31" t="s">
        <v>476</v>
      </c>
    </row>
    <row r="66" spans="1:11" x14ac:dyDescent="0.2">
      <c r="A66" s="38" t="s">
        <v>408</v>
      </c>
      <c r="B66" s="28">
        <v>1</v>
      </c>
      <c r="C66" s="29">
        <v>248</v>
      </c>
      <c r="D66" s="30">
        <v>248</v>
      </c>
      <c r="E66" s="30"/>
      <c r="F66" s="30">
        <v>44640</v>
      </c>
      <c r="G66" s="30">
        <v>44640</v>
      </c>
      <c r="H66" s="18" t="s">
        <v>476</v>
      </c>
      <c r="I66" s="18" t="s">
        <v>476</v>
      </c>
      <c r="J66" s="18" t="s">
        <v>476</v>
      </c>
      <c r="K66" s="31" t="s">
        <v>476</v>
      </c>
    </row>
    <row r="67" spans="1:11" x14ac:dyDescent="0.2">
      <c r="A67" s="44" t="s">
        <v>226</v>
      </c>
      <c r="B67" s="33">
        <v>1</v>
      </c>
      <c r="C67" s="34">
        <v>126</v>
      </c>
      <c r="D67" s="35">
        <v>126</v>
      </c>
      <c r="E67" s="35"/>
      <c r="F67" s="35">
        <v>22680</v>
      </c>
      <c r="G67" s="35">
        <v>22680</v>
      </c>
      <c r="H67" s="15" t="s">
        <v>476</v>
      </c>
      <c r="I67" s="15" t="s">
        <v>476</v>
      </c>
      <c r="J67" s="15" t="s">
        <v>476</v>
      </c>
      <c r="K67" s="36" t="s">
        <v>476</v>
      </c>
    </row>
    <row r="82" s="1" customFormat="1" x14ac:dyDescent="0.2"/>
    <row r="97" ht="12" customHeight="1" x14ac:dyDescent="0.2"/>
  </sheetData>
  <pageMargins left="0.75" right="0.75" top="1" bottom="1" header="0.5" footer="0.5"/>
  <pageSetup paperSize="5" scale="9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selection activeCell="B8" sqref="B8"/>
    </sheetView>
  </sheetViews>
  <sheetFormatPr defaultRowHeight="12.75" x14ac:dyDescent="0.2"/>
  <cols>
    <col min="5" max="5" width="14.42578125" bestFit="1" customWidth="1"/>
    <col min="6" max="6" width="15.140625" bestFit="1" customWidth="1"/>
    <col min="7" max="7" width="10.7109375" bestFit="1" customWidth="1"/>
    <col min="8" max="8" width="17.5703125" bestFit="1" customWidth="1"/>
    <col min="9" max="9" width="34.42578125" bestFit="1" customWidth="1"/>
  </cols>
  <sheetData>
    <row r="1" spans="1:51" x14ac:dyDescent="0.2">
      <c r="A1" s="1" t="s">
        <v>491</v>
      </c>
    </row>
    <row r="3" spans="1:51" x14ac:dyDescent="0.2">
      <c r="Z3" s="9" t="s">
        <v>431</v>
      </c>
      <c r="AA3" s="15"/>
      <c r="AB3" s="18"/>
    </row>
    <row r="4" spans="1:51" s="1" customFormat="1" x14ac:dyDescent="0.2">
      <c r="A4" s="1" t="s">
        <v>430</v>
      </c>
      <c r="B4" s="1" t="s">
        <v>429</v>
      </c>
      <c r="C4" s="1" t="s">
        <v>14</v>
      </c>
      <c r="D4" s="1" t="s">
        <v>9</v>
      </c>
      <c r="E4" s="1" t="s">
        <v>484</v>
      </c>
      <c r="F4" s="1" t="s">
        <v>7</v>
      </c>
      <c r="G4" s="1" t="s">
        <v>8</v>
      </c>
      <c r="H4" s="1" t="s">
        <v>11</v>
      </c>
      <c r="I4" s="1" t="s">
        <v>12</v>
      </c>
      <c r="J4" s="1" t="s">
        <v>34</v>
      </c>
      <c r="K4" s="5" t="s">
        <v>414</v>
      </c>
      <c r="L4" s="1" t="s">
        <v>415</v>
      </c>
      <c r="M4" s="1" t="s">
        <v>427</v>
      </c>
      <c r="N4" s="4" t="s">
        <v>426</v>
      </c>
      <c r="O4" s="5" t="s">
        <v>66</v>
      </c>
      <c r="P4" s="4" t="s">
        <v>479</v>
      </c>
      <c r="Q4" s="1" t="s">
        <v>418</v>
      </c>
      <c r="R4" s="1" t="s">
        <v>127</v>
      </c>
      <c r="S4" s="1" t="s">
        <v>89</v>
      </c>
      <c r="T4" s="5" t="s">
        <v>147</v>
      </c>
      <c r="U4" s="5" t="s">
        <v>47</v>
      </c>
      <c r="V4" s="1" t="s">
        <v>250</v>
      </c>
      <c r="W4" s="1" t="s">
        <v>416</v>
      </c>
      <c r="X4" s="1" t="s">
        <v>422</v>
      </c>
      <c r="Y4" s="5" t="s">
        <v>423</v>
      </c>
      <c r="Z4" s="1" t="s">
        <v>432</v>
      </c>
      <c r="AA4" s="4" t="s">
        <v>433</v>
      </c>
      <c r="AB4" s="5" t="s">
        <v>465</v>
      </c>
      <c r="AC4" s="1" t="s">
        <v>13</v>
      </c>
      <c r="AD4" s="1" t="s">
        <v>15</v>
      </c>
      <c r="AE4" s="1" t="s">
        <v>10</v>
      </c>
      <c r="AF4" s="1" t="s">
        <v>419</v>
      </c>
      <c r="AG4" s="1" t="s">
        <v>420</v>
      </c>
      <c r="AH4" s="1" t="s">
        <v>421</v>
      </c>
      <c r="AI4" s="4" t="s">
        <v>434</v>
      </c>
      <c r="AJ4" s="5" t="s">
        <v>463</v>
      </c>
      <c r="AK4" s="5" t="s">
        <v>437</v>
      </c>
      <c r="AL4" s="5" t="s">
        <v>463</v>
      </c>
      <c r="AM4" s="1" t="s">
        <v>16</v>
      </c>
      <c r="AN4" s="1" t="s">
        <v>17</v>
      </c>
      <c r="AO4" s="1" t="s">
        <v>18</v>
      </c>
      <c r="AP4" s="1" t="s">
        <v>19</v>
      </c>
      <c r="AQ4" s="1" t="s">
        <v>20</v>
      </c>
      <c r="AR4" s="1" t="s">
        <v>21</v>
      </c>
      <c r="AS4" s="1" t="s">
        <v>22</v>
      </c>
      <c r="AT4" s="1" t="s">
        <v>23</v>
      </c>
      <c r="AU4" s="1" t="s">
        <v>24</v>
      </c>
      <c r="AV4" s="1" t="s">
        <v>25</v>
      </c>
      <c r="AW4" s="1" t="s">
        <v>26</v>
      </c>
      <c r="AX4" s="1" t="s">
        <v>27</v>
      </c>
      <c r="AY4" s="1" t="s">
        <v>6</v>
      </c>
    </row>
    <row r="5" spans="1:51" x14ac:dyDescent="0.2">
      <c r="A5" t="s">
        <v>43</v>
      </c>
      <c r="B5">
        <v>2001</v>
      </c>
      <c r="C5" s="45">
        <v>37012</v>
      </c>
      <c r="D5" t="s">
        <v>30</v>
      </c>
      <c r="E5" t="s">
        <v>485</v>
      </c>
      <c r="F5" t="s">
        <v>129</v>
      </c>
      <c r="G5" t="s">
        <v>29</v>
      </c>
      <c r="H5" t="s">
        <v>130</v>
      </c>
      <c r="I5" t="s">
        <v>131</v>
      </c>
      <c r="J5" t="s">
        <v>34</v>
      </c>
      <c r="K5" t="s">
        <v>476</v>
      </c>
      <c r="L5" t="s">
        <v>476</v>
      </c>
      <c r="M5" t="s">
        <v>476</v>
      </c>
      <c r="N5" t="s">
        <v>476</v>
      </c>
      <c r="O5" t="s">
        <v>476</v>
      </c>
      <c r="P5" t="s">
        <v>476</v>
      </c>
      <c r="Q5" t="s">
        <v>476</v>
      </c>
      <c r="R5" t="s">
        <v>476</v>
      </c>
      <c r="S5" t="s">
        <v>476</v>
      </c>
      <c r="T5" t="s">
        <v>476</v>
      </c>
      <c r="U5" t="s">
        <v>476</v>
      </c>
      <c r="V5" t="s">
        <v>476</v>
      </c>
      <c r="W5" t="s">
        <v>476</v>
      </c>
      <c r="X5" t="s">
        <v>476</v>
      </c>
      <c r="Y5" t="s">
        <v>476</v>
      </c>
      <c r="Z5">
        <v>0</v>
      </c>
      <c r="AA5">
        <v>0</v>
      </c>
      <c r="AB5" s="14">
        <v>0</v>
      </c>
      <c r="AC5" t="s">
        <v>132</v>
      </c>
      <c r="AD5" t="s">
        <v>45</v>
      </c>
      <c r="AE5" t="s">
        <v>31</v>
      </c>
      <c r="AF5" s="2" t="s">
        <v>34</v>
      </c>
      <c r="AG5" s="2"/>
      <c r="AH5" s="2"/>
      <c r="AM5" t="s">
        <v>285</v>
      </c>
      <c r="AY5">
        <v>620</v>
      </c>
    </row>
    <row r="6" spans="1:51" x14ac:dyDescent="0.2">
      <c r="A6" t="s">
        <v>43</v>
      </c>
      <c r="B6">
        <v>1999</v>
      </c>
      <c r="C6" s="45"/>
      <c r="D6" t="s">
        <v>41</v>
      </c>
      <c r="E6" t="s">
        <v>486</v>
      </c>
      <c r="F6" t="s">
        <v>39</v>
      </c>
      <c r="G6" t="s">
        <v>40</v>
      </c>
      <c r="I6" t="s">
        <v>42</v>
      </c>
      <c r="J6" t="s">
        <v>476</v>
      </c>
      <c r="K6" t="s">
        <v>476</v>
      </c>
      <c r="L6" t="s">
        <v>415</v>
      </c>
      <c r="M6" t="s">
        <v>476</v>
      </c>
      <c r="N6" t="s">
        <v>476</v>
      </c>
      <c r="O6" t="s">
        <v>476</v>
      </c>
      <c r="P6" t="s">
        <v>476</v>
      </c>
      <c r="Q6" t="s">
        <v>476</v>
      </c>
      <c r="R6" t="s">
        <v>476</v>
      </c>
      <c r="S6" t="s">
        <v>476</v>
      </c>
      <c r="T6" t="s">
        <v>476</v>
      </c>
      <c r="U6" t="s">
        <v>476</v>
      </c>
      <c r="V6" t="s">
        <v>476</v>
      </c>
      <c r="W6" t="s">
        <v>476</v>
      </c>
      <c r="X6" t="s">
        <v>476</v>
      </c>
      <c r="Y6" t="s">
        <v>476</v>
      </c>
      <c r="Z6">
        <v>0</v>
      </c>
      <c r="AA6">
        <v>0</v>
      </c>
      <c r="AB6" s="14">
        <v>0</v>
      </c>
      <c r="AC6" t="s">
        <v>44</v>
      </c>
      <c r="AD6" t="s">
        <v>45</v>
      </c>
      <c r="AE6" t="s">
        <v>31</v>
      </c>
      <c r="AF6" t="s">
        <v>415</v>
      </c>
      <c r="AM6" t="s">
        <v>368</v>
      </c>
      <c r="AN6">
        <v>0</v>
      </c>
      <c r="AY6">
        <v>759</v>
      </c>
    </row>
    <row r="7" spans="1:51" ht="12" customHeight="1" x14ac:dyDescent="0.2">
      <c r="A7" t="s">
        <v>43</v>
      </c>
      <c r="B7">
        <v>2000</v>
      </c>
      <c r="C7" s="45"/>
      <c r="D7" t="s">
        <v>41</v>
      </c>
      <c r="E7" t="s">
        <v>487</v>
      </c>
      <c r="F7" t="s">
        <v>75</v>
      </c>
      <c r="G7" t="s">
        <v>76</v>
      </c>
      <c r="H7" t="s">
        <v>77</v>
      </c>
      <c r="I7" t="s">
        <v>78</v>
      </c>
      <c r="K7" t="s">
        <v>476</v>
      </c>
      <c r="L7" t="s">
        <v>415</v>
      </c>
      <c r="M7" t="s">
        <v>476</v>
      </c>
      <c r="N7" t="s">
        <v>476</v>
      </c>
      <c r="O7" t="s">
        <v>476</v>
      </c>
      <c r="P7" t="s">
        <v>476</v>
      </c>
      <c r="Q7" t="s">
        <v>476</v>
      </c>
      <c r="R7" t="s">
        <v>476</v>
      </c>
      <c r="S7" t="s">
        <v>476</v>
      </c>
      <c r="T7" t="s">
        <v>476</v>
      </c>
      <c r="U7" t="s">
        <v>476</v>
      </c>
      <c r="V7" t="s">
        <v>476</v>
      </c>
      <c r="W7" t="s">
        <v>476</v>
      </c>
      <c r="X7" t="s">
        <v>476</v>
      </c>
      <c r="Y7" t="s">
        <v>476</v>
      </c>
      <c r="Z7">
        <v>0</v>
      </c>
      <c r="AA7">
        <v>0</v>
      </c>
      <c r="AB7" s="14">
        <v>0</v>
      </c>
      <c r="AC7" t="s">
        <v>53</v>
      </c>
      <c r="AD7" t="s">
        <v>45</v>
      </c>
      <c r="AE7" t="s">
        <v>31</v>
      </c>
      <c r="AF7" s="7" t="s">
        <v>415</v>
      </c>
      <c r="AG7" s="7"/>
      <c r="AH7" s="7"/>
      <c r="AM7" t="s">
        <v>355</v>
      </c>
      <c r="AN7">
        <v>0</v>
      </c>
      <c r="AY7">
        <v>754</v>
      </c>
    </row>
    <row r="8" spans="1:51" ht="12" customHeight="1" x14ac:dyDescent="0.2">
      <c r="A8" t="s">
        <v>43</v>
      </c>
      <c r="B8">
        <v>2001</v>
      </c>
      <c r="C8" s="45"/>
      <c r="D8" t="s">
        <v>93</v>
      </c>
      <c r="E8" t="s">
        <v>488</v>
      </c>
      <c r="F8" t="s">
        <v>91</v>
      </c>
      <c r="G8" t="s">
        <v>92</v>
      </c>
      <c r="H8" t="s">
        <v>94</v>
      </c>
      <c r="I8" t="s">
        <v>95</v>
      </c>
      <c r="J8" t="s">
        <v>476</v>
      </c>
      <c r="K8" t="s">
        <v>476</v>
      </c>
      <c r="L8" t="s">
        <v>415</v>
      </c>
      <c r="M8" t="s">
        <v>476</v>
      </c>
      <c r="N8" t="s">
        <v>476</v>
      </c>
      <c r="O8" t="s">
        <v>476</v>
      </c>
      <c r="P8" t="s">
        <v>476</v>
      </c>
      <c r="Q8" t="s">
        <v>476</v>
      </c>
      <c r="R8" t="s">
        <v>476</v>
      </c>
      <c r="S8" t="s">
        <v>476</v>
      </c>
      <c r="T8" t="s">
        <v>476</v>
      </c>
      <c r="U8" t="s">
        <v>476</v>
      </c>
      <c r="V8" t="s">
        <v>476</v>
      </c>
      <c r="W8" t="s">
        <v>476</v>
      </c>
      <c r="X8" t="s">
        <v>476</v>
      </c>
      <c r="Y8" t="s">
        <v>476</v>
      </c>
      <c r="Z8">
        <v>0</v>
      </c>
      <c r="AA8">
        <v>0</v>
      </c>
      <c r="AB8" s="14">
        <v>0</v>
      </c>
      <c r="AC8" t="s">
        <v>53</v>
      </c>
      <c r="AD8" t="s">
        <v>45</v>
      </c>
      <c r="AE8" t="s">
        <v>31</v>
      </c>
      <c r="AF8" s="2" t="s">
        <v>415</v>
      </c>
      <c r="AG8" s="2"/>
      <c r="AH8" s="2"/>
      <c r="AY8">
        <v>742</v>
      </c>
    </row>
    <row r="9" spans="1:51" x14ac:dyDescent="0.2">
      <c r="A9" t="s">
        <v>43</v>
      </c>
      <c r="B9">
        <v>2001</v>
      </c>
      <c r="C9" s="45">
        <v>37043</v>
      </c>
      <c r="D9" t="s">
        <v>86</v>
      </c>
      <c r="E9" t="s">
        <v>489</v>
      </c>
      <c r="F9" t="s">
        <v>183</v>
      </c>
      <c r="G9" t="s">
        <v>183</v>
      </c>
      <c r="H9" t="s">
        <v>104</v>
      </c>
      <c r="I9" t="s">
        <v>352</v>
      </c>
      <c r="J9" t="s">
        <v>476</v>
      </c>
      <c r="K9" t="s">
        <v>476</v>
      </c>
      <c r="L9" t="s">
        <v>476</v>
      </c>
      <c r="M9" t="s">
        <v>476</v>
      </c>
      <c r="N9" t="s">
        <v>476</v>
      </c>
      <c r="O9" t="s">
        <v>476</v>
      </c>
      <c r="P9" t="s">
        <v>476</v>
      </c>
      <c r="Q9" t="s">
        <v>476</v>
      </c>
      <c r="R9" t="s">
        <v>476</v>
      </c>
      <c r="S9" t="s">
        <v>89</v>
      </c>
      <c r="T9" t="s">
        <v>476</v>
      </c>
      <c r="U9" t="s">
        <v>476</v>
      </c>
      <c r="V9" t="s">
        <v>476</v>
      </c>
      <c r="W9" t="s">
        <v>476</v>
      </c>
      <c r="X9" t="s">
        <v>476</v>
      </c>
      <c r="Y9" t="s">
        <v>476</v>
      </c>
      <c r="Z9">
        <v>0</v>
      </c>
      <c r="AA9">
        <v>0</v>
      </c>
      <c r="AB9" s="14">
        <v>0</v>
      </c>
      <c r="AC9" t="s">
        <v>36</v>
      </c>
      <c r="AD9" t="s">
        <v>45</v>
      </c>
      <c r="AE9" t="s">
        <v>31</v>
      </c>
      <c r="AF9" s="1" t="s">
        <v>89</v>
      </c>
      <c r="AG9" s="1"/>
      <c r="AH9" s="1"/>
      <c r="AI9" s="3" t="s">
        <v>436</v>
      </c>
      <c r="AJ9" t="s">
        <v>435</v>
      </c>
      <c r="AN9">
        <v>0</v>
      </c>
      <c r="AY9">
        <v>856</v>
      </c>
    </row>
    <row r="10" spans="1:51" x14ac:dyDescent="0.2">
      <c r="A10" t="s">
        <v>43</v>
      </c>
      <c r="B10">
        <v>2001</v>
      </c>
      <c r="C10" s="45"/>
      <c r="D10" t="s">
        <v>86</v>
      </c>
      <c r="E10" t="s">
        <v>489</v>
      </c>
      <c r="F10" t="s">
        <v>356</v>
      </c>
      <c r="G10" t="s">
        <v>357</v>
      </c>
      <c r="H10" t="s">
        <v>104</v>
      </c>
      <c r="I10" t="s">
        <v>358</v>
      </c>
      <c r="J10" t="s">
        <v>476</v>
      </c>
      <c r="K10" t="s">
        <v>476</v>
      </c>
      <c r="L10" t="s">
        <v>476</v>
      </c>
      <c r="M10" t="s">
        <v>476</v>
      </c>
      <c r="N10" t="s">
        <v>476</v>
      </c>
      <c r="O10" t="s">
        <v>476</v>
      </c>
      <c r="P10" t="s">
        <v>476</v>
      </c>
      <c r="Q10" t="s">
        <v>476</v>
      </c>
      <c r="R10" t="s">
        <v>476</v>
      </c>
      <c r="S10" t="s">
        <v>89</v>
      </c>
      <c r="T10" t="s">
        <v>476</v>
      </c>
      <c r="U10" t="s">
        <v>476</v>
      </c>
      <c r="V10" t="s">
        <v>476</v>
      </c>
      <c r="W10" t="s">
        <v>476</v>
      </c>
      <c r="X10" t="s">
        <v>476</v>
      </c>
      <c r="Y10" t="s">
        <v>476</v>
      </c>
      <c r="Z10">
        <v>0</v>
      </c>
      <c r="AA10">
        <v>0</v>
      </c>
      <c r="AB10" s="14">
        <v>0</v>
      </c>
      <c r="AC10" t="s">
        <v>36</v>
      </c>
      <c r="AD10" t="s">
        <v>45</v>
      </c>
      <c r="AE10" t="s">
        <v>31</v>
      </c>
      <c r="AF10" s="2" t="s">
        <v>89</v>
      </c>
      <c r="AG10" s="2"/>
      <c r="AH10" s="2"/>
      <c r="AI10" s="3" t="s">
        <v>436</v>
      </c>
      <c r="AJ10" t="s">
        <v>435</v>
      </c>
      <c r="AY10">
        <v>374</v>
      </c>
    </row>
    <row r="11" spans="1:51" x14ac:dyDescent="0.2">
      <c r="A11" t="s">
        <v>43</v>
      </c>
      <c r="B11">
        <v>2003</v>
      </c>
      <c r="C11" s="45"/>
      <c r="D11" t="s">
        <v>86</v>
      </c>
      <c r="E11" t="s">
        <v>490</v>
      </c>
      <c r="F11" t="s">
        <v>257</v>
      </c>
      <c r="G11" t="s">
        <v>258</v>
      </c>
      <c r="H11" t="s">
        <v>104</v>
      </c>
      <c r="I11" t="s">
        <v>259</v>
      </c>
      <c r="J11" t="s">
        <v>476</v>
      </c>
      <c r="K11" t="s">
        <v>476</v>
      </c>
      <c r="L11" t="s">
        <v>476</v>
      </c>
      <c r="M11" t="s">
        <v>476</v>
      </c>
      <c r="N11" t="s">
        <v>476</v>
      </c>
      <c r="O11" t="s">
        <v>476</v>
      </c>
      <c r="P11" t="s">
        <v>476</v>
      </c>
      <c r="Q11" t="s">
        <v>476</v>
      </c>
      <c r="R11" t="s">
        <v>476</v>
      </c>
      <c r="S11" t="s">
        <v>89</v>
      </c>
      <c r="T11" t="s">
        <v>476</v>
      </c>
      <c r="U11" t="s">
        <v>476</v>
      </c>
      <c r="V11" t="s">
        <v>476</v>
      </c>
      <c r="W11" t="s">
        <v>476</v>
      </c>
      <c r="X11" t="s">
        <v>476</v>
      </c>
      <c r="Y11" t="s">
        <v>476</v>
      </c>
      <c r="Z11">
        <v>0</v>
      </c>
      <c r="AA11">
        <v>0</v>
      </c>
      <c r="AB11" s="14">
        <v>0</v>
      </c>
      <c r="AC11" t="s">
        <v>53</v>
      </c>
      <c r="AD11" t="s">
        <v>45</v>
      </c>
      <c r="AE11" t="s">
        <v>31</v>
      </c>
      <c r="AF11" s="2" t="s">
        <v>89</v>
      </c>
      <c r="AG11" s="2"/>
      <c r="AH11" s="2"/>
      <c r="AI11" s="3" t="s">
        <v>436</v>
      </c>
      <c r="AJ11" t="s">
        <v>435</v>
      </c>
      <c r="AM11" t="s">
        <v>90</v>
      </c>
      <c r="AY11">
        <v>358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EPNG Open Season Table</vt:lpstr>
      <vt:lpstr>ALL DATA FOR SORT CA, NV, AZ</vt:lpstr>
      <vt:lpstr>ALL DATA FOR SORT OR, WA, ID</vt:lpstr>
      <vt:lpstr>Pivot Table1</vt:lpstr>
      <vt:lpstr>Raw Data</vt:lpstr>
      <vt:lpstr>Sheet2</vt:lpstr>
      <vt:lpstr>ContactsbyPipe</vt:lpstr>
      <vt:lpstr>Dead Deals</vt:lpstr>
      <vt:lpstr>Sheet3</vt:lpstr>
      <vt:lpstr>Worksheet</vt:lpstr>
      <vt:lpstr>ContactsbyPipe!Print_Area</vt:lpstr>
      <vt:lpstr>'EPNG Open Season Table'!Print_Area</vt:lpstr>
      <vt:lpstr>'Pivot Table1'!Print_Area</vt:lpstr>
      <vt:lpstr>Sheet2!Print_Area</vt:lpstr>
      <vt:lpstr>'ALL DATA FOR SORT CA, NV, AZ'!Print_Titles</vt:lpstr>
      <vt:lpstr>'Pivot Table1'!Print_Titles</vt:lpstr>
      <vt:lpstr>'Raw Data'!Print_Titles</vt:lpstr>
      <vt:lpstr>Sheet2!Print_Titles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2001-03-13T20:27:11Z</cp:lastPrinted>
  <dcterms:created xsi:type="dcterms:W3CDTF">2001-03-01T21:52:07Z</dcterms:created>
  <dcterms:modified xsi:type="dcterms:W3CDTF">2023-09-17T12:07:22Z</dcterms:modified>
</cp:coreProperties>
</file>