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F0D0A7-3FBF-4512-A155-AC5DAB5CA416}" xr6:coauthVersionLast="47" xr6:coauthVersionMax="47" xr10:uidLastSave="{00000000-0000-0000-0000-000000000000}"/>
  <bookViews>
    <workbookView xWindow="-120" yWindow="-120" windowWidth="38640" windowHeight="15720"/>
  </bookViews>
  <sheets>
    <sheet name="Item 2" sheetId="2" r:id="rId1"/>
    <sheet name="Item 4" sheetId="1" r:id="rId2"/>
  </sheets>
  <definedNames>
    <definedName name="_xlnm.Print_Titles" localSheetId="1">'Item 4'!$1:$2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6" i="1"/>
  <c r="E17" i="1"/>
  <c r="E18" i="1"/>
  <c r="E20" i="1"/>
  <c r="E22" i="1"/>
  <c r="E23" i="1"/>
  <c r="E24" i="1"/>
  <c r="E39" i="1"/>
  <c r="E41" i="1"/>
  <c r="E43" i="1"/>
  <c r="E44" i="1"/>
  <c r="E45" i="1"/>
  <c r="E63" i="1"/>
  <c r="E65" i="1"/>
  <c r="E67" i="1"/>
  <c r="E68" i="1"/>
  <c r="E69" i="1"/>
  <c r="E77" i="1"/>
  <c r="E87" i="1"/>
  <c r="E89" i="1"/>
  <c r="E91" i="1"/>
  <c r="E93" i="1"/>
  <c r="E94" i="1"/>
  <c r="E95" i="1"/>
  <c r="E108" i="1"/>
  <c r="E111" i="1"/>
  <c r="E112" i="1"/>
  <c r="E113" i="1"/>
  <c r="E115" i="1"/>
  <c r="E117" i="1"/>
  <c r="E118" i="1"/>
  <c r="E119" i="1"/>
  <c r="E129" i="1"/>
  <c r="E131" i="1"/>
  <c r="E133" i="1"/>
  <c r="E134" i="1"/>
  <c r="E135" i="1"/>
  <c r="E144" i="1"/>
  <c r="E149" i="1"/>
  <c r="E152" i="1"/>
  <c r="E153" i="1"/>
  <c r="E154" i="1"/>
  <c r="E156" i="1"/>
  <c r="E158" i="1"/>
  <c r="E159" i="1"/>
  <c r="E160" i="1"/>
</calcChain>
</file>

<file path=xl/sharedStrings.xml><?xml version="1.0" encoding="utf-8"?>
<sst xmlns="http://schemas.openxmlformats.org/spreadsheetml/2006/main" count="133" uniqueCount="93">
  <si>
    <t>RTA Differences</t>
  </si>
  <si>
    <t>Question #4 - Total Tax Change</t>
  </si>
  <si>
    <t>003</t>
  </si>
  <si>
    <t>Comment given in original spreadsheet.</t>
  </si>
  <si>
    <t>20Q</t>
  </si>
  <si>
    <t>20R</t>
  </si>
  <si>
    <t>87C</t>
  </si>
  <si>
    <t>Perm. Difference</t>
  </si>
  <si>
    <t>Offset on 985.  Expenses moved to 985.</t>
  </si>
  <si>
    <t>Temp. Difference</t>
  </si>
  <si>
    <t>MTM - amount discovered on B/S after accrual</t>
  </si>
  <si>
    <t>Total Difference</t>
  </si>
  <si>
    <t>Curr.Tax Difference</t>
  </si>
  <si>
    <t>Def. Tax Difference</t>
  </si>
  <si>
    <t>Total Tax Difference</t>
  </si>
  <si>
    <t>moved to bad debt expense for return.</t>
  </si>
  <si>
    <t xml:space="preserve">Contingency Provision at accrual - </t>
  </si>
  <si>
    <t>Tax Amoritzation - extimate used for accrual</t>
  </si>
  <si>
    <t xml:space="preserve">Reversal of transfer of Bad Debt expense to 985. </t>
  </si>
  <si>
    <t>amount belongs on 20Q</t>
  </si>
  <si>
    <t>Reversal of Bad Debt expense deduction booked on 20Q.</t>
  </si>
  <si>
    <t>NIBT belongs on 948.  Net effect with 948 = 0</t>
  </si>
  <si>
    <t xml:space="preserve">At accrual, we thought we owned assets.  The amount </t>
  </si>
  <si>
    <t>deferred debits (opposite MTM adjustment) at year end.</t>
  </si>
  <si>
    <t>Accrued adjustment deemed unnecessary.</t>
  </si>
  <si>
    <t xml:space="preserve">deducted was added back.  However, these assets were still in </t>
  </si>
  <si>
    <t>Accural used estimated depr.</t>
  </si>
  <si>
    <t>Lacked detail at accrual</t>
  </si>
  <si>
    <t>Entered with wrong sign at accrual</t>
  </si>
  <si>
    <t xml:space="preserve">Better information available at return.  Amtount is properly </t>
  </si>
  <si>
    <t>reported.</t>
  </si>
  <si>
    <t>Reversal of 1999 Owens deals that were included in accrual.</t>
  </si>
  <si>
    <t>Transfer of expenses to 87C.  Adjustments made on 87C</t>
  </si>
  <si>
    <t xml:space="preserve">Amount did not hit I/S as of accrual.  Accrual made M-1 based </t>
  </si>
  <si>
    <t xml:space="preserve">on incorrect B/S.  This entry was made to reverse out I/S </t>
  </si>
  <si>
    <t>activity that was not accounted for in accrual.</t>
  </si>
  <si>
    <t>Analysis of deferred debits revealed need for this M-1</t>
  </si>
  <si>
    <t>Perm. Differences</t>
  </si>
  <si>
    <t>Differences per 338 (h)(10) election.  Not identified as YE.</t>
  </si>
  <si>
    <t>Over accrual of GW amortization</t>
  </si>
  <si>
    <t>Did not accrue EEMC's full portion of I/C gain.</t>
  </si>
  <si>
    <t>Did not accrue for book/tax differences per election.</t>
  </si>
  <si>
    <t>Did not accrue for tax depreciation of meters</t>
  </si>
  <si>
    <t>Temp. Differences</t>
  </si>
  <si>
    <t>Curr. St. Tax Exp.</t>
  </si>
  <si>
    <t>Fed. Taxable Inc.</t>
  </si>
  <si>
    <t>none</t>
  </si>
  <si>
    <t>Estimated production payment</t>
  </si>
  <si>
    <t>Taxable P-ship income.</t>
  </si>
  <si>
    <t>Equity Earnings</t>
  </si>
  <si>
    <t>At YE, didn't know exact amount of Book Gain to transfer</t>
  </si>
  <si>
    <t>to 1N2</t>
  </si>
  <si>
    <t>Taxable p-ship income unknown.</t>
  </si>
  <si>
    <t>Taxable p-ship loss unknown</t>
  </si>
  <si>
    <t>Book p-ship income/loss unknown</t>
  </si>
  <si>
    <t>Book p-ship gain unknown</t>
  </si>
  <si>
    <t>Accrual estimate was inaccurate.</t>
  </si>
  <si>
    <t>Book gain/loss on transfer of asset unknown</t>
  </si>
  <si>
    <t>Tax gain/loss on transfer on asset unknown</t>
  </si>
  <si>
    <t>MTM accounts mapped incorrectly.</t>
  </si>
  <si>
    <t>Total Differences</t>
  </si>
  <si>
    <t>Curr. Tax Difference</t>
  </si>
  <si>
    <t>Deff. Tax Difference</t>
  </si>
  <si>
    <t>NIBT Diff. From EE</t>
  </si>
  <si>
    <t>Cur. Tax Difference</t>
  </si>
  <si>
    <t>Def. Tax. Difference</t>
  </si>
  <si>
    <t>Question #2 - TIS-Hyp.Tax Tie Out</t>
  </si>
  <si>
    <t>Company 986</t>
  </si>
  <si>
    <t>Difference is from OTP that was booked to correct error in Hyperion.</t>
  </si>
  <si>
    <t>Company 969</t>
  </si>
  <si>
    <t>Difference is from entries that were made by accounting.  These entries did not go through</t>
  </si>
  <si>
    <t>TIS.  The differences were reversed in Jan. of this year, so TIS now ties to Hyp.</t>
  </si>
  <si>
    <t>Topside entry that caused difference at year end.</t>
  </si>
  <si>
    <t>Equity Earnings.</t>
  </si>
  <si>
    <t>Business Expense @50%</t>
  </si>
  <si>
    <t>Pol. Activities Contributions</t>
  </si>
  <si>
    <t xml:space="preserve">MTM </t>
  </si>
  <si>
    <t xml:space="preserve">FAS 125 - EOG </t>
  </si>
  <si>
    <t>Foreign Currency</t>
  </si>
  <si>
    <t>NIBT Difference</t>
  </si>
  <si>
    <t>From Equity Earnings and Top Side Entry above</t>
  </si>
  <si>
    <t>Total M's</t>
  </si>
  <si>
    <t>State Taxable Inc.</t>
  </si>
  <si>
    <t>Curr. State Tax</t>
  </si>
  <si>
    <t>3% State Rate</t>
  </si>
  <si>
    <t>.0475% Rate</t>
  </si>
  <si>
    <t>Diff. In Fed. Taxable Inc.</t>
  </si>
  <si>
    <t>NIBT Differences</t>
  </si>
  <si>
    <t>Current State Tax Exp.</t>
  </si>
  <si>
    <t>P-ship Equity Earnings booked after close</t>
  </si>
  <si>
    <t>Off Set by P-ship EE above.</t>
  </si>
  <si>
    <t>3.7995% Rate</t>
  </si>
  <si>
    <t>Diff. In Fed. Tax.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</si>
</sst>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_);[Red]\(0\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/>
    </xf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1" applyNumberFormat="1" applyFont="1" applyBorder="1"/>
    <xf numFmtId="166" fontId="0" fillId="0" borderId="0" xfId="0" applyNumberFormat="1"/>
    <xf numFmtId="165" fontId="2" fillId="0" borderId="1" xfId="1" applyNumberFormat="1" applyFont="1" applyBorder="1"/>
    <xf numFmtId="165" fontId="2" fillId="0" borderId="0" xfId="1" applyNumberFormat="1" applyFont="1"/>
    <xf numFmtId="0" fontId="2" fillId="0" borderId="2" xfId="0" applyFont="1" applyBorder="1" applyAlignment="1">
      <alignment horizontal="left"/>
    </xf>
    <xf numFmtId="0" fontId="0" fillId="0" borderId="3" xfId="0" applyBorder="1"/>
    <xf numFmtId="166" fontId="0" fillId="0" borderId="3" xfId="0" applyNumberFormat="1" applyBorder="1"/>
    <xf numFmtId="0" fontId="0" fillId="0" borderId="4" xfId="0" applyBorder="1"/>
    <xf numFmtId="0" fontId="2" fillId="0" borderId="5" xfId="0" applyFont="1" applyBorder="1" applyAlignment="1">
      <alignment horizontal="left"/>
    </xf>
    <xf numFmtId="0" fontId="0" fillId="0" borderId="0" xfId="0" applyBorder="1"/>
    <xf numFmtId="166" fontId="0" fillId="0" borderId="0" xfId="0" applyNumberFormat="1" applyBorder="1"/>
    <xf numFmtId="0" fontId="0" fillId="0" borderId="6" xfId="0" applyBorder="1"/>
    <xf numFmtId="165" fontId="2" fillId="0" borderId="0" xfId="1" applyNumberFormat="1" applyFont="1" applyBorder="1"/>
    <xf numFmtId="0" fontId="4" fillId="0" borderId="0" xfId="0" applyFont="1" applyBorder="1"/>
    <xf numFmtId="0" fontId="2" fillId="0" borderId="7" xfId="0" applyFont="1" applyBorder="1" applyAlignment="1">
      <alignment horizontal="left"/>
    </xf>
    <xf numFmtId="0" fontId="0" fillId="0" borderId="8" xfId="0" applyBorder="1"/>
    <xf numFmtId="166" fontId="0" fillId="0" borderId="8" xfId="0" applyNumberFormat="1" applyBorder="1"/>
    <xf numFmtId="165" fontId="2" fillId="0" borderId="9" xfId="1" applyNumberFormat="1" applyFont="1" applyBorder="1"/>
    <xf numFmtId="0" fontId="0" fillId="0" borderId="10" xfId="0" applyBorder="1"/>
    <xf numFmtId="165" fontId="2" fillId="0" borderId="8" xfId="1" applyNumberFormat="1" applyFont="1" applyBorder="1"/>
    <xf numFmtId="0" fontId="0" fillId="0" borderId="0" xfId="0" applyFill="1" applyBorder="1"/>
    <xf numFmtId="165" fontId="3" fillId="0" borderId="0" xfId="1" applyNumberFormat="1" applyFont="1" applyBorder="1"/>
    <xf numFmtId="165" fontId="0" fillId="0" borderId="3" xfId="1" applyNumberFormat="1" applyFont="1" applyBorder="1"/>
    <xf numFmtId="0" fontId="2" fillId="0" borderId="2" xfId="0" quotePrefix="1" applyFont="1" applyBorder="1" applyAlignment="1">
      <alignment horizontal="left"/>
    </xf>
    <xf numFmtId="0" fontId="2" fillId="0" borderId="5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/>
    </xf>
    <xf numFmtId="165" fontId="2" fillId="0" borderId="8" xfId="0" applyNumberFormat="1" applyFont="1" applyBorder="1"/>
    <xf numFmtId="0" fontId="2" fillId="0" borderId="0" xfId="0" quotePrefix="1" applyFont="1" applyBorder="1" applyAlignment="1">
      <alignment horizontal="left"/>
    </xf>
    <xf numFmtId="165" fontId="2" fillId="0" borderId="0" xfId="0" applyNumberFormat="1" applyFont="1" applyBorder="1"/>
    <xf numFmtId="165" fontId="3" fillId="0" borderId="0" xfId="0" applyNumberFormat="1" applyFont="1" applyBorder="1"/>
    <xf numFmtId="0" fontId="0" fillId="0" borderId="8" xfId="0" applyFill="1" applyBorder="1"/>
    <xf numFmtId="0" fontId="2" fillId="0" borderId="11" xfId="0" applyFont="1" applyBorder="1" applyAlignment="1">
      <alignment horizontal="left"/>
    </xf>
    <xf numFmtId="0" fontId="2" fillId="0" borderId="0" xfId="0" applyFont="1"/>
    <xf numFmtId="0" fontId="0" fillId="0" borderId="1" xfId="0" applyBorder="1"/>
    <xf numFmtId="165" fontId="2" fillId="0" borderId="1" xfId="0" applyNumberFormat="1" applyFont="1" applyBorder="1"/>
    <xf numFmtId="165" fontId="3" fillId="0" borderId="1" xfId="0" applyNumberFormat="1" applyFont="1" applyBorder="1"/>
    <xf numFmtId="0" fontId="2" fillId="0" borderId="12" xfId="0" applyFont="1" applyBorder="1" applyAlignment="1">
      <alignment horizontal="left"/>
    </xf>
    <xf numFmtId="0" fontId="0" fillId="0" borderId="11" xfId="0" applyBorder="1"/>
    <xf numFmtId="166" fontId="0" fillId="0" borderId="11" xfId="0" applyNumberFormat="1" applyBorder="1"/>
    <xf numFmtId="0" fontId="0" fillId="0" borderId="13" xfId="0" applyBorder="1"/>
    <xf numFmtId="165" fontId="0" fillId="0" borderId="0" xfId="0" applyNumberFormat="1"/>
    <xf numFmtId="165" fontId="4" fillId="0" borderId="0" xfId="1" applyNumberFormat="1" applyFont="1" applyBorder="1"/>
    <xf numFmtId="0" fontId="0" fillId="0" borderId="5" xfId="0" applyBorder="1"/>
    <xf numFmtId="165" fontId="0" fillId="0" borderId="0" xfId="0" applyNumberFormat="1" applyBorder="1"/>
    <xf numFmtId="0" fontId="0" fillId="0" borderId="7" xfId="0" applyBorder="1"/>
    <xf numFmtId="43" fontId="0" fillId="0" borderId="6" xfId="0" applyNumberFormat="1" applyBorder="1"/>
    <xf numFmtId="165" fontId="0" fillId="0" borderId="6" xfId="0" applyNumberFormat="1" applyBorder="1"/>
    <xf numFmtId="165" fontId="4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B15" sqref="B15"/>
    </sheetView>
  </sheetViews>
  <sheetFormatPr defaultRowHeight="12.75" x14ac:dyDescent="0.2"/>
  <sheetData>
    <row r="1" spans="1:1" x14ac:dyDescent="0.2">
      <c r="A1" t="s">
        <v>0</v>
      </c>
    </row>
    <row r="2" spans="1:1" x14ac:dyDescent="0.2">
      <c r="A2" t="s">
        <v>66</v>
      </c>
    </row>
    <row r="4" spans="1:1" x14ac:dyDescent="0.2">
      <c r="A4" s="36" t="s">
        <v>67</v>
      </c>
    </row>
    <row r="6" spans="1:1" x14ac:dyDescent="0.2">
      <c r="A6" t="s">
        <v>68</v>
      </c>
    </row>
    <row r="9" spans="1:1" x14ac:dyDescent="0.2">
      <c r="A9" s="36" t="s">
        <v>69</v>
      </c>
    </row>
    <row r="11" spans="1:1" x14ac:dyDescent="0.2">
      <c r="A11" t="s">
        <v>70</v>
      </c>
    </row>
    <row r="12" spans="1:1" x14ac:dyDescent="0.2">
      <c r="A12" t="s">
        <v>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B157" sqref="B157"/>
    </sheetView>
  </sheetViews>
  <sheetFormatPr defaultRowHeight="12.75" x14ac:dyDescent="0.2"/>
  <cols>
    <col min="1" max="1" width="4.42578125" bestFit="1" customWidth="1"/>
    <col min="3" max="3" width="6.42578125" customWidth="1"/>
    <col min="4" max="4" width="4.85546875" style="5" customWidth="1"/>
    <col min="5" max="5" width="16.42578125" bestFit="1" customWidth="1"/>
    <col min="6" max="6" width="41.5703125" customWidth="1"/>
    <col min="7" max="7" width="7.140625" customWidth="1"/>
  </cols>
  <sheetData>
    <row r="1" spans="1:7" x14ac:dyDescent="0.2">
      <c r="A1" t="s">
        <v>0</v>
      </c>
    </row>
    <row r="2" spans="1:7" x14ac:dyDescent="0.2">
      <c r="A2" t="s">
        <v>1</v>
      </c>
    </row>
    <row r="3" spans="1:7" ht="13.5" thickBot="1" x14ac:dyDescent="0.25"/>
    <row r="4" spans="1:7" x14ac:dyDescent="0.2">
      <c r="A4" s="27" t="s">
        <v>2</v>
      </c>
      <c r="B4" s="9"/>
      <c r="C4" s="9"/>
      <c r="D4" s="10"/>
      <c r="E4" s="9"/>
      <c r="F4" s="9"/>
      <c r="G4" s="11"/>
    </row>
    <row r="5" spans="1:7" x14ac:dyDescent="0.2">
      <c r="A5" s="28"/>
      <c r="B5" s="13"/>
      <c r="C5" s="13"/>
      <c r="D5" s="14"/>
      <c r="E5" s="13"/>
      <c r="F5" s="13"/>
      <c r="G5" s="15"/>
    </row>
    <row r="6" spans="1:7" x14ac:dyDescent="0.2">
      <c r="A6" s="28"/>
      <c r="B6" s="13" t="s">
        <v>37</v>
      </c>
      <c r="C6" s="13"/>
      <c r="D6" s="14"/>
      <c r="E6" s="37" t="s">
        <v>46</v>
      </c>
      <c r="F6" s="13"/>
      <c r="G6" s="15"/>
    </row>
    <row r="7" spans="1:7" x14ac:dyDescent="0.2">
      <c r="A7" s="28"/>
      <c r="B7" s="13"/>
      <c r="C7" s="13"/>
      <c r="D7" s="14"/>
      <c r="E7" s="13"/>
      <c r="F7" s="13"/>
      <c r="G7" s="15"/>
    </row>
    <row r="8" spans="1:7" x14ac:dyDescent="0.2">
      <c r="A8" s="28"/>
      <c r="B8" s="13"/>
      <c r="C8" s="13"/>
      <c r="D8" s="14"/>
      <c r="E8" s="45">
        <v>1145989</v>
      </c>
      <c r="F8" s="13" t="s">
        <v>89</v>
      </c>
      <c r="G8" s="15"/>
    </row>
    <row r="9" spans="1:7" x14ac:dyDescent="0.2">
      <c r="A9" s="28"/>
      <c r="B9" s="13"/>
      <c r="C9" s="13"/>
      <c r="D9" s="14"/>
      <c r="E9" s="45">
        <v>46433</v>
      </c>
      <c r="F9" s="13" t="s">
        <v>89</v>
      </c>
      <c r="G9" s="15"/>
    </row>
    <row r="10" spans="1:7" x14ac:dyDescent="0.2">
      <c r="A10" s="28"/>
      <c r="B10" s="13"/>
      <c r="C10" s="13"/>
      <c r="D10" s="14"/>
      <c r="E10" s="4">
        <v>-2123</v>
      </c>
      <c r="F10" s="13" t="s">
        <v>48</v>
      </c>
      <c r="G10" s="15"/>
    </row>
    <row r="11" spans="1:7" x14ac:dyDescent="0.2">
      <c r="A11" s="28"/>
      <c r="B11" s="13"/>
      <c r="C11" s="13"/>
      <c r="D11" s="14"/>
      <c r="E11" s="4">
        <v>341771</v>
      </c>
      <c r="F11" s="13" t="s">
        <v>47</v>
      </c>
      <c r="G11" s="15"/>
    </row>
    <row r="12" spans="1:7" x14ac:dyDescent="0.2">
      <c r="A12" s="28"/>
      <c r="B12" s="13"/>
      <c r="C12" s="13"/>
      <c r="D12" s="14"/>
      <c r="E12" s="4">
        <v>730</v>
      </c>
      <c r="F12" s="13" t="s">
        <v>47</v>
      </c>
      <c r="G12" s="15"/>
    </row>
    <row r="13" spans="1:7" x14ac:dyDescent="0.2">
      <c r="A13" s="28"/>
      <c r="B13" s="13" t="s">
        <v>43</v>
      </c>
      <c r="C13" s="13"/>
      <c r="D13" s="14"/>
      <c r="E13" s="38">
        <f>SUM(E8:E12)</f>
        <v>1532800</v>
      </c>
      <c r="F13" s="13"/>
      <c r="G13" s="15"/>
    </row>
    <row r="14" spans="1:7" x14ac:dyDescent="0.2">
      <c r="A14" s="28"/>
      <c r="B14" s="13"/>
      <c r="C14" s="13"/>
      <c r="D14" s="14"/>
      <c r="E14" s="32"/>
      <c r="F14" s="13"/>
      <c r="G14" s="15"/>
    </row>
    <row r="15" spans="1:7" x14ac:dyDescent="0.2">
      <c r="A15" s="28"/>
      <c r="B15" s="13" t="s">
        <v>87</v>
      </c>
      <c r="C15" s="13"/>
      <c r="D15" s="14"/>
      <c r="E15" s="51">
        <v>-1192422</v>
      </c>
      <c r="F15" s="24" t="s">
        <v>90</v>
      </c>
      <c r="G15" s="15"/>
    </row>
    <row r="16" spans="1:7" x14ac:dyDescent="0.2">
      <c r="A16" s="28"/>
      <c r="B16" s="13" t="s">
        <v>81</v>
      </c>
      <c r="C16" s="13"/>
      <c r="D16" s="14"/>
      <c r="E16" s="33">
        <f>E13</f>
        <v>1532800</v>
      </c>
      <c r="F16" s="13"/>
      <c r="G16" s="15"/>
    </row>
    <row r="17" spans="1:7" x14ac:dyDescent="0.2">
      <c r="A17" s="28"/>
      <c r="B17" s="24" t="s">
        <v>82</v>
      </c>
      <c r="C17" s="13"/>
      <c r="D17" s="14"/>
      <c r="E17" s="33">
        <f>E15+E16</f>
        <v>340378</v>
      </c>
      <c r="F17" s="13" t="s">
        <v>91</v>
      </c>
      <c r="G17" s="15"/>
    </row>
    <row r="18" spans="1:7" x14ac:dyDescent="0.2">
      <c r="A18" s="28"/>
      <c r="B18" s="24" t="s">
        <v>88</v>
      </c>
      <c r="C18" s="13"/>
      <c r="D18" s="14"/>
      <c r="E18" s="33">
        <f>E17*0.037995</f>
        <v>12932.662110000001</v>
      </c>
      <c r="F18" s="13"/>
      <c r="G18" s="15"/>
    </row>
    <row r="19" spans="1:7" x14ac:dyDescent="0.2">
      <c r="A19" s="28"/>
      <c r="B19" s="13"/>
      <c r="C19" s="13"/>
      <c r="D19" s="14"/>
      <c r="E19" s="32"/>
      <c r="F19" s="13"/>
      <c r="G19" s="15"/>
    </row>
    <row r="20" spans="1:7" x14ac:dyDescent="0.2">
      <c r="A20" s="28"/>
      <c r="B20" s="13" t="s">
        <v>86</v>
      </c>
      <c r="C20" s="13"/>
      <c r="D20" s="14"/>
      <c r="E20" s="32">
        <f>E17-E18</f>
        <v>327445.33789000002</v>
      </c>
      <c r="F20" s="13"/>
      <c r="G20" s="15"/>
    </row>
    <row r="21" spans="1:7" x14ac:dyDescent="0.2">
      <c r="A21" s="28"/>
      <c r="B21" s="13"/>
      <c r="C21" s="13"/>
      <c r="D21" s="14"/>
      <c r="E21" s="32"/>
      <c r="F21" s="13"/>
      <c r="G21" s="15"/>
    </row>
    <row r="22" spans="1:7" x14ac:dyDescent="0.2">
      <c r="A22" s="28"/>
      <c r="B22" s="13" t="s">
        <v>64</v>
      </c>
      <c r="C22" s="13"/>
      <c r="D22" s="14"/>
      <c r="E22" s="33">
        <f>((E17*0.037995)+(E20*0.35))*-1</f>
        <v>-127538.5303715</v>
      </c>
      <c r="F22" s="13"/>
      <c r="G22" s="15"/>
    </row>
    <row r="23" spans="1:7" x14ac:dyDescent="0.2">
      <c r="A23" s="28"/>
      <c r="B23" s="24" t="s">
        <v>65</v>
      </c>
      <c r="C23" s="13"/>
      <c r="D23" s="14"/>
      <c r="E23" s="39">
        <f>(E13*0.037995)+((E13-(E13*0.037995))*0.35)</f>
        <v>574335.17839999998</v>
      </c>
      <c r="F23" s="13"/>
      <c r="G23" s="15"/>
    </row>
    <row r="24" spans="1:7" ht="13.5" thickBot="1" x14ac:dyDescent="0.25">
      <c r="A24" s="29"/>
      <c r="B24" s="34" t="s">
        <v>14</v>
      </c>
      <c r="C24" s="19"/>
      <c r="D24" s="20"/>
      <c r="E24" s="30">
        <f>E22+E23</f>
        <v>446796.64802849997</v>
      </c>
      <c r="F24" s="19"/>
      <c r="G24" s="22"/>
    </row>
    <row r="25" spans="1:7" ht="13.5" thickBot="1" x14ac:dyDescent="0.25">
      <c r="A25" s="31"/>
      <c r="B25" s="13"/>
      <c r="C25" s="13"/>
      <c r="D25" s="14"/>
      <c r="E25" s="32"/>
      <c r="F25" s="13"/>
      <c r="G25" s="13"/>
    </row>
    <row r="26" spans="1:7" ht="13.5" thickBot="1" x14ac:dyDescent="0.25">
      <c r="A26" s="40">
        <v>104</v>
      </c>
      <c r="B26" s="41" t="s">
        <v>3</v>
      </c>
      <c r="C26" s="41"/>
      <c r="D26" s="42"/>
      <c r="E26" s="41"/>
      <c r="F26" s="41"/>
      <c r="G26" s="43"/>
    </row>
    <row r="27" spans="1:7" ht="13.5" thickBot="1" x14ac:dyDescent="0.25">
      <c r="A27" s="1"/>
    </row>
    <row r="28" spans="1:7" x14ac:dyDescent="0.2">
      <c r="A28" s="8" t="s">
        <v>4</v>
      </c>
      <c r="B28" s="9"/>
      <c r="C28" s="9"/>
      <c r="D28" s="10"/>
      <c r="E28" s="9"/>
      <c r="F28" s="9"/>
      <c r="G28" s="11"/>
    </row>
    <row r="29" spans="1:7" x14ac:dyDescent="0.2">
      <c r="A29" s="12"/>
      <c r="B29" s="13"/>
      <c r="C29" s="13"/>
      <c r="D29" s="14"/>
      <c r="E29" s="13"/>
      <c r="F29" s="13"/>
      <c r="G29" s="15"/>
    </row>
    <row r="30" spans="1:7" x14ac:dyDescent="0.2">
      <c r="A30" s="12"/>
      <c r="B30" s="13" t="s">
        <v>7</v>
      </c>
      <c r="C30" s="13"/>
      <c r="D30" s="14"/>
      <c r="E30" s="6">
        <v>13803059</v>
      </c>
      <c r="F30" s="13" t="s">
        <v>8</v>
      </c>
      <c r="G30" s="15"/>
    </row>
    <row r="31" spans="1:7" x14ac:dyDescent="0.2">
      <c r="A31" s="12"/>
      <c r="B31" s="13"/>
      <c r="C31" s="13"/>
      <c r="D31" s="14"/>
      <c r="E31" s="4"/>
      <c r="F31" s="13"/>
      <c r="G31" s="15"/>
    </row>
    <row r="32" spans="1:7" x14ac:dyDescent="0.2">
      <c r="A32" s="12"/>
      <c r="B32" s="13"/>
      <c r="C32" s="13"/>
      <c r="D32" s="14"/>
      <c r="E32" s="4">
        <v>-252066</v>
      </c>
      <c r="F32" s="13" t="s">
        <v>17</v>
      </c>
      <c r="G32" s="15"/>
    </row>
    <row r="33" spans="1:8" x14ac:dyDescent="0.2">
      <c r="A33" s="12"/>
      <c r="B33" s="13"/>
      <c r="C33" s="13"/>
      <c r="D33" s="14"/>
      <c r="E33" s="4">
        <v>-8673064</v>
      </c>
      <c r="F33" s="13" t="s">
        <v>10</v>
      </c>
      <c r="G33" s="15"/>
    </row>
    <row r="34" spans="1:8" x14ac:dyDescent="0.2">
      <c r="A34" s="12"/>
      <c r="B34" s="13"/>
      <c r="C34" s="13"/>
      <c r="D34" s="14"/>
      <c r="E34" s="4">
        <v>4300000</v>
      </c>
      <c r="F34" s="13" t="s">
        <v>16</v>
      </c>
      <c r="G34" s="15"/>
    </row>
    <row r="35" spans="1:8" x14ac:dyDescent="0.2">
      <c r="A35" s="12"/>
      <c r="B35" s="13"/>
      <c r="C35" s="13"/>
      <c r="D35" s="14"/>
      <c r="E35" s="4"/>
      <c r="F35" s="13" t="s">
        <v>15</v>
      </c>
      <c r="G35" s="15"/>
    </row>
    <row r="36" spans="1:8" x14ac:dyDescent="0.2">
      <c r="A36" s="12"/>
      <c r="B36" s="13"/>
      <c r="C36" s="13"/>
      <c r="D36" s="14"/>
      <c r="E36" s="4">
        <v>-10000000</v>
      </c>
      <c r="F36" s="13" t="s">
        <v>18</v>
      </c>
      <c r="G36" s="15"/>
    </row>
    <row r="37" spans="1:8" x14ac:dyDescent="0.2">
      <c r="A37" s="12"/>
      <c r="B37" s="13"/>
      <c r="C37" s="13"/>
      <c r="D37" s="14"/>
      <c r="E37" s="4"/>
      <c r="F37" s="13" t="s">
        <v>19</v>
      </c>
      <c r="G37" s="15"/>
    </row>
    <row r="38" spans="1:8" x14ac:dyDescent="0.2">
      <c r="A38" s="12"/>
      <c r="B38" s="13"/>
      <c r="C38" s="13"/>
      <c r="D38" s="14"/>
      <c r="E38" s="4">
        <v>-3668585</v>
      </c>
      <c r="F38" s="13" t="s">
        <v>20</v>
      </c>
      <c r="G38" s="15"/>
    </row>
    <row r="39" spans="1:8" x14ac:dyDescent="0.2">
      <c r="A39" s="12"/>
      <c r="B39" s="13" t="s">
        <v>9</v>
      </c>
      <c r="C39" s="13"/>
      <c r="D39" s="14"/>
      <c r="E39" s="6">
        <f>SUM(E32:E38)</f>
        <v>-18293715</v>
      </c>
      <c r="F39" s="13"/>
      <c r="G39" s="15"/>
    </row>
    <row r="40" spans="1:8" x14ac:dyDescent="0.2">
      <c r="A40" s="12"/>
      <c r="B40" s="13"/>
      <c r="C40" s="13"/>
      <c r="D40" s="14"/>
      <c r="E40" s="4"/>
      <c r="F40" s="13"/>
      <c r="G40" s="15"/>
    </row>
    <row r="41" spans="1:8" x14ac:dyDescent="0.2">
      <c r="A41" s="12"/>
      <c r="B41" s="13" t="s">
        <v>11</v>
      </c>
      <c r="C41" s="13"/>
      <c r="D41" s="14"/>
      <c r="E41" s="16">
        <f>E30+E39</f>
        <v>-4490656</v>
      </c>
      <c r="F41" s="17"/>
      <c r="G41" s="15"/>
    </row>
    <row r="42" spans="1:8" x14ac:dyDescent="0.2">
      <c r="A42" s="12"/>
      <c r="B42" s="13"/>
      <c r="C42" s="13"/>
      <c r="D42" s="14"/>
      <c r="E42" s="4"/>
      <c r="F42" s="13"/>
      <c r="G42" s="15"/>
    </row>
    <row r="43" spans="1:8" x14ac:dyDescent="0.2">
      <c r="A43" s="12"/>
      <c r="B43" s="13" t="s">
        <v>12</v>
      </c>
      <c r="C43" s="13"/>
      <c r="D43" s="14"/>
      <c r="E43" s="4">
        <f>E41*0.35*-1</f>
        <v>1571729.5999999999</v>
      </c>
      <c r="F43" s="17"/>
      <c r="G43" s="15"/>
    </row>
    <row r="44" spans="1:8" x14ac:dyDescent="0.2">
      <c r="A44" s="12"/>
      <c r="B44" s="13" t="s">
        <v>13</v>
      </c>
      <c r="C44" s="13"/>
      <c r="D44" s="14"/>
      <c r="E44" s="3">
        <f>E39*0.35</f>
        <v>-6402800.25</v>
      </c>
      <c r="F44" s="17"/>
      <c r="G44" s="15"/>
    </row>
    <row r="45" spans="1:8" ht="13.5" thickBot="1" x14ac:dyDescent="0.25">
      <c r="A45" s="18"/>
      <c r="B45" s="19" t="s">
        <v>14</v>
      </c>
      <c r="C45" s="19"/>
      <c r="D45" s="20"/>
      <c r="E45" s="21">
        <f>SUM(E43:E44)</f>
        <v>-4831070.6500000004</v>
      </c>
      <c r="F45" s="19"/>
      <c r="G45" s="22"/>
    </row>
    <row r="46" spans="1:8" ht="13.5" thickBot="1" x14ac:dyDescent="0.25">
      <c r="A46" s="35"/>
      <c r="B46" s="13"/>
      <c r="C46" s="13"/>
      <c r="D46" s="14"/>
      <c r="E46" s="16"/>
      <c r="F46" s="13"/>
      <c r="G46" s="13"/>
      <c r="H46" s="13"/>
    </row>
    <row r="47" spans="1:8" x14ac:dyDescent="0.2">
      <c r="A47" s="12" t="s">
        <v>5</v>
      </c>
      <c r="B47" s="9"/>
      <c r="C47" s="9"/>
      <c r="D47" s="10"/>
      <c r="E47" s="9"/>
      <c r="F47" s="9"/>
      <c r="G47" s="11"/>
    </row>
    <row r="48" spans="1:8" x14ac:dyDescent="0.2">
      <c r="A48" s="12"/>
      <c r="B48" s="13"/>
      <c r="C48" s="13"/>
      <c r="D48" s="14"/>
      <c r="E48" s="13"/>
      <c r="F48" s="13"/>
      <c r="G48" s="15"/>
    </row>
    <row r="49" spans="1:7" x14ac:dyDescent="0.2">
      <c r="A49" s="12"/>
      <c r="B49" s="13" t="s">
        <v>7</v>
      </c>
      <c r="C49" s="13"/>
      <c r="D49" s="14"/>
      <c r="E49" s="6">
        <v>165313</v>
      </c>
      <c r="F49" s="13" t="s">
        <v>21</v>
      </c>
      <c r="G49" s="15"/>
    </row>
    <row r="50" spans="1:7" x14ac:dyDescent="0.2">
      <c r="A50" s="12"/>
      <c r="B50" s="13"/>
      <c r="C50" s="13"/>
      <c r="D50" s="14"/>
      <c r="E50" s="4"/>
      <c r="F50" s="13"/>
      <c r="G50" s="15"/>
    </row>
    <row r="51" spans="1:7" x14ac:dyDescent="0.2">
      <c r="A51" s="12"/>
      <c r="B51" s="13"/>
      <c r="C51" s="13"/>
      <c r="D51" s="14"/>
      <c r="E51" s="4">
        <v>9762640</v>
      </c>
      <c r="F51" s="13" t="s">
        <v>22</v>
      </c>
      <c r="G51" s="15"/>
    </row>
    <row r="52" spans="1:7" x14ac:dyDescent="0.2">
      <c r="A52" s="12"/>
      <c r="B52" s="13"/>
      <c r="C52" s="13"/>
      <c r="D52" s="14"/>
      <c r="E52" s="4"/>
      <c r="F52" s="13" t="s">
        <v>25</v>
      </c>
      <c r="G52" s="15"/>
    </row>
    <row r="53" spans="1:7" x14ac:dyDescent="0.2">
      <c r="A53" s="12"/>
      <c r="B53" s="13"/>
      <c r="C53" s="13"/>
      <c r="D53" s="14"/>
      <c r="E53" s="4"/>
      <c r="F53" s="24" t="s">
        <v>23</v>
      </c>
      <c r="G53" s="15"/>
    </row>
    <row r="54" spans="1:7" x14ac:dyDescent="0.2">
      <c r="A54" s="12"/>
      <c r="B54" s="13"/>
      <c r="C54" s="13"/>
      <c r="D54" s="14"/>
      <c r="E54" s="4"/>
      <c r="F54" s="24" t="s">
        <v>24</v>
      </c>
      <c r="G54" s="15"/>
    </row>
    <row r="55" spans="1:7" x14ac:dyDescent="0.2">
      <c r="A55" s="12"/>
      <c r="B55" s="13"/>
      <c r="C55" s="13"/>
      <c r="D55" s="14"/>
      <c r="E55" s="4">
        <v>-70190</v>
      </c>
      <c r="F55" s="24" t="s">
        <v>26</v>
      </c>
      <c r="G55" s="15"/>
    </row>
    <row r="56" spans="1:7" x14ac:dyDescent="0.2">
      <c r="A56" s="12"/>
      <c r="B56" s="13"/>
      <c r="C56" s="13"/>
      <c r="D56" s="14"/>
      <c r="E56" s="4">
        <v>-1888623</v>
      </c>
      <c r="F56" s="24" t="s">
        <v>27</v>
      </c>
      <c r="G56" s="15"/>
    </row>
    <row r="57" spans="1:7" x14ac:dyDescent="0.2">
      <c r="A57" s="12"/>
      <c r="B57" s="13"/>
      <c r="C57" s="13"/>
      <c r="D57" s="14"/>
      <c r="E57" s="4">
        <v>1658271</v>
      </c>
      <c r="F57" s="24" t="s">
        <v>27</v>
      </c>
      <c r="G57" s="15"/>
    </row>
    <row r="58" spans="1:7" x14ac:dyDescent="0.2">
      <c r="A58" s="12"/>
      <c r="B58" s="13"/>
      <c r="C58" s="13"/>
      <c r="D58" s="14"/>
      <c r="E58" s="4">
        <v>63820876</v>
      </c>
      <c r="F58" s="24" t="s">
        <v>28</v>
      </c>
      <c r="G58" s="15"/>
    </row>
    <row r="59" spans="1:7" x14ac:dyDescent="0.2">
      <c r="A59" s="12"/>
      <c r="B59" s="13"/>
      <c r="C59" s="13"/>
      <c r="D59" s="14"/>
      <c r="E59" s="4">
        <v>469271</v>
      </c>
      <c r="F59" s="24" t="s">
        <v>27</v>
      </c>
      <c r="G59" s="15"/>
    </row>
    <row r="60" spans="1:7" x14ac:dyDescent="0.2">
      <c r="A60" s="12"/>
      <c r="B60" s="13"/>
      <c r="C60" s="13"/>
      <c r="D60" s="14"/>
      <c r="E60" s="4">
        <v>1331683</v>
      </c>
      <c r="F60" s="24" t="s">
        <v>29</v>
      </c>
      <c r="G60" s="15"/>
    </row>
    <row r="61" spans="1:7" x14ac:dyDescent="0.2">
      <c r="A61" s="12"/>
      <c r="B61" s="13"/>
      <c r="C61" s="13"/>
      <c r="D61" s="14"/>
      <c r="E61" s="4"/>
      <c r="F61" s="24" t="s">
        <v>30</v>
      </c>
      <c r="G61" s="15"/>
    </row>
    <row r="62" spans="1:7" x14ac:dyDescent="0.2">
      <c r="A62" s="12"/>
      <c r="B62" s="13"/>
      <c r="C62" s="13"/>
      <c r="D62" s="14"/>
      <c r="E62" s="4">
        <v>-1088736</v>
      </c>
      <c r="F62" s="24" t="s">
        <v>31</v>
      </c>
      <c r="G62" s="15"/>
    </row>
    <row r="63" spans="1:7" x14ac:dyDescent="0.2">
      <c r="A63" s="12"/>
      <c r="B63" s="13" t="s">
        <v>9</v>
      </c>
      <c r="C63" s="13"/>
      <c r="D63" s="14"/>
      <c r="E63" s="6">
        <f>SUM(E51:E62)</f>
        <v>73995192</v>
      </c>
      <c r="F63" s="13"/>
      <c r="G63" s="15"/>
    </row>
    <row r="64" spans="1:7" x14ac:dyDescent="0.2">
      <c r="A64" s="12"/>
      <c r="B64" s="13"/>
      <c r="C64" s="13"/>
      <c r="D64" s="14"/>
      <c r="E64" s="4"/>
      <c r="F64" s="13"/>
      <c r="G64" s="15"/>
    </row>
    <row r="65" spans="1:7" x14ac:dyDescent="0.2">
      <c r="A65" s="12"/>
      <c r="B65" s="13" t="s">
        <v>11</v>
      </c>
      <c r="C65" s="13"/>
      <c r="D65" s="14"/>
      <c r="E65" s="16">
        <f>E49+E63</f>
        <v>74160505</v>
      </c>
      <c r="F65" s="17"/>
      <c r="G65" s="15"/>
    </row>
    <row r="66" spans="1:7" x14ac:dyDescent="0.2">
      <c r="A66" s="12"/>
      <c r="B66" s="13"/>
      <c r="C66" s="13"/>
      <c r="D66" s="14"/>
      <c r="E66" s="4"/>
      <c r="F66" s="13"/>
      <c r="G66" s="15"/>
    </row>
    <row r="67" spans="1:7" x14ac:dyDescent="0.2">
      <c r="A67" s="12"/>
      <c r="B67" s="13" t="s">
        <v>12</v>
      </c>
      <c r="C67" s="13"/>
      <c r="D67" s="14"/>
      <c r="E67" s="4">
        <f>E65*0.35*-1</f>
        <v>-25956176.75</v>
      </c>
      <c r="F67" s="17"/>
      <c r="G67" s="15"/>
    </row>
    <row r="68" spans="1:7" x14ac:dyDescent="0.2">
      <c r="A68" s="12"/>
      <c r="B68" s="13" t="s">
        <v>13</v>
      </c>
      <c r="C68" s="13"/>
      <c r="D68" s="14"/>
      <c r="E68" s="3">
        <f>E63*0.35</f>
        <v>25898317.199999999</v>
      </c>
      <c r="F68" s="17"/>
      <c r="G68" s="15"/>
    </row>
    <row r="69" spans="1:7" ht="13.5" thickBot="1" x14ac:dyDescent="0.25">
      <c r="A69" s="18"/>
      <c r="B69" s="19" t="s">
        <v>14</v>
      </c>
      <c r="C69" s="19"/>
      <c r="D69" s="20"/>
      <c r="E69" s="23">
        <f>E67+E68</f>
        <v>-57859.550000000745</v>
      </c>
      <c r="F69" s="19"/>
      <c r="G69" s="22"/>
    </row>
    <row r="70" spans="1:7" ht="13.5" thickBot="1" x14ac:dyDescent="0.25">
      <c r="A70" s="1"/>
      <c r="B70" s="13"/>
      <c r="E70" s="7"/>
    </row>
    <row r="71" spans="1:7" x14ac:dyDescent="0.2">
      <c r="A71" s="8">
        <v>272</v>
      </c>
      <c r="B71" s="9"/>
      <c r="C71" s="9"/>
      <c r="D71" s="10"/>
      <c r="E71" s="26"/>
      <c r="F71" s="9"/>
      <c r="G71" s="11"/>
    </row>
    <row r="72" spans="1:7" x14ac:dyDescent="0.2">
      <c r="A72" s="12"/>
      <c r="B72" s="13"/>
      <c r="C72" s="13"/>
      <c r="D72" s="14"/>
      <c r="E72" s="4"/>
      <c r="F72" s="13"/>
      <c r="G72" s="15"/>
    </row>
    <row r="73" spans="1:7" x14ac:dyDescent="0.2">
      <c r="A73" s="12"/>
      <c r="B73" s="13"/>
      <c r="C73" s="13"/>
      <c r="D73" s="14"/>
      <c r="E73" s="4"/>
      <c r="F73" s="13"/>
      <c r="G73" s="15"/>
    </row>
    <row r="74" spans="1:7" x14ac:dyDescent="0.2">
      <c r="A74" s="12"/>
      <c r="B74" s="13"/>
      <c r="C74" s="13"/>
      <c r="D74" s="14"/>
      <c r="E74" s="4">
        <v>-1409640</v>
      </c>
      <c r="F74" s="13" t="s">
        <v>49</v>
      </c>
      <c r="G74" s="15"/>
    </row>
    <row r="75" spans="1:7" x14ac:dyDescent="0.2">
      <c r="A75" s="12"/>
      <c r="B75" s="13"/>
      <c r="C75" s="13"/>
      <c r="D75" s="14"/>
      <c r="E75" s="4">
        <v>3274400</v>
      </c>
      <c r="F75" s="13" t="s">
        <v>50</v>
      </c>
      <c r="G75" s="15"/>
    </row>
    <row r="76" spans="1:7" x14ac:dyDescent="0.2">
      <c r="A76" s="12"/>
      <c r="B76" s="13"/>
      <c r="C76" s="13"/>
      <c r="D76" s="14"/>
      <c r="E76" s="4"/>
      <c r="F76" s="13" t="s">
        <v>51</v>
      </c>
      <c r="G76" s="15"/>
    </row>
    <row r="77" spans="1:7" x14ac:dyDescent="0.2">
      <c r="A77" s="12"/>
      <c r="B77" s="13" t="s">
        <v>37</v>
      </c>
      <c r="C77" s="13"/>
      <c r="D77" s="14"/>
      <c r="E77" s="6">
        <f>SUM(E74:E76)</f>
        <v>1864760</v>
      </c>
      <c r="F77" s="13"/>
      <c r="G77" s="15"/>
    </row>
    <row r="78" spans="1:7" x14ac:dyDescent="0.2">
      <c r="A78" s="12"/>
      <c r="B78" s="13"/>
      <c r="C78" s="13"/>
      <c r="D78" s="14"/>
      <c r="E78" s="4"/>
      <c r="F78" s="13"/>
      <c r="G78" s="15"/>
    </row>
    <row r="79" spans="1:7" x14ac:dyDescent="0.2">
      <c r="A79" s="12"/>
      <c r="B79" s="13"/>
      <c r="C79" s="13"/>
      <c r="D79" s="14"/>
      <c r="E79" s="4">
        <v>407858</v>
      </c>
      <c r="F79" s="13" t="s">
        <v>52</v>
      </c>
      <c r="G79" s="15"/>
    </row>
    <row r="80" spans="1:7" x14ac:dyDescent="0.2">
      <c r="A80" s="12"/>
      <c r="B80" s="13"/>
      <c r="C80" s="13"/>
      <c r="D80" s="14"/>
      <c r="E80" s="4">
        <v>19768135</v>
      </c>
      <c r="F80" s="13" t="s">
        <v>53</v>
      </c>
      <c r="G80" s="15"/>
    </row>
    <row r="81" spans="1:7" x14ac:dyDescent="0.2">
      <c r="A81" s="12"/>
      <c r="B81" s="13"/>
      <c r="C81" s="13"/>
      <c r="D81" s="14"/>
      <c r="E81" s="4">
        <v>6093688</v>
      </c>
      <c r="F81" s="13" t="s">
        <v>54</v>
      </c>
      <c r="G81" s="15"/>
    </row>
    <row r="82" spans="1:7" x14ac:dyDescent="0.2">
      <c r="A82" s="12"/>
      <c r="B82" s="13"/>
      <c r="C82" s="13"/>
      <c r="D82" s="14"/>
      <c r="E82" s="4">
        <v>2604721</v>
      </c>
      <c r="F82" s="13" t="s">
        <v>55</v>
      </c>
      <c r="G82" s="15"/>
    </row>
    <row r="83" spans="1:7" x14ac:dyDescent="0.2">
      <c r="A83" s="12"/>
      <c r="B83" s="13"/>
      <c r="C83" s="13"/>
      <c r="D83" s="14"/>
      <c r="E83" s="4">
        <v>2091907</v>
      </c>
      <c r="F83" s="13" t="s">
        <v>56</v>
      </c>
      <c r="G83" s="15"/>
    </row>
    <row r="84" spans="1:7" x14ac:dyDescent="0.2">
      <c r="A84" s="12"/>
      <c r="B84" s="13"/>
      <c r="C84" s="13"/>
      <c r="D84" s="14"/>
      <c r="E84" s="4">
        <v>13156812</v>
      </c>
      <c r="F84" s="13" t="s">
        <v>57</v>
      </c>
      <c r="G84" s="15"/>
    </row>
    <row r="85" spans="1:7" x14ac:dyDescent="0.2">
      <c r="A85" s="12"/>
      <c r="B85" s="13"/>
      <c r="C85" s="13"/>
      <c r="D85" s="14"/>
      <c r="E85" s="4">
        <v>1018090</v>
      </c>
      <c r="F85" s="13" t="s">
        <v>58</v>
      </c>
      <c r="G85" s="15"/>
    </row>
    <row r="86" spans="1:7" x14ac:dyDescent="0.2">
      <c r="A86" s="12"/>
      <c r="B86" s="13"/>
      <c r="C86" s="13"/>
      <c r="D86" s="14"/>
      <c r="E86" s="4">
        <v>-54159762</v>
      </c>
      <c r="F86" s="13" t="s">
        <v>59</v>
      </c>
      <c r="G86" s="15"/>
    </row>
    <row r="87" spans="1:7" x14ac:dyDescent="0.2">
      <c r="A87" s="12"/>
      <c r="B87" s="13" t="s">
        <v>43</v>
      </c>
      <c r="C87" s="13"/>
      <c r="D87" s="14"/>
      <c r="E87" s="6">
        <f>SUM(E79:E86)</f>
        <v>-9018551</v>
      </c>
      <c r="F87" s="13"/>
      <c r="G87" s="15"/>
    </row>
    <row r="88" spans="1:7" x14ac:dyDescent="0.2">
      <c r="A88" s="12"/>
      <c r="B88" s="13"/>
      <c r="C88" s="13"/>
      <c r="D88" s="14"/>
      <c r="E88" s="4"/>
      <c r="F88" s="13"/>
      <c r="G88" s="15"/>
    </row>
    <row r="89" spans="1:7" x14ac:dyDescent="0.2">
      <c r="A89" s="12"/>
      <c r="B89" s="13" t="s">
        <v>60</v>
      </c>
      <c r="C89" s="13"/>
      <c r="D89" s="14"/>
      <c r="E89" s="4">
        <f>E87+E77</f>
        <v>-7153791</v>
      </c>
      <c r="F89" s="13"/>
      <c r="G89" s="15"/>
    </row>
    <row r="90" spans="1:7" x14ac:dyDescent="0.2">
      <c r="A90" s="12"/>
      <c r="B90" s="13" t="s">
        <v>63</v>
      </c>
      <c r="C90" s="13"/>
      <c r="D90" s="14"/>
      <c r="E90" s="4">
        <v>217218</v>
      </c>
      <c r="F90" s="13"/>
      <c r="G90" s="15"/>
    </row>
    <row r="91" spans="1:7" x14ac:dyDescent="0.2">
      <c r="A91" s="12"/>
      <c r="B91" s="13" t="s">
        <v>45</v>
      </c>
      <c r="C91" s="13"/>
      <c r="D91" s="14"/>
      <c r="E91" s="6">
        <f>E90+E89</f>
        <v>-6936573</v>
      </c>
      <c r="F91" s="13"/>
      <c r="G91" s="15"/>
    </row>
    <row r="92" spans="1:7" x14ac:dyDescent="0.2">
      <c r="A92" s="12"/>
      <c r="B92" s="13"/>
      <c r="C92" s="13"/>
      <c r="D92" s="14"/>
      <c r="E92" s="4"/>
      <c r="F92" s="13"/>
      <c r="G92" s="15"/>
    </row>
    <row r="93" spans="1:7" x14ac:dyDescent="0.2">
      <c r="A93" s="12"/>
      <c r="B93" s="13" t="s">
        <v>61</v>
      </c>
      <c r="C93" s="13"/>
      <c r="D93" s="14"/>
      <c r="E93" s="4">
        <f>E91*0.35*-1</f>
        <v>2427800.5499999998</v>
      </c>
      <c r="F93" s="13"/>
      <c r="G93" s="15"/>
    </row>
    <row r="94" spans="1:7" x14ac:dyDescent="0.2">
      <c r="A94" s="12"/>
      <c r="B94" s="13" t="s">
        <v>62</v>
      </c>
      <c r="C94" s="13"/>
      <c r="D94" s="14"/>
      <c r="E94" s="3">
        <f>E87*0.35</f>
        <v>-3156492.8499999996</v>
      </c>
      <c r="F94" s="13"/>
      <c r="G94" s="15"/>
    </row>
    <row r="95" spans="1:7" ht="13.5" thickBot="1" x14ac:dyDescent="0.25">
      <c r="A95" s="18"/>
      <c r="B95" s="19" t="s">
        <v>14</v>
      </c>
      <c r="C95" s="19"/>
      <c r="D95" s="20"/>
      <c r="E95" s="23">
        <f>E93+E94</f>
        <v>-728692.29999999981</v>
      </c>
      <c r="F95" s="19"/>
      <c r="G95" s="22"/>
    </row>
    <row r="96" spans="1:7" ht="13.5" thickBot="1" x14ac:dyDescent="0.25">
      <c r="A96" s="1"/>
      <c r="E96" s="2"/>
    </row>
    <row r="97" spans="1:7" x14ac:dyDescent="0.2">
      <c r="A97" s="8" t="s">
        <v>6</v>
      </c>
      <c r="B97" s="9"/>
      <c r="C97" s="9"/>
      <c r="D97" s="10"/>
      <c r="E97" s="26"/>
      <c r="F97" s="9"/>
      <c r="G97" s="11"/>
    </row>
    <row r="98" spans="1:7" x14ac:dyDescent="0.2">
      <c r="A98" s="12"/>
      <c r="B98" s="13"/>
      <c r="C98" s="13"/>
      <c r="D98" s="14"/>
      <c r="E98" s="4"/>
      <c r="F98" s="13"/>
      <c r="G98" s="15"/>
    </row>
    <row r="99" spans="1:7" x14ac:dyDescent="0.2">
      <c r="A99" s="12"/>
      <c r="B99" s="13" t="s">
        <v>37</v>
      </c>
      <c r="C99" s="13"/>
      <c r="D99" s="14"/>
      <c r="E99" s="16">
        <v>24250412</v>
      </c>
      <c r="F99" s="13" t="s">
        <v>38</v>
      </c>
      <c r="G99" s="15"/>
    </row>
    <row r="100" spans="1:7" x14ac:dyDescent="0.2">
      <c r="A100" s="12"/>
      <c r="B100" s="13"/>
      <c r="C100" s="13"/>
      <c r="D100" s="14"/>
      <c r="E100" s="4"/>
      <c r="F100" s="13"/>
      <c r="G100" s="15"/>
    </row>
    <row r="101" spans="1:7" x14ac:dyDescent="0.2">
      <c r="A101" s="12"/>
      <c r="B101" s="13"/>
      <c r="C101" s="13"/>
      <c r="D101" s="14"/>
      <c r="E101" s="4">
        <v>-925688</v>
      </c>
      <c r="F101" s="13" t="s">
        <v>39</v>
      </c>
      <c r="G101" s="15"/>
    </row>
    <row r="102" spans="1:7" x14ac:dyDescent="0.2">
      <c r="A102" s="12"/>
      <c r="B102" s="13"/>
      <c r="C102" s="13"/>
      <c r="D102" s="14"/>
      <c r="E102" s="4">
        <v>-390050236</v>
      </c>
      <c r="F102" s="13" t="s">
        <v>40</v>
      </c>
      <c r="G102" s="15"/>
    </row>
    <row r="103" spans="1:7" x14ac:dyDescent="0.2">
      <c r="A103" s="12"/>
      <c r="B103" s="13"/>
      <c r="C103" s="13"/>
      <c r="D103" s="14"/>
      <c r="E103" s="4">
        <v>131340366</v>
      </c>
      <c r="F103" s="13" t="s">
        <v>40</v>
      </c>
      <c r="G103" s="15"/>
    </row>
    <row r="104" spans="1:7" x14ac:dyDescent="0.2">
      <c r="A104" s="12"/>
      <c r="B104" s="13"/>
      <c r="C104" s="13"/>
      <c r="D104" s="14"/>
      <c r="E104" s="4">
        <v>1787694</v>
      </c>
      <c r="F104" s="13" t="s">
        <v>41</v>
      </c>
      <c r="G104" s="15"/>
    </row>
    <row r="105" spans="1:7" x14ac:dyDescent="0.2">
      <c r="A105" s="12"/>
      <c r="B105" s="13"/>
      <c r="C105" s="13"/>
      <c r="D105" s="14"/>
      <c r="E105" s="4">
        <v>-48971</v>
      </c>
      <c r="F105" s="13" t="s">
        <v>41</v>
      </c>
      <c r="G105" s="15"/>
    </row>
    <row r="106" spans="1:7" x14ac:dyDescent="0.2">
      <c r="A106" s="12"/>
      <c r="B106" s="13"/>
      <c r="C106" s="13"/>
      <c r="D106" s="14"/>
      <c r="E106" s="4">
        <v>11037438</v>
      </c>
      <c r="F106" s="13" t="s">
        <v>41</v>
      </c>
      <c r="G106" s="15"/>
    </row>
    <row r="107" spans="1:7" x14ac:dyDescent="0.2">
      <c r="A107" s="12"/>
      <c r="B107" s="13"/>
      <c r="C107" s="13"/>
      <c r="D107" s="14"/>
      <c r="E107" s="4">
        <v>212009</v>
      </c>
      <c r="F107" s="13" t="s">
        <v>42</v>
      </c>
      <c r="G107" s="15"/>
    </row>
    <row r="108" spans="1:7" x14ac:dyDescent="0.2">
      <c r="A108" s="12"/>
      <c r="B108" s="13" t="s">
        <v>9</v>
      </c>
      <c r="C108" s="13"/>
      <c r="D108" s="14"/>
      <c r="E108" s="6">
        <f>SUM(E101:E107)</f>
        <v>-246647388</v>
      </c>
      <c r="F108" s="13"/>
      <c r="G108" s="15"/>
    </row>
    <row r="109" spans="1:7" x14ac:dyDescent="0.2">
      <c r="A109" s="12"/>
      <c r="B109" s="13"/>
      <c r="C109" s="13"/>
      <c r="D109" s="14"/>
      <c r="E109" s="4"/>
      <c r="F109" s="13"/>
      <c r="G109" s="15"/>
    </row>
    <row r="110" spans="1:7" x14ac:dyDescent="0.2">
      <c r="A110" s="12"/>
      <c r="B110" s="13" t="s">
        <v>79</v>
      </c>
      <c r="C110" s="13"/>
      <c r="D110" s="14"/>
      <c r="E110" s="4">
        <v>0</v>
      </c>
      <c r="F110" s="13"/>
      <c r="G110" s="15"/>
    </row>
    <row r="111" spans="1:7" x14ac:dyDescent="0.2">
      <c r="A111" s="12"/>
      <c r="B111" s="13" t="s">
        <v>81</v>
      </c>
      <c r="C111" s="13"/>
      <c r="D111" s="14"/>
      <c r="E111" s="25">
        <f>E99+E108</f>
        <v>-222396976</v>
      </c>
      <c r="F111" s="13"/>
      <c r="G111" s="15"/>
    </row>
    <row r="112" spans="1:7" x14ac:dyDescent="0.2">
      <c r="A112" s="12"/>
      <c r="B112" s="13" t="s">
        <v>82</v>
      </c>
      <c r="C112" s="13"/>
      <c r="D112" s="14"/>
      <c r="E112" s="44">
        <f>E110+E111</f>
        <v>-222396976</v>
      </c>
      <c r="F112" s="13"/>
      <c r="G112" s="15"/>
    </row>
    <row r="113" spans="1:7" x14ac:dyDescent="0.2">
      <c r="A113" s="12"/>
      <c r="B113" s="13" t="s">
        <v>44</v>
      </c>
      <c r="C113" s="13"/>
      <c r="D113" s="14"/>
      <c r="E113" s="25">
        <f>E112*0.00475</f>
        <v>-1056385.6359999999</v>
      </c>
      <c r="F113" s="13" t="s">
        <v>85</v>
      </c>
      <c r="G113" s="15"/>
    </row>
    <row r="114" spans="1:7" x14ac:dyDescent="0.2">
      <c r="A114" s="12"/>
      <c r="B114" s="13"/>
      <c r="C114" s="13"/>
      <c r="D114" s="14"/>
      <c r="E114" s="25"/>
      <c r="F114" s="13"/>
      <c r="G114" s="15"/>
    </row>
    <row r="115" spans="1:7" x14ac:dyDescent="0.2">
      <c r="A115" s="12"/>
      <c r="B115" s="24" t="s">
        <v>86</v>
      </c>
      <c r="C115" s="13"/>
      <c r="D115" s="14"/>
      <c r="E115" s="6">
        <f>E111-E113</f>
        <v>-221340590.36399999</v>
      </c>
      <c r="F115" s="13"/>
      <c r="G115" s="49"/>
    </row>
    <row r="116" spans="1:7" x14ac:dyDescent="0.2">
      <c r="A116" s="12"/>
      <c r="B116" s="13"/>
      <c r="C116" s="13"/>
      <c r="D116" s="14"/>
      <c r="E116" s="4"/>
      <c r="F116" s="13"/>
      <c r="G116" s="50"/>
    </row>
    <row r="117" spans="1:7" x14ac:dyDescent="0.2">
      <c r="A117" s="12"/>
      <c r="B117" s="13" t="s">
        <v>12</v>
      </c>
      <c r="C117" s="13"/>
      <c r="D117" s="14"/>
      <c r="E117" s="4">
        <f>((E112*0.00475)+(E115*0.35))*-1</f>
        <v>78525592.263399988</v>
      </c>
      <c r="F117" s="17"/>
      <c r="G117" s="15"/>
    </row>
    <row r="118" spans="1:7" x14ac:dyDescent="0.2">
      <c r="A118" s="12"/>
      <c r="B118" s="13" t="s">
        <v>13</v>
      </c>
      <c r="C118" s="13"/>
      <c r="D118" s="14"/>
      <c r="E118" s="4">
        <f>(E108*0.00475)+(E108-(E108*0.00475))*0.35</f>
        <v>-87088109.610449985</v>
      </c>
      <c r="F118" s="13"/>
      <c r="G118" s="15"/>
    </row>
    <row r="119" spans="1:7" ht="13.5" thickBot="1" x14ac:dyDescent="0.25">
      <c r="A119" s="18"/>
      <c r="B119" s="19" t="s">
        <v>14</v>
      </c>
      <c r="C119" s="19"/>
      <c r="D119" s="20"/>
      <c r="E119" s="21">
        <f>SUM(E117:E118)</f>
        <v>-8562517.3470499963</v>
      </c>
      <c r="F119" s="19"/>
      <c r="G119" s="22"/>
    </row>
    <row r="120" spans="1:7" ht="13.5" thickBot="1" x14ac:dyDescent="0.25">
      <c r="A120" s="1"/>
      <c r="E120" s="2"/>
    </row>
    <row r="121" spans="1:7" x14ac:dyDescent="0.2">
      <c r="A121" s="8">
        <v>890</v>
      </c>
      <c r="B121" s="9"/>
      <c r="C121" s="9"/>
      <c r="D121" s="10"/>
      <c r="E121" s="26"/>
      <c r="F121" s="9"/>
      <c r="G121" s="11"/>
    </row>
    <row r="122" spans="1:7" x14ac:dyDescent="0.2">
      <c r="A122" s="12"/>
      <c r="B122" s="13"/>
      <c r="C122" s="13"/>
      <c r="D122" s="14"/>
      <c r="E122" s="4"/>
      <c r="F122" s="13"/>
      <c r="G122" s="15"/>
    </row>
    <row r="123" spans="1:7" x14ac:dyDescent="0.2">
      <c r="A123" s="12"/>
      <c r="B123" s="13" t="s">
        <v>7</v>
      </c>
      <c r="C123" s="13"/>
      <c r="D123" s="14"/>
      <c r="E123" s="6">
        <v>-1969608</v>
      </c>
      <c r="F123" s="13" t="s">
        <v>32</v>
      </c>
      <c r="G123" s="15"/>
    </row>
    <row r="124" spans="1:7" x14ac:dyDescent="0.2">
      <c r="A124" s="12"/>
      <c r="B124" s="13"/>
      <c r="C124" s="13"/>
      <c r="D124" s="14"/>
      <c r="E124" s="4"/>
      <c r="F124" s="13"/>
      <c r="G124" s="15"/>
    </row>
    <row r="125" spans="1:7" x14ac:dyDescent="0.2">
      <c r="A125" s="12"/>
      <c r="B125" s="13"/>
      <c r="C125" s="13"/>
      <c r="D125" s="14"/>
      <c r="E125" s="4">
        <v>-20000001</v>
      </c>
      <c r="F125" s="13" t="s">
        <v>33</v>
      </c>
      <c r="G125" s="15"/>
    </row>
    <row r="126" spans="1:7" x14ac:dyDescent="0.2">
      <c r="A126" s="12"/>
      <c r="B126" s="13"/>
      <c r="C126" s="13"/>
      <c r="D126" s="14"/>
      <c r="E126" s="4"/>
      <c r="F126" s="13" t="s">
        <v>34</v>
      </c>
      <c r="G126" s="15"/>
    </row>
    <row r="127" spans="1:7" x14ac:dyDescent="0.2">
      <c r="A127" s="12"/>
      <c r="B127" s="13"/>
      <c r="C127" s="13"/>
      <c r="D127" s="14"/>
      <c r="E127" s="4"/>
      <c r="F127" s="24" t="s">
        <v>35</v>
      </c>
      <c r="G127" s="15"/>
    </row>
    <row r="128" spans="1:7" x14ac:dyDescent="0.2">
      <c r="A128" s="12"/>
      <c r="B128" s="13"/>
      <c r="C128" s="13"/>
      <c r="D128" s="14"/>
      <c r="E128" s="4">
        <v>8262727</v>
      </c>
      <c r="F128" s="24" t="s">
        <v>36</v>
      </c>
      <c r="G128" s="15"/>
    </row>
    <row r="129" spans="1:7" x14ac:dyDescent="0.2">
      <c r="A129" s="12"/>
      <c r="B129" s="13" t="s">
        <v>9</v>
      </c>
      <c r="C129" s="13"/>
      <c r="D129" s="14"/>
      <c r="E129" s="6">
        <f>SUM(E125:E128)</f>
        <v>-11737274</v>
      </c>
      <c r="F129" s="13"/>
      <c r="G129" s="15"/>
    </row>
    <row r="130" spans="1:7" x14ac:dyDescent="0.2">
      <c r="A130" s="12"/>
      <c r="B130" s="13"/>
      <c r="C130" s="13"/>
      <c r="D130" s="14"/>
      <c r="E130" s="16"/>
      <c r="F130" s="13"/>
      <c r="G130" s="15"/>
    </row>
    <row r="131" spans="1:7" x14ac:dyDescent="0.2">
      <c r="A131" s="12"/>
      <c r="B131" s="13" t="s">
        <v>11</v>
      </c>
      <c r="C131" s="13"/>
      <c r="D131" s="14"/>
      <c r="E131" s="16">
        <f>E129+E123</f>
        <v>-13706882</v>
      </c>
      <c r="F131" s="17"/>
      <c r="G131" s="15"/>
    </row>
    <row r="132" spans="1:7" x14ac:dyDescent="0.2">
      <c r="A132" s="12"/>
      <c r="B132" s="13"/>
      <c r="C132" s="13"/>
      <c r="D132" s="14"/>
      <c r="E132" s="16"/>
      <c r="F132" s="13"/>
      <c r="G132" s="15"/>
    </row>
    <row r="133" spans="1:7" x14ac:dyDescent="0.2">
      <c r="A133" s="12"/>
      <c r="B133" s="13" t="s">
        <v>12</v>
      </c>
      <c r="C133" s="13"/>
      <c r="D133" s="14"/>
      <c r="E133" s="25">
        <f>E131*0.35*-1</f>
        <v>4797408.6999999993</v>
      </c>
      <c r="F133" s="17"/>
      <c r="G133" s="15"/>
    </row>
    <row r="134" spans="1:7" x14ac:dyDescent="0.2">
      <c r="A134" s="12"/>
      <c r="B134" s="13" t="s">
        <v>13</v>
      </c>
      <c r="C134" s="13"/>
      <c r="D134" s="14"/>
      <c r="E134" s="3">
        <f>E129*0.35</f>
        <v>-4108045.9</v>
      </c>
      <c r="F134" s="17"/>
      <c r="G134" s="15"/>
    </row>
    <row r="135" spans="1:7" ht="13.5" thickBot="1" x14ac:dyDescent="0.25">
      <c r="A135" s="18"/>
      <c r="B135" s="19" t="s">
        <v>14</v>
      </c>
      <c r="C135" s="19"/>
      <c r="D135" s="20"/>
      <c r="E135" s="23">
        <f>E133+E134</f>
        <v>689362.79999999935</v>
      </c>
      <c r="F135" s="19"/>
      <c r="G135" s="22"/>
    </row>
    <row r="136" spans="1:7" x14ac:dyDescent="0.2">
      <c r="A136" s="1"/>
      <c r="E136" s="2"/>
    </row>
    <row r="137" spans="1:7" ht="13.5" thickBot="1" x14ac:dyDescent="0.25">
      <c r="A137" s="1"/>
      <c r="E137" s="2"/>
    </row>
    <row r="138" spans="1:7" x14ac:dyDescent="0.2">
      <c r="A138" s="8">
        <v>969</v>
      </c>
      <c r="B138" s="9"/>
      <c r="C138" s="9"/>
      <c r="D138" s="10"/>
      <c r="E138" s="26"/>
      <c r="F138" s="9"/>
      <c r="G138" s="11"/>
    </row>
    <row r="139" spans="1:7" x14ac:dyDescent="0.2">
      <c r="A139" s="12"/>
      <c r="B139" s="13"/>
      <c r="C139" s="13"/>
      <c r="D139" s="14"/>
      <c r="E139" s="4"/>
      <c r="F139" s="13"/>
      <c r="G139" s="15"/>
    </row>
    <row r="140" spans="1:7" x14ac:dyDescent="0.2">
      <c r="A140" s="12"/>
      <c r="B140" s="13"/>
      <c r="C140" s="13"/>
      <c r="D140" s="14"/>
      <c r="E140" s="45">
        <v>8000000</v>
      </c>
      <c r="F140" s="13" t="s">
        <v>72</v>
      </c>
      <c r="G140" s="15"/>
    </row>
    <row r="141" spans="1:7" x14ac:dyDescent="0.2">
      <c r="A141" s="12"/>
      <c r="B141" s="13"/>
      <c r="C141" s="13"/>
      <c r="D141" s="14"/>
      <c r="E141" s="45">
        <v>2896482</v>
      </c>
      <c r="F141" s="13" t="s">
        <v>73</v>
      </c>
      <c r="G141" s="15"/>
    </row>
    <row r="142" spans="1:7" x14ac:dyDescent="0.2">
      <c r="A142" s="12"/>
      <c r="B142" s="13"/>
      <c r="C142" s="13"/>
      <c r="D142" s="14"/>
      <c r="E142" s="4">
        <v>-35806</v>
      </c>
      <c r="F142" s="13" t="s">
        <v>74</v>
      </c>
      <c r="G142" s="15"/>
    </row>
    <row r="143" spans="1:7" x14ac:dyDescent="0.2">
      <c r="A143" s="12"/>
      <c r="B143" s="13"/>
      <c r="C143" s="13"/>
      <c r="D143" s="14"/>
      <c r="E143" s="4">
        <v>350</v>
      </c>
      <c r="F143" s="13" t="s">
        <v>75</v>
      </c>
      <c r="G143" s="15"/>
    </row>
    <row r="144" spans="1:7" x14ac:dyDescent="0.2">
      <c r="A144" s="12"/>
      <c r="B144" s="13" t="s">
        <v>37</v>
      </c>
      <c r="C144" s="13"/>
      <c r="D144" s="14"/>
      <c r="E144" s="6">
        <f>SUM(E140:E143)</f>
        <v>10861026</v>
      </c>
      <c r="F144" s="13"/>
      <c r="G144" s="15"/>
    </row>
    <row r="145" spans="1:7" x14ac:dyDescent="0.2">
      <c r="A145" s="12"/>
      <c r="B145" s="13"/>
      <c r="C145" s="13"/>
      <c r="D145" s="14"/>
      <c r="E145" s="4"/>
      <c r="F145" s="13"/>
      <c r="G145" s="15"/>
    </row>
    <row r="146" spans="1:7" x14ac:dyDescent="0.2">
      <c r="A146" s="12"/>
      <c r="B146" s="13"/>
      <c r="C146" s="13"/>
      <c r="D146" s="14"/>
      <c r="E146" s="4">
        <v>-201547288</v>
      </c>
      <c r="F146" s="13" t="s">
        <v>76</v>
      </c>
      <c r="G146" s="15"/>
    </row>
    <row r="147" spans="1:7" x14ac:dyDescent="0.2">
      <c r="A147" s="12"/>
      <c r="B147" s="13"/>
      <c r="C147" s="13"/>
      <c r="D147" s="14"/>
      <c r="E147" s="4">
        <v>230000000</v>
      </c>
      <c r="F147" s="13" t="s">
        <v>77</v>
      </c>
      <c r="G147" s="15"/>
    </row>
    <row r="148" spans="1:7" x14ac:dyDescent="0.2">
      <c r="A148" s="12"/>
      <c r="B148" s="13"/>
      <c r="C148" s="13"/>
      <c r="D148" s="14"/>
      <c r="E148" s="4">
        <v>-20521</v>
      </c>
      <c r="F148" s="13" t="s">
        <v>78</v>
      </c>
      <c r="G148" s="15"/>
    </row>
    <row r="149" spans="1:7" x14ac:dyDescent="0.2">
      <c r="A149" s="46"/>
      <c r="B149" s="13" t="s">
        <v>43</v>
      </c>
      <c r="C149" s="13"/>
      <c r="D149" s="14"/>
      <c r="E149" s="6">
        <f>SUM(E146:E148)</f>
        <v>28432191</v>
      </c>
      <c r="F149" s="13"/>
      <c r="G149" s="15"/>
    </row>
    <row r="150" spans="1:7" x14ac:dyDescent="0.2">
      <c r="A150" s="46"/>
      <c r="B150" s="13"/>
      <c r="C150" s="13"/>
      <c r="D150" s="14"/>
      <c r="E150" s="4"/>
      <c r="F150" s="13"/>
      <c r="G150" s="15"/>
    </row>
    <row r="151" spans="1:7" x14ac:dyDescent="0.2">
      <c r="A151" s="46"/>
      <c r="B151" s="13" t="s">
        <v>79</v>
      </c>
      <c r="C151" s="13"/>
      <c r="D151" s="14"/>
      <c r="E151" s="45">
        <v>-10896482</v>
      </c>
      <c r="F151" s="13" t="s">
        <v>80</v>
      </c>
      <c r="G151" s="15"/>
    </row>
    <row r="152" spans="1:7" x14ac:dyDescent="0.2">
      <c r="A152" s="46"/>
      <c r="B152" s="13" t="s">
        <v>81</v>
      </c>
      <c r="C152" s="13"/>
      <c r="D152" s="14"/>
      <c r="E152" s="4">
        <f>E144+E149</f>
        <v>39293217</v>
      </c>
      <c r="F152" s="13"/>
      <c r="G152" s="15"/>
    </row>
    <row r="153" spans="1:7" x14ac:dyDescent="0.2">
      <c r="A153" s="46"/>
      <c r="B153" s="13" t="s">
        <v>82</v>
      </c>
      <c r="C153" s="13"/>
      <c r="D153" s="14"/>
      <c r="E153" s="4">
        <f>E151+E152</f>
        <v>28396735</v>
      </c>
      <c r="F153" s="13"/>
      <c r="G153" s="15"/>
    </row>
    <row r="154" spans="1:7" x14ac:dyDescent="0.2">
      <c r="A154" s="46"/>
      <c r="B154" s="13" t="s">
        <v>83</v>
      </c>
      <c r="C154" s="13"/>
      <c r="D154" s="14"/>
      <c r="E154" s="4">
        <f>E153*0.03</f>
        <v>851902.04999999993</v>
      </c>
      <c r="F154" s="13" t="s">
        <v>84</v>
      </c>
      <c r="G154" s="15"/>
    </row>
    <row r="155" spans="1:7" x14ac:dyDescent="0.2">
      <c r="A155" s="46"/>
      <c r="B155" s="13"/>
      <c r="C155" s="13"/>
      <c r="D155" s="14"/>
      <c r="E155" s="4"/>
      <c r="F155" s="13"/>
      <c r="G155" s="15"/>
    </row>
    <row r="156" spans="1:7" x14ac:dyDescent="0.2">
      <c r="A156" s="46"/>
      <c r="B156" s="13" t="s">
        <v>92</v>
      </c>
      <c r="C156" s="13"/>
      <c r="D156" s="14"/>
      <c r="E156" s="6">
        <f>E153-E154</f>
        <v>27544832.949999999</v>
      </c>
      <c r="F156" s="13"/>
      <c r="G156" s="15"/>
    </row>
    <row r="157" spans="1:7" x14ac:dyDescent="0.2">
      <c r="A157" s="46"/>
      <c r="B157" s="13"/>
      <c r="C157" s="13"/>
      <c r="D157" s="14"/>
      <c r="E157" s="13"/>
      <c r="F157" s="13"/>
      <c r="G157" s="15"/>
    </row>
    <row r="158" spans="1:7" x14ac:dyDescent="0.2">
      <c r="A158" s="46"/>
      <c r="B158" s="13" t="s">
        <v>61</v>
      </c>
      <c r="C158" s="13"/>
      <c r="D158" s="14"/>
      <c r="E158" s="47">
        <f>((E153*0.03)+(E156*0.35))*-1</f>
        <v>-10492593.5825</v>
      </c>
      <c r="F158" s="13"/>
      <c r="G158" s="15"/>
    </row>
    <row r="159" spans="1:7" x14ac:dyDescent="0.2">
      <c r="A159" s="46"/>
      <c r="B159" s="13" t="s">
        <v>13</v>
      </c>
      <c r="C159" s="13"/>
      <c r="D159" s="14"/>
      <c r="E159" s="3">
        <f>(E149*0.03)+((E149-(E149*0.03))*0.35)</f>
        <v>10505694.5745</v>
      </c>
      <c r="F159" s="13"/>
      <c r="G159" s="15"/>
    </row>
    <row r="160" spans="1:7" ht="13.5" thickBot="1" x14ac:dyDescent="0.25">
      <c r="A160" s="48"/>
      <c r="B160" s="19" t="s">
        <v>14</v>
      </c>
      <c r="C160" s="19"/>
      <c r="D160" s="20"/>
      <c r="E160" s="30">
        <f>E158+E159</f>
        <v>13100.992000000551</v>
      </c>
      <c r="F160" s="19"/>
      <c r="G160" s="22"/>
    </row>
  </sheetData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Item 2</vt:lpstr>
      <vt:lpstr>Item 4</vt:lpstr>
      <vt:lpstr>'Item 4'!Print_Titles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Richards</dc:creator>
  <cp:lastModifiedBy>Jan Havlíček</cp:lastModifiedBy>
  <cp:lastPrinted>2001-09-25T16:02:45Z</cp:lastPrinted>
  <dcterms:created xsi:type="dcterms:W3CDTF">2001-09-24T17:06:38Z</dcterms:created>
  <dcterms:modified xsi:type="dcterms:W3CDTF">2023-09-17T12:12:53Z</dcterms:modified>
</cp:coreProperties>
</file>