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B8CA68-E36B-45EB-8FF9-7CE43A94F2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I8" i="1" l="1"/>
  <c r="J8" i="1"/>
  <c r="R8" i="1"/>
  <c r="E9" i="1"/>
  <c r="P9" i="1"/>
  <c r="R9" i="1"/>
  <c r="M10" i="1"/>
  <c r="R10" i="1"/>
  <c r="I11" i="1"/>
  <c r="J11" i="1"/>
  <c r="M11" i="1"/>
  <c r="R11" i="1"/>
  <c r="E12" i="1"/>
  <c r="G12" i="1"/>
  <c r="H12" i="1"/>
  <c r="P12" i="1"/>
  <c r="R12" i="1"/>
  <c r="H13" i="1"/>
  <c r="P13" i="1"/>
  <c r="R13" i="1"/>
  <c r="E14" i="1"/>
  <c r="O14" i="1"/>
  <c r="R14" i="1"/>
  <c r="E15" i="1"/>
  <c r="R15" i="1"/>
  <c r="G16" i="1"/>
  <c r="K16" i="1"/>
  <c r="L16" i="1"/>
  <c r="P16" i="1"/>
  <c r="R16" i="1"/>
  <c r="K17" i="1"/>
  <c r="R17" i="1"/>
  <c r="I18" i="1"/>
  <c r="J18" i="1"/>
  <c r="K18" i="1"/>
  <c r="L18" i="1"/>
  <c r="M18" i="1"/>
  <c r="P18" i="1"/>
  <c r="R18" i="1"/>
  <c r="E19" i="1"/>
  <c r="G19" i="1"/>
  <c r="H19" i="1"/>
  <c r="M19" i="1"/>
  <c r="P19" i="1"/>
  <c r="R19" i="1"/>
  <c r="E20" i="1"/>
  <c r="H20" i="1"/>
  <c r="R20" i="1"/>
  <c r="E21" i="1"/>
  <c r="G21" i="1"/>
  <c r="H21" i="1"/>
  <c r="P21" i="1"/>
  <c r="R21" i="1"/>
  <c r="E22" i="1"/>
  <c r="G22" i="1"/>
  <c r="H22" i="1"/>
  <c r="P22" i="1"/>
  <c r="R22" i="1"/>
  <c r="E23" i="1"/>
  <c r="G23" i="1"/>
  <c r="H23" i="1"/>
  <c r="P23" i="1"/>
  <c r="R23" i="1"/>
  <c r="E24" i="1"/>
  <c r="I24" i="1"/>
  <c r="J24" i="1"/>
  <c r="K24" i="1"/>
  <c r="L24" i="1"/>
  <c r="R24" i="1"/>
  <c r="I25" i="1"/>
  <c r="J25" i="1"/>
  <c r="R25" i="1"/>
  <c r="E26" i="1"/>
  <c r="F26" i="1"/>
  <c r="G26" i="1"/>
  <c r="H26" i="1"/>
  <c r="K26" i="1"/>
  <c r="P26" i="1"/>
  <c r="R26" i="1"/>
  <c r="E27" i="1"/>
  <c r="R27" i="1"/>
  <c r="E28" i="1"/>
  <c r="P28" i="1"/>
  <c r="R28" i="1"/>
  <c r="E29" i="1"/>
  <c r="G29" i="1"/>
  <c r="H29" i="1"/>
  <c r="M29" i="1"/>
  <c r="P29" i="1"/>
  <c r="R29" i="1"/>
  <c r="E30" i="1"/>
  <c r="R30" i="1"/>
  <c r="E31" i="1"/>
  <c r="G31" i="1"/>
  <c r="H31" i="1"/>
  <c r="I31" i="1"/>
  <c r="J31" i="1"/>
  <c r="P31" i="1"/>
  <c r="R31" i="1"/>
  <c r="P32" i="1"/>
  <c r="R32" i="1"/>
  <c r="E33" i="1"/>
  <c r="G33" i="1"/>
  <c r="H33" i="1"/>
  <c r="P33" i="1"/>
  <c r="R33" i="1"/>
  <c r="E34" i="1"/>
  <c r="G34" i="1"/>
  <c r="H34" i="1"/>
  <c r="O34" i="1"/>
  <c r="P34" i="1"/>
  <c r="R34" i="1"/>
  <c r="E35" i="1"/>
  <c r="G35" i="1"/>
  <c r="H35" i="1"/>
  <c r="P35" i="1"/>
  <c r="R35" i="1"/>
  <c r="E36" i="1"/>
  <c r="H36" i="1"/>
  <c r="R36" i="1"/>
  <c r="E37" i="1"/>
  <c r="G37" i="1"/>
  <c r="H37" i="1"/>
  <c r="P37" i="1"/>
  <c r="R37" i="1"/>
  <c r="E38" i="1"/>
  <c r="G38" i="1"/>
  <c r="H38" i="1"/>
  <c r="P38" i="1"/>
  <c r="R38" i="1"/>
  <c r="E39" i="1"/>
  <c r="G39" i="1"/>
  <c r="K39" i="1"/>
  <c r="P39" i="1"/>
  <c r="R39" i="1"/>
  <c r="E40" i="1"/>
  <c r="G40" i="1"/>
  <c r="H40" i="1"/>
  <c r="P40" i="1"/>
  <c r="R40" i="1"/>
  <c r="N41" i="1"/>
  <c r="R41" i="1"/>
  <c r="E42" i="1"/>
  <c r="R42" i="1"/>
  <c r="P43" i="1"/>
  <c r="R43" i="1"/>
  <c r="P44" i="1"/>
  <c r="R44" i="1"/>
  <c r="E47" i="1"/>
  <c r="F47" i="1"/>
  <c r="G47" i="1"/>
  <c r="H47" i="1"/>
  <c r="I47" i="1"/>
  <c r="J47" i="1"/>
  <c r="K47" i="1"/>
  <c r="L47" i="1"/>
  <c r="M47" i="1"/>
  <c r="N47" i="1"/>
  <c r="O47" i="1"/>
  <c r="P47" i="1"/>
  <c r="R47" i="1"/>
  <c r="E48" i="1"/>
  <c r="I48" i="1"/>
  <c r="K48" i="1"/>
  <c r="O48" i="1"/>
  <c r="P48" i="1"/>
  <c r="R60" i="1"/>
  <c r="R61" i="1"/>
  <c r="E68" i="1"/>
  <c r="E69" i="1"/>
  <c r="E70" i="1"/>
  <c r="R70" i="1"/>
  <c r="E71" i="1"/>
  <c r="E72" i="1"/>
  <c r="R72" i="1"/>
  <c r="E75" i="1"/>
</calcChain>
</file>

<file path=xl/sharedStrings.xml><?xml version="1.0" encoding="utf-8"?>
<sst xmlns="http://schemas.openxmlformats.org/spreadsheetml/2006/main" count="111" uniqueCount="99">
  <si>
    <t>20R</t>
  </si>
  <si>
    <t>Deferred Dr Recon</t>
  </si>
  <si>
    <t>SUMMARY OF ALL DEALS</t>
  </si>
  <si>
    <t>As of 06/30/2001</t>
  </si>
  <si>
    <t>Project Option &amp; Direct Reimbursement of Const. Costs</t>
  </si>
  <si>
    <t>Cap Costs (1)</t>
  </si>
  <si>
    <t>Cost Reimb (2)</t>
  </si>
  <si>
    <t>Cap Interest</t>
  </si>
  <si>
    <t>Cap Amort</t>
  </si>
  <si>
    <t xml:space="preserve">Promo </t>
  </si>
  <si>
    <t>Promo Amort</t>
  </si>
  <si>
    <t>NR Et. Al. (3)</t>
  </si>
  <si>
    <t>Pmts NR Et. Al.</t>
  </si>
  <si>
    <t>Net Draw (4)</t>
  </si>
  <si>
    <t>Cash Entries</t>
  </si>
  <si>
    <t>Net Insite (5)</t>
  </si>
  <si>
    <t>Other</t>
  </si>
  <si>
    <t>Total</t>
  </si>
  <si>
    <t>AGFY</t>
  </si>
  <si>
    <t>ARCH DIOCESE</t>
  </si>
  <si>
    <t>ASTROS</t>
  </si>
  <si>
    <t>BROWNS</t>
  </si>
  <si>
    <t>[1]</t>
  </si>
  <si>
    <t>BICC-GENERAL CABLE</t>
  </si>
  <si>
    <t>[4]</t>
  </si>
  <si>
    <t>BICC EUROPE</t>
  </si>
  <si>
    <t>CHASE</t>
  </si>
  <si>
    <t>Eli Lilly</t>
  </si>
  <si>
    <t>EXCELSIOR</t>
  </si>
  <si>
    <t>FT HAMILTON</t>
  </si>
  <si>
    <t>GIANTS</t>
  </si>
  <si>
    <t>INFOMART-NEXCOMM</t>
  </si>
  <si>
    <t>MACERICH</t>
  </si>
  <si>
    <t>MOLDED FIBERGLASS</t>
  </si>
  <si>
    <t>OCEAN SPRAY</t>
  </si>
  <si>
    <t>OCR</t>
  </si>
  <si>
    <t>OWENS</t>
  </si>
  <si>
    <t>OWENS - CANADA</t>
  </si>
  <si>
    <t>PACKAGED ICE</t>
  </si>
  <si>
    <t>JC PENNEY</t>
  </si>
  <si>
    <t>PILKINGTON</t>
  </si>
  <si>
    <t>[5]</t>
  </si>
  <si>
    <t>POLAROID</t>
  </si>
  <si>
    <t>QUAKER OATS</t>
  </si>
  <si>
    <t>QUEBECOR-WCP</t>
  </si>
  <si>
    <t>[2]</t>
  </si>
  <si>
    <t>RICH</t>
  </si>
  <si>
    <t>[6]</t>
  </si>
  <si>
    <t>RIDGE TOOL</t>
  </si>
  <si>
    <t>SIMON</t>
  </si>
  <si>
    <t>SPRINGS</t>
  </si>
  <si>
    <t>STARWOOD</t>
  </si>
  <si>
    <t>SUIZA</t>
  </si>
  <si>
    <t>SW MARINE</t>
  </si>
  <si>
    <t>TRW</t>
  </si>
  <si>
    <t>{3}</t>
  </si>
  <si>
    <t>TYCO</t>
  </si>
  <si>
    <t>CASH ENTRIES</t>
  </si>
  <si>
    <t>TEM Transfers from 985</t>
  </si>
  <si>
    <t>890 Postings</t>
  </si>
  <si>
    <t>DUE DILIGENCE BALANCES</t>
  </si>
  <si>
    <t xml:space="preserve">Total Project Costs </t>
  </si>
  <si>
    <t>Total Promo Balances:</t>
  </si>
  <si>
    <t>Notes/Leases:</t>
  </si>
  <si>
    <t>Simon/Insite Payments</t>
  </si>
  <si>
    <t xml:space="preserve">Summary </t>
  </si>
  <si>
    <t>Per SAP:</t>
  </si>
  <si>
    <t>Acct # 25149100</t>
  </si>
  <si>
    <t>FYE 2000</t>
  </si>
  <si>
    <t>Notes:</t>
  </si>
  <si>
    <t>Acct # 25145100</t>
  </si>
  <si>
    <t>1)</t>
  </si>
  <si>
    <t>Cap Project Costs Transferred via Journal Entries from other EES Companies (15A &amp; 985)</t>
  </si>
  <si>
    <t>2)</t>
  </si>
  <si>
    <t>Project Cost Reimbursements to Customer</t>
  </si>
  <si>
    <t>3)</t>
  </si>
  <si>
    <t>Represents Notes, Leases, CTC Credit Deals and/or Eqpt Funding, All to be Repaid by Customer</t>
  </si>
  <si>
    <t>ULD</t>
  </si>
  <si>
    <t>4)</t>
  </si>
  <si>
    <t xml:space="preserve">Draw Amounts tie to Draw Schedules prepared by </t>
  </si>
  <si>
    <t>5)</t>
  </si>
  <si>
    <t>Represents Prepayment to Insite for Final Costs net of Items Applied</t>
  </si>
  <si>
    <t>[1] Balance does not tie to amortization schedule.  This will be trued up in July.</t>
  </si>
  <si>
    <t>Project Costs</t>
  </si>
  <si>
    <t>[2] Balance does not tie to amortization schedule.  This will be trued up in July.  The balance</t>
  </si>
  <si>
    <t>Promotional Payment Balances</t>
  </si>
  <si>
    <t xml:space="preserve">     should be the total $1.65 million WCP promo payment and the 6/30/01 balance for the $5mm Quebecor</t>
  </si>
  <si>
    <t>Notes/Leases</t>
  </si>
  <si>
    <t xml:space="preserve">     promo payment.</t>
  </si>
  <si>
    <t>SAP totals</t>
  </si>
  <si>
    <t>Pilkington (currently reconciling)</t>
  </si>
  <si>
    <t xml:space="preserve">[3] Balance does not tie to amortization schedule.  This will be trued up in July.  </t>
  </si>
  <si>
    <t>Misc Items</t>
  </si>
  <si>
    <t>[4]  Misc. Item - we are researching and will reclass, if necessary in Q3.</t>
  </si>
  <si>
    <t>difference</t>
  </si>
  <si>
    <t>[5]  Pilkington Gas A/R issue that was reclassed from Co. 20Q.  We are moving it back in July.</t>
  </si>
  <si>
    <t>Total of Accts 45149100 &amp;</t>
  </si>
  <si>
    <t>[6]  Amount represents remedial capital that will be reclassed to deferred revenue in Q3.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</si>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</sst>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0_);[Red]\(0\)"/>
    <numFmt numFmtId="166" formatCode="mm/dd/yy"/>
  </numFmts>
  <fonts count="8" x14ac:knownFonts="1">
    <font>
      <sz val="10"/>
      <name val="Arial"/>
    </font>
    <font>
      <b/>
      <i/>
      <sz val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0" fontId="1" fillId="0" borderId="0" xfId="0" applyNumberFormat="1" applyFont="1"/>
    <xf numFmtId="40" fontId="0" fillId="0" borderId="0" xfId="0" applyNumberFormat="1"/>
    <xf numFmtId="40" fontId="2" fillId="0" borderId="0" xfId="0" applyNumberFormat="1" applyFont="1"/>
    <xf numFmtId="164" fontId="1" fillId="0" borderId="0" xfId="0" applyNumberFormat="1" applyFont="1" applyAlignment="1">
      <alignment horizontal="left" shrinkToFit="1"/>
    </xf>
    <xf numFmtId="40" fontId="3" fillId="0" borderId="0" xfId="0" applyNumberFormat="1" applyFont="1"/>
    <xf numFmtId="40" fontId="4" fillId="0" borderId="0" xfId="0" applyNumberFormat="1" applyFont="1"/>
    <xf numFmtId="40" fontId="3" fillId="0" borderId="1" xfId="0" applyNumberFormat="1" applyFont="1" applyBorder="1" applyAlignment="1">
      <alignment horizontal="center"/>
    </xf>
    <xf numFmtId="165" fontId="0" fillId="0" borderId="0" xfId="0" applyNumberFormat="1" applyBorder="1"/>
    <xf numFmtId="38" fontId="3" fillId="0" borderId="4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40" fontId="3" fillId="0" borderId="4" xfId="0" applyNumberFormat="1" applyFont="1" applyBorder="1" applyAlignment="1">
      <alignment horizontal="center"/>
    </xf>
    <xf numFmtId="40" fontId="3" fillId="0" borderId="5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40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40" fontId="3" fillId="0" borderId="8" xfId="0" applyNumberFormat="1" applyFont="1" applyBorder="1" applyAlignment="1">
      <alignment horizontal="center"/>
    </xf>
    <xf numFmtId="40" fontId="5" fillId="0" borderId="7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40" fontId="0" fillId="0" borderId="8" xfId="0" applyNumberFormat="1" applyBorder="1"/>
    <xf numFmtId="40" fontId="5" fillId="0" borderId="8" xfId="0" applyNumberFormat="1" applyFont="1" applyBorder="1" applyAlignment="1">
      <alignment horizontal="center"/>
    </xf>
    <xf numFmtId="40" fontId="0" fillId="0" borderId="7" xfId="0" applyNumberFormat="1" applyBorder="1"/>
    <xf numFmtId="40" fontId="0" fillId="0" borderId="0" xfId="0" applyNumberFormat="1" applyBorder="1"/>
    <xf numFmtId="40" fontId="0" fillId="0" borderId="9" xfId="0" applyNumberFormat="1" applyBorder="1"/>
    <xf numFmtId="165" fontId="0" fillId="0" borderId="0" xfId="0" applyNumberFormat="1" applyFill="1" applyBorder="1"/>
    <xf numFmtId="40" fontId="0" fillId="0" borderId="8" xfId="0" applyNumberFormat="1" applyFill="1" applyBorder="1"/>
    <xf numFmtId="40" fontId="0" fillId="0" borderId="7" xfId="0" applyNumberFormat="1" applyFill="1" applyBorder="1"/>
    <xf numFmtId="40" fontId="0" fillId="0" borderId="0" xfId="0" applyNumberFormat="1" applyFill="1" applyBorder="1"/>
    <xf numFmtId="40" fontId="2" fillId="0" borderId="0" xfId="0" applyNumberFormat="1" applyFont="1" applyFill="1"/>
    <xf numFmtId="40" fontId="0" fillId="0" borderId="0" xfId="0" applyNumberFormat="1" applyFill="1"/>
    <xf numFmtId="40" fontId="0" fillId="0" borderId="9" xfId="0" applyNumberFormat="1" applyFill="1" applyBorder="1"/>
    <xf numFmtId="40" fontId="0" fillId="0" borderId="10" xfId="0" applyNumberFormat="1" applyBorder="1"/>
    <xf numFmtId="40" fontId="0" fillId="0" borderId="11" xfId="0" applyNumberFormat="1" applyBorder="1"/>
    <xf numFmtId="40" fontId="0" fillId="0" borderId="12" xfId="0" applyNumberFormat="1" applyBorder="1"/>
    <xf numFmtId="40" fontId="0" fillId="0" borderId="13" xfId="0" applyNumberFormat="1" applyBorder="1"/>
    <xf numFmtId="40" fontId="3" fillId="0" borderId="0" xfId="0" applyNumberFormat="1" applyFont="1" applyBorder="1"/>
    <xf numFmtId="17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40" fontId="6" fillId="0" borderId="7" xfId="0" applyNumberFormat="1" applyFont="1" applyBorder="1"/>
    <xf numFmtId="40" fontId="3" fillId="0" borderId="7" xfId="0" applyNumberFormat="1" applyFont="1" applyBorder="1"/>
    <xf numFmtId="40" fontId="0" fillId="0" borderId="17" xfId="0" applyNumberFormat="1" applyBorder="1"/>
    <xf numFmtId="40" fontId="0" fillId="0" borderId="0" xfId="0" applyNumberFormat="1" applyAlignment="1">
      <alignment horizontal="right"/>
    </xf>
    <xf numFmtId="40" fontId="6" fillId="0" borderId="0" xfId="0" applyNumberFormat="1" applyFont="1"/>
    <xf numFmtId="40" fontId="7" fillId="0" borderId="0" xfId="0" applyNumberFormat="1" applyFont="1"/>
    <xf numFmtId="40" fontId="0" fillId="0" borderId="18" xfId="0" applyNumberFormat="1" applyBorder="1"/>
    <xf numFmtId="40" fontId="0" fillId="0" borderId="19" xfId="0" applyNumberFormat="1" applyBorder="1"/>
    <xf numFmtId="40" fontId="0" fillId="2" borderId="0" xfId="0" applyNumberFormat="1" applyFill="1"/>
    <xf numFmtId="166" fontId="0" fillId="0" borderId="0" xfId="0" applyNumberFormat="1"/>
    <xf numFmtId="38" fontId="0" fillId="0" borderId="0" xfId="0" applyNumberFormat="1"/>
    <xf numFmtId="0" fontId="0" fillId="0" borderId="20" xfId="0" applyNumberFormat="1" applyBorder="1"/>
    <xf numFmtId="40" fontId="0" fillId="0" borderId="20" xfId="0" applyNumberFormat="1" applyBorder="1"/>
    <xf numFmtId="1" fontId="0" fillId="0" borderId="0" xfId="0" applyNumberFormat="1"/>
    <xf numFmtId="40" fontId="3" fillId="0" borderId="1" xfId="0" applyNumberFormat="1" applyFont="1" applyBorder="1" applyAlignment="1">
      <alignment horizontal="center"/>
    </xf>
    <xf numFmtId="40" fontId="3" fillId="0" borderId="2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14" xfId="0" applyNumberFormat="1" applyFont="1" applyBorder="1" applyAlignment="1">
      <alignment horizontal="center"/>
    </xf>
    <xf numFmtId="40" fontId="3" fillId="0" borderId="15" xfId="0" applyNumberFormat="1" applyFont="1" applyBorder="1" applyAlignment="1">
      <alignment horizontal="center"/>
    </xf>
    <xf numFmtId="40" fontId="3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Deferred%20Debit/Dfd%20Dr%20By%20Deal%20&amp;%20Type%20Item%20Thru%200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List"/>
      <sheetName val="Cash Transactions"/>
      <sheetName val="Due Diligence"/>
      <sheetName val="Uncleared 890"/>
      <sheetName val="985 Tem Multi-Project Costs"/>
      <sheetName val="june 2001 defd dr"/>
      <sheetName val="TOTALS"/>
      <sheetName val="Adv. GFY"/>
      <sheetName val="Arch Dioc. - Chicago"/>
      <sheetName val="Astros"/>
      <sheetName val="Browns"/>
      <sheetName val="BICC Europe"/>
      <sheetName val="BICC-GenCable"/>
      <sheetName val="Chase"/>
      <sheetName val="Eli Lilly"/>
      <sheetName val="Excelsior"/>
      <sheetName val="Ft. Hamilton"/>
      <sheetName val="Giants"/>
      <sheetName val="Infomart-Nexcomm"/>
      <sheetName val="Macerich"/>
      <sheetName val="Molded Fiberglass"/>
      <sheetName val="Ocean Spray"/>
      <sheetName val="OCR"/>
      <sheetName val="Owens"/>
      <sheetName val="Owens Canada"/>
      <sheetName val="Packaged Ice"/>
      <sheetName val="JC Penney"/>
      <sheetName val="Pilkington"/>
      <sheetName val="Polaroid"/>
      <sheetName val="Quaker"/>
      <sheetName val="Quebecor-WCP "/>
      <sheetName val="Rich"/>
      <sheetName val="RidgeTool"/>
      <sheetName val="Simon Prop Grp"/>
      <sheetName val="Springs Ind."/>
      <sheetName val="Starwood"/>
      <sheetName val="Suiza"/>
      <sheetName val="SWMarine"/>
      <sheetName val="TRW"/>
      <sheetName val="TYCO"/>
      <sheetName val="WBS Elements"/>
      <sheetName val="SAP Acct#25145100 FY 2001"/>
      <sheetName val="Feb Dfd Dr"/>
      <sheetName val="Acct #25149100 at 12-00 Tearup"/>
    </sheetNames>
    <sheetDataSet>
      <sheetData sheetId="0"/>
      <sheetData sheetId="1">
        <row r="72">
          <cell r="D72">
            <v>2.0000000004656613</v>
          </cell>
        </row>
      </sheetData>
      <sheetData sheetId="2">
        <row r="14">
          <cell r="D14">
            <v>6146.88</v>
          </cell>
        </row>
      </sheetData>
      <sheetData sheetId="3">
        <row r="904">
          <cell r="E904">
            <v>2.5611370801925659E-9</v>
          </cell>
        </row>
      </sheetData>
      <sheetData sheetId="4">
        <row r="9">
          <cell r="B9">
            <v>2934062</v>
          </cell>
        </row>
      </sheetData>
      <sheetData sheetId="5"/>
      <sheetData sheetId="6"/>
      <sheetData sheetId="7">
        <row r="12">
          <cell r="C12">
            <v>50000</v>
          </cell>
        </row>
        <row r="22">
          <cell r="G22">
            <v>-14166.65</v>
          </cell>
        </row>
      </sheetData>
      <sheetData sheetId="8">
        <row r="26">
          <cell r="B26">
            <v>0</v>
          </cell>
          <cell r="E26">
            <v>0</v>
          </cell>
        </row>
      </sheetData>
      <sheetData sheetId="9">
        <row r="51">
          <cell r="E51">
            <v>-5.4569682106375694E-11</v>
          </cell>
        </row>
      </sheetData>
      <sheetData sheetId="10">
        <row r="90">
          <cell r="E90">
            <v>1300000</v>
          </cell>
          <cell r="F90">
            <v>-654998.33000000007</v>
          </cell>
          <cell r="G90">
            <v>0</v>
          </cell>
        </row>
      </sheetData>
      <sheetData sheetId="11">
        <row r="22">
          <cell r="D22">
            <v>-300449</v>
          </cell>
          <cell r="H22">
            <v>0</v>
          </cell>
        </row>
      </sheetData>
      <sheetData sheetId="12">
        <row r="76">
          <cell r="B76">
            <v>7387179.4900000002</v>
          </cell>
          <cell r="C76">
            <v>-6398859</v>
          </cell>
          <cell r="D76">
            <v>-250071.43</v>
          </cell>
          <cell r="E76">
            <v>-192987.03</v>
          </cell>
        </row>
      </sheetData>
      <sheetData sheetId="13">
        <row r="27">
          <cell r="B27">
            <v>0</v>
          </cell>
          <cell r="E27">
            <v>-185636.45000000042</v>
          </cell>
        </row>
      </sheetData>
      <sheetData sheetId="14">
        <row r="28">
          <cell r="B28">
            <v>46715.040000000001</v>
          </cell>
        </row>
      </sheetData>
      <sheetData sheetId="15">
        <row r="55">
          <cell r="B55">
            <v>1333923.5300000005</v>
          </cell>
          <cell r="C55">
            <v>-133875.9</v>
          </cell>
          <cell r="D55">
            <v>0</v>
          </cell>
          <cell r="E55">
            <v>0</v>
          </cell>
        </row>
      </sheetData>
      <sheetData sheetId="16">
        <row r="28">
          <cell r="D28">
            <v>0</v>
          </cell>
        </row>
      </sheetData>
      <sheetData sheetId="17">
        <row r="130">
          <cell r="E130">
            <v>1275000</v>
          </cell>
          <cell r="F130">
            <v>-1166111.1000000003</v>
          </cell>
          <cell r="G130">
            <v>1.0368239600211382E-10</v>
          </cell>
          <cell r="H130">
            <v>1693839.99</v>
          </cell>
          <cell r="I130">
            <v>-220459.47000000003</v>
          </cell>
          <cell r="J130">
            <v>0</v>
          </cell>
        </row>
      </sheetData>
      <sheetData sheetId="18">
        <row r="109">
          <cell r="B109">
            <v>1197051.7899999998</v>
          </cell>
          <cell r="C109">
            <v>-1180804</v>
          </cell>
          <cell r="D109">
            <v>140.19999999999999</v>
          </cell>
          <cell r="E109">
            <v>-8.7027274275897071E-11</v>
          </cell>
          <cell r="F109">
            <v>0</v>
          </cell>
        </row>
      </sheetData>
      <sheetData sheetId="19">
        <row r="19">
          <cell r="B19">
            <v>632829.59</v>
          </cell>
          <cell r="C19">
            <v>-111999</v>
          </cell>
        </row>
      </sheetData>
      <sheetData sheetId="20">
        <row r="23">
          <cell r="B23">
            <v>1281688.8799999999</v>
          </cell>
          <cell r="C23">
            <v>-1180188</v>
          </cell>
          <cell r="D23">
            <v>-71.680000000000007</v>
          </cell>
          <cell r="E23">
            <v>0</v>
          </cell>
        </row>
      </sheetData>
      <sheetData sheetId="21">
        <row r="57">
          <cell r="B57">
            <v>4523418.8599999994</v>
          </cell>
          <cell r="C57">
            <v>-3708077</v>
          </cell>
          <cell r="D57">
            <v>-67129.250000000029</v>
          </cell>
          <cell r="E57">
            <v>0</v>
          </cell>
        </row>
      </sheetData>
      <sheetData sheetId="22">
        <row r="31">
          <cell r="B31">
            <v>1287112</v>
          </cell>
          <cell r="C31">
            <v>0</v>
          </cell>
          <cell r="D31">
            <v>45062.75</v>
          </cell>
          <cell r="E31">
            <v>0</v>
          </cell>
        </row>
      </sheetData>
      <sheetData sheetId="23">
        <row r="57">
          <cell r="B57">
            <v>7058856.419999999</v>
          </cell>
          <cell r="C57">
            <v>5493052</v>
          </cell>
          <cell r="D57">
            <v>-1489902.0900000003</v>
          </cell>
          <cell r="E57">
            <v>8313945</v>
          </cell>
          <cell r="F57">
            <v>-1944802.1099999999</v>
          </cell>
        </row>
      </sheetData>
      <sheetData sheetId="24">
        <row r="21">
          <cell r="C21">
            <v>600000</v>
          </cell>
          <cell r="D21">
            <v>-140000</v>
          </cell>
        </row>
      </sheetData>
      <sheetData sheetId="25">
        <row r="67">
          <cell r="B67">
            <v>2034196.91</v>
          </cell>
          <cell r="C67">
            <v>-1895281</v>
          </cell>
          <cell r="D67">
            <v>0</v>
          </cell>
          <cell r="E67">
            <v>3408000</v>
          </cell>
          <cell r="F67">
            <v>92000</v>
          </cell>
          <cell r="G67">
            <v>0</v>
          </cell>
        </row>
      </sheetData>
      <sheetData sheetId="26">
        <row r="23">
          <cell r="B23">
            <v>146727.16</v>
          </cell>
        </row>
      </sheetData>
      <sheetData sheetId="27">
        <row r="23">
          <cell r="B23">
            <v>75695.23</v>
          </cell>
          <cell r="F23">
            <v>3490725.5</v>
          </cell>
        </row>
      </sheetData>
      <sheetData sheetId="28">
        <row r="66">
          <cell r="B66">
            <v>1833554.2699999998</v>
          </cell>
          <cell r="C66">
            <v>-1681995</v>
          </cell>
          <cell r="D66">
            <v>-14840.84</v>
          </cell>
          <cell r="E66">
            <v>-1.7462298274040222E-10</v>
          </cell>
          <cell r="F66">
            <v>0</v>
          </cell>
        </row>
      </sheetData>
      <sheetData sheetId="29">
        <row r="23">
          <cell r="B23">
            <v>132751.81</v>
          </cell>
        </row>
      </sheetData>
      <sheetData sheetId="30">
        <row r="75">
          <cell r="B75">
            <v>11983998.030000001</v>
          </cell>
          <cell r="C75">
            <v>8643.1200000000008</v>
          </cell>
          <cell r="D75">
            <v>-11927987</v>
          </cell>
          <cell r="E75">
            <v>5000000</v>
          </cell>
          <cell r="F75">
            <v>-848770.35</v>
          </cell>
          <cell r="G75">
            <v>5138738.9400000004</v>
          </cell>
          <cell r="H75">
            <v>-3414443.3499999992</v>
          </cell>
          <cell r="I75">
            <v>604801.51</v>
          </cell>
        </row>
      </sheetData>
      <sheetData sheetId="31">
        <row r="27">
          <cell r="F27">
            <v>-685392.04</v>
          </cell>
        </row>
      </sheetData>
      <sheetData sheetId="32">
        <row r="34">
          <cell r="B34">
            <v>1870178.48</v>
          </cell>
          <cell r="C34">
            <v>-1974538</v>
          </cell>
          <cell r="D34">
            <v>300.74000000000024</v>
          </cell>
          <cell r="E34">
            <v>0</v>
          </cell>
        </row>
      </sheetData>
      <sheetData sheetId="33">
        <row r="113">
          <cell r="B113">
            <v>9363953.6099999994</v>
          </cell>
          <cell r="C113">
            <v>-9692322</v>
          </cell>
          <cell r="D113">
            <v>-11164.649999999996</v>
          </cell>
          <cell r="E113">
            <v>0</v>
          </cell>
          <cell r="F113">
            <v>-886931.98999999964</v>
          </cell>
        </row>
      </sheetData>
      <sheetData sheetId="34">
        <row r="34">
          <cell r="B34">
            <v>2757769.3499999996</v>
          </cell>
          <cell r="C34">
            <v>-2260803</v>
          </cell>
          <cell r="D34">
            <v>3462</v>
          </cell>
          <cell r="E34">
            <v>0</v>
          </cell>
        </row>
      </sheetData>
      <sheetData sheetId="35">
        <row r="22">
          <cell r="B22">
            <v>1812653.6800000002</v>
          </cell>
          <cell r="C22">
            <v>0</v>
          </cell>
        </row>
      </sheetData>
      <sheetData sheetId="36">
        <row r="58">
          <cell r="B58">
            <v>9765422.7199999988</v>
          </cell>
          <cell r="C58">
            <v>-9862310</v>
          </cell>
          <cell r="D58">
            <v>-21686.67</v>
          </cell>
          <cell r="E58">
            <v>0</v>
          </cell>
        </row>
      </sheetData>
      <sheetData sheetId="37">
        <row r="32">
          <cell r="B32">
            <v>106703.50000000003</v>
          </cell>
          <cell r="C32">
            <v>0</v>
          </cell>
          <cell r="D32">
            <v>-106700.84</v>
          </cell>
          <cell r="E32">
            <v>0</v>
          </cell>
        </row>
      </sheetData>
      <sheetData sheetId="38">
        <row r="51">
          <cell r="B51">
            <v>167888.2</v>
          </cell>
          <cell r="D51">
            <v>0</v>
          </cell>
          <cell r="E51">
            <v>4167563.4000000013</v>
          </cell>
          <cell r="F51">
            <v>0</v>
          </cell>
        </row>
      </sheetData>
      <sheetData sheetId="39">
        <row r="41">
          <cell r="B41">
            <v>5247298.7300000004</v>
          </cell>
          <cell r="C41">
            <v>-4074268</v>
          </cell>
          <cell r="D41">
            <v>-4072.2299999999987</v>
          </cell>
          <cell r="E41">
            <v>-177916.67</v>
          </cell>
        </row>
      </sheetData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zoomScale="75" workbookViewId="0">
      <selection activeCell="B3" sqref="B3"/>
    </sheetView>
  </sheetViews>
  <sheetFormatPr defaultRowHeight="12.75" x14ac:dyDescent="0.2"/>
  <cols>
    <col min="1" max="1" width="5.5703125" style="2" customWidth="1"/>
    <col min="2" max="2" width="16.85546875" style="2" customWidth="1"/>
    <col min="3" max="3" width="2.140625" style="2" customWidth="1"/>
    <col min="4" max="4" width="2.42578125" style="2" customWidth="1"/>
    <col min="5" max="5" width="16" style="2" customWidth="1"/>
    <col min="6" max="6" width="14.140625" style="2" customWidth="1"/>
    <col min="7" max="7" width="13.85546875" style="2" customWidth="1"/>
    <col min="8" max="8" width="14.7109375" style="2" customWidth="1"/>
    <col min="9" max="9" width="13.28515625" style="2" customWidth="1"/>
    <col min="10" max="10" width="12.85546875" style="2" customWidth="1"/>
    <col min="11" max="11" width="13.28515625" style="2" customWidth="1"/>
    <col min="12" max="12" width="14.42578125" style="2" customWidth="1"/>
    <col min="13" max="13" width="12.85546875" style="2" customWidth="1"/>
    <col min="14" max="14" width="14" style="2" customWidth="1"/>
    <col min="15" max="15" width="15" style="2" customWidth="1"/>
    <col min="16" max="16" width="13.85546875" style="2" customWidth="1"/>
    <col min="17" max="17" width="3.28515625" style="2" customWidth="1"/>
    <col min="18" max="18" width="13.85546875" style="2" customWidth="1"/>
    <col min="19" max="19" width="2.7109375" style="3" customWidth="1"/>
    <col min="20" max="16384" width="9.140625" style="2"/>
  </cols>
  <sheetData>
    <row r="1" spans="1:19" ht="15" x14ac:dyDescent="0.2">
      <c r="A1" s="1" t="s">
        <v>0</v>
      </c>
    </row>
    <row r="2" spans="1:19" ht="15" x14ac:dyDescent="0.2">
      <c r="A2" s="1" t="s">
        <v>1</v>
      </c>
      <c r="F2" s="4"/>
      <c r="H2" s="1" t="s">
        <v>2</v>
      </c>
      <c r="I2" s="5"/>
      <c r="J2" s="5"/>
      <c r="K2" s="5"/>
      <c r="L2" s="5"/>
    </row>
    <row r="3" spans="1:19" ht="15" x14ac:dyDescent="0.2">
      <c r="A3" s="1" t="s">
        <v>3</v>
      </c>
      <c r="F3" s="4"/>
      <c r="H3" s="1"/>
      <c r="I3" s="5"/>
      <c r="J3" s="5"/>
      <c r="K3" s="5"/>
      <c r="L3" s="5"/>
    </row>
    <row r="4" spans="1:19" ht="15.75" thickBot="1" x14ac:dyDescent="0.25">
      <c r="A4" s="6"/>
      <c r="G4" s="1"/>
      <c r="I4" s="5"/>
      <c r="J4" s="5"/>
      <c r="K4" s="5"/>
      <c r="L4" s="5"/>
    </row>
    <row r="5" spans="1:19" ht="15.75" thickBot="1" x14ac:dyDescent="0.25">
      <c r="A5" s="1"/>
      <c r="E5" s="53" t="s">
        <v>4</v>
      </c>
      <c r="F5" s="54"/>
      <c r="G5" s="54"/>
      <c r="H5" s="55"/>
      <c r="I5" s="5"/>
      <c r="J5" s="5"/>
      <c r="K5" s="5"/>
      <c r="L5" s="5"/>
    </row>
    <row r="6" spans="1:19" ht="13.5" thickBot="1" x14ac:dyDescent="0.25">
      <c r="A6" s="8"/>
      <c r="B6" s="8"/>
      <c r="C6" s="8"/>
      <c r="D6" s="8"/>
      <c r="E6" s="7" t="s">
        <v>5</v>
      </c>
      <c r="F6" s="7" t="s">
        <v>6</v>
      </c>
      <c r="G6" s="9" t="s">
        <v>7</v>
      </c>
      <c r="H6" s="10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R6" s="12" t="s">
        <v>17</v>
      </c>
    </row>
    <row r="7" spans="1:19" x14ac:dyDescent="0.2">
      <c r="A7" s="8"/>
      <c r="B7" s="8"/>
      <c r="C7" s="8"/>
      <c r="D7" s="8"/>
      <c r="E7" s="13"/>
      <c r="F7" s="14"/>
      <c r="G7" s="15"/>
      <c r="H7" s="16"/>
      <c r="I7" s="17"/>
      <c r="J7" s="17"/>
      <c r="K7" s="17"/>
      <c r="L7" s="17"/>
      <c r="M7" s="17"/>
      <c r="N7" s="17"/>
      <c r="O7" s="17"/>
      <c r="P7" s="17"/>
      <c r="R7" s="17"/>
    </row>
    <row r="8" spans="1:19" x14ac:dyDescent="0.2">
      <c r="A8" s="2" t="s">
        <v>18</v>
      </c>
      <c r="B8" s="8"/>
      <c r="C8" s="8"/>
      <c r="D8" s="8"/>
      <c r="E8" s="17"/>
      <c r="F8" s="18"/>
      <c r="G8" s="15"/>
      <c r="H8" s="19"/>
      <c r="I8" s="20">
        <f>'[1]Adv. GFY'!C12</f>
        <v>50000</v>
      </c>
      <c r="J8" s="21">
        <f>+'[1]Adv. GFY'!G22</f>
        <v>-14166.65</v>
      </c>
      <c r="K8" s="17"/>
      <c r="L8" s="17"/>
      <c r="M8" s="17"/>
      <c r="N8" s="17"/>
      <c r="O8" s="17"/>
      <c r="P8" s="17"/>
      <c r="R8" s="20">
        <f t="shared" ref="R8:R15" si="0">SUM(E8:Q8)</f>
        <v>35833.35</v>
      </c>
    </row>
    <row r="9" spans="1:19" x14ac:dyDescent="0.2">
      <c r="A9" s="2" t="s">
        <v>19</v>
      </c>
      <c r="B9" s="8"/>
      <c r="C9" s="8"/>
      <c r="D9" s="8"/>
      <c r="E9" s="20">
        <f>+'[1]Arch Dioc. - Chicago'!B26</f>
        <v>0</v>
      </c>
      <c r="F9" s="14"/>
      <c r="G9" s="15"/>
      <c r="H9" s="19"/>
      <c r="I9" s="17"/>
      <c r="J9" s="17"/>
      <c r="K9" s="17"/>
      <c r="L9" s="17"/>
      <c r="M9" s="17"/>
      <c r="N9" s="17"/>
      <c r="O9" s="17"/>
      <c r="P9" s="21">
        <f>+'[1]Arch Dioc. - Chicago'!E26</f>
        <v>0</v>
      </c>
      <c r="R9" s="20">
        <f t="shared" si="0"/>
        <v>0</v>
      </c>
    </row>
    <row r="10" spans="1:19" x14ac:dyDescent="0.2">
      <c r="A10" s="8" t="s">
        <v>20</v>
      </c>
      <c r="B10" s="8"/>
      <c r="C10" s="8"/>
      <c r="D10" s="8"/>
      <c r="E10" s="17"/>
      <c r="F10" s="14"/>
      <c r="G10" s="15"/>
      <c r="H10" s="19"/>
      <c r="I10" s="17"/>
      <c r="J10" s="17"/>
      <c r="K10" s="17"/>
      <c r="L10" s="17"/>
      <c r="M10" s="20">
        <f>+[1]Astros!E51</f>
        <v>-5.4569682106375694E-11</v>
      </c>
      <c r="N10" s="20"/>
      <c r="O10" s="17"/>
      <c r="P10" s="17"/>
      <c r="R10" s="20">
        <f t="shared" si="0"/>
        <v>-5.4569682106375694E-11</v>
      </c>
    </row>
    <row r="11" spans="1:19" x14ac:dyDescent="0.2">
      <c r="A11" s="8" t="s">
        <v>21</v>
      </c>
      <c r="B11" s="8"/>
      <c r="C11" s="8"/>
      <c r="D11" s="8"/>
      <c r="E11" s="17"/>
      <c r="F11" s="14"/>
      <c r="G11" s="15"/>
      <c r="H11" s="19"/>
      <c r="I11" s="20">
        <f>+[1]Browns!E90</f>
        <v>1300000</v>
      </c>
      <c r="J11" s="21">
        <f>+[1]Browns!F90</f>
        <v>-654998.33000000007</v>
      </c>
      <c r="K11" s="17"/>
      <c r="L11" s="17"/>
      <c r="M11" s="20">
        <f>+[1]Browns!G90</f>
        <v>0</v>
      </c>
      <c r="N11" s="20"/>
      <c r="O11" s="17"/>
      <c r="P11" s="17"/>
      <c r="R11" s="20">
        <f t="shared" si="0"/>
        <v>645001.66999999993</v>
      </c>
      <c r="S11" s="3" t="s">
        <v>22</v>
      </c>
    </row>
    <row r="12" spans="1:19" x14ac:dyDescent="0.2">
      <c r="A12" s="8" t="s">
        <v>23</v>
      </c>
      <c r="B12" s="8"/>
      <c r="C12" s="8"/>
      <c r="D12" s="8"/>
      <c r="E12" s="20">
        <f>'[1]BICC-GenCable'!B76</f>
        <v>7387179.4900000002</v>
      </c>
      <c r="F12" s="22"/>
      <c r="G12" s="20">
        <f>+'[1]BICC-GenCable'!D76</f>
        <v>-250071.43</v>
      </c>
      <c r="H12" s="23">
        <f>'[1]BICC-GenCable'!C76</f>
        <v>-6398859</v>
      </c>
      <c r="I12" s="20"/>
      <c r="J12" s="20"/>
      <c r="K12" s="20"/>
      <c r="L12" s="20"/>
      <c r="M12" s="20"/>
      <c r="N12" s="20"/>
      <c r="O12" s="20"/>
      <c r="P12" s="20">
        <f>+'[1]BICC-GenCable'!E76</f>
        <v>-192987.03</v>
      </c>
      <c r="Q12" s="3" t="s">
        <v>24</v>
      </c>
      <c r="R12" s="20">
        <f t="shared" si="0"/>
        <v>545262.03000000049</v>
      </c>
    </row>
    <row r="13" spans="1:19" x14ac:dyDescent="0.2">
      <c r="A13" s="8" t="s">
        <v>25</v>
      </c>
      <c r="B13" s="8"/>
      <c r="C13" s="8"/>
      <c r="D13" s="8"/>
      <c r="E13" s="20"/>
      <c r="F13" s="22"/>
      <c r="G13" s="20"/>
      <c r="H13" s="23">
        <f>+'[1]BICC Europe'!D22</f>
        <v>-300449</v>
      </c>
      <c r="I13" s="20"/>
      <c r="J13" s="20"/>
      <c r="K13" s="20"/>
      <c r="L13" s="20"/>
      <c r="M13" s="20"/>
      <c r="N13" s="20"/>
      <c r="O13" s="20"/>
      <c r="P13" s="20">
        <f>+'[1]BICC Europe'!H22</f>
        <v>0</v>
      </c>
      <c r="R13" s="20">
        <f t="shared" si="0"/>
        <v>-300449</v>
      </c>
    </row>
    <row r="14" spans="1:19" x14ac:dyDescent="0.2">
      <c r="A14" s="8" t="s">
        <v>26</v>
      </c>
      <c r="B14" s="8"/>
      <c r="C14" s="8"/>
      <c r="D14" s="8"/>
      <c r="E14" s="20">
        <f>+[1]Chase!B27</f>
        <v>0</v>
      </c>
      <c r="F14" s="22"/>
      <c r="G14" s="20"/>
      <c r="H14" s="23"/>
      <c r="I14" s="20"/>
      <c r="J14" s="20"/>
      <c r="K14" s="20"/>
      <c r="L14" s="20"/>
      <c r="M14" s="20"/>
      <c r="N14" s="20"/>
      <c r="O14" s="20">
        <f>+[1]Chase!E27</f>
        <v>-185636.45000000042</v>
      </c>
      <c r="P14" s="20"/>
      <c r="Q14" s="3" t="s">
        <v>24</v>
      </c>
      <c r="R14" s="20">
        <f t="shared" si="0"/>
        <v>-185636.45000000042</v>
      </c>
    </row>
    <row r="15" spans="1:19" x14ac:dyDescent="0.2">
      <c r="A15" s="8" t="s">
        <v>27</v>
      </c>
      <c r="B15" s="8"/>
      <c r="C15" s="8"/>
      <c r="D15" s="8"/>
      <c r="E15" s="20">
        <f>'[1]Eli Lilly'!B28</f>
        <v>46715.040000000001</v>
      </c>
      <c r="F15" s="22"/>
      <c r="G15" s="20"/>
      <c r="H15" s="23"/>
      <c r="I15" s="20"/>
      <c r="J15" s="20"/>
      <c r="K15" s="22"/>
      <c r="L15" s="20"/>
      <c r="M15" s="20"/>
      <c r="N15" s="20"/>
      <c r="O15" s="20"/>
      <c r="P15" s="20"/>
      <c r="R15" s="20">
        <f t="shared" si="0"/>
        <v>46715.040000000001</v>
      </c>
    </row>
    <row r="16" spans="1:19" x14ac:dyDescent="0.2">
      <c r="A16" s="8" t="s">
        <v>28</v>
      </c>
      <c r="B16" s="8"/>
      <c r="C16" s="8"/>
      <c r="D16" s="8"/>
      <c r="E16" s="20"/>
      <c r="F16" s="22"/>
      <c r="G16" s="20">
        <f>+[1]Excelsior!D55</f>
        <v>0</v>
      </c>
      <c r="I16" s="20"/>
      <c r="J16" s="20"/>
      <c r="K16" s="22">
        <f>+[1]Excelsior!B55</f>
        <v>1333923.5300000005</v>
      </c>
      <c r="L16" s="20">
        <f>+[1]Excelsior!C55</f>
        <v>-133875.9</v>
      </c>
      <c r="M16" s="20"/>
      <c r="N16" s="20"/>
      <c r="O16" s="20"/>
      <c r="P16" s="20">
        <f>+[1]Excelsior!E55</f>
        <v>0</v>
      </c>
      <c r="R16" s="20">
        <f>SUM(F16:Q16)</f>
        <v>1200047.6300000006</v>
      </c>
    </row>
    <row r="17" spans="1:19" x14ac:dyDescent="0.2">
      <c r="A17" s="8" t="s">
        <v>29</v>
      </c>
      <c r="B17" s="8"/>
      <c r="C17" s="8"/>
      <c r="D17" s="8"/>
      <c r="E17" s="20"/>
      <c r="F17" s="22"/>
      <c r="G17" s="20"/>
      <c r="H17" s="23"/>
      <c r="I17" s="20"/>
      <c r="J17" s="20"/>
      <c r="K17" s="20">
        <f>+'[1]Ft. Hamilton'!D28</f>
        <v>0</v>
      </c>
      <c r="L17" s="20"/>
      <c r="M17" s="20"/>
      <c r="N17" s="20"/>
      <c r="O17" s="20"/>
      <c r="P17" s="20"/>
      <c r="R17" s="20">
        <f t="shared" ref="R17:R24" si="1">SUM(E17:Q17)</f>
        <v>0</v>
      </c>
    </row>
    <row r="18" spans="1:19" x14ac:dyDescent="0.2">
      <c r="A18" s="8" t="s">
        <v>30</v>
      </c>
      <c r="B18" s="8"/>
      <c r="C18" s="8"/>
      <c r="D18" s="8"/>
      <c r="E18" s="20"/>
      <c r="F18" s="22"/>
      <c r="G18" s="20"/>
      <c r="H18" s="23"/>
      <c r="I18" s="20">
        <f>+[1]Giants!E130</f>
        <v>1275000</v>
      </c>
      <c r="J18" s="20">
        <f>+[1]Giants!F130</f>
        <v>-1166111.1000000003</v>
      </c>
      <c r="K18" s="20">
        <f>+[1]Giants!H130</f>
        <v>1693839.99</v>
      </c>
      <c r="L18" s="20">
        <f>+[1]Giants!I130</f>
        <v>-220459.47000000003</v>
      </c>
      <c r="M18" s="20">
        <f>+[1]Giants!G130</f>
        <v>1.0368239600211382E-10</v>
      </c>
      <c r="N18" s="20"/>
      <c r="O18" s="20"/>
      <c r="P18" s="20">
        <f>+[1]Giants!J130</f>
        <v>0</v>
      </c>
      <c r="R18" s="20">
        <f t="shared" si="1"/>
        <v>1582269.4199999997</v>
      </c>
    </row>
    <row r="19" spans="1:19" x14ac:dyDescent="0.2">
      <c r="A19" s="8" t="s">
        <v>31</v>
      </c>
      <c r="B19" s="8"/>
      <c r="C19" s="8"/>
      <c r="D19" s="8"/>
      <c r="E19" s="20">
        <f>'[1]Infomart-Nexcomm'!B109</f>
        <v>1197051.7899999998</v>
      </c>
      <c r="F19" s="22"/>
      <c r="G19" s="20">
        <f>+'[1]Infomart-Nexcomm'!D109</f>
        <v>140.19999999999999</v>
      </c>
      <c r="H19" s="23">
        <f>+'[1]Infomart-Nexcomm'!C109</f>
        <v>-1180804</v>
      </c>
      <c r="I19" s="20"/>
      <c r="J19" s="20"/>
      <c r="K19" s="20"/>
      <c r="L19" s="20"/>
      <c r="M19" s="20">
        <f>+'[1]Infomart-Nexcomm'!E109</f>
        <v>-8.7027274275897071E-11</v>
      </c>
      <c r="N19" s="20"/>
      <c r="O19" s="20"/>
      <c r="P19" s="20">
        <f>+'[1]Infomart-Nexcomm'!F109</f>
        <v>0</v>
      </c>
      <c r="R19" s="20">
        <f t="shared" si="1"/>
        <v>16387.989999999671</v>
      </c>
    </row>
    <row r="20" spans="1:19" x14ac:dyDescent="0.2">
      <c r="A20" s="8" t="s">
        <v>32</v>
      </c>
      <c r="B20" s="8"/>
      <c r="C20" s="8"/>
      <c r="D20" s="8"/>
      <c r="E20" s="20">
        <f>+[1]Macerich!B19</f>
        <v>632829.59</v>
      </c>
      <c r="F20" s="22"/>
      <c r="G20" s="20"/>
      <c r="H20" s="23">
        <f>+[1]Macerich!C19</f>
        <v>-111999</v>
      </c>
      <c r="I20" s="20"/>
      <c r="J20" s="20"/>
      <c r="K20" s="20"/>
      <c r="L20" s="20"/>
      <c r="M20" s="20"/>
      <c r="N20" s="20"/>
      <c r="O20" s="20"/>
      <c r="P20" s="20"/>
      <c r="R20" s="20">
        <f t="shared" si="1"/>
        <v>520830.58999999997</v>
      </c>
    </row>
    <row r="21" spans="1:19" x14ac:dyDescent="0.2">
      <c r="A21" s="8" t="s">
        <v>33</v>
      </c>
      <c r="B21" s="8"/>
      <c r="C21" s="8"/>
      <c r="D21" s="8"/>
      <c r="E21" s="20">
        <f>+'[1]Molded Fiberglass'!B23</f>
        <v>1281688.8799999999</v>
      </c>
      <c r="F21" s="22"/>
      <c r="G21" s="20">
        <f>+'[1]Molded Fiberglass'!D23</f>
        <v>-71.680000000000007</v>
      </c>
      <c r="H21" s="23">
        <f>+'[1]Molded Fiberglass'!C23</f>
        <v>-1180188</v>
      </c>
      <c r="I21" s="20"/>
      <c r="J21" s="20"/>
      <c r="K21" s="20"/>
      <c r="L21" s="20"/>
      <c r="M21" s="20"/>
      <c r="N21" s="20"/>
      <c r="O21" s="20"/>
      <c r="P21" s="20">
        <f>+'[1]Molded Fiberglass'!E23</f>
        <v>0</v>
      </c>
      <c r="R21" s="20">
        <f t="shared" si="1"/>
        <v>101429.19999999995</v>
      </c>
    </row>
    <row r="22" spans="1:19" x14ac:dyDescent="0.2">
      <c r="A22" s="8" t="s">
        <v>34</v>
      </c>
      <c r="B22" s="8"/>
      <c r="C22" s="8"/>
      <c r="D22" s="8"/>
      <c r="E22" s="20">
        <f>+'[1]Ocean Spray'!B57</f>
        <v>4523418.8599999994</v>
      </c>
      <c r="F22" s="22"/>
      <c r="G22" s="20">
        <f>+'[1]Ocean Spray'!D57</f>
        <v>-67129.250000000029</v>
      </c>
      <c r="H22" s="23">
        <f>+'[1]Ocean Spray'!C57</f>
        <v>-3708077</v>
      </c>
      <c r="I22" s="22"/>
      <c r="J22" s="22"/>
      <c r="K22" s="20"/>
      <c r="L22" s="20"/>
      <c r="M22" s="20"/>
      <c r="N22" s="20"/>
      <c r="O22" s="20"/>
      <c r="P22" s="20">
        <f>+'[1]Ocean Spray'!E57</f>
        <v>0</v>
      </c>
      <c r="R22" s="20">
        <f t="shared" si="1"/>
        <v>748212.6099999994</v>
      </c>
    </row>
    <row r="23" spans="1:19" x14ac:dyDescent="0.2">
      <c r="A23" s="8" t="s">
        <v>35</v>
      </c>
      <c r="B23" s="8"/>
      <c r="C23" s="8"/>
      <c r="D23" s="8"/>
      <c r="E23" s="20">
        <f>+[1]OCR!B31</f>
        <v>1287112</v>
      </c>
      <c r="F23" s="22"/>
      <c r="G23" s="20">
        <f>+[1]OCR!D31</f>
        <v>45062.75</v>
      </c>
      <c r="H23" s="24">
        <f>+[1]OCR!C31</f>
        <v>0</v>
      </c>
      <c r="I23" s="20"/>
      <c r="J23" s="20"/>
      <c r="K23" s="20"/>
      <c r="L23" s="20"/>
      <c r="M23" s="20"/>
      <c r="N23" s="20"/>
      <c r="O23" s="20"/>
      <c r="P23" s="20">
        <f>+[1]OCR!E31</f>
        <v>0</v>
      </c>
      <c r="R23" s="20">
        <f t="shared" si="1"/>
        <v>1332174.75</v>
      </c>
    </row>
    <row r="24" spans="1:19" x14ac:dyDescent="0.2">
      <c r="A24" s="8" t="s">
        <v>36</v>
      </c>
      <c r="B24" s="8"/>
      <c r="C24" s="8"/>
      <c r="D24" s="8"/>
      <c r="E24" s="20">
        <f>+[1]Owens!B57</f>
        <v>7058856.419999999</v>
      </c>
      <c r="F24" s="22"/>
      <c r="G24" s="20"/>
      <c r="H24" s="24"/>
      <c r="I24" s="20">
        <f>+[1]Owens!C57</f>
        <v>5493052</v>
      </c>
      <c r="J24" s="20">
        <f>+[1]Owens!D57</f>
        <v>-1489902.0900000003</v>
      </c>
      <c r="K24" s="20">
        <f>+[1]Owens!E57</f>
        <v>8313945</v>
      </c>
      <c r="L24" s="20">
        <f>+[1]Owens!F57</f>
        <v>-1944802.1099999999</v>
      </c>
      <c r="M24" s="20"/>
      <c r="N24" s="20"/>
      <c r="O24" s="20"/>
      <c r="P24" s="20"/>
      <c r="R24" s="20">
        <f t="shared" si="1"/>
        <v>17431149.219999999</v>
      </c>
    </row>
    <row r="25" spans="1:19" x14ac:dyDescent="0.2">
      <c r="A25" s="8" t="s">
        <v>37</v>
      </c>
      <c r="B25" s="8"/>
      <c r="C25" s="8"/>
      <c r="D25" s="8"/>
      <c r="E25" s="20"/>
      <c r="F25" s="22"/>
      <c r="G25" s="20"/>
      <c r="I25" s="20">
        <f>+'[1]Owens Canada'!C21</f>
        <v>600000</v>
      </c>
      <c r="J25" s="20">
        <f>+'[1]Owens Canada'!D21</f>
        <v>-140000</v>
      </c>
      <c r="K25" s="20"/>
      <c r="L25" s="20"/>
      <c r="M25" s="20"/>
      <c r="N25" s="20"/>
      <c r="O25" s="20"/>
      <c r="P25" s="20"/>
      <c r="R25" s="20">
        <f>SUM(F25:Q25)</f>
        <v>460000</v>
      </c>
    </row>
    <row r="26" spans="1:19" x14ac:dyDescent="0.2">
      <c r="A26" s="8" t="s">
        <v>38</v>
      </c>
      <c r="B26" s="8"/>
      <c r="C26" s="8"/>
      <c r="D26" s="8"/>
      <c r="E26" s="20">
        <f>+'[1]Packaged Ice'!B67</f>
        <v>2034196.91</v>
      </c>
      <c r="F26" s="22">
        <f>+'[1]Packaged Ice'!E67</f>
        <v>3408000</v>
      </c>
      <c r="G26" s="20">
        <f>+'[1]Packaged Ice'!D67</f>
        <v>0</v>
      </c>
      <c r="H26" s="23">
        <f>+'[1]Packaged Ice'!C67</f>
        <v>-1895281</v>
      </c>
      <c r="I26" s="22"/>
      <c r="J26" s="22"/>
      <c r="K26" s="20">
        <f>+'[1]Packaged Ice'!F67</f>
        <v>92000</v>
      </c>
      <c r="L26" s="20"/>
      <c r="M26" s="20"/>
      <c r="N26" s="20"/>
      <c r="O26" s="20"/>
      <c r="P26" s="20">
        <f>+'[1]Packaged Ice'!G67</f>
        <v>0</v>
      </c>
      <c r="R26" s="20">
        <f t="shared" ref="R26:R44" si="2">SUM(E26:Q26)</f>
        <v>3638915.91</v>
      </c>
    </row>
    <row r="27" spans="1:19" x14ac:dyDescent="0.2">
      <c r="A27" s="8" t="s">
        <v>39</v>
      </c>
      <c r="B27" s="8"/>
      <c r="C27" s="8"/>
      <c r="D27" s="8"/>
      <c r="E27" s="20">
        <f>+'[1]JC Penney'!B23</f>
        <v>146727.16</v>
      </c>
      <c r="F27" s="22"/>
      <c r="G27" s="20"/>
      <c r="H27" s="23"/>
      <c r="I27" s="22"/>
      <c r="J27" s="22"/>
      <c r="K27" s="20"/>
      <c r="L27" s="20"/>
      <c r="M27" s="20"/>
      <c r="N27" s="20"/>
      <c r="O27" s="20"/>
      <c r="P27" s="20"/>
      <c r="R27" s="20">
        <f t="shared" si="2"/>
        <v>146727.16</v>
      </c>
    </row>
    <row r="28" spans="1:19" s="30" customFormat="1" x14ac:dyDescent="0.2">
      <c r="A28" s="25" t="s">
        <v>40</v>
      </c>
      <c r="B28" s="25"/>
      <c r="C28" s="25"/>
      <c r="D28" s="25"/>
      <c r="E28" s="26">
        <f>+[1]Pilkington!B23</f>
        <v>75695.23</v>
      </c>
      <c r="F28" s="27"/>
      <c r="G28" s="26"/>
      <c r="H28" s="28"/>
      <c r="I28" s="27"/>
      <c r="J28" s="27"/>
      <c r="K28" s="26"/>
      <c r="L28" s="26"/>
      <c r="M28" s="26"/>
      <c r="N28" s="26"/>
      <c r="O28" s="26"/>
      <c r="P28" s="26">
        <f>+[1]Pilkington!F23</f>
        <v>3490725.5</v>
      </c>
      <c r="Q28" s="3" t="s">
        <v>41</v>
      </c>
      <c r="R28" s="26">
        <f t="shared" si="2"/>
        <v>3566420.73</v>
      </c>
      <c r="S28" s="29"/>
    </row>
    <row r="29" spans="1:19" s="30" customFormat="1" x14ac:dyDescent="0.2">
      <c r="A29" s="8" t="s">
        <v>42</v>
      </c>
      <c r="B29" s="8"/>
      <c r="C29" s="8"/>
      <c r="D29" s="8"/>
      <c r="E29" s="20">
        <f>+[1]Polaroid!B66</f>
        <v>1833554.2699999998</v>
      </c>
      <c r="F29" s="22"/>
      <c r="G29" s="20">
        <f>+[1]Polaroid!D66</f>
        <v>-14840.84</v>
      </c>
      <c r="H29" s="23">
        <f>+[1]Polaroid!C66</f>
        <v>-1681995</v>
      </c>
      <c r="I29" s="22"/>
      <c r="J29" s="22"/>
      <c r="K29" s="20"/>
      <c r="L29" s="20"/>
      <c r="M29" s="20">
        <f>+[1]Polaroid!E66</f>
        <v>-1.7462298274040222E-10</v>
      </c>
      <c r="N29" s="20"/>
      <c r="O29" s="20"/>
      <c r="P29" s="20">
        <f>+[1]Polaroid!F66</f>
        <v>0</v>
      </c>
      <c r="Q29" s="2"/>
      <c r="R29" s="20">
        <f t="shared" si="2"/>
        <v>136718.42999999953</v>
      </c>
      <c r="S29" s="3"/>
    </row>
    <row r="30" spans="1:19" s="30" customFormat="1" x14ac:dyDescent="0.2">
      <c r="A30" s="8" t="s">
        <v>43</v>
      </c>
      <c r="B30" s="8"/>
      <c r="C30" s="8"/>
      <c r="D30" s="8"/>
      <c r="E30" s="20">
        <f>+[1]Quaker!B23</f>
        <v>132751.81</v>
      </c>
      <c r="F30" s="22"/>
      <c r="G30" s="20"/>
      <c r="H30" s="23"/>
      <c r="I30" s="22"/>
      <c r="J30" s="22"/>
      <c r="K30" s="20"/>
      <c r="L30" s="20"/>
      <c r="M30" s="20"/>
      <c r="N30" s="20"/>
      <c r="O30" s="20"/>
      <c r="P30" s="20"/>
      <c r="Q30" s="2"/>
      <c r="R30" s="20">
        <f t="shared" si="2"/>
        <v>132751.81</v>
      </c>
      <c r="S30" s="3"/>
    </row>
    <row r="31" spans="1:19" x14ac:dyDescent="0.2">
      <c r="A31" s="8" t="s">
        <v>44</v>
      </c>
      <c r="B31" s="8"/>
      <c r="C31" s="8"/>
      <c r="D31" s="8"/>
      <c r="E31" s="20">
        <f>+'[1]Quebecor-WCP '!B75</f>
        <v>11983998.030000001</v>
      </c>
      <c r="F31" s="22"/>
      <c r="G31" s="20">
        <f>+'[1]Quebecor-WCP '!C75</f>
        <v>8643.1200000000008</v>
      </c>
      <c r="H31" s="24">
        <f>+'[1]Quebecor-WCP '!D75</f>
        <v>-11927987</v>
      </c>
      <c r="I31" s="20">
        <f>+'[1]Quebecor-WCP '!E75+'[1]Quebecor-WCP '!G75+'[1]Quebecor-WCP '!H75</f>
        <v>6724295.5900000017</v>
      </c>
      <c r="J31" s="20">
        <f>+'[1]Quebecor-WCP '!F75</f>
        <v>-848770.35</v>
      </c>
      <c r="K31" s="20"/>
      <c r="L31" s="20"/>
      <c r="M31" s="20"/>
      <c r="N31" s="20"/>
      <c r="O31" s="20"/>
      <c r="P31" s="20">
        <f>+'[1]Quebecor-WCP '!I75</f>
        <v>604801.51</v>
      </c>
      <c r="Q31" s="3" t="s">
        <v>24</v>
      </c>
      <c r="R31" s="20">
        <f t="shared" si="2"/>
        <v>6544980.9000000022</v>
      </c>
      <c r="S31" s="3" t="s">
        <v>45</v>
      </c>
    </row>
    <row r="32" spans="1:19" x14ac:dyDescent="0.2">
      <c r="A32" s="25" t="s">
        <v>46</v>
      </c>
      <c r="B32" s="25"/>
      <c r="C32" s="25"/>
      <c r="D32" s="25"/>
      <c r="E32" s="26"/>
      <c r="F32" s="27"/>
      <c r="G32" s="26"/>
      <c r="H32" s="31"/>
      <c r="I32" s="26"/>
      <c r="J32" s="26"/>
      <c r="K32" s="26"/>
      <c r="L32" s="26"/>
      <c r="M32" s="26"/>
      <c r="N32" s="26"/>
      <c r="O32" s="26"/>
      <c r="P32" s="26">
        <f>+[1]Rich!F27</f>
        <v>-685392.04</v>
      </c>
      <c r="Q32" s="3" t="s">
        <v>47</v>
      </c>
      <c r="R32" s="26">
        <f t="shared" si="2"/>
        <v>-685392.04</v>
      </c>
      <c r="S32" s="29"/>
    </row>
    <row r="33" spans="1:19" s="30" customFormat="1" x14ac:dyDescent="0.2">
      <c r="A33" s="8" t="s">
        <v>48</v>
      </c>
      <c r="B33" s="8"/>
      <c r="C33" s="8"/>
      <c r="D33" s="8"/>
      <c r="E33" s="20">
        <f>+[1]RidgeTool!B34</f>
        <v>1870178.48</v>
      </c>
      <c r="F33" s="22"/>
      <c r="G33" s="20">
        <f>+[1]RidgeTool!D34</f>
        <v>300.74000000000024</v>
      </c>
      <c r="H33" s="24">
        <f>+[1]RidgeTool!C34</f>
        <v>-1974538</v>
      </c>
      <c r="I33" s="20"/>
      <c r="J33" s="20"/>
      <c r="K33" s="20"/>
      <c r="L33" s="20"/>
      <c r="M33" s="20"/>
      <c r="N33" s="20"/>
      <c r="O33" s="20"/>
      <c r="P33" s="20">
        <f>+[1]RidgeTool!E34</f>
        <v>0</v>
      </c>
      <c r="Q33" s="2"/>
      <c r="R33" s="20">
        <f t="shared" si="2"/>
        <v>-104058.78000000003</v>
      </c>
      <c r="S33" s="3"/>
    </row>
    <row r="34" spans="1:19" x14ac:dyDescent="0.2">
      <c r="A34" s="8" t="s">
        <v>49</v>
      </c>
      <c r="B34" s="8"/>
      <c r="C34" s="8"/>
      <c r="D34" s="8"/>
      <c r="E34" s="20">
        <f>+'[1]Simon Prop Grp'!B113</f>
        <v>9363953.6099999994</v>
      </c>
      <c r="F34" s="22"/>
      <c r="G34" s="20">
        <f>+'[1]Simon Prop Grp'!D113</f>
        <v>-11164.649999999996</v>
      </c>
      <c r="H34" s="24">
        <f>+'[1]Simon Prop Grp'!C113</f>
        <v>-9692322</v>
      </c>
      <c r="I34" s="20"/>
      <c r="J34" s="20"/>
      <c r="K34" s="20"/>
      <c r="L34" s="20"/>
      <c r="M34" s="20"/>
      <c r="N34" s="20"/>
      <c r="O34" s="20">
        <f>+'[1]Simon Prop Grp'!E113</f>
        <v>0</v>
      </c>
      <c r="P34" s="20">
        <f>+'[1]Simon Prop Grp'!F113</f>
        <v>-886931.98999999964</v>
      </c>
      <c r="Q34" s="3" t="s">
        <v>47</v>
      </c>
      <c r="R34" s="20">
        <f t="shared" si="2"/>
        <v>-1226465.0300000007</v>
      </c>
    </row>
    <row r="35" spans="1:19" x14ac:dyDescent="0.2">
      <c r="A35" s="8" t="s">
        <v>50</v>
      </c>
      <c r="B35" s="8"/>
      <c r="C35" s="8"/>
      <c r="D35" s="8"/>
      <c r="E35" s="20">
        <f>+'[1]Springs Ind.'!B34</f>
        <v>2757769.3499999996</v>
      </c>
      <c r="F35" s="22"/>
      <c r="G35" s="20">
        <f>+'[1]Springs Ind.'!D34</f>
        <v>3462</v>
      </c>
      <c r="H35" s="24">
        <f>+'[1]Springs Ind.'!C34</f>
        <v>-2260803</v>
      </c>
      <c r="I35" s="20"/>
      <c r="J35" s="20"/>
      <c r="K35" s="20"/>
      <c r="L35" s="20"/>
      <c r="M35" s="20"/>
      <c r="N35" s="20"/>
      <c r="O35" s="20"/>
      <c r="P35" s="20">
        <f>+'[1]Springs Ind.'!E34</f>
        <v>0</v>
      </c>
      <c r="R35" s="20">
        <f t="shared" si="2"/>
        <v>500428.34999999963</v>
      </c>
    </row>
    <row r="36" spans="1:19" x14ac:dyDescent="0.2">
      <c r="A36" s="8" t="s">
        <v>51</v>
      </c>
      <c r="B36" s="8"/>
      <c r="C36" s="8"/>
      <c r="D36" s="8"/>
      <c r="E36" s="20">
        <f>+[1]Starwood!B22</f>
        <v>1812653.6800000002</v>
      </c>
      <c r="F36" s="22"/>
      <c r="G36" s="20"/>
      <c r="H36" s="24">
        <f>+[1]Starwood!C22</f>
        <v>0</v>
      </c>
      <c r="I36" s="20"/>
      <c r="J36" s="20"/>
      <c r="K36" s="20"/>
      <c r="L36" s="20"/>
      <c r="M36" s="20"/>
      <c r="N36" s="20"/>
      <c r="O36" s="20"/>
      <c r="P36" s="20"/>
      <c r="R36" s="20">
        <f t="shared" si="2"/>
        <v>1812653.6800000002</v>
      </c>
    </row>
    <row r="37" spans="1:19" x14ac:dyDescent="0.2">
      <c r="A37" s="8" t="s">
        <v>52</v>
      </c>
      <c r="B37" s="8"/>
      <c r="C37" s="8"/>
      <c r="D37" s="8"/>
      <c r="E37" s="20">
        <f>+[1]Suiza!B58</f>
        <v>9765422.7199999988</v>
      </c>
      <c r="F37" s="22"/>
      <c r="G37" s="20">
        <f>+[1]Suiza!D58</f>
        <v>-21686.67</v>
      </c>
      <c r="H37" s="24">
        <f>+[1]Suiza!C58</f>
        <v>-9862310</v>
      </c>
      <c r="I37" s="20"/>
      <c r="J37" s="20"/>
      <c r="K37" s="20"/>
      <c r="L37" s="20"/>
      <c r="M37" s="20"/>
      <c r="N37" s="20"/>
      <c r="O37" s="20"/>
      <c r="P37" s="20">
        <f>+[1]Suiza!E58</f>
        <v>0</v>
      </c>
      <c r="R37" s="20">
        <f t="shared" si="2"/>
        <v>-118573.95000000112</v>
      </c>
    </row>
    <row r="38" spans="1:19" x14ac:dyDescent="0.2">
      <c r="A38" s="8" t="s">
        <v>53</v>
      </c>
      <c r="B38" s="8"/>
      <c r="C38" s="8"/>
      <c r="D38" s="8"/>
      <c r="E38" s="20">
        <f>+[1]SWMarine!B32</f>
        <v>106703.50000000003</v>
      </c>
      <c r="F38" s="22"/>
      <c r="G38" s="20">
        <f>+[1]SWMarine!D32</f>
        <v>-106700.84</v>
      </c>
      <c r="H38" s="24">
        <f>+[1]SWMarine!C32</f>
        <v>0</v>
      </c>
      <c r="I38" s="20"/>
      <c r="J38" s="20"/>
      <c r="K38" s="20"/>
      <c r="L38" s="20"/>
      <c r="M38" s="20"/>
      <c r="N38" s="20"/>
      <c r="O38" s="20"/>
      <c r="P38" s="20">
        <f>+[1]SWMarine!E32</f>
        <v>0</v>
      </c>
      <c r="R38" s="20">
        <f t="shared" si="2"/>
        <v>2.6600000000325963</v>
      </c>
    </row>
    <row r="39" spans="1:19" x14ac:dyDescent="0.2">
      <c r="A39" s="8" t="s">
        <v>54</v>
      </c>
      <c r="B39" s="8"/>
      <c r="C39" s="8"/>
      <c r="D39" s="8"/>
      <c r="E39" s="20">
        <f>+[1]TRW!B51</f>
        <v>167888.2</v>
      </c>
      <c r="F39" s="22"/>
      <c r="G39" s="20">
        <f>+[1]TRW!D51</f>
        <v>0</v>
      </c>
      <c r="H39" s="24"/>
      <c r="I39" s="20"/>
      <c r="J39" s="20"/>
      <c r="K39" s="20">
        <f>+[1]TRW!E51</f>
        <v>4167563.4000000013</v>
      </c>
      <c r="L39" s="20"/>
      <c r="M39" s="20"/>
      <c r="N39" s="20"/>
      <c r="O39" s="20"/>
      <c r="P39" s="20">
        <f>+[1]TRW!F51</f>
        <v>0</v>
      </c>
      <c r="R39" s="20">
        <f t="shared" si="2"/>
        <v>4335451.6000000015</v>
      </c>
      <c r="S39" s="3" t="s">
        <v>55</v>
      </c>
    </row>
    <row r="40" spans="1:19" x14ac:dyDescent="0.2">
      <c r="A40" s="8" t="s">
        <v>56</v>
      </c>
      <c r="B40" s="8"/>
      <c r="C40" s="8"/>
      <c r="D40" s="8"/>
      <c r="E40" s="20">
        <f>+[1]TYCO!B41</f>
        <v>5247298.7300000004</v>
      </c>
      <c r="F40" s="22"/>
      <c r="G40" s="20">
        <f>+[1]TYCO!D41</f>
        <v>-4072.2299999999987</v>
      </c>
      <c r="H40" s="24">
        <f>+[1]TYCO!C41</f>
        <v>-4074268</v>
      </c>
      <c r="I40" s="20"/>
      <c r="J40" s="20"/>
      <c r="K40" s="20"/>
      <c r="L40" s="20"/>
      <c r="M40" s="20"/>
      <c r="N40" s="20"/>
      <c r="O40" s="20"/>
      <c r="P40" s="20">
        <f>+[1]TYCO!E41</f>
        <v>-177916.67</v>
      </c>
      <c r="Q40" s="3" t="s">
        <v>47</v>
      </c>
      <c r="R40" s="20">
        <f t="shared" si="2"/>
        <v>991041.83</v>
      </c>
    </row>
    <row r="41" spans="1:19" x14ac:dyDescent="0.2">
      <c r="A41" s="2" t="s">
        <v>57</v>
      </c>
      <c r="B41" s="8"/>
      <c r="C41" s="8"/>
      <c r="D41" s="8"/>
      <c r="E41" s="20"/>
      <c r="F41" s="22"/>
      <c r="G41" s="20"/>
      <c r="H41" s="24"/>
      <c r="I41" s="20"/>
      <c r="J41" s="20"/>
      <c r="K41" s="20"/>
      <c r="L41" s="20"/>
      <c r="M41" s="20"/>
      <c r="N41" s="20">
        <f>+'[1]Cash Transactions'!D72</f>
        <v>2.0000000004656613</v>
      </c>
      <c r="O41" s="20"/>
      <c r="P41" s="20"/>
      <c r="R41" s="20">
        <f t="shared" si="2"/>
        <v>2.0000000004656613</v>
      </c>
    </row>
    <row r="42" spans="1:19" x14ac:dyDescent="0.2">
      <c r="A42" s="2" t="s">
        <v>58</v>
      </c>
      <c r="B42" s="8"/>
      <c r="C42" s="8"/>
      <c r="D42" s="8"/>
      <c r="E42" s="20">
        <f>+'[1]985 Tem Multi-Project Costs'!B9</f>
        <v>2934062</v>
      </c>
      <c r="F42" s="22"/>
      <c r="G42" s="20"/>
      <c r="H42" s="24"/>
      <c r="I42" s="20"/>
      <c r="J42" s="20"/>
      <c r="K42" s="20"/>
      <c r="L42" s="20"/>
      <c r="M42" s="20"/>
      <c r="N42" s="20"/>
      <c r="O42" s="20"/>
      <c r="P42" s="20"/>
      <c r="R42" s="20">
        <f t="shared" si="2"/>
        <v>2934062</v>
      </c>
    </row>
    <row r="43" spans="1:19" x14ac:dyDescent="0.2">
      <c r="A43" s="2" t="s">
        <v>59</v>
      </c>
      <c r="B43" s="8"/>
      <c r="C43" s="8"/>
      <c r="D43" s="8"/>
      <c r="E43" s="20"/>
      <c r="F43" s="22"/>
      <c r="G43" s="20"/>
      <c r="H43" s="24"/>
      <c r="I43" s="20"/>
      <c r="J43" s="20"/>
      <c r="K43" s="20"/>
      <c r="L43" s="20"/>
      <c r="M43" s="20"/>
      <c r="N43" s="20"/>
      <c r="O43" s="20"/>
      <c r="P43" s="20">
        <f>+'[1]Uncleared 890'!E904</f>
        <v>2.5611370801925659E-9</v>
      </c>
      <c r="R43" s="20">
        <f t="shared" si="2"/>
        <v>2.5611370801925659E-9</v>
      </c>
    </row>
    <row r="44" spans="1:19" x14ac:dyDescent="0.2">
      <c r="A44" s="2" t="s">
        <v>60</v>
      </c>
      <c r="B44" s="8"/>
      <c r="C44" s="8"/>
      <c r="D44" s="8"/>
      <c r="E44" s="20"/>
      <c r="F44" s="22"/>
      <c r="G44" s="20"/>
      <c r="H44" s="24"/>
      <c r="I44" s="20"/>
      <c r="J44" s="20"/>
      <c r="K44" s="20"/>
      <c r="L44" s="20"/>
      <c r="M44" s="20"/>
      <c r="N44" s="20"/>
      <c r="O44" s="20"/>
      <c r="P44" s="20">
        <f>+'[1]Due Diligence'!D14</f>
        <v>6146.88</v>
      </c>
      <c r="Q44" s="3" t="s">
        <v>24</v>
      </c>
      <c r="R44" s="20">
        <f t="shared" si="2"/>
        <v>6146.88</v>
      </c>
    </row>
    <row r="45" spans="1:19" ht="13.5" thickBot="1" x14ac:dyDescent="0.25">
      <c r="A45" s="8"/>
      <c r="B45" s="8"/>
      <c r="C45" s="8"/>
      <c r="D45" s="8"/>
      <c r="E45" s="32"/>
      <c r="F45" s="33"/>
      <c r="G45" s="32"/>
      <c r="H45" s="34"/>
      <c r="I45" s="32"/>
      <c r="J45" s="32"/>
      <c r="K45" s="32"/>
      <c r="L45" s="32"/>
      <c r="M45" s="32"/>
      <c r="N45" s="32"/>
      <c r="O45" s="32"/>
      <c r="P45" s="32"/>
      <c r="R45" s="32"/>
    </row>
    <row r="46" spans="1:19" x14ac:dyDescent="0.2">
      <c r="A46" s="8"/>
      <c r="B46" s="8"/>
      <c r="C46" s="8"/>
      <c r="D46" s="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9" ht="13.5" thickBot="1" x14ac:dyDescent="0.25">
      <c r="E47" s="35">
        <f t="shared" ref="E47:P47" si="3">SUM(E7:E45)</f>
        <v>73647705.75</v>
      </c>
      <c r="F47" s="35">
        <f t="shared" si="3"/>
        <v>3408000</v>
      </c>
      <c r="G47" s="35">
        <f t="shared" si="3"/>
        <v>-418128.78</v>
      </c>
      <c r="H47" s="35">
        <f t="shared" si="3"/>
        <v>-56249880</v>
      </c>
      <c r="I47" s="35">
        <f t="shared" si="3"/>
        <v>15442347.590000002</v>
      </c>
      <c r="J47" s="35">
        <f t="shared" si="3"/>
        <v>-4313948.5200000005</v>
      </c>
      <c r="K47" s="35">
        <f t="shared" si="3"/>
        <v>15601271.920000002</v>
      </c>
      <c r="L47" s="35">
        <f t="shared" si="3"/>
        <v>-2299137.48</v>
      </c>
      <c r="M47" s="35">
        <f t="shared" si="3"/>
        <v>-2.1253754312056117E-10</v>
      </c>
      <c r="N47" s="35">
        <f t="shared" si="3"/>
        <v>2.0000000004656613</v>
      </c>
      <c r="O47" s="35">
        <f t="shared" si="3"/>
        <v>-185636.45000000042</v>
      </c>
      <c r="P47" s="35">
        <f t="shared" si="3"/>
        <v>2158446.1600000029</v>
      </c>
      <c r="Q47" s="35"/>
      <c r="R47" s="35">
        <f>SUM(R7:R45)</f>
        <v>46791042.18999999</v>
      </c>
    </row>
    <row r="48" spans="1:19" ht="13.5" thickTop="1" x14ac:dyDescent="0.2">
      <c r="B48" s="2" t="s">
        <v>61</v>
      </c>
      <c r="E48" s="23">
        <f>SUM(E47:H47)</f>
        <v>20387696.969999999</v>
      </c>
      <c r="F48" s="23"/>
      <c r="G48" s="23" t="s">
        <v>62</v>
      </c>
      <c r="H48" s="23"/>
      <c r="I48" s="23">
        <f>SUM(I47:J47)</f>
        <v>11128399.07</v>
      </c>
      <c r="J48" s="23" t="s">
        <v>63</v>
      </c>
      <c r="K48" s="23">
        <f>SUM(K47:L47)</f>
        <v>13302134.440000001</v>
      </c>
      <c r="L48" s="23"/>
      <c r="M48" s="23" t="s">
        <v>64</v>
      </c>
      <c r="N48" s="23"/>
      <c r="O48" s="23">
        <f>SUM(O47)</f>
        <v>-185636.45000000042</v>
      </c>
      <c r="P48" s="23">
        <f>P47-P28</f>
        <v>-1332279.3399999971</v>
      </c>
      <c r="R48" s="23"/>
    </row>
    <row r="49" spans="1:18" x14ac:dyDescent="0.2">
      <c r="I49" s="23"/>
      <c r="J49" s="23"/>
      <c r="K49" s="23"/>
      <c r="L49" s="23"/>
      <c r="M49" s="23"/>
      <c r="N49" s="23"/>
      <c r="O49" s="23"/>
      <c r="P49" s="23"/>
      <c r="R49" s="23"/>
    </row>
    <row r="50" spans="1:18" x14ac:dyDescent="0.2">
      <c r="I50" s="23"/>
      <c r="J50" s="23"/>
      <c r="K50" s="23"/>
      <c r="L50" s="23"/>
      <c r="M50" s="23"/>
      <c r="N50" s="23"/>
      <c r="O50" s="23"/>
      <c r="P50" s="23"/>
      <c r="R50" s="23"/>
    </row>
    <row r="51" spans="1:18" x14ac:dyDescent="0.2">
      <c r="E51" s="23"/>
      <c r="I51" s="23"/>
      <c r="J51" s="23"/>
      <c r="K51" s="23"/>
      <c r="L51" s="23"/>
      <c r="M51" s="23"/>
      <c r="N51" s="23"/>
      <c r="O51" s="23"/>
      <c r="P51" s="23"/>
      <c r="R51" s="23"/>
    </row>
    <row r="52" spans="1:18" ht="13.5" thickBot="1" x14ac:dyDescent="0.25">
      <c r="E52" s="36"/>
      <c r="I52" s="23"/>
      <c r="J52" s="23"/>
      <c r="K52" s="23"/>
      <c r="L52" s="23"/>
      <c r="M52" s="23"/>
      <c r="N52" s="23"/>
      <c r="O52" s="23"/>
      <c r="P52" s="23"/>
      <c r="R52" s="23"/>
    </row>
    <row r="53" spans="1:18" x14ac:dyDescent="0.2">
      <c r="A53" s="56" t="s">
        <v>65</v>
      </c>
      <c r="B53" s="57"/>
      <c r="C53" s="57"/>
      <c r="D53" s="57"/>
      <c r="E53" s="58"/>
      <c r="O53" s="5" t="s">
        <v>66</v>
      </c>
    </row>
    <row r="54" spans="1:18" hidden="1" x14ac:dyDescent="0.2">
      <c r="A54" s="22"/>
      <c r="B54" s="23"/>
      <c r="C54" s="23"/>
      <c r="D54" s="23"/>
      <c r="E54" s="24"/>
      <c r="O54" s="2" t="s">
        <v>67</v>
      </c>
      <c r="P54" s="37">
        <v>36892</v>
      </c>
      <c r="R54" s="2">
        <v>-8751063.0999999996</v>
      </c>
    </row>
    <row r="55" spans="1:18" hidden="1" x14ac:dyDescent="0.2">
      <c r="A55" s="22"/>
      <c r="B55" s="23"/>
      <c r="C55" s="23"/>
      <c r="D55" s="23"/>
      <c r="E55" s="24"/>
      <c r="O55" s="2" t="s">
        <v>67</v>
      </c>
      <c r="P55" s="37">
        <v>36923</v>
      </c>
      <c r="R55" s="2">
        <v>46793270.799999997</v>
      </c>
    </row>
    <row r="56" spans="1:18" hidden="1" x14ac:dyDescent="0.2">
      <c r="A56" s="22"/>
      <c r="B56" s="23"/>
      <c r="C56" s="23"/>
      <c r="D56" s="23"/>
      <c r="E56" s="24"/>
      <c r="O56" s="2" t="s">
        <v>67</v>
      </c>
      <c r="P56" s="37">
        <v>36951</v>
      </c>
      <c r="R56" s="2">
        <v>-17929464.560000002</v>
      </c>
    </row>
    <row r="57" spans="1:18" hidden="1" x14ac:dyDescent="0.2">
      <c r="A57" s="22"/>
      <c r="B57" s="23"/>
      <c r="C57" s="23"/>
      <c r="D57" s="23"/>
      <c r="E57" s="24"/>
      <c r="O57" s="2" t="s">
        <v>67</v>
      </c>
      <c r="P57" s="38" t="s">
        <v>68</v>
      </c>
      <c r="R57" s="2">
        <v>-26158618.640000001</v>
      </c>
    </row>
    <row r="58" spans="1:18" hidden="1" x14ac:dyDescent="0.2">
      <c r="A58" s="39" t="s">
        <v>69</v>
      </c>
      <c r="B58" s="23"/>
      <c r="C58" s="23"/>
      <c r="D58" s="23"/>
      <c r="E58" s="24"/>
      <c r="O58" s="2" t="s">
        <v>70</v>
      </c>
      <c r="P58" s="37">
        <v>36951</v>
      </c>
      <c r="R58" s="2">
        <v>-1607325</v>
      </c>
    </row>
    <row r="59" spans="1:18" hidden="1" x14ac:dyDescent="0.2">
      <c r="A59" s="40" t="s">
        <v>71</v>
      </c>
      <c r="B59" s="23" t="s">
        <v>72</v>
      </c>
      <c r="C59" s="23"/>
      <c r="D59" s="23"/>
      <c r="E59" s="24"/>
      <c r="O59" s="2" t="s">
        <v>70</v>
      </c>
      <c r="P59" s="38" t="s">
        <v>68</v>
      </c>
      <c r="R59" s="2">
        <v>30599764.609999999</v>
      </c>
    </row>
    <row r="60" spans="1:18" hidden="1" x14ac:dyDescent="0.2">
      <c r="A60" s="40" t="s">
        <v>73</v>
      </c>
      <c r="B60" s="23" t="s">
        <v>74</v>
      </c>
      <c r="C60" s="23"/>
      <c r="D60" s="23"/>
      <c r="E60" s="24"/>
      <c r="R60" s="41">
        <f>SUM(R54:R59)</f>
        <v>22946564.109999992</v>
      </c>
    </row>
    <row r="61" spans="1:18" ht="13.5" hidden="1" thickBot="1" x14ac:dyDescent="0.25">
      <c r="A61" s="40" t="s">
        <v>75</v>
      </c>
      <c r="B61" s="23" t="s">
        <v>76</v>
      </c>
      <c r="C61" s="23"/>
      <c r="D61" s="23"/>
      <c r="E61" s="24"/>
      <c r="P61" s="42" t="s">
        <v>77</v>
      </c>
      <c r="R61" s="35">
        <f>+R47-R60</f>
        <v>23844478.079999998</v>
      </c>
    </row>
    <row r="62" spans="1:18" hidden="1" x14ac:dyDescent="0.2">
      <c r="A62" s="40" t="s">
        <v>78</v>
      </c>
      <c r="B62" s="23" t="s">
        <v>79</v>
      </c>
      <c r="C62" s="23"/>
      <c r="D62" s="23"/>
      <c r="E62" s="24"/>
    </row>
    <row r="63" spans="1:18" hidden="1" x14ac:dyDescent="0.2">
      <c r="A63" s="40" t="s">
        <v>80</v>
      </c>
      <c r="B63" s="23" t="s">
        <v>81</v>
      </c>
      <c r="C63" s="23"/>
      <c r="D63" s="23"/>
      <c r="E63" s="24"/>
    </row>
    <row r="64" spans="1:18" hidden="1" x14ac:dyDescent="0.2">
      <c r="A64" s="22"/>
      <c r="B64" s="23"/>
      <c r="C64" s="23"/>
      <c r="D64" s="23"/>
      <c r="E64" s="24"/>
    </row>
    <row r="65" spans="1:18" hidden="1" x14ac:dyDescent="0.2">
      <c r="A65" s="22"/>
      <c r="B65" s="23"/>
      <c r="C65" s="23"/>
      <c r="D65" s="23"/>
      <c r="E65" s="24"/>
    </row>
    <row r="66" spans="1:18" hidden="1" x14ac:dyDescent="0.2">
      <c r="A66" s="22"/>
      <c r="B66" s="23"/>
      <c r="C66" s="23"/>
      <c r="D66" s="23"/>
      <c r="E66" s="24"/>
      <c r="N66" s="43"/>
    </row>
    <row r="67" spans="1:18" x14ac:dyDescent="0.2">
      <c r="A67" s="22"/>
      <c r="B67" s="23"/>
      <c r="C67" s="23"/>
      <c r="D67" s="23"/>
      <c r="E67" s="24"/>
      <c r="G67" s="3" t="s">
        <v>82</v>
      </c>
      <c r="H67" s="3"/>
      <c r="I67" s="3"/>
      <c r="J67" s="3"/>
      <c r="K67" s="3"/>
      <c r="L67" s="3"/>
      <c r="N67" s="44"/>
    </row>
    <row r="68" spans="1:18" x14ac:dyDescent="0.2">
      <c r="A68" s="22" t="s">
        <v>83</v>
      </c>
      <c r="B68" s="23"/>
      <c r="C68" s="23"/>
      <c r="D68" s="23"/>
      <c r="E68" s="24">
        <f>E48</f>
        <v>20387696.969999999</v>
      </c>
      <c r="G68" s="3" t="s">
        <v>84</v>
      </c>
      <c r="H68" s="3"/>
      <c r="I68" s="3"/>
      <c r="J68" s="3"/>
      <c r="K68" s="3"/>
      <c r="L68" s="3"/>
      <c r="N68" s="44"/>
      <c r="O68" s="2" t="s">
        <v>70</v>
      </c>
      <c r="R68" s="2">
        <v>25382407.350000001</v>
      </c>
    </row>
    <row r="69" spans="1:18" x14ac:dyDescent="0.2">
      <c r="A69" s="22" t="s">
        <v>85</v>
      </c>
      <c r="B69" s="23"/>
      <c r="C69" s="23"/>
      <c r="D69" s="23"/>
      <c r="E69" s="24">
        <f>I48</f>
        <v>11128399.07</v>
      </c>
      <c r="G69" s="3" t="s">
        <v>86</v>
      </c>
      <c r="H69" s="3"/>
      <c r="I69" s="3"/>
      <c r="J69" s="3"/>
      <c r="K69" s="3"/>
      <c r="L69" s="3"/>
      <c r="N69" s="44"/>
      <c r="O69" s="2" t="s">
        <v>67</v>
      </c>
      <c r="R69" s="45">
        <v>21408634.239999998</v>
      </c>
    </row>
    <row r="70" spans="1:18" x14ac:dyDescent="0.2">
      <c r="A70" s="22" t="s">
        <v>87</v>
      </c>
      <c r="B70" s="23"/>
      <c r="C70" s="23"/>
      <c r="D70" s="23"/>
      <c r="E70" s="24">
        <f>K48</f>
        <v>13302134.440000001</v>
      </c>
      <c r="G70" s="3" t="s">
        <v>88</v>
      </c>
      <c r="H70" s="3"/>
      <c r="I70" s="3"/>
      <c r="J70" s="3"/>
      <c r="K70" s="3"/>
      <c r="L70" s="3"/>
      <c r="N70" s="44"/>
      <c r="O70" s="2" t="s">
        <v>89</v>
      </c>
      <c r="R70" s="2">
        <f>+R68+R69</f>
        <v>46791041.590000004</v>
      </c>
    </row>
    <row r="71" spans="1:18" x14ac:dyDescent="0.2">
      <c r="A71" s="22" t="s">
        <v>90</v>
      </c>
      <c r="B71" s="23"/>
      <c r="C71" s="23"/>
      <c r="D71" s="23"/>
      <c r="E71" s="24">
        <f>P28</f>
        <v>3490725.5</v>
      </c>
      <c r="G71" s="3" t="s">
        <v>91</v>
      </c>
      <c r="H71" s="3"/>
      <c r="I71" s="3"/>
      <c r="J71" s="3"/>
      <c r="K71" s="3"/>
      <c r="L71" s="3"/>
      <c r="N71" s="44"/>
    </row>
    <row r="72" spans="1:18" x14ac:dyDescent="0.2">
      <c r="A72" s="22" t="s">
        <v>92</v>
      </c>
      <c r="B72" s="23"/>
      <c r="C72" s="23"/>
      <c r="D72" s="23"/>
      <c r="E72" s="46">
        <f>O48+P48+N47</f>
        <v>-1517913.789999997</v>
      </c>
      <c r="G72" s="3" t="s">
        <v>93</v>
      </c>
      <c r="O72" s="47" t="s">
        <v>94</v>
      </c>
      <c r="P72" s="47"/>
      <c r="Q72" s="47"/>
      <c r="R72" s="47">
        <f>R47-R70</f>
        <v>0.59999998658895493</v>
      </c>
    </row>
    <row r="73" spans="1:18" x14ac:dyDescent="0.2">
      <c r="A73" s="22"/>
      <c r="B73" s="23"/>
      <c r="C73" s="23"/>
      <c r="D73" s="23"/>
      <c r="E73" s="24"/>
      <c r="G73" s="3" t="s">
        <v>95</v>
      </c>
    </row>
    <row r="74" spans="1:18" x14ac:dyDescent="0.2">
      <c r="A74" s="22" t="s">
        <v>96</v>
      </c>
      <c r="B74" s="23"/>
      <c r="C74" s="23"/>
      <c r="D74" s="23"/>
      <c r="E74" s="24"/>
      <c r="G74" s="3" t="s">
        <v>97</v>
      </c>
      <c r="P74"/>
      <c r="Q74" s="48"/>
      <c r="R74" s="49"/>
    </row>
    <row r="75" spans="1:18" ht="13.5" thickBot="1" x14ac:dyDescent="0.25">
      <c r="A75" s="33"/>
      <c r="B75" s="50">
        <v>45145100</v>
      </c>
      <c r="C75" s="51"/>
      <c r="D75" s="51"/>
      <c r="E75" s="34">
        <f>SUM(E68:E73)</f>
        <v>46791042.190000005</v>
      </c>
      <c r="P75"/>
      <c r="Q75" s="48"/>
      <c r="R75" s="52"/>
    </row>
    <row r="76" spans="1:18" x14ac:dyDescent="0.2">
      <c r="E76" s="23"/>
    </row>
    <row r="82" spans="6:6" x14ac:dyDescent="0.2">
      <c r="F82" s="2" t="s">
        <v>98</v>
      </c>
    </row>
  </sheetData>
  <mergeCells count="2">
    <mergeCell ref="E5:H5"/>
    <mergeCell ref="A53:E5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cchaffin</dc:creator>
  <cp:lastModifiedBy>Jan Havlíček</cp:lastModifiedBy>
  <dcterms:created xsi:type="dcterms:W3CDTF">2001-08-01T13:47:09Z</dcterms:created>
  <dcterms:modified xsi:type="dcterms:W3CDTF">2023-09-17T12:15:39Z</dcterms:modified>
</cp:coreProperties>
</file>