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14D51D-60F4-4F49-8155-70A9EE0B50CF}" xr6:coauthVersionLast="47" xr6:coauthVersionMax="47" xr10:uidLastSave="{00000000-0000-0000-0000-000000000000}"/>
  <bookViews>
    <workbookView xWindow="-120" yWindow="-120" windowWidth="38640" windowHeight="15720" tabRatio="884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'DD-EGL'!$D$9:$Y$17</definedName>
    <definedName name="TABLE" localSheetId="9">'DD-ENA'!$D$10:$Y$149</definedName>
    <definedName name="TABLE" localSheetId="10">'DD-EPM'!$G$9:$AB$120</definedName>
    <definedName name="TABLE" localSheetId="6">'ICE-ENA'!$B$17:$U$32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'ICE-ENA'!$B$17:$U$34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'ICE-Power'!$A$9:$I$57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/>
  <c r="A506" i="11"/>
  <c r="B506" i="11"/>
  <c r="C506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<sst xmlns="http://schemas.openxmlformats.org/spreadsheetml/2006/main" count="1423" uniqueCount="636">
  <si>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</si>
  <si>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</si>
  <si>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</si>
  <si>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</si>
  <si>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</si>
  <si>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</si>
  <si>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</si>
  <si>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</si>
  <si>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</si>
  <si>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</si>
  <si>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</si>
  <si>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</si>
  <si>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</si>
  <si>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</si>
  <si>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</si>
  <si>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</si>
  <si>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</si>
  <si>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</si>
  <si>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</si>
  <si>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</si>
  <si>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</si>
  <si>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</si>
  <si>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</si>
  <si>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</si>
  <si>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</si>
  <si>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</si>
  <si>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</si>
  <si>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</si>
  <si>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</si>
  <si>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</si>
  <si>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</si>
  <si>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</si>
  <si>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</si>
  <si>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</si>
  <si>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</si>
  <si>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</si>
  <si>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</si>
  <si>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</si>
  <si>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</si>
  <si>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</si>
  <si>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</si>
  <si>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</si>
  <si>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</si>
  <si>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</si>
  <si>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</si>
  <si>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</si>
  <si>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</si>
  <si>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</si>
  <si>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</si>
  <si>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</si>
  <si>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</si>
  <si>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</si>
  <si>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</si>
  <si>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</si>
  <si>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</si>
  <si>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</si>
  <si>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</si>
  <si>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</si>
  <si>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</si>
  <si>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</si>
  <si>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</si>
  <si>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</si>
  <si>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</si>
  <si>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</si>
  <si>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</si>
  <si>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</si>
  <si>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</si>
  <si>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</si>
  <si>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</si>
  <si>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</si>
  <si>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</si>
  <si>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</si>
  <si>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</si>
  <si>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</si>
  <si>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</si>
  <si>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</si>
  <si>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</si>
  <si>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</si>
  <si>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</si>
  <si>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</si>
  <si>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</si>
  <si>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</si>
  <si>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</si>
  <si>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</si>
  <si>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</si>
  <si>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</si>
  <si>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</si>
  <si>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</si>
  <si>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</si>
  <si>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</si>
  <si>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</si>
  <si>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</si>
  <si>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</si>
  <si>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</si>
  <si>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</si>
  <si>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</si>
  <si>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</si>
  <si>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</si>
  <si>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</si>
  <si>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</si>
  <si>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</si>
  <si>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</si>
  <si>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</si>
  <si>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</si>
  <si>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</si>
  <si>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</si>
  <si>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</si>
  <si>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</si>
  <si>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</si>
  <si>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</si>
  <si>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</si>
  <si>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</si>
  <si>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</si>
  <si>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</si>
  <si>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</si>
  <si>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</si>
  <si>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</si>
  <si>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</si>
  <si>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</si>
  <si>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</si>
  <si>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</si>
  <si>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</si>
  <si>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</si>
  <si>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</si>
  <si>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</si>
  <si>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</si>
  <si>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</si>
  <si>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</si>
  <si>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</si>
  <si>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</si>
  <si>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</si>
  <si>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</si>
  <si>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</si>
  <si>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</si>
  <si>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</si>
  <si>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</si>
  <si>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</si>
  <si>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</si>
  <si>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</si>
  <si>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</si>
  <si>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</si>
  <si>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</si>
  <si>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</si>
  <si>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</si>
  <si>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</si>
  <si>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</si>
  <si>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</si>
  <si>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</si>
  <si>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</si>
  <si>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</si>
  <si>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</si>
  <si>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</si>
  <si>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</si>
  <si>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</si>
  <si>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</si>
  <si>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</si>
  <si>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</si>
  <si>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</si>
  <si>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</si>
  <si>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</si>
  <si>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</si>
  <si>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</si>
  <si>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</si>
  <si>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</si>
  <si>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</si>
  <si>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</si>
  <si>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</si>
  <si>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</si>
  <si>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</si>
  <si>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</si>
  <si>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</si>
  <si>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</si>
  <si>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</si>
  <si>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</si>
  <si>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</si>
  <si>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</si>
  <si>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</si>
  <si>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</si>
  <si>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</si>
  <si>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</si>
  <si>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</si>
  <si>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</si>
  <si>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</si>
  <si>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</si>
  <si>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</si>
  <si>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</si>
  <si>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</si>
  <si>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</si>
  <si>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</si>
  <si>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</si>
  <si>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</si>
  <si>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</si>
  <si>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</si>
  <si>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</si>
  <si>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</si>
  <si>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</si>
  <si>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</si>
  <si>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</si>
  <si>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</si>
  <si>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</si>
  <si>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</si>
  <si>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</si>
  <si>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</si>
  <si>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</si>
  <si>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</si>
  <si>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</si>
  <si>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</si>
  <si>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</si>
  <si>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</si>
  <si>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</si>
  <si>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</si>
  <si>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</si>
  <si>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</si>
  <si>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</si>
  <si>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</si>
  <si>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</si>
  <si>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</si>
  <si>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</si>
  <si>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</si>
  <si>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</si>
  <si>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</si>
  <si>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</si>
  <si>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</si>
  <si>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</si>
  <si>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</si>
  <si>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</si>
  <si>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</si>
  <si>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</si>
  <si>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</si>
  <si>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</si>
  <si>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</si>
  <si>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</si>
  <si>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</si>
  <si>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</si>
  <si>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</si>
  <si>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</si>
  <si>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</si>
  <si>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</si>
  <si>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</si>
  <si>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</si>
  <si>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</si>
  <si>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</si>
  <si>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</si>
  <si>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</si>
  <si>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</si>
  <si>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</si>
  <si>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</si>
  <si>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</si>
  <si>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</si>
  <si>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</si>
  <si>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</si>
  <si>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</si>
  <si>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</si>
  <si>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</si>
  <si>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</si>
  <si>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</si>
  <si>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</si>
  <si>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</si>
  <si>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</si>
  <si>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</si>
  <si>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</si>
  <si>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</si>
  <si>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</si>
  <si>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</si>
  <si>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</si>
  <si>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</si>
  <si>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</si>
  <si>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</si>
  <si>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</si>
  <si>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</si>
  <si>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</si>
  <si>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</si>
  <si>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</si>
  <si>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</si>
  <si>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</si>
  <si>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</si>
  <si>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</si>
  <si>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</si>
  <si>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</si>
  <si>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</si>
  <si>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</si>
  <si>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</si>
  <si>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</si>
  <si>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</si>
  <si>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</si>
  <si>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</si>
  <si>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</si>
  <si>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</si>
  <si>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</si>
  <si>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</si>
  <si>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</si>
  <si>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</si>
  <si>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</si>
  <si>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</si>
  <si>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</si>
  <si>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</si>
  <si>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</si>
  <si>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</si>
  <si>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</si>
  <si>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</si>
  <si>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</si>
  <si>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</si>
  <si>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</si>
  <si>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</si>
  <si>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</si>
  <si>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</si>
  <si>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</si>
  <si>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</si>
  <si>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</si>
  <si>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</si>
  <si>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</si>
  <si>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</si>
  <si>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</si>
  <si>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</si>
  <si>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</si>
  <si>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</si>
  <si>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</si>
  <si>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</si>
  <si>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</si>
  <si>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</si>
  <si>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</si>
  <si>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</si>
  <si>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</si>
  <si>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</si>
  <si>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</si>
  <si>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</si>
  <si>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</si>
  <si>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</si>
  <si>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</si>
  <si>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</si>
  <si>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 Enron Canada Corp.</t>
  </si>
  <si>
    <t>Bal Month</t>
  </si>
  <si>
    <t>    Firm-LD Peak - Cin - Bal Month</t>
  </si>
  <si>
    <t>    Firm-LD Peak - Comed - Next Day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</si>
  <si>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</si>
  <si>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</si>
  <si>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</si>
  <si>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</si>
  <si>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</si>
  <si>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</si>
  <si>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</si>
  <si>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</si>
  <si>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</si>
  <si>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</si>
  <si>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</si>
  <si>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</si>
  <si>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</si>
  <si>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</si>
  <si>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</si>
  <si>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</si>
  <si>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</si>
  <si>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</si>
  <si>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</si>
  <si>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Tenn-5L - Next Day Gas</t>
  </si>
  <si>
    <t>    NG Fin BS, LD1 for IF - Panhandle - May01-Oct01</t>
  </si>
  <si>
    <t>Enron Power Marketing, Inc.</t>
  </si>
  <si>
    <t>pwr.asterisk</t>
  </si>
  <si>
    <t>pwr.Financial Swap</t>
  </si>
  <si>
    <t>pwr.financial swap</t>
  </si>
  <si>
    <t>HE8-23EPT</t>
  </si>
  <si>
    <t>BUY</t>
  </si>
  <si>
    <t>Next Week</t>
  </si>
  <si>
    <t>    Firm-LD Peak - PJM-W - May01</t>
  </si>
  <si>
    <t>    NG Firm Phys, FP - EP-San Juan Blanco - Next Day Gas</t>
  </si>
  <si>
    <t>    NG Firm Phys, FP - NGPL-Mid - Next Day Gas</t>
  </si>
  <si>
    <t>    NG Firm Phys, FP - NGPL-TxOk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</si>
  <si>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</si>
  <si>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</si>
  <si>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</si>
  <si>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</si>
  <si>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Cal 03</t>
  </si>
  <si>
    <t>Morgan Stanley Capital Group, Inc.</t>
  </si>
  <si>
    <t>ng.Next Day</t>
  </si>
  <si>
    <t>DYNJSIZ</t>
  </si>
  <si>
    <t>Fin Swap-Peak</t>
  </si>
  <si>
    <t>    NG Firm Phys, FP - TET WLA - Next Day Gas</t>
  </si>
  <si>
    <t>    NG Fin, FP for LD1 - Henry - Jun01</t>
  </si>
  <si>
    <t>DYNATAY</t>
  </si>
  <si>
    <t xml:space="preserve">ENRON PERCENTAGE: </t>
  </si>
  <si>
    <t>US NATURAL GAS</t>
  </si>
  <si>
    <t>NATURAL GAS LIQUIDS</t>
  </si>
  <si>
    <t>CRUDE</t>
  </si>
  <si>
    <t>    Fin Swap-Peak - NYPOOL J - Jul01-Aug01</t>
  </si>
  <si>
    <t>    Fin Swap-Peak - NYPOOL A - Next Day</t>
  </si>
  <si>
    <t>    Fin Swap-Peak - NYPOOL A - Jun01</t>
  </si>
  <si>
    <t>    Firm-LD Peak - Cin - Jan02-Feb02</t>
  </si>
  <si>
    <t>Jan02-Feb02</t>
  </si>
  <si>
    <t>    Firm-LD Peak - Nepool - May01</t>
  </si>
  <si>
    <t>    Firm-LD Peak - PJM-W - Jun01</t>
  </si>
  <si>
    <t>    Firm-LD Peak - PJM-W - Jul01-Aug01</t>
  </si>
  <si>
    <t>    Firm-LD Peak - PJM-W - Q4 01</t>
  </si>
  <si>
    <t>    Firm-LD Peak - Palo - May01</t>
  </si>
  <si>
    <t>    NG Fin BS, LD1 for IF - NW-Rockies - May01</t>
  </si>
  <si>
    <t>Q3 01</t>
  </si>
  <si>
    <t>    NG Fin BS, LD1 for IF - Perm - May01-Oct01</t>
  </si>
  <si>
    <t>Sold</t>
  </si>
  <si>
    <t>Apr-09-01</t>
  </si>
  <si>
    <t>Palo</t>
  </si>
  <si>
    <t>Fischer, M</t>
  </si>
  <si>
    <t>DYNCMCG</t>
  </si>
  <si>
    <t>ng.TETCO ELA</t>
  </si>
  <si>
    <t>09:31 A.M.</t>
  </si>
  <si>
    <t>DYNMSTE</t>
  </si>
  <si>
    <t>pwr.Ercot</t>
  </si>
  <si>
    <t>    Fin Swap-Peak - NYPOOL J - Jun01</t>
  </si>
  <si>
    <t>    Firm-LD Peak - Cin - Sep01</t>
  </si>
  <si>
    <t>    NG Firm Phys, FP - Opal - Next Day Gas</t>
  </si>
  <si>
    <t>    NG Firm Phys, FP - Socal-Ehrenberg - Next Day Gas</t>
  </si>
  <si>
    <t>    NG Firm Phys, FP - Socal-Topock - Next Day Gas</t>
  </si>
  <si>
    <t>    NG Fin BS, LD1 for IF - Tenn-LA - May01-Oct01</t>
  </si>
  <si>
    <t>    NG Fin BS, LD1 for IF - Waha - May01</t>
  </si>
  <si>
    <t>Cal 02</t>
  </si>
  <si>
    <t>Enron North America Corp.</t>
  </si>
  <si>
    <t>Motley, M</t>
  </si>
  <si>
    <t>Herndon, R</t>
  </si>
  <si>
    <t>DYNESHE</t>
  </si>
  <si>
    <t>ng.Northern Natural Demarc</t>
  </si>
  <si>
    <t>ng.Panhandle (PEPL)</t>
  </si>
  <si>
    <t>    Fin Swap-Peak - NYPOOL J - May01</t>
  </si>
  <si>
    <t>Bal Week</t>
  </si>
  <si>
    <t>    Firm-LD Peak - Cin - Bal Week</t>
  </si>
  <si>
    <t>    Firm-LD Peak - Comed - May01</t>
  </si>
  <si>
    <t>    Firm-LD Peak - Ent - Bal Week</t>
  </si>
  <si>
    <t>    Firm-LD Peak - Ent - May01</t>
  </si>
  <si>
    <t>    Firm-LD Peak - Ent - Jun01</t>
  </si>
  <si>
    <t>    Firm-LD Peak - Ent - Apr02</t>
  </si>
  <si>
    <t>    Firm-LD Peak - PJM-W - Bal Week</t>
  </si>
  <si>
    <t>    Firm-LD Peak - PJM-W - Bal Month</t>
  </si>
  <si>
    <t>    Firm-LD Peak - PJM-W - Sep01</t>
  </si>
  <si>
    <t>Q4 02</t>
  </si>
  <si>
    <t>    NG Firm Phys, FP - Tenn-Z6 - Next Day Gas</t>
  </si>
  <si>
    <t>    NG Firm Phys, ID, GDD - Tenn-8L - Next Day Gas</t>
  </si>
  <si>
    <t>    NG Firm Phys, ID, GDD - Trunk ELA - Next Day Gas</t>
  </si>
  <si>
    <t>    NG Fin BS, LD1 for IF - Henry - May01</t>
  </si>
  <si>
    <t>    NG Fin BS, LD1 for IF - NNG-Demarc - May01-Oct01</t>
  </si>
  <si>
    <t>    NG Fin BS, LD1 for IF - Panhandle - May01</t>
  </si>
  <si>
    <t>    NG Fin BS, LD1 for IF - Perm - Q3 01</t>
  </si>
  <si>
    <t>    NG Fin BS, LD1 for IF - Perm - Nov01-Mar02</t>
  </si>
  <si>
    <t>Commodity Type:  All</t>
  </si>
  <si>
    <t>AEP Energy Services, Inc.</t>
  </si>
  <si>
    <t>American Electric Power Service Corp.</t>
  </si>
  <si>
    <t>Ent</t>
  </si>
  <si>
    <t>Apr-01-02</t>
  </si>
  <si>
    <t>Apr-30-02</t>
  </si>
  <si>
    <t>ng.ANR Southwest</t>
  </si>
  <si>
    <t>pwr.May01</t>
  </si>
  <si>
    <t>(blank)</t>
  </si>
  <si>
    <t>#N/A</t>
  </si>
  <si>
    <t>(blank) Total</t>
  </si>
  <si>
    <r>
      <t> Trade Dates:  </t>
    </r>
    <r>
      <rPr>
        <sz val="8"/>
        <color indexed="8"/>
        <rFont val="Verdana"/>
        <family val="2"/>
      </rPr>
      <t>Apr-9-01 thru Apr-9-01</t>
    </r>
  </si>
  <si>
    <t>Apr-09-01 16:01 GMT</t>
  </si>
  <si>
    <t>Apr-09-01 14:14 GMT</t>
  </si>
  <si>
    <t>Apr-09-01 17:02 GMT</t>
  </si>
  <si>
    <t>Apr-09-01 19:44 GMT</t>
  </si>
  <si>
    <t>Apr-09-01 13:26 GMT</t>
  </si>
  <si>
    <t>    Fin Swap-Peak - NYPOOL A - Jul01-Aug01</t>
  </si>
  <si>
    <t>Apr-09-01 15:13 GMT</t>
  </si>
  <si>
    <t>Apr-09-01 14:00 GMT</t>
  </si>
  <si>
    <t>Apr-09-01 17:09 GMT</t>
  </si>
  <si>
    <t>Apr-09-01 20:54 GMT</t>
  </si>
  <si>
    <t>Apr-09-01 19:19 GMT</t>
  </si>
  <si>
    <t>Apr-09-01 19:35 GMT</t>
  </si>
  <si>
    <t>Apr-09-01 18:04 GMT</t>
  </si>
  <si>
    <t>    Firm-LD Peak - Cin - Dec01</t>
  </si>
  <si>
    <t>Apr-09-01 12:42 GMT</t>
  </si>
  <si>
    <t>Apr-09-01 18:23 GMT</t>
  </si>
  <si>
    <t>Apr-09-01 18:22 GMT</t>
  </si>
  <si>
    <t>    Firm-LD Peak - Cin - Q4 02</t>
  </si>
  <si>
    <t>Apr-09-01 12:55 GMT</t>
  </si>
  <si>
    <t>Apr-09-01 13:52 GMT</t>
  </si>
  <si>
    <t>Apr-09-01 18:00 GMT</t>
  </si>
  <si>
    <t>    Firm-LD Peak - Comed - Nov01</t>
  </si>
  <si>
    <t>Apr-09-01 18:41 GMT</t>
  </si>
  <si>
    <t>Apr-09-01 16:43 GMT</t>
  </si>
  <si>
    <t>Apr-09-01 18:39 GMT</t>
  </si>
  <si>
    <t>Apr-09-01 15:46 GMT</t>
  </si>
  <si>
    <t>    Firm-LD Peak - Ent - Sep01</t>
  </si>
  <si>
    <t>Apr-09-01 18:03 GMT</t>
  </si>
  <si>
    <t>    Firm-LD Peak - Ent - Jan02-Feb02</t>
  </si>
  <si>
    <t>Apr-09-01 14:30 GMT</t>
  </si>
  <si>
    <t>    Firm-LD Peak - Ent - May02</t>
  </si>
  <si>
    <t>Apr-09-01 14:41 GMT</t>
  </si>
  <si>
    <t>    Firm-LD Peak - Ent - Q4 02</t>
  </si>
  <si>
    <t>    Firm-LD Peak - Nepool - Next Day</t>
  </si>
  <si>
    <t>Apr-09-01 14:38 GMT</t>
  </si>
  <si>
    <t>    Firm-LD Peak - Nepool - Jun01</t>
  </si>
  <si>
    <t>Apr-09-01 18:57 GMT</t>
  </si>
  <si>
    <t>    Firm-LD Peak - Nepool - Jul01-Aug01</t>
  </si>
  <si>
    <t>Apr-09-01 15:29 GMT</t>
  </si>
  <si>
    <t>Apr-09-01 19:43 GMT</t>
  </si>
  <si>
    <t>Apr-09-01 17:36 GMT</t>
  </si>
  <si>
    <t>Apr-09-01 20:40 GMT</t>
  </si>
  <si>
    <t>    Firm-LD Peak - PJM-W - Next Week</t>
  </si>
  <si>
    <t>Apr-09-01 18:53 GMT</t>
  </si>
  <si>
    <t>Apr-09-01 18:37 GMT</t>
  </si>
  <si>
    <t>Apr-09-01 13:11 GMT</t>
  </si>
  <si>
    <t>Apr-09-01 15:03 GMT</t>
  </si>
  <si>
    <t>Apr-09-01 15:11 GMT</t>
  </si>
  <si>
    <t>    Firm-LD Peak - PJM-W - Mar02-Apr02</t>
  </si>
  <si>
    <t>Mar02-Apr02</t>
  </si>
  <si>
    <t>Apr-09-01 15:53 GMT</t>
  </si>
  <si>
    <t>    Firm-LD Peak - Palo - Bal Month</t>
  </si>
  <si>
    <t>Apr-09-01 21:26 GMT</t>
  </si>
  <si>
    <t>Apr-09-01 14:44 GMT</t>
  </si>
  <si>
    <t>Apr-09-01 13:33 GMT</t>
  </si>
  <si>
    <t>    NG Firm Phys, FP - ANR-SW - Next Day Gas</t>
  </si>
  <si>
    <t>Apr-09-01 13:34 GMT</t>
  </si>
  <si>
    <t>    NG Firm Phys, FP - Cheyenne - Next Day Gas</t>
  </si>
  <si>
    <t>Apr-09-01 13:51 GMT</t>
  </si>
  <si>
    <t>Apr-09-01 15:38 GMT</t>
  </si>
  <si>
    <t>Apr-09-01 14:04 GMT</t>
  </si>
  <si>
    <t>Apr-09-01 14:39 GMT</t>
  </si>
  <si>
    <t>Apr-09-01 14:16 GMT</t>
  </si>
  <si>
    <t>Apr-09-01 14:35 GMT</t>
  </si>
  <si>
    <t>Apr-09-01 14:17 GMT</t>
  </si>
  <si>
    <t>    NG Firm Phys, FP - Henry - Bal Month Gas</t>
  </si>
  <si>
    <t>Apr-09-01 13:32 GMT</t>
  </si>
  <si>
    <t>Apr-09-01 15:19 GMT</t>
  </si>
  <si>
    <t>Apr-09-01 14:28 GMT</t>
  </si>
  <si>
    <t>Apr-09-01 15:08 GMT</t>
  </si>
  <si>
    <t>Apr-09-01 13:37 GMT</t>
  </si>
  <si>
    <t>Apr-09-01 13:35 GMT</t>
  </si>
  <si>
    <t>Apr-09-01 14:08 GMT</t>
  </si>
  <si>
    <t>Apr-09-01 14:10 GMT</t>
  </si>
  <si>
    <t>    NG Firm Phys, FP - PG&amp;E-Citygate - Next Day Gas</t>
  </si>
  <si>
    <t>Apr-09-01 14:22 GMT</t>
  </si>
  <si>
    <t>    NG Firm Phys, FP - PG&amp;E-Topock - Next Day Gas</t>
  </si>
  <si>
    <t>Apr-09-01 13:54 GMT</t>
  </si>
  <si>
    <t>    NG Firm Phys, FP - Panhandle - Next Day Gas</t>
  </si>
  <si>
    <t>Apr-09-01 13:36 GMT</t>
  </si>
  <si>
    <t>Apr-09-01 14:26 GMT</t>
  </si>
  <si>
    <t>Apr-09-01 14:54 GMT</t>
  </si>
  <si>
    <t>Apr-09-01 15:15 GMT</t>
  </si>
  <si>
    <t>Apr-09-01 14:33 GMT</t>
  </si>
  <si>
    <t>Apr-09-01 14:11 GMT</t>
  </si>
  <si>
    <t>Apr-09-01 14:21 GMT</t>
  </si>
  <si>
    <t>    NG Firm Phys, FP - TET-STX - Next Day Gas</t>
  </si>
  <si>
    <t>Apr-09-01 13:25 GMT</t>
  </si>
  <si>
    <t>Apr-09-01 14:18 GMT</t>
  </si>
  <si>
    <t>Apr-09-01 14:42 GMT</t>
  </si>
  <si>
    <t>Apr-09-01 15:06 GMT</t>
  </si>
  <si>
    <t>Apr-09-01 14:02 GMT</t>
  </si>
  <si>
    <t>    NG Firm Phys, FP - Waha - Next Day Gas</t>
  </si>
  <si>
    <t>Apr-09-01 14:29 GMT</t>
  </si>
  <si>
    <t>    NG Firm Phys, ID, GDD - CG-ONSH - Next Day Gas</t>
  </si>
  <si>
    <t>Apr-09-01 11:40 GMT</t>
  </si>
  <si>
    <t>Apr-09-01 20:26 GMT</t>
  </si>
  <si>
    <t>    NG Firm Phys, ID, GDD - EP-Keystone - Next Day Gas</t>
  </si>
  <si>
    <t>Apr-09-01 13:20 GMT</t>
  </si>
  <si>
    <t>    NG Firm Phys, ID, GDD - Mich - Next Day Gas</t>
  </si>
  <si>
    <t>Apr-09-01 12:52 GMT</t>
  </si>
  <si>
    <t>    NG Firm Phys, ID, GDD - NGPL-STX - Next Day Gas</t>
  </si>
  <si>
    <t>    NG Firm Phys, ID, GDD - Tran 65 - Next Day Gas</t>
  </si>
  <si>
    <t>    NG Firm Phys, ID, GDD - Transco Z-6 (NY) - Next Day Gas</t>
  </si>
  <si>
    <t>Apr-09-01 12:24 GMT</t>
  </si>
  <si>
    <t>Apr-09-01 13:46 GMT</t>
  </si>
  <si>
    <t>NG Firm Phys, ID, IF</t>
  </si>
  <si>
    <t>    NG Firm Phys, ID, IF - ANR-SE - May01</t>
  </si>
  <si>
    <t>Apr-09-01 17:53 GMT</t>
  </si>
  <si>
    <t>    NG Firm Phys, ID, IF - TET ELA - May01</t>
  </si>
  <si>
    <t>    NG Firm Phys, ID, IF - Trunk ELA - May01</t>
  </si>
  <si>
    <t>Apr-09-01 18:01 GMT</t>
  </si>
  <si>
    <t>    NG Firm Phys, ID, IF - Trunk ELA - May01-Oct01</t>
  </si>
  <si>
    <t>Apr-09-01 20:38 GMT</t>
  </si>
  <si>
    <t>NG Fin BS, LD1 for CGPR</t>
  </si>
  <si>
    <t>    NG Fin BS, LD1 for CGPR - AB-NIT - May01-Oct01</t>
  </si>
  <si>
    <t>    NG Fin BS, LD1 for IF - ANR-SW - May01-Oct01</t>
  </si>
  <si>
    <t>Apr-09-01 19:02 GMT</t>
  </si>
  <si>
    <t>    NG Fin BS, LD1 for IF - HSC - May01</t>
  </si>
  <si>
    <t>Apr-09-01 19:09 GMT</t>
  </si>
  <si>
    <t>    NG Fin BS, LD1 for IF - HSC - Jul01</t>
  </si>
  <si>
    <t>Apr-09-01 16:48 GMT</t>
  </si>
  <si>
    <t>    NG Fin BS, LD1 for IF - HSC - Aug01</t>
  </si>
  <si>
    <t>Apr-09-01 20:39 GMT</t>
  </si>
  <si>
    <t>Apr-09-01 14:07 GMT</t>
  </si>
  <si>
    <t>Apr-09-01 15:09 GMT</t>
  </si>
  <si>
    <t>Apr-09-01 19:06 GMT</t>
  </si>
  <si>
    <t>Apr-09-01 19:48 GMT</t>
  </si>
  <si>
    <t>    NG Fin BS, LD1 for IF - Perm - Jun01</t>
  </si>
  <si>
    <t>    NG Fin BS, LD1 for IF - Perm - Oct01</t>
  </si>
  <si>
    <t>Apr-09-01 17:33 GMT</t>
  </si>
  <si>
    <t>Apr-09-01 17:32 GMT</t>
  </si>
  <si>
    <t>    NG Fin BS, LD1 for IF - SJ - May01</t>
  </si>
  <si>
    <t>Apr-09-01 17:48 GMT</t>
  </si>
  <si>
    <t>    NG Fin BS, LD1 for IF - SJ - Jun01</t>
  </si>
  <si>
    <t>Apr-09-01 19:29 GMT</t>
  </si>
  <si>
    <t>    NG Fin BS, LD1 for IF - Tran 65 - May01</t>
  </si>
  <si>
    <t>    NG Fin BS, LD1 for IF - Transco Z6 (NY) - May01</t>
  </si>
  <si>
    <t>Apr-09-01 17:13 GMT</t>
  </si>
  <si>
    <t>    NG Fin BS, LD1 for IF - Trunk LA - May01</t>
  </si>
  <si>
    <t>Apr-09-01 20:47 GMT</t>
  </si>
  <si>
    <t>    NG Fin BS, LD1 for IF - Trunk LA - May01-Oct01</t>
  </si>
  <si>
    <t>Apr-09-01 13:57 GMT</t>
  </si>
  <si>
    <t>Apr-09-01 18:43 GMT</t>
  </si>
  <si>
    <t>    NG Fin BS, LD1 for IF - Waha - Jun01</t>
  </si>
  <si>
    <t>Apr-09-01 17:34 GMT</t>
  </si>
  <si>
    <t>    NG Fin BS, LD1 for IF - Waha - Nov01-Mar02</t>
  </si>
  <si>
    <t>    NG Fin Sw Swap, FP for GDD - PG&amp;E-Citygate - Bal Month Gas</t>
  </si>
  <si>
    <t>Apr-09-01 15:18 GMT</t>
  </si>
  <si>
    <t>Apr-09-01 19:39 GMT</t>
  </si>
  <si>
    <t>    NG Fin, FP for LD1 - Henry - Cal 02</t>
  </si>
  <si>
    <t>    NG Fin, FP for LD1 - Henry - Cal 03</t>
  </si>
  <si>
    <t>Apr-09-01 14:06 GMT</t>
  </si>
  <si>
    <t> Trade Dates:  Apr-9-01 thru Apr-9-01</t>
  </si>
  <si>
    <t>Jun-01-01</t>
  </si>
  <si>
    <t>Jun-30-01</t>
  </si>
  <si>
    <t>Jan-01-02</t>
  </si>
  <si>
    <t>Dec-31-02</t>
  </si>
  <si>
    <t>Duke Energy Trading and Marketing LLC</t>
  </si>
  <si>
    <t>Apr-09-01  Deals</t>
  </si>
  <si>
    <t>El Paso Merchant Energy L.P.</t>
  </si>
  <si>
    <t>Apr-11-01</t>
  </si>
  <si>
    <t>Apr-13-01</t>
  </si>
  <si>
    <t>Carson , M</t>
  </si>
  <si>
    <t>Trade Dates:  Apr-9-01 thru Apr-9-01</t>
  </si>
  <si>
    <t>pwr.NY Zone A</t>
  </si>
  <si>
    <t>07:33 A.M.</t>
  </si>
  <si>
    <t>08:57 A.M.</t>
  </si>
  <si>
    <t>09:44 A.M.</t>
  </si>
  <si>
    <t>DYNASAN</t>
  </si>
  <si>
    <t>ng.TGT Zone SL</t>
  </si>
  <si>
    <t>08:38 A.M.</t>
  </si>
  <si>
    <t>09:18 A.M.</t>
  </si>
  <si>
    <t>08:19 A.M.</t>
  </si>
  <si>
    <t>08:23 A.M.</t>
  </si>
  <si>
    <t>09:21 A.M.</t>
  </si>
  <si>
    <t>09:33 A.M.</t>
  </si>
  <si>
    <t>09:15 A.M.</t>
  </si>
  <si>
    <t>08:44 A.M.</t>
  </si>
  <si>
    <t>09:37 A.M.</t>
  </si>
  <si>
    <t>07:36 A.M.</t>
  </si>
  <si>
    <t>07:37 A.M.</t>
  </si>
  <si>
    <t>11:18 A.M.</t>
  </si>
  <si>
    <t>pwr.CE</t>
  </si>
  <si>
    <t>06:35 A.M.</t>
  </si>
  <si>
    <t>09:17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</si>
</sst>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0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8" fillId="0" borderId="0" xfId="0" applyFont="1" applyAlignment="1">
      <alignment horizontal="center"/>
    </xf>
    <xf numFmtId="0" fontId="27" fillId="0" borderId="0" xfId="0" applyNumberFormat="1" applyFont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91.357055208333" createdVersion="1" recordCount="1">
  <cacheSource type="worksheet">
    <worksheetSource ref="A9:Y10" sheet="DD-EGL"/>
  </cacheSource>
  <cacheFields count="25">
    <cacheField name="Enron Trader" numFmtId="0">
      <sharedItems count="3">
        <e v="#N/A"/>
        <s v="Adam Gross" u="1"/>
        <s v="Wade Hicks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91.356953587965" createdVersion="1" recordCount="5">
  <cacheSource type="worksheet">
    <worksheetSource ref="A9:AB14" sheet="DD-EPM"/>
  </cacheSource>
  <cacheFields count="28">
    <cacheField name="Enron Trader" numFmtId="0">
      <sharedItems count="4">
        <s v="Clint Dean"/>
        <s v="Jeff King"/>
        <s v="Mike Carson" u="1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1" count="2">
        <n v="1"/>
        <n v="31"/>
      </sharedItems>
    </cacheField>
    <cacheField name="Total Volume" numFmtId="0">
      <sharedItems containsSemiMixedTypes="0" containsString="0" containsNumber="1" containsInteger="1" minValue="800" maxValue="24800" count="2">
        <n v="800"/>
        <n v="24800"/>
      </sharedItems>
    </cacheField>
    <cacheField name="Notional Value" numFmtId="0">
      <sharedItems containsSemiMixedTypes="0" containsString="0" containsNumber="1" containsInteger="1" minValue="45600" maxValue="1525200" count="4">
        <n v="46000"/>
        <n v="1525200"/>
        <n v="54400"/>
        <n v="456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CDEANEPM"/>
        <s v="JKINGEPM"/>
      </sharedItems>
    </cacheField>
    <cacheField name="Dynegy User Name " numFmtId="0">
      <sharedItems count="2">
        <s v="DYNMSTE"/>
        <s v="DYNATAY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Ercot"/>
        <s v="pwr.CE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East Coast Spot Power"/>
        <s v="pwr.May01"/>
      </sharedItems>
    </cacheField>
    <cacheField name="Term Start Date " numFmtId="0">
      <sharedItems containsSemiMixedTypes="0" containsNonDate="0" containsDate="1" containsString="0" minDate="2001-04-10T00:00:00" maxDate="2001-05-02T00:00:00" count="2">
        <d v="2001-04-10T00:00:00"/>
        <d v="2001-05-01T00:00:00"/>
      </sharedItems>
    </cacheField>
    <cacheField name="Term End Date " numFmtId="0">
      <sharedItems containsSemiMixedTypes="0" containsNonDate="0" containsDate="1" containsString="0" minDate="2001-04-10T00:00:00" maxDate="2001-06-01T00:00:00" count="2">
        <d v="2001-04-10T00:00:00"/>
        <d v="2001-05-31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9T00:00:00" maxDate="2001-04-10T00:00:00" count="1">
        <d v="2001-04-09T00:00:00"/>
      </sharedItems>
    </cacheField>
    <cacheField name="Transaction Time " numFmtId="0">
      <sharedItems count="5">
        <s v="07:36 A.M."/>
        <s v="07:37 A.M."/>
        <s v="11:18 A.M."/>
        <s v="06:35 A.M."/>
        <s v="09:17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57" maxValue="68" count="4">
        <n v="57.5"/>
        <n v="61.5"/>
        <n v="68"/>
        <n v="57"/>
      </sharedItems>
    </cacheField>
    <cacheField name="Deal Number " numFmtId="0">
      <sharedItems containsSemiMixedTypes="0" containsString="0" containsNumber="1" containsInteger="1" minValue="22918" maxValue="23205" count="5">
        <n v="22930"/>
        <n v="22933"/>
        <n v="23205"/>
        <n v="22918"/>
        <n v="231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91.356857870371" createdVersion="1" recordCount="14">
  <cacheSource type="worksheet">
    <worksheetSource ref="A10:Y24" sheet="DD-ENA"/>
  </cacheSource>
  <cacheFields count="25">
    <cacheField name="Enron Trader" numFmtId="0">
      <sharedItems count="15">
        <s v="Gautam Gupta"/>
        <s v="Chris Germany"/>
        <s v="Susan Pereira"/>
        <s v="Kelli Stevens"/>
        <s v="Dan Junek" u="1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</sharedItems>
    </cacheField>
    <cacheField name="Period" numFmtId="0">
      <sharedItems containsSemiMixedTypes="0" containsString="0" containsNumber="1" containsInteger="1" minValue="1" maxValue="16" count="2">
        <n v="16"/>
        <n v="1"/>
      </sharedItems>
    </cacheField>
    <cacheField name="Total Volume" numFmtId="0">
      <sharedItems containsSemiMixedTypes="0" containsString="0" containsNumber="1" containsInteger="1" minValue="800" maxValue="5000" count="2">
        <n v="8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Power"/>
        <s v="US Natural Gas"/>
        <s v="Coal" u="1"/>
      </sharedItems>
    </cacheField>
    <cacheField name="User Name " numFmtId="0">
      <sharedItems count="4">
        <s v="GGUPTA_FIN"/>
        <s v="ENECGERMANY"/>
        <s v="ENEPEREI"/>
        <s v="ENEkelli"/>
      </sharedItems>
    </cacheField>
    <cacheField name="Dynegy User Name " numFmtId="0">
      <sharedItems count="4">
        <s v="DYNESHE"/>
        <s v="DYNCMCG"/>
        <s v="DYNASAN"/>
        <s v="DYNJSIZ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2">
        <s v="pwr.asterisk"/>
        <s v="ng-pwr.Firm"/>
      </sharedItems>
    </cacheField>
    <cacheField name="Deal Type " numFmtId="0">
      <sharedItems count="2">
        <s v="pwr.Financial Swap"/>
        <s v="Physical"/>
      </sharedItems>
    </cacheField>
    <cacheField name="Location " numFmtId="0">
      <sharedItems count="6">
        <s v="pwr.NY Zone A"/>
        <s v="ng.TETCO ELA"/>
        <s v="ng.TGT Zone SL"/>
        <s v="ng.ANR Southwest"/>
        <s v="ng.Northern Natural Demarc"/>
        <s v="ng.Panhandle (PEPL)"/>
      </sharedItems>
    </cacheField>
    <cacheField name="Pricing Mechanism " numFmtId="0">
      <sharedItems count="2">
        <s v="pwr.financial swap"/>
        <s v="ng-pwr.Fixed Price"/>
      </sharedItems>
    </cacheField>
    <cacheField name="Settlement Type " numFmtId="0">
      <sharedItems containsBlank="1" count="2">
        <s v="pwr.NY Zone A"/>
        <m/>
      </sharedItems>
    </cacheField>
    <cacheField name="Term " numFmtId="0">
      <sharedItems count="2">
        <s v="pwr.East Coast Spot Power"/>
        <s v="ng.Next Day"/>
      </sharedItems>
    </cacheField>
    <cacheField name="Term Start Date " numFmtId="0">
      <sharedItems containsSemiMixedTypes="0" containsNonDate="0" containsDate="1" containsString="0" minDate="2001-04-10T00:00:00" maxDate="2001-04-11T00:00:00" count="1">
        <d v="2001-04-10T00:00:00"/>
      </sharedItems>
    </cacheField>
    <cacheField name="Term End Date " numFmtId="0">
      <sharedItems containsSemiMixedTypes="0" containsNonDate="0" containsDate="1" containsString="0" minDate="2001-04-10T00:00:00" maxDate="2001-04-11T00:00:00" count="1">
        <d v="2001-04-10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9T00:00:00" maxDate="2001-04-10T00:00:00" count="1">
        <d v="2001-04-09T00:00:00"/>
      </sharedItems>
    </cacheField>
    <cacheField name="Transaction Time " numFmtId="0">
      <sharedItems count="13">
        <s v="07:33 A.M."/>
        <s v="08:57 A.M."/>
        <s v="09:44 A.M."/>
        <s v="08:38 A.M."/>
        <s v="09:18 A.M."/>
        <s v="08:19 A.M."/>
        <s v="08:23 A.M."/>
        <s v="09:21 A.M."/>
        <s v="09:31 A.M."/>
        <s v="09:33 A.M."/>
        <s v="09:15 A.M."/>
        <s v="08:44 A.M."/>
        <s v="09:37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00" count="2">
        <n v="50"/>
        <n v="5000"/>
      </sharedItems>
    </cacheField>
    <cacheField name="Price " numFmtId="0">
      <sharedItems containsSemiMixedTypes="0" containsString="0" containsNumber="1" minValue="5.25" maxValue="49.75" count="11">
        <n v="49.75"/>
        <n v="5.38"/>
        <n v="5.39"/>
        <n v="5.43"/>
        <n v="5.46"/>
        <n v="5.2649999999999997"/>
        <n v="5.25"/>
        <n v="5.36"/>
        <n v="5.37"/>
        <n v="5.3449999999999998"/>
        <n v="5.375"/>
      </sharedItems>
    </cacheField>
    <cacheField name="Deal Number " numFmtId="0">
      <sharedItems containsSemiMixedTypes="0" containsString="0" containsNumber="1" containsInteger="1" minValue="22929" maxValue="23156" count="14">
        <n v="22929"/>
        <n v="23068"/>
        <n v="23156"/>
        <n v="22986"/>
        <n v="23120"/>
        <n v="22950"/>
        <n v="22954"/>
        <n v="23134"/>
        <n v="23143"/>
        <n v="23147"/>
        <n v="23114"/>
        <n v="23019"/>
        <n v="23133"/>
        <n v="231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91.356702199075" createdVersion="1" recordCount="6">
  <cacheSource type="worksheet">
    <worksheetSource ref="A15:T21" sheet="ICE-EPM"/>
  </cacheSource>
  <cacheFields count="20">
    <cacheField name="Trade Date" numFmtId="0">
      <sharedItems count="1">
        <s v="Apr-09-01"/>
      </sharedItems>
    </cacheField>
    <cacheField name="Deal ID" numFmtId="0">
      <sharedItems containsSemiMixedTypes="0" containsString="0" containsNumber="1" containsInteger="1" minValue="125563323" maxValue="806516622" count="6">
        <n v="125563323"/>
        <n v="185025969"/>
        <n v="806516622"/>
        <n v="144894117"/>
        <n v="136372521"/>
        <n v="13119431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3">
        <s v="Palo"/>
        <s v="Ent"/>
        <s v="Cin"/>
      </sharedItems>
    </cacheField>
    <cacheField name="Strip" numFmtId="0">
      <sharedItems containsDate="1" containsMixedTypes="1" minDate="2001-04-02T00:00:00" maxDate="2001-06-02T00:00:00" count="4">
        <d v="2001-05-01T00:00:00"/>
        <d v="2001-04-02T00:00:00"/>
        <s v="Bal Week"/>
        <d v="2001-06-01T00:00:00"/>
      </sharedItems>
    </cacheField>
    <cacheField name="START" numFmtId="0">
      <sharedItems count="4">
        <s v="May-01-01"/>
        <s v="Apr-01-02"/>
        <s v="Apr-11-01"/>
        <s v="Jun-01-01"/>
      </sharedItems>
    </cacheField>
    <cacheField name="END" numFmtId="0">
      <sharedItems count="4">
        <s v="May-31-01"/>
        <s v="Apr-30-02"/>
        <s v="Apr-13-01"/>
        <s v="Jun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El Paso Merchant Energy L.P."/>
        <s v="American Electric Power Service Corp."/>
      </sharedItems>
    </cacheField>
    <cacheField name="Price" numFmtId="0">
      <sharedItems containsSemiMixedTypes="0" containsString="0" containsNumber="1" minValue="43.5" maxValue="286" count="5">
        <n v="280"/>
        <n v="43.5"/>
        <n v="286"/>
        <n v="68"/>
        <n v="79.7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25"/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2400" maxValue="17600" count="4">
        <n v="10400"/>
        <n v="17600"/>
        <n v="2400"/>
        <n v="168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Motley, M"/>
        <s v="Herndon, R"/>
        <s v="Fischer, M"/>
        <s v="Carson , M"/>
        <s v="Dorland , C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91.356617708334" createdVersion="1" recordCount="5">
  <cacheSource type="worksheet">
    <worksheetSource ref="A15:T20" sheet="ICE-ENA"/>
  </cacheSource>
  <cacheFields count="20">
    <cacheField name="Trade Date" numFmtId="0">
      <sharedItems count="1">
        <s v="Apr-09-01"/>
      </sharedItems>
    </cacheField>
    <cacheField name="Deal ID" numFmtId="0">
      <sharedItems containsSemiMixedTypes="0" containsString="0" containsNumber="1" containsInteger="1" minValue="100043565" maxValue="839793449" count="5">
        <n v="100043565"/>
        <n v="802918409"/>
        <n v="839793449"/>
        <n v="119642294"/>
        <n v="182884085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NG Fin, FP for LD1"/>
        <m u="1"/>
        <s v="Gasoline Diff" u="1"/>
      </sharedItems>
    </cacheField>
    <cacheField name="Hub" numFmtId="0">
      <sharedItems count="1">
        <s v="Henry"/>
      </sharedItems>
    </cacheField>
    <cacheField name="Strip" numFmtId="0">
      <sharedItems containsDate="1" containsMixedTypes="1" minDate="2001-05-01T00:00:00" maxDate="2001-06-02T00:00:00" count="3">
        <d v="2001-05-01T00:00:00"/>
        <d v="2001-06-01T00:00:00"/>
        <s v="Cal 02"/>
      </sharedItems>
    </cacheField>
    <cacheField name="START" numFmtId="0">
      <sharedItems count="3">
        <s v="May-01-01"/>
        <s v="Jun-01-01"/>
        <s v="Jan-01-02"/>
      </sharedItems>
    </cacheField>
    <cacheField name="END" numFmtId="0">
      <sharedItems count="3">
        <s v="May-31-01"/>
        <s v="Jun-30-01"/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AEP Energy Services, Inc."/>
        <s v="Morgan Stanley Capital Group, Inc."/>
        <s v="Duke Energy Trading and Marketing LLC"/>
      </sharedItems>
    </cacheField>
    <cacheField name="Price" numFmtId="0">
      <sharedItems containsSemiMixedTypes="0" containsString="0" containsNumber="1" minValue="4.92" maxValue="5.5125000000000002" count="4">
        <n v="5.45"/>
        <n v="5.5125000000000002"/>
        <n v="4.92"/>
        <n v="5.4950000000000001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10000" count="3">
        <n v="10000"/>
        <n v="5000"/>
        <n v="75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5000" maxValue="1825000" count="5">
        <n v="310000"/>
        <n v="155000"/>
        <n v="300000"/>
        <n v="1825000"/>
        <n v="2325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3">
        <s v="Arnold, J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2"/>
    <x v="1"/>
    <x v="0"/>
    <x v="1"/>
    <x v="2"/>
  </r>
  <r>
    <x v="1"/>
    <x v="0"/>
    <x v="0"/>
    <x v="0"/>
    <x v="0"/>
    <x v="2"/>
    <x v="0"/>
    <x v="0"/>
    <x v="0"/>
    <x v="1"/>
    <x v="1"/>
    <x v="0"/>
    <x v="0"/>
    <x v="0"/>
    <x v="1"/>
    <x v="0"/>
    <x v="0"/>
    <x v="0"/>
    <x v="0"/>
    <x v="0"/>
    <x v="0"/>
    <x v="0"/>
    <x v="0"/>
    <x v="3"/>
    <x v="0"/>
    <x v="0"/>
    <x v="2"/>
    <x v="3"/>
  </r>
  <r>
    <x v="1"/>
    <x v="0"/>
    <x v="0"/>
    <x v="0"/>
    <x v="0"/>
    <x v="3"/>
    <x v="0"/>
    <x v="0"/>
    <x v="0"/>
    <x v="1"/>
    <x v="1"/>
    <x v="0"/>
    <x v="0"/>
    <x v="0"/>
    <x v="1"/>
    <x v="0"/>
    <x v="0"/>
    <x v="0"/>
    <x v="0"/>
    <x v="0"/>
    <x v="0"/>
    <x v="0"/>
    <x v="0"/>
    <x v="4"/>
    <x v="1"/>
    <x v="0"/>
    <x v="3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1"/>
    <x v="1"/>
    <x v="1"/>
    <x v="1"/>
    <x v="1"/>
    <x v="1"/>
    <x v="1"/>
    <x v="1"/>
    <x v="0"/>
    <x v="0"/>
    <x v="1"/>
    <x v="0"/>
    <x v="0"/>
    <x v="1"/>
    <x v="0"/>
    <x v="1"/>
    <x v="1"/>
    <x v="1"/>
  </r>
  <r>
    <x v="1"/>
    <x v="1"/>
    <x v="1"/>
    <x v="0"/>
    <x v="0"/>
    <x v="1"/>
    <x v="1"/>
    <x v="1"/>
    <x v="1"/>
    <x v="1"/>
    <x v="1"/>
    <x v="1"/>
    <x v="1"/>
    <x v="1"/>
    <x v="1"/>
    <x v="0"/>
    <x v="0"/>
    <x v="1"/>
    <x v="0"/>
    <x v="0"/>
    <x v="2"/>
    <x v="0"/>
    <x v="1"/>
    <x v="2"/>
    <x v="2"/>
  </r>
  <r>
    <x v="2"/>
    <x v="1"/>
    <x v="1"/>
    <x v="0"/>
    <x v="0"/>
    <x v="1"/>
    <x v="2"/>
    <x v="2"/>
    <x v="1"/>
    <x v="1"/>
    <x v="1"/>
    <x v="2"/>
    <x v="1"/>
    <x v="1"/>
    <x v="1"/>
    <x v="0"/>
    <x v="0"/>
    <x v="1"/>
    <x v="0"/>
    <x v="0"/>
    <x v="3"/>
    <x v="0"/>
    <x v="1"/>
    <x v="3"/>
    <x v="3"/>
  </r>
  <r>
    <x v="2"/>
    <x v="1"/>
    <x v="1"/>
    <x v="0"/>
    <x v="0"/>
    <x v="1"/>
    <x v="2"/>
    <x v="2"/>
    <x v="1"/>
    <x v="1"/>
    <x v="1"/>
    <x v="2"/>
    <x v="1"/>
    <x v="1"/>
    <x v="1"/>
    <x v="0"/>
    <x v="0"/>
    <x v="1"/>
    <x v="0"/>
    <x v="0"/>
    <x v="4"/>
    <x v="0"/>
    <x v="1"/>
    <x v="4"/>
    <x v="4"/>
  </r>
  <r>
    <x v="3"/>
    <x v="1"/>
    <x v="1"/>
    <x v="0"/>
    <x v="0"/>
    <x v="1"/>
    <x v="3"/>
    <x v="3"/>
    <x v="1"/>
    <x v="1"/>
    <x v="1"/>
    <x v="3"/>
    <x v="1"/>
    <x v="1"/>
    <x v="1"/>
    <x v="0"/>
    <x v="0"/>
    <x v="1"/>
    <x v="0"/>
    <x v="0"/>
    <x v="5"/>
    <x v="1"/>
    <x v="1"/>
    <x v="5"/>
    <x v="5"/>
  </r>
  <r>
    <x v="3"/>
    <x v="1"/>
    <x v="1"/>
    <x v="0"/>
    <x v="0"/>
    <x v="1"/>
    <x v="3"/>
    <x v="3"/>
    <x v="1"/>
    <x v="1"/>
    <x v="1"/>
    <x v="3"/>
    <x v="1"/>
    <x v="1"/>
    <x v="1"/>
    <x v="0"/>
    <x v="0"/>
    <x v="1"/>
    <x v="0"/>
    <x v="0"/>
    <x v="6"/>
    <x v="1"/>
    <x v="1"/>
    <x v="6"/>
    <x v="6"/>
  </r>
  <r>
    <x v="3"/>
    <x v="1"/>
    <x v="1"/>
    <x v="0"/>
    <x v="0"/>
    <x v="1"/>
    <x v="3"/>
    <x v="3"/>
    <x v="1"/>
    <x v="1"/>
    <x v="1"/>
    <x v="3"/>
    <x v="1"/>
    <x v="1"/>
    <x v="1"/>
    <x v="0"/>
    <x v="0"/>
    <x v="1"/>
    <x v="0"/>
    <x v="0"/>
    <x v="7"/>
    <x v="0"/>
    <x v="1"/>
    <x v="7"/>
    <x v="7"/>
  </r>
  <r>
    <x v="3"/>
    <x v="1"/>
    <x v="1"/>
    <x v="0"/>
    <x v="0"/>
    <x v="1"/>
    <x v="3"/>
    <x v="3"/>
    <x v="1"/>
    <x v="1"/>
    <x v="1"/>
    <x v="3"/>
    <x v="1"/>
    <x v="1"/>
    <x v="1"/>
    <x v="0"/>
    <x v="0"/>
    <x v="1"/>
    <x v="0"/>
    <x v="0"/>
    <x v="8"/>
    <x v="0"/>
    <x v="1"/>
    <x v="7"/>
    <x v="8"/>
  </r>
  <r>
    <x v="3"/>
    <x v="1"/>
    <x v="1"/>
    <x v="0"/>
    <x v="0"/>
    <x v="1"/>
    <x v="3"/>
    <x v="3"/>
    <x v="1"/>
    <x v="1"/>
    <x v="1"/>
    <x v="3"/>
    <x v="1"/>
    <x v="1"/>
    <x v="1"/>
    <x v="0"/>
    <x v="0"/>
    <x v="1"/>
    <x v="0"/>
    <x v="0"/>
    <x v="9"/>
    <x v="0"/>
    <x v="1"/>
    <x v="8"/>
    <x v="9"/>
  </r>
  <r>
    <x v="3"/>
    <x v="1"/>
    <x v="1"/>
    <x v="0"/>
    <x v="0"/>
    <x v="1"/>
    <x v="3"/>
    <x v="3"/>
    <x v="1"/>
    <x v="1"/>
    <x v="1"/>
    <x v="4"/>
    <x v="1"/>
    <x v="1"/>
    <x v="1"/>
    <x v="0"/>
    <x v="0"/>
    <x v="1"/>
    <x v="0"/>
    <x v="0"/>
    <x v="10"/>
    <x v="1"/>
    <x v="1"/>
    <x v="2"/>
    <x v="10"/>
  </r>
  <r>
    <x v="3"/>
    <x v="1"/>
    <x v="1"/>
    <x v="0"/>
    <x v="0"/>
    <x v="1"/>
    <x v="3"/>
    <x v="3"/>
    <x v="1"/>
    <x v="1"/>
    <x v="1"/>
    <x v="5"/>
    <x v="1"/>
    <x v="1"/>
    <x v="1"/>
    <x v="0"/>
    <x v="0"/>
    <x v="1"/>
    <x v="0"/>
    <x v="0"/>
    <x v="11"/>
    <x v="0"/>
    <x v="1"/>
    <x v="9"/>
    <x v="11"/>
  </r>
  <r>
    <x v="3"/>
    <x v="1"/>
    <x v="1"/>
    <x v="0"/>
    <x v="0"/>
    <x v="1"/>
    <x v="3"/>
    <x v="3"/>
    <x v="1"/>
    <x v="1"/>
    <x v="1"/>
    <x v="5"/>
    <x v="1"/>
    <x v="1"/>
    <x v="1"/>
    <x v="0"/>
    <x v="0"/>
    <x v="1"/>
    <x v="0"/>
    <x v="0"/>
    <x v="7"/>
    <x v="0"/>
    <x v="1"/>
    <x v="7"/>
    <x v="12"/>
  </r>
  <r>
    <x v="3"/>
    <x v="1"/>
    <x v="1"/>
    <x v="0"/>
    <x v="0"/>
    <x v="1"/>
    <x v="3"/>
    <x v="3"/>
    <x v="1"/>
    <x v="1"/>
    <x v="1"/>
    <x v="5"/>
    <x v="1"/>
    <x v="1"/>
    <x v="1"/>
    <x v="0"/>
    <x v="0"/>
    <x v="1"/>
    <x v="0"/>
    <x v="0"/>
    <x v="12"/>
    <x v="0"/>
    <x v="1"/>
    <x v="10"/>
    <x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1"/>
    <x v="0"/>
    <x v="0"/>
    <x v="0"/>
    <x v="0"/>
    <x v="0"/>
    <x v="0"/>
    <x v="0"/>
    <x v="0"/>
    <x v="1"/>
    <x v="2"/>
    <x v="0"/>
    <x v="0"/>
    <x v="0"/>
    <x v="0"/>
    <x v="0"/>
    <x v="2"/>
  </r>
  <r>
    <x v="0"/>
    <x v="3"/>
    <x v="0"/>
    <x v="1"/>
    <x v="0"/>
    <x v="1"/>
    <x v="2"/>
    <x v="2"/>
    <x v="2"/>
    <x v="0"/>
    <x v="0"/>
    <x v="0"/>
    <x v="1"/>
    <x v="3"/>
    <x v="0"/>
    <x v="1"/>
    <x v="0"/>
    <x v="2"/>
    <x v="0"/>
    <x v="3"/>
  </r>
  <r>
    <x v="0"/>
    <x v="4"/>
    <x v="0"/>
    <x v="1"/>
    <x v="0"/>
    <x v="1"/>
    <x v="2"/>
    <x v="2"/>
    <x v="2"/>
    <x v="0"/>
    <x v="0"/>
    <x v="0"/>
    <x v="1"/>
    <x v="3"/>
    <x v="0"/>
    <x v="1"/>
    <x v="0"/>
    <x v="2"/>
    <x v="0"/>
    <x v="3"/>
  </r>
  <r>
    <x v="0"/>
    <x v="5"/>
    <x v="0"/>
    <x v="1"/>
    <x v="0"/>
    <x v="2"/>
    <x v="3"/>
    <x v="3"/>
    <x v="3"/>
    <x v="0"/>
    <x v="0"/>
    <x v="0"/>
    <x v="1"/>
    <x v="4"/>
    <x v="0"/>
    <x v="1"/>
    <x v="0"/>
    <x v="3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0"/>
    <x v="0"/>
    <x v="1"/>
    <x v="0"/>
    <x v="1"/>
    <x v="0"/>
    <x v="0"/>
  </r>
  <r>
    <x v="0"/>
    <x v="2"/>
    <x v="0"/>
    <x v="0"/>
    <x v="0"/>
    <x v="0"/>
    <x v="1"/>
    <x v="1"/>
    <x v="1"/>
    <x v="0"/>
    <x v="0"/>
    <x v="0"/>
    <x v="0"/>
    <x v="1"/>
    <x v="0"/>
    <x v="0"/>
    <x v="0"/>
    <x v="2"/>
    <x v="0"/>
    <x v="0"/>
  </r>
  <r>
    <x v="0"/>
    <x v="3"/>
    <x v="0"/>
    <x v="0"/>
    <x v="0"/>
    <x v="0"/>
    <x v="2"/>
    <x v="2"/>
    <x v="2"/>
    <x v="0"/>
    <x v="0"/>
    <x v="0"/>
    <x v="1"/>
    <x v="2"/>
    <x v="0"/>
    <x v="1"/>
    <x v="0"/>
    <x v="3"/>
    <x v="0"/>
    <x v="0"/>
  </r>
  <r>
    <x v="0"/>
    <x v="4"/>
    <x v="0"/>
    <x v="1"/>
    <x v="0"/>
    <x v="0"/>
    <x v="0"/>
    <x v="0"/>
    <x v="0"/>
    <x v="0"/>
    <x v="0"/>
    <x v="0"/>
    <x v="2"/>
    <x v="3"/>
    <x v="0"/>
    <x v="2"/>
    <x v="0"/>
    <x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3"/>
        <item m="1" x="4"/>
        <item x="2"/>
        <item x="1"/>
        <item x="0"/>
        <item m="1" x="5"/>
        <item m="1" x="6"/>
      </items>
    </pivotField>
  </pivotFields>
  <rowFields count="3">
    <field x="19"/>
    <field x="4"/>
    <field x="18"/>
  </rowFields>
  <rowItems count="5">
    <i>
      <x/>
      <x/>
      <x/>
    </i>
    <i>
      <x v="2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1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3">
        <item x="0"/>
        <item m="1" x="1"/>
        <item m="1" x="2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2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m="1" x="2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6">
      <pivotArea outline="0" fieldPosition="0"/>
    </format>
    <format dxfId="15">
      <pivotArea grandRow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grandRow="1" outline="0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5" count="1">
            <x v="0"/>
          </reference>
        </references>
      </pivotArea>
    </format>
    <format dxfId="6">
      <pivotArea field="5" type="button" dataOnly="0" labelOnly="1" outline="0" axis="axisRow" fieldPosition="0"/>
    </format>
    <format dxfId="5">
      <pivotArea field="0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7" firstHeaderRow="1" firstDataRow="2" firstDataCol="2"/>
  <pivotFields count="25">
    <pivotField axis="axisRow" dataField="1" compact="0" outline="0" subtotalTop="0" showAll="0" includeNewItemsInFilter="1" defaultSubtotal="0">
      <items count="15">
        <item x="1"/>
        <item m="1" x="4"/>
        <item m="1" x="5"/>
        <item x="3"/>
        <item m="1" x="6"/>
        <item m="1" x="7"/>
        <item m="1" x="8"/>
        <item x="2"/>
        <item m="1" x="9"/>
        <item m="1" x="10"/>
        <item m="1" x="11"/>
        <item m="1" x="12"/>
        <item m="1" x="13"/>
        <item m="1" x="14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7">
    <i>
      <x v="1"/>
      <x v="14"/>
    </i>
    <i t="default">
      <x v="1"/>
    </i>
    <i>
      <x v="2"/>
      <x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6">
      <pivotArea dataOnly="0" outline="0" fieldPosition="0">
        <references count="1">
          <reference field="4294967294" count="0"/>
        </references>
      </pivotArea>
    </format>
    <format dxfId="25">
      <pivotArea field="0" type="button" dataOnly="0" labelOnly="1" outline="0" axis="axisRow" fieldPosition="1"/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x="0"/>
        <item x="1"/>
        <item m="1"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/>
    </i>
    <i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0">
      <pivotArea grandRow="1" outline="0" fieldPosition="0"/>
    </format>
    <format dxfId="39">
      <pivotArea dataOnly="0" labelOnly="1" grandRow="1" outline="0" fieldPosition="0"/>
    </format>
    <format dxfId="38">
      <pivotArea outline="0" fieldPosition="0">
        <references count="1">
          <reference field="4294967294" count="1" selected="0">
            <x v="1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5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4">
      <pivotArea grandRow="1" outline="0" fieldPosition="0"/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8" count="1">
            <x v="0"/>
          </reference>
        </references>
      </pivotArea>
    </format>
    <format dxfId="31">
      <pivotArea field="8" type="button" dataOnly="0" labelOnly="1" outline="0" axis="axisRow" fieldPosition="0"/>
    </format>
    <format dxfId="30">
      <pivotArea field="0" type="button" dataOnly="0" labelOnly="1" outline="0" axis="axisRow" fieldPosition="1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839793449&amp;dt=Apr-09-01" TargetMode="External"/><Relationship Id="rId2" Type="http://schemas.openxmlformats.org/officeDocument/2006/relationships/hyperlink" Target="https://www.intcx.com/ReportServlet/any.class?operation=confirm&amp;dealID=802918409&amp;dt=Apr-09-01" TargetMode="External"/><Relationship Id="rId1" Type="http://schemas.openxmlformats.org/officeDocument/2006/relationships/hyperlink" Target="https://www.intcx.com/ReportServlet/any.class?operation=confirm&amp;dealID=100043565&amp;dt=Apr-09-01" TargetMode="External"/><Relationship Id="rId5" Type="http://schemas.openxmlformats.org/officeDocument/2006/relationships/hyperlink" Target="https://www.intcx.com/ReportServlet/any.class?operation=confirm&amp;dealID=182884085&amp;dt=Apr-09-01" TargetMode="External"/><Relationship Id="rId4" Type="http://schemas.openxmlformats.org/officeDocument/2006/relationships/hyperlink" Target="https://www.intcx.com/ReportServlet/any.class?operation=confirm&amp;dealID=119642294&amp;dt=Apr-09-0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806516622&amp;dt=Apr-09-01" TargetMode="External"/><Relationship Id="rId2" Type="http://schemas.openxmlformats.org/officeDocument/2006/relationships/hyperlink" Target="https://www.intcx.com/ReportServlet/any.class?operation=confirm&amp;dealID=185025969&amp;dt=Apr-09-01" TargetMode="External"/><Relationship Id="rId1" Type="http://schemas.openxmlformats.org/officeDocument/2006/relationships/hyperlink" Target="https://www.intcx.com/ReportServlet/any.class?operation=confirm&amp;dealID=125563323&amp;dt=Apr-09-01" TargetMode="External"/><Relationship Id="rId6" Type="http://schemas.openxmlformats.org/officeDocument/2006/relationships/hyperlink" Target="https://www.intcx.com/ReportServlet/any.class?operation=confirm&amp;dealID=131194318&amp;dt=Apr-09-01" TargetMode="External"/><Relationship Id="rId5" Type="http://schemas.openxmlformats.org/officeDocument/2006/relationships/hyperlink" Target="https://www.intcx.com/ReportServlet/any.class?operation=confirm&amp;dealID=136372521&amp;dt=Apr-09-01" TargetMode="External"/><Relationship Id="rId4" Type="http://schemas.openxmlformats.org/officeDocument/2006/relationships/hyperlink" Target="https://www.intcx.com/ReportServlet/any.class?operation=confirm&amp;dealID=144894117&amp;dt=Apr-09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0" customWidth="1"/>
    <col min="6" max="6" width="22.7109375" bestFit="1" customWidth="1"/>
    <col min="7" max="7" width="5.42578125" bestFit="1" customWidth="1"/>
    <col min="8" max="8" width="10.85546875" bestFit="1" customWidth="1"/>
  </cols>
  <sheetData>
    <row r="1" spans="2:8" ht="13.5" thickBot="1" x14ac:dyDescent="0.25">
      <c r="B1" s="153">
        <v>36990</v>
      </c>
      <c r="C1" s="154"/>
      <c r="D1" s="155"/>
      <c r="E1" s="155"/>
      <c r="F1" s="155"/>
      <c r="G1" s="155"/>
      <c r="H1" s="156"/>
    </row>
    <row r="2" spans="2:8" ht="13.5" thickBot="1" x14ac:dyDescent="0.25"/>
    <row r="3" spans="2:8" ht="13.5" thickBot="1" x14ac:dyDescent="0.25">
      <c r="B3" s="165" t="s">
        <v>325</v>
      </c>
      <c r="C3" s="166"/>
      <c r="E3" s="167" t="s">
        <v>319</v>
      </c>
      <c r="F3" s="168"/>
      <c r="G3" s="168"/>
      <c r="H3" s="169"/>
    </row>
    <row r="4" spans="2:8" ht="13.5" thickBot="1" x14ac:dyDescent="0.25">
      <c r="B4" s="149" t="s">
        <v>320</v>
      </c>
      <c r="C4" s="157" t="s">
        <v>8</v>
      </c>
      <c r="E4" s="149" t="s">
        <v>322</v>
      </c>
      <c r="F4" s="150" t="s">
        <v>320</v>
      </c>
      <c r="G4" s="151" t="s">
        <v>71</v>
      </c>
      <c r="H4" s="152" t="s">
        <v>8</v>
      </c>
    </row>
    <row r="5" spans="2:8" ht="13.5" thickBot="1" x14ac:dyDescent="0.25">
      <c r="B5" s="126" t="s">
        <v>298</v>
      </c>
      <c r="C5" s="127">
        <f>'ICE-Power'!H1</f>
        <v>4640800</v>
      </c>
      <c r="D5" s="121"/>
      <c r="E5" s="133" t="s">
        <v>111</v>
      </c>
      <c r="F5" s="134" t="s">
        <v>28</v>
      </c>
      <c r="G5" s="135">
        <f>'ICE-EPM'!B6</f>
        <v>6</v>
      </c>
      <c r="H5" s="136">
        <f>'ICE-EPM'!C6</f>
        <v>60000</v>
      </c>
    </row>
    <row r="6" spans="2:8" ht="13.5" thickBot="1" x14ac:dyDescent="0.25">
      <c r="B6" s="128" t="s">
        <v>299</v>
      </c>
      <c r="C6" s="129">
        <f>SUM(C7:C8)</f>
        <v>73675000</v>
      </c>
      <c r="E6" s="137" t="s">
        <v>110</v>
      </c>
      <c r="F6" s="138" t="s">
        <v>318</v>
      </c>
      <c r="G6" s="139">
        <f>'ICE-ENA'!B6</f>
        <v>5</v>
      </c>
      <c r="H6" s="140">
        <f>'ICE-ENA'!C6</f>
        <v>2822500</v>
      </c>
    </row>
    <row r="7" spans="2:8" ht="13.5" thickBot="1" x14ac:dyDescent="0.25">
      <c r="B7" s="130" t="s">
        <v>296</v>
      </c>
      <c r="C7" s="131">
        <f>'ICE-Physical Gas'!H1</f>
        <v>4880000</v>
      </c>
      <c r="E7" s="141" t="s">
        <v>110</v>
      </c>
      <c r="F7" s="142" t="s">
        <v>381</v>
      </c>
      <c r="G7" s="143">
        <f>'ICE-ENA'!B7</f>
        <v>0</v>
      </c>
      <c r="H7" s="144">
        <f>'ICE-ENA'!C7</f>
        <v>0</v>
      </c>
    </row>
    <row r="8" spans="2:8" ht="16.5" customHeight="1" thickBot="1" x14ac:dyDescent="0.25">
      <c r="B8" s="132" t="s">
        <v>297</v>
      </c>
      <c r="C8" s="129">
        <f>'ICE-Financial Gas'!H1</f>
        <v>68795000</v>
      </c>
      <c r="E8" s="141" t="s">
        <v>321</v>
      </c>
      <c r="F8" s="142"/>
      <c r="G8" s="143">
        <f>'ICE-ECC'!B6</f>
        <v>0</v>
      </c>
      <c r="H8" s="144">
        <f>'ICE-ECC'!C6</f>
        <v>0</v>
      </c>
    </row>
    <row r="9" spans="2:8" ht="13.5" thickBot="1" x14ac:dyDescent="0.25">
      <c r="B9" s="125"/>
      <c r="C9" s="2"/>
      <c r="E9" s="52"/>
      <c r="F9" s="52"/>
      <c r="G9" s="52"/>
      <c r="H9" s="52"/>
    </row>
    <row r="10" spans="2:8" ht="13.5" thickBot="1" x14ac:dyDescent="0.25">
      <c r="E10" s="167" t="s">
        <v>323</v>
      </c>
      <c r="F10" s="168"/>
      <c r="G10" s="168"/>
      <c r="H10" s="169"/>
    </row>
    <row r="11" spans="2:8" ht="13.5" thickBot="1" x14ac:dyDescent="0.25">
      <c r="E11" s="149" t="s">
        <v>322</v>
      </c>
      <c r="F11" s="150" t="s">
        <v>320</v>
      </c>
      <c r="G11" s="151" t="s">
        <v>71</v>
      </c>
      <c r="H11" s="152" t="s">
        <v>8</v>
      </c>
    </row>
    <row r="12" spans="2:8" x14ac:dyDescent="0.2">
      <c r="E12" s="133" t="s">
        <v>111</v>
      </c>
      <c r="F12" s="134" t="s">
        <v>28</v>
      </c>
      <c r="G12" s="135">
        <f>'DD-EPM'!B6</f>
        <v>5</v>
      </c>
      <c r="H12" s="136">
        <f>'DD-EPM'!C6</f>
        <v>28000</v>
      </c>
    </row>
    <row r="13" spans="2:8" ht="13.5" thickBot="1" x14ac:dyDescent="0.25">
      <c r="E13" s="133" t="s">
        <v>110</v>
      </c>
      <c r="F13" s="134" t="s">
        <v>28</v>
      </c>
      <c r="G13" s="135">
        <f>'DD-ENA'!B8</f>
        <v>1</v>
      </c>
      <c r="H13" s="136">
        <f>'DD-ENA'!C8</f>
        <v>800</v>
      </c>
    </row>
    <row r="14" spans="2:8" ht="13.5" thickBot="1" x14ac:dyDescent="0.25">
      <c r="E14" s="145" t="s">
        <v>110</v>
      </c>
      <c r="F14" s="146" t="s">
        <v>379</v>
      </c>
      <c r="G14" s="147">
        <f>'DD-ENA'!B7</f>
        <v>13</v>
      </c>
      <c r="H14" s="148">
        <f>'DD-ENA'!C7</f>
        <v>65000</v>
      </c>
    </row>
    <row r="15" spans="2:8" ht="13.5" thickBot="1" x14ac:dyDescent="0.25">
      <c r="E15" s="137" t="s">
        <v>110</v>
      </c>
      <c r="F15" s="138" t="s">
        <v>324</v>
      </c>
      <c r="G15" s="139">
        <f>'DD-ENA'!B6</f>
        <v>0</v>
      </c>
      <c r="H15" s="140">
        <f>'DD-ENA'!C6</f>
        <v>0</v>
      </c>
    </row>
    <row r="16" spans="2:8" ht="16.5" customHeight="1" thickBot="1" x14ac:dyDescent="0.25">
      <c r="E16" s="141" t="s">
        <v>112</v>
      </c>
      <c r="F16" s="142" t="s">
        <v>380</v>
      </c>
      <c r="G16" s="143">
        <f>'DD-EGL'!B6</f>
        <v>0</v>
      </c>
      <c r="H16" s="144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22"/>
      <c r="C23" s="124"/>
      <c r="D23" s="123"/>
    </row>
    <row r="24" spans="2:6" x14ac:dyDescent="0.2">
      <c r="B24" s="122"/>
      <c r="C24" s="124"/>
      <c r="D24" s="123"/>
      <c r="E24" s="123"/>
    </row>
    <row r="25" spans="2:6" x14ac:dyDescent="0.2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61" t="s">
        <v>259</v>
      </c>
    </row>
    <row r="2" spans="1:25" x14ac:dyDescent="0.2">
      <c r="A2" s="105" t="s">
        <v>64</v>
      </c>
    </row>
    <row r="3" spans="1:25" x14ac:dyDescent="0.2">
      <c r="A3" s="104">
        <f>'E-Mail'!$B$1</f>
        <v>36990</v>
      </c>
    </row>
    <row r="4" spans="1:25" x14ac:dyDescent="0.2">
      <c r="A4" s="105"/>
    </row>
    <row r="5" spans="1:25" ht="13.5" thickBot="1" x14ac:dyDescent="0.25">
      <c r="A5" s="20" t="s">
        <v>72</v>
      </c>
      <c r="B5" s="20" t="s">
        <v>71</v>
      </c>
      <c r="C5" s="20" t="s">
        <v>8</v>
      </c>
    </row>
    <row r="6" spans="1:25" x14ac:dyDescent="0.2">
      <c r="A6" s="17" t="s">
        <v>295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82</v>
      </c>
      <c r="B7" s="21">
        <f>COUNTIF($F$10:$F$5002,A7)</f>
        <v>13</v>
      </c>
      <c r="C7" s="21">
        <f>SUMIF($F$10:$F$5003,A7,$C$10:$C$5003)</f>
        <v>65000</v>
      </c>
    </row>
    <row r="8" spans="1:25" x14ac:dyDescent="0.2">
      <c r="A8" s="17" t="s">
        <v>77</v>
      </c>
      <c r="B8" s="21">
        <f>COUNTIF($F$10:$F$5002,A8)</f>
        <v>1</v>
      </c>
      <c r="C8" s="21">
        <f>SUMIF($F$10:$F$5003,A8,$C$10:$C$5003)</f>
        <v>800</v>
      </c>
    </row>
    <row r="9" spans="1:25" ht="13.5" thickBot="1" x14ac:dyDescent="0.25"/>
    <row r="10" spans="1:25" ht="26.25" thickBot="1" x14ac:dyDescent="0.25">
      <c r="A10" s="25" t="s">
        <v>258</v>
      </c>
      <c r="B10" s="24" t="s">
        <v>261</v>
      </c>
      <c r="C10" s="25" t="s">
        <v>74</v>
      </c>
      <c r="D10" s="78" t="s">
        <v>273</v>
      </c>
      <c r="E10" s="78" t="s">
        <v>274</v>
      </c>
      <c r="F10" s="78" t="s">
        <v>275</v>
      </c>
      <c r="G10" s="78" t="s">
        <v>276</v>
      </c>
      <c r="H10" s="78" t="s">
        <v>277</v>
      </c>
      <c r="I10" s="78" t="s">
        <v>278</v>
      </c>
      <c r="J10" s="78" t="s">
        <v>279</v>
      </c>
      <c r="K10" s="78" t="s">
        <v>280</v>
      </c>
      <c r="L10" s="78" t="s">
        <v>281</v>
      </c>
      <c r="M10" s="78" t="s">
        <v>282</v>
      </c>
      <c r="N10" s="78" t="s">
        <v>283</v>
      </c>
      <c r="O10" s="78" t="s">
        <v>284</v>
      </c>
      <c r="P10" s="78" t="s">
        <v>285</v>
      </c>
      <c r="Q10" s="78" t="s">
        <v>286</v>
      </c>
      <c r="R10" s="78" t="s">
        <v>287</v>
      </c>
      <c r="S10" s="78" t="s">
        <v>288</v>
      </c>
      <c r="T10" s="78" t="s">
        <v>289</v>
      </c>
      <c r="U10" s="78" t="s">
        <v>290</v>
      </c>
      <c r="V10" s="78" t="s">
        <v>291</v>
      </c>
      <c r="W10" s="78" t="s">
        <v>292</v>
      </c>
      <c r="X10" s="78" t="s">
        <v>293</v>
      </c>
      <c r="Y10" s="78" t="s">
        <v>294</v>
      </c>
    </row>
    <row r="11" spans="1:25" ht="25.5" x14ac:dyDescent="0.2">
      <c r="A11" s="31" t="str">
        <f t="shared" ref="A11:A42" si="0">VLOOKUP(G11,DDENA_USERS,2,FALSE)</f>
        <v>Gautam Gupta</v>
      </c>
      <c r="B11" s="30">
        <f>IF(ISNUMBER(FIND("Pow",F11))=TRUE,((VALUE(MID(R11,FIND("-",R11)+1,2)))-(VALUE(MID(R11,FIND("-",R11)-1,1)))+1)*(Q11-P11+1),(Q11-P11+1))</f>
        <v>16</v>
      </c>
      <c r="C11" s="31">
        <f>B11*W11</f>
        <v>800</v>
      </c>
      <c r="D11" s="79" t="s">
        <v>75</v>
      </c>
      <c r="E11" s="79" t="s">
        <v>76</v>
      </c>
      <c r="F11" s="79" t="s">
        <v>77</v>
      </c>
      <c r="G11" s="79" t="s">
        <v>173</v>
      </c>
      <c r="H11" s="79" t="s">
        <v>415</v>
      </c>
      <c r="I11" s="79" t="s">
        <v>79</v>
      </c>
      <c r="J11" s="79" t="s">
        <v>356</v>
      </c>
      <c r="K11" s="79" t="s">
        <v>357</v>
      </c>
      <c r="L11" s="79" t="s">
        <v>615</v>
      </c>
      <c r="M11" s="79" t="s">
        <v>358</v>
      </c>
      <c r="N11" s="79" t="s">
        <v>615</v>
      </c>
      <c r="O11" s="79" t="s">
        <v>80</v>
      </c>
      <c r="P11" s="83">
        <v>36991</v>
      </c>
      <c r="Q11" s="83">
        <v>36991</v>
      </c>
      <c r="R11" s="79" t="s">
        <v>359</v>
      </c>
      <c r="S11" s="79"/>
      <c r="T11" s="80">
        <v>36990</v>
      </c>
      <c r="U11" s="79" t="s">
        <v>616</v>
      </c>
      <c r="V11" s="79" t="s">
        <v>360</v>
      </c>
      <c r="W11" s="79">
        <v>50</v>
      </c>
      <c r="X11" s="79">
        <v>49.75</v>
      </c>
      <c r="Y11" s="79">
        <v>22929</v>
      </c>
    </row>
    <row r="12" spans="1:25" ht="25.5" x14ac:dyDescent="0.2">
      <c r="A12" s="31" t="str">
        <f t="shared" si="0"/>
        <v>Chris Germany</v>
      </c>
      <c r="B12" s="30">
        <f>IF(ISNUMBER(FIND("Pow",F12))=TRUE,((VALUE(MID(R12,FIND("-",R12)+1,2)))-(VALUE(MID(R12,FIND("-",R12)-1,1)))+1)*(Q12-P12+1),(Q12-P12+1))</f>
        <v>1</v>
      </c>
      <c r="C12" s="31">
        <f>B12*W12</f>
        <v>5000</v>
      </c>
      <c r="D12" s="81" t="s">
        <v>75</v>
      </c>
      <c r="E12" s="81" t="s">
        <v>76</v>
      </c>
      <c r="F12" s="81" t="s">
        <v>82</v>
      </c>
      <c r="G12" s="81" t="s">
        <v>83</v>
      </c>
      <c r="H12" s="81" t="s">
        <v>399</v>
      </c>
      <c r="I12" s="81" t="s">
        <v>84</v>
      </c>
      <c r="J12" s="81" t="s">
        <v>85</v>
      </c>
      <c r="K12" s="81" t="s">
        <v>86</v>
      </c>
      <c r="L12" s="81" t="s">
        <v>400</v>
      </c>
      <c r="M12" s="81" t="s">
        <v>87</v>
      </c>
      <c r="N12" s="81"/>
      <c r="O12" s="81" t="s">
        <v>372</v>
      </c>
      <c r="P12" s="84">
        <v>36991</v>
      </c>
      <c r="Q12" s="84">
        <v>36991</v>
      </c>
      <c r="R12" s="81"/>
      <c r="S12" s="81"/>
      <c r="T12" s="82">
        <v>36990</v>
      </c>
      <c r="U12" s="81" t="s">
        <v>617</v>
      </c>
      <c r="V12" s="81" t="s">
        <v>360</v>
      </c>
      <c r="W12" s="81">
        <v>5000</v>
      </c>
      <c r="X12" s="81">
        <v>5.38</v>
      </c>
      <c r="Y12" s="81">
        <v>23068</v>
      </c>
    </row>
    <row r="13" spans="1:25" ht="25.5" x14ac:dyDescent="0.2">
      <c r="A13" s="31" t="str">
        <f t="shared" si="0"/>
        <v>Chris Germany</v>
      </c>
      <c r="B13" s="30">
        <f t="shared" ref="B13:B76" si="1">IF(ISNUMBER(FIND("Pow",F13))=TRUE,((VALUE(MID(R13,FIND("-",R13)+1,2)))-(VALUE(MID(R13,FIND("-",R13)-1,1)))+1)*(Q13-P13+1),(Q13-P13+1))</f>
        <v>1</v>
      </c>
      <c r="C13" s="31">
        <f t="shared" ref="C13:C76" si="2">B13*W13</f>
        <v>5000</v>
      </c>
      <c r="D13" s="79" t="s">
        <v>75</v>
      </c>
      <c r="E13" s="79" t="s">
        <v>76</v>
      </c>
      <c r="F13" s="79" t="s">
        <v>82</v>
      </c>
      <c r="G13" s="79" t="s">
        <v>83</v>
      </c>
      <c r="H13" s="79" t="s">
        <v>399</v>
      </c>
      <c r="I13" s="79" t="s">
        <v>84</v>
      </c>
      <c r="J13" s="79" t="s">
        <v>85</v>
      </c>
      <c r="K13" s="79" t="s">
        <v>86</v>
      </c>
      <c r="L13" s="79" t="s">
        <v>400</v>
      </c>
      <c r="M13" s="79" t="s">
        <v>87</v>
      </c>
      <c r="N13" s="79"/>
      <c r="O13" s="79" t="s">
        <v>372</v>
      </c>
      <c r="P13" s="83">
        <v>36991</v>
      </c>
      <c r="Q13" s="83">
        <v>36991</v>
      </c>
      <c r="R13" s="79"/>
      <c r="S13" s="79"/>
      <c r="T13" s="80">
        <v>36990</v>
      </c>
      <c r="U13" s="79" t="s">
        <v>618</v>
      </c>
      <c r="V13" s="79" t="s">
        <v>360</v>
      </c>
      <c r="W13" s="79">
        <v>5000</v>
      </c>
      <c r="X13" s="79">
        <v>5.39</v>
      </c>
      <c r="Y13" s="79">
        <v>23156</v>
      </c>
    </row>
    <row r="14" spans="1:25" ht="25.5" x14ac:dyDescent="0.2">
      <c r="A14" s="31" t="str">
        <f t="shared" si="0"/>
        <v>Susan Pereira</v>
      </c>
      <c r="B14" s="30">
        <f t="shared" si="1"/>
        <v>1</v>
      </c>
      <c r="C14" s="31">
        <f t="shared" si="2"/>
        <v>5000</v>
      </c>
      <c r="D14" s="81" t="s">
        <v>75</v>
      </c>
      <c r="E14" s="81" t="s">
        <v>76</v>
      </c>
      <c r="F14" s="81" t="s">
        <v>82</v>
      </c>
      <c r="G14" s="81" t="s">
        <v>91</v>
      </c>
      <c r="H14" s="81" t="s">
        <v>619</v>
      </c>
      <c r="I14" s="81" t="s">
        <v>84</v>
      </c>
      <c r="J14" s="81" t="s">
        <v>85</v>
      </c>
      <c r="K14" s="81" t="s">
        <v>86</v>
      </c>
      <c r="L14" s="81" t="s">
        <v>620</v>
      </c>
      <c r="M14" s="81" t="s">
        <v>87</v>
      </c>
      <c r="N14" s="81"/>
      <c r="O14" s="81" t="s">
        <v>372</v>
      </c>
      <c r="P14" s="84">
        <v>36991</v>
      </c>
      <c r="Q14" s="84">
        <v>36991</v>
      </c>
      <c r="R14" s="81"/>
      <c r="S14" s="81"/>
      <c r="T14" s="82">
        <v>36990</v>
      </c>
      <c r="U14" s="81" t="s">
        <v>621</v>
      </c>
      <c r="V14" s="81" t="s">
        <v>360</v>
      </c>
      <c r="W14" s="81">
        <v>5000</v>
      </c>
      <c r="X14" s="81">
        <v>5.43</v>
      </c>
      <c r="Y14" s="81">
        <v>22986</v>
      </c>
    </row>
    <row r="15" spans="1:25" ht="25.5" x14ac:dyDescent="0.2">
      <c r="A15" s="31" t="str">
        <f t="shared" si="0"/>
        <v>Susan Pereira</v>
      </c>
      <c r="B15" s="30">
        <f t="shared" si="1"/>
        <v>1</v>
      </c>
      <c r="C15" s="31">
        <f t="shared" si="2"/>
        <v>5000</v>
      </c>
      <c r="D15" s="79" t="s">
        <v>75</v>
      </c>
      <c r="E15" s="79" t="s">
        <v>76</v>
      </c>
      <c r="F15" s="79" t="s">
        <v>82</v>
      </c>
      <c r="G15" s="79" t="s">
        <v>91</v>
      </c>
      <c r="H15" s="79" t="s">
        <v>619</v>
      </c>
      <c r="I15" s="79" t="s">
        <v>84</v>
      </c>
      <c r="J15" s="79" t="s">
        <v>85</v>
      </c>
      <c r="K15" s="79" t="s">
        <v>86</v>
      </c>
      <c r="L15" s="79" t="s">
        <v>620</v>
      </c>
      <c r="M15" s="79" t="s">
        <v>87</v>
      </c>
      <c r="N15" s="79"/>
      <c r="O15" s="79" t="s">
        <v>372</v>
      </c>
      <c r="P15" s="83">
        <v>36991</v>
      </c>
      <c r="Q15" s="83">
        <v>36991</v>
      </c>
      <c r="R15" s="79"/>
      <c r="S15" s="79"/>
      <c r="T15" s="80">
        <v>36990</v>
      </c>
      <c r="U15" s="79" t="s">
        <v>622</v>
      </c>
      <c r="V15" s="79" t="s">
        <v>360</v>
      </c>
      <c r="W15" s="79">
        <v>5000</v>
      </c>
      <c r="X15" s="79">
        <v>5.46</v>
      </c>
      <c r="Y15" s="79">
        <v>23120</v>
      </c>
    </row>
    <row r="16" spans="1:25" ht="25.5" x14ac:dyDescent="0.2">
      <c r="A16" s="31" t="str">
        <f t="shared" si="0"/>
        <v>Kelli Stevens</v>
      </c>
      <c r="B16" s="30">
        <f t="shared" si="1"/>
        <v>1</v>
      </c>
      <c r="C16" s="31">
        <f t="shared" si="2"/>
        <v>5000</v>
      </c>
      <c r="D16" s="81" t="s">
        <v>75</v>
      </c>
      <c r="E16" s="81" t="s">
        <v>76</v>
      </c>
      <c r="F16" s="81" t="s">
        <v>82</v>
      </c>
      <c r="G16" s="81" t="s">
        <v>94</v>
      </c>
      <c r="H16" s="81" t="s">
        <v>373</v>
      </c>
      <c r="I16" s="81" t="s">
        <v>84</v>
      </c>
      <c r="J16" s="81" t="s">
        <v>85</v>
      </c>
      <c r="K16" s="81" t="s">
        <v>86</v>
      </c>
      <c r="L16" s="81" t="s">
        <v>444</v>
      </c>
      <c r="M16" s="81" t="s">
        <v>87</v>
      </c>
      <c r="N16" s="81"/>
      <c r="O16" s="81" t="s">
        <v>372</v>
      </c>
      <c r="P16" s="84">
        <v>36991</v>
      </c>
      <c r="Q16" s="84">
        <v>36991</v>
      </c>
      <c r="R16" s="81"/>
      <c r="S16" s="81"/>
      <c r="T16" s="82">
        <v>36990</v>
      </c>
      <c r="U16" s="81" t="s">
        <v>623</v>
      </c>
      <c r="V16" s="81" t="s">
        <v>81</v>
      </c>
      <c r="W16" s="81">
        <v>5000</v>
      </c>
      <c r="X16" s="81">
        <v>5.2649999999999997</v>
      </c>
      <c r="Y16" s="81">
        <v>22950</v>
      </c>
    </row>
    <row r="17" spans="1:25" ht="25.5" x14ac:dyDescent="0.2">
      <c r="A17" s="31" t="str">
        <f t="shared" si="0"/>
        <v>Kelli Stevens</v>
      </c>
      <c r="B17" s="30">
        <f t="shared" si="1"/>
        <v>1</v>
      </c>
      <c r="C17" s="31">
        <f t="shared" si="2"/>
        <v>5000</v>
      </c>
      <c r="D17" s="79" t="s">
        <v>75</v>
      </c>
      <c r="E17" s="79" t="s">
        <v>76</v>
      </c>
      <c r="F17" s="79" t="s">
        <v>82</v>
      </c>
      <c r="G17" s="79" t="s">
        <v>94</v>
      </c>
      <c r="H17" s="79" t="s">
        <v>373</v>
      </c>
      <c r="I17" s="79" t="s">
        <v>84</v>
      </c>
      <c r="J17" s="79" t="s">
        <v>85</v>
      </c>
      <c r="K17" s="79" t="s">
        <v>86</v>
      </c>
      <c r="L17" s="79" t="s">
        <v>444</v>
      </c>
      <c r="M17" s="79" t="s">
        <v>87</v>
      </c>
      <c r="N17" s="79"/>
      <c r="O17" s="79" t="s">
        <v>372</v>
      </c>
      <c r="P17" s="83">
        <v>36991</v>
      </c>
      <c r="Q17" s="83">
        <v>36991</v>
      </c>
      <c r="R17" s="79"/>
      <c r="S17" s="79"/>
      <c r="T17" s="80">
        <v>36990</v>
      </c>
      <c r="U17" s="79" t="s">
        <v>624</v>
      </c>
      <c r="V17" s="79" t="s">
        <v>81</v>
      </c>
      <c r="W17" s="79">
        <v>5000</v>
      </c>
      <c r="X17" s="79">
        <v>5.25</v>
      </c>
      <c r="Y17" s="79">
        <v>22954</v>
      </c>
    </row>
    <row r="18" spans="1:25" ht="25.5" x14ac:dyDescent="0.2">
      <c r="A18" s="31" t="str">
        <f t="shared" si="0"/>
        <v>Kelli Stevens</v>
      </c>
      <c r="B18" s="30">
        <f t="shared" si="1"/>
        <v>1</v>
      </c>
      <c r="C18" s="31">
        <f t="shared" si="2"/>
        <v>5000</v>
      </c>
      <c r="D18" s="81" t="s">
        <v>75</v>
      </c>
      <c r="E18" s="81" t="s">
        <v>76</v>
      </c>
      <c r="F18" s="81" t="s">
        <v>82</v>
      </c>
      <c r="G18" s="81" t="s">
        <v>94</v>
      </c>
      <c r="H18" s="81" t="s">
        <v>373</v>
      </c>
      <c r="I18" s="81" t="s">
        <v>84</v>
      </c>
      <c r="J18" s="81" t="s">
        <v>85</v>
      </c>
      <c r="K18" s="81" t="s">
        <v>86</v>
      </c>
      <c r="L18" s="81" t="s">
        <v>444</v>
      </c>
      <c r="M18" s="81" t="s">
        <v>87</v>
      </c>
      <c r="N18" s="81"/>
      <c r="O18" s="81" t="s">
        <v>372</v>
      </c>
      <c r="P18" s="84">
        <v>36991</v>
      </c>
      <c r="Q18" s="84">
        <v>36991</v>
      </c>
      <c r="R18" s="81"/>
      <c r="S18" s="81"/>
      <c r="T18" s="82">
        <v>36990</v>
      </c>
      <c r="U18" s="81" t="s">
        <v>625</v>
      </c>
      <c r="V18" s="81" t="s">
        <v>360</v>
      </c>
      <c r="W18" s="81">
        <v>5000</v>
      </c>
      <c r="X18" s="81">
        <v>5.36</v>
      </c>
      <c r="Y18" s="81">
        <v>23134</v>
      </c>
    </row>
    <row r="19" spans="1:25" ht="25.5" x14ac:dyDescent="0.2">
      <c r="A19" s="31" t="str">
        <f t="shared" si="0"/>
        <v>Kelli Stevens</v>
      </c>
      <c r="B19" s="30">
        <f t="shared" si="1"/>
        <v>1</v>
      </c>
      <c r="C19" s="31">
        <f t="shared" si="2"/>
        <v>5000</v>
      </c>
      <c r="D19" s="79" t="s">
        <v>75</v>
      </c>
      <c r="E19" s="79" t="s">
        <v>76</v>
      </c>
      <c r="F19" s="79" t="s">
        <v>82</v>
      </c>
      <c r="G19" s="79" t="s">
        <v>94</v>
      </c>
      <c r="H19" s="79" t="s">
        <v>373</v>
      </c>
      <c r="I19" s="79" t="s">
        <v>84</v>
      </c>
      <c r="J19" s="79" t="s">
        <v>85</v>
      </c>
      <c r="K19" s="79" t="s">
        <v>86</v>
      </c>
      <c r="L19" s="79" t="s">
        <v>444</v>
      </c>
      <c r="M19" s="79" t="s">
        <v>87</v>
      </c>
      <c r="N19" s="79"/>
      <c r="O19" s="79" t="s">
        <v>372</v>
      </c>
      <c r="P19" s="83">
        <v>36991</v>
      </c>
      <c r="Q19" s="83">
        <v>36991</v>
      </c>
      <c r="R19" s="79"/>
      <c r="S19" s="79"/>
      <c r="T19" s="80">
        <v>36990</v>
      </c>
      <c r="U19" s="79" t="s">
        <v>401</v>
      </c>
      <c r="V19" s="79" t="s">
        <v>360</v>
      </c>
      <c r="W19" s="79">
        <v>5000</v>
      </c>
      <c r="X19" s="79">
        <v>5.36</v>
      </c>
      <c r="Y19" s="79">
        <v>23143</v>
      </c>
    </row>
    <row r="20" spans="1:25" ht="25.5" x14ac:dyDescent="0.2">
      <c r="A20" s="31" t="str">
        <f t="shared" si="0"/>
        <v>Kelli Stevens</v>
      </c>
      <c r="B20" s="30">
        <f t="shared" si="1"/>
        <v>1</v>
      </c>
      <c r="C20" s="31">
        <f t="shared" si="2"/>
        <v>5000</v>
      </c>
      <c r="D20" s="81" t="s">
        <v>75</v>
      </c>
      <c r="E20" s="81" t="s">
        <v>76</v>
      </c>
      <c r="F20" s="81" t="s">
        <v>82</v>
      </c>
      <c r="G20" s="81" t="s">
        <v>94</v>
      </c>
      <c r="H20" s="81" t="s">
        <v>373</v>
      </c>
      <c r="I20" s="81" t="s">
        <v>84</v>
      </c>
      <c r="J20" s="81" t="s">
        <v>85</v>
      </c>
      <c r="K20" s="81" t="s">
        <v>86</v>
      </c>
      <c r="L20" s="81" t="s">
        <v>444</v>
      </c>
      <c r="M20" s="81" t="s">
        <v>87</v>
      </c>
      <c r="N20" s="81"/>
      <c r="O20" s="81" t="s">
        <v>372</v>
      </c>
      <c r="P20" s="84">
        <v>36991</v>
      </c>
      <c r="Q20" s="84">
        <v>36991</v>
      </c>
      <c r="R20" s="81"/>
      <c r="S20" s="81"/>
      <c r="T20" s="82">
        <v>36990</v>
      </c>
      <c r="U20" s="81" t="s">
        <v>626</v>
      </c>
      <c r="V20" s="81" t="s">
        <v>360</v>
      </c>
      <c r="W20" s="81">
        <v>5000</v>
      </c>
      <c r="X20" s="81">
        <v>5.37</v>
      </c>
      <c r="Y20" s="81">
        <v>23147</v>
      </c>
    </row>
    <row r="21" spans="1:25" ht="25.5" x14ac:dyDescent="0.2">
      <c r="A21" s="31" t="str">
        <f t="shared" si="0"/>
        <v>Kelli Stevens</v>
      </c>
      <c r="B21" s="30">
        <f t="shared" si="1"/>
        <v>1</v>
      </c>
      <c r="C21" s="31">
        <f t="shared" si="2"/>
        <v>5000</v>
      </c>
      <c r="D21" s="79" t="s">
        <v>75</v>
      </c>
      <c r="E21" s="79" t="s">
        <v>76</v>
      </c>
      <c r="F21" s="79" t="s">
        <v>82</v>
      </c>
      <c r="G21" s="79" t="s">
        <v>94</v>
      </c>
      <c r="H21" s="79" t="s">
        <v>373</v>
      </c>
      <c r="I21" s="79" t="s">
        <v>84</v>
      </c>
      <c r="J21" s="79" t="s">
        <v>85</v>
      </c>
      <c r="K21" s="79" t="s">
        <v>86</v>
      </c>
      <c r="L21" s="79" t="s">
        <v>416</v>
      </c>
      <c r="M21" s="79" t="s">
        <v>87</v>
      </c>
      <c r="N21" s="79"/>
      <c r="O21" s="79" t="s">
        <v>372</v>
      </c>
      <c r="P21" s="83">
        <v>36991</v>
      </c>
      <c r="Q21" s="83">
        <v>36991</v>
      </c>
      <c r="R21" s="79"/>
      <c r="S21" s="79"/>
      <c r="T21" s="80">
        <v>36990</v>
      </c>
      <c r="U21" s="79" t="s">
        <v>627</v>
      </c>
      <c r="V21" s="79" t="s">
        <v>81</v>
      </c>
      <c r="W21" s="79">
        <v>5000</v>
      </c>
      <c r="X21" s="79">
        <v>5.39</v>
      </c>
      <c r="Y21" s="79">
        <v>23114</v>
      </c>
    </row>
    <row r="22" spans="1:25" ht="25.5" x14ac:dyDescent="0.2">
      <c r="A22" s="31" t="str">
        <f t="shared" si="0"/>
        <v>Kelli Stevens</v>
      </c>
      <c r="B22" s="30">
        <f t="shared" si="1"/>
        <v>1</v>
      </c>
      <c r="C22" s="31">
        <f t="shared" si="2"/>
        <v>5000</v>
      </c>
      <c r="D22" s="81" t="s">
        <v>75</v>
      </c>
      <c r="E22" s="81" t="s">
        <v>76</v>
      </c>
      <c r="F22" s="81" t="s">
        <v>82</v>
      </c>
      <c r="G22" s="81" t="s">
        <v>94</v>
      </c>
      <c r="H22" s="81" t="s">
        <v>373</v>
      </c>
      <c r="I22" s="81" t="s">
        <v>84</v>
      </c>
      <c r="J22" s="81" t="s">
        <v>85</v>
      </c>
      <c r="K22" s="81" t="s">
        <v>86</v>
      </c>
      <c r="L22" s="81" t="s">
        <v>417</v>
      </c>
      <c r="M22" s="81" t="s">
        <v>87</v>
      </c>
      <c r="N22" s="81"/>
      <c r="O22" s="81" t="s">
        <v>372</v>
      </c>
      <c r="P22" s="84">
        <v>36991</v>
      </c>
      <c r="Q22" s="84">
        <v>36991</v>
      </c>
      <c r="R22" s="81"/>
      <c r="S22" s="81"/>
      <c r="T22" s="82">
        <v>36990</v>
      </c>
      <c r="U22" s="81" t="s">
        <v>628</v>
      </c>
      <c r="V22" s="81" t="s">
        <v>360</v>
      </c>
      <c r="W22" s="81">
        <v>5000</v>
      </c>
      <c r="X22" s="81">
        <v>5.3449999999999998</v>
      </c>
      <c r="Y22" s="81">
        <v>23019</v>
      </c>
    </row>
    <row r="23" spans="1:25" ht="25.5" x14ac:dyDescent="0.2">
      <c r="A23" s="31" t="str">
        <f t="shared" si="0"/>
        <v>Kelli Stevens</v>
      </c>
      <c r="B23" s="30">
        <f t="shared" si="1"/>
        <v>1</v>
      </c>
      <c r="C23" s="31">
        <f t="shared" si="2"/>
        <v>5000</v>
      </c>
      <c r="D23" s="79" t="s">
        <v>75</v>
      </c>
      <c r="E23" s="79" t="s">
        <v>76</v>
      </c>
      <c r="F23" s="79" t="s">
        <v>82</v>
      </c>
      <c r="G23" s="79" t="s">
        <v>94</v>
      </c>
      <c r="H23" s="79" t="s">
        <v>373</v>
      </c>
      <c r="I23" s="79" t="s">
        <v>84</v>
      </c>
      <c r="J23" s="79" t="s">
        <v>85</v>
      </c>
      <c r="K23" s="79" t="s">
        <v>86</v>
      </c>
      <c r="L23" s="79" t="s">
        <v>417</v>
      </c>
      <c r="M23" s="79" t="s">
        <v>87</v>
      </c>
      <c r="N23" s="79"/>
      <c r="O23" s="79" t="s">
        <v>372</v>
      </c>
      <c r="P23" s="83">
        <v>36991</v>
      </c>
      <c r="Q23" s="83">
        <v>36991</v>
      </c>
      <c r="R23" s="79"/>
      <c r="S23" s="79"/>
      <c r="T23" s="80">
        <v>36990</v>
      </c>
      <c r="U23" s="79" t="s">
        <v>625</v>
      </c>
      <c r="V23" s="79" t="s">
        <v>360</v>
      </c>
      <c r="W23" s="79">
        <v>5000</v>
      </c>
      <c r="X23" s="79">
        <v>5.36</v>
      </c>
      <c r="Y23" s="79">
        <v>23133</v>
      </c>
    </row>
    <row r="24" spans="1:25" ht="25.5" x14ac:dyDescent="0.2">
      <c r="A24" s="31" t="str">
        <f t="shared" si="0"/>
        <v>Kelli Stevens</v>
      </c>
      <c r="B24" s="30">
        <f t="shared" si="1"/>
        <v>1</v>
      </c>
      <c r="C24" s="31">
        <f t="shared" si="2"/>
        <v>5000</v>
      </c>
      <c r="D24" s="81" t="s">
        <v>75</v>
      </c>
      <c r="E24" s="81" t="s">
        <v>76</v>
      </c>
      <c r="F24" s="81" t="s">
        <v>82</v>
      </c>
      <c r="G24" s="81" t="s">
        <v>94</v>
      </c>
      <c r="H24" s="81" t="s">
        <v>373</v>
      </c>
      <c r="I24" s="81" t="s">
        <v>84</v>
      </c>
      <c r="J24" s="81" t="s">
        <v>85</v>
      </c>
      <c r="K24" s="81" t="s">
        <v>86</v>
      </c>
      <c r="L24" s="81" t="s">
        <v>417</v>
      </c>
      <c r="M24" s="81" t="s">
        <v>87</v>
      </c>
      <c r="N24" s="81"/>
      <c r="O24" s="81" t="s">
        <v>372</v>
      </c>
      <c r="P24" s="84">
        <v>36991</v>
      </c>
      <c r="Q24" s="84">
        <v>36991</v>
      </c>
      <c r="R24" s="81"/>
      <c r="S24" s="81"/>
      <c r="T24" s="82">
        <v>36990</v>
      </c>
      <c r="U24" s="81" t="s">
        <v>629</v>
      </c>
      <c r="V24" s="81" t="s">
        <v>360</v>
      </c>
      <c r="W24" s="81">
        <v>5000</v>
      </c>
      <c r="X24" s="81">
        <v>5.375</v>
      </c>
      <c r="Y24" s="81">
        <v>23152</v>
      </c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2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259</v>
      </c>
    </row>
    <row r="2" spans="1:28" x14ac:dyDescent="0.2">
      <c r="A2" s="105" t="s">
        <v>68</v>
      </c>
    </row>
    <row r="3" spans="1:28" x14ac:dyDescent="0.2">
      <c r="A3" s="104">
        <f>'E-Mail'!$B$1</f>
        <v>36990</v>
      </c>
    </row>
    <row r="4" spans="1:28" x14ac:dyDescent="0.2">
      <c r="A4" s="105"/>
    </row>
    <row r="5" spans="1:28" ht="13.5" thickBot="1" x14ac:dyDescent="0.25">
      <c r="A5" s="20" t="s">
        <v>72</v>
      </c>
      <c r="B5" s="20" t="s">
        <v>71</v>
      </c>
      <c r="C5" s="20" t="s">
        <v>8</v>
      </c>
    </row>
    <row r="6" spans="1:28" x14ac:dyDescent="0.2">
      <c r="A6" s="17" t="s">
        <v>77</v>
      </c>
      <c r="B6" s="21">
        <f>COUNTIF($I$9:$I$4995,A6)</f>
        <v>5</v>
      </c>
      <c r="C6" s="21">
        <f>SUMIF($I$9:$I$4996,A6,$E$9:$E$4996)</f>
        <v>28000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258</v>
      </c>
      <c r="B9" s="7" t="s">
        <v>95</v>
      </c>
      <c r="C9" s="35" t="s">
        <v>96</v>
      </c>
      <c r="D9" s="35" t="s">
        <v>261</v>
      </c>
      <c r="E9" s="35" t="s">
        <v>74</v>
      </c>
      <c r="F9" s="36" t="s">
        <v>97</v>
      </c>
      <c r="G9" s="78" t="s">
        <v>273</v>
      </c>
      <c r="H9" s="78" t="s">
        <v>274</v>
      </c>
      <c r="I9" s="78" t="s">
        <v>275</v>
      </c>
      <c r="J9" s="78" t="s">
        <v>276</v>
      </c>
      <c r="K9" s="78" t="s">
        <v>277</v>
      </c>
      <c r="L9" s="78" t="s">
        <v>278</v>
      </c>
      <c r="M9" s="78" t="s">
        <v>279</v>
      </c>
      <c r="N9" s="78" t="s">
        <v>280</v>
      </c>
      <c r="O9" s="78" t="s">
        <v>281</v>
      </c>
      <c r="P9" s="78" t="s">
        <v>282</v>
      </c>
      <c r="Q9" s="78" t="s">
        <v>283</v>
      </c>
      <c r="R9" s="78" t="s">
        <v>284</v>
      </c>
      <c r="S9" s="78" t="s">
        <v>285</v>
      </c>
      <c r="T9" s="78" t="s">
        <v>286</v>
      </c>
      <c r="U9" s="78" t="s">
        <v>287</v>
      </c>
      <c r="V9" s="78" t="s">
        <v>288</v>
      </c>
      <c r="W9" s="78" t="s">
        <v>289</v>
      </c>
      <c r="X9" s="78" t="s">
        <v>290</v>
      </c>
      <c r="Y9" s="78" t="s">
        <v>291</v>
      </c>
      <c r="Z9" s="78" t="s">
        <v>292</v>
      </c>
      <c r="AA9" s="78" t="s">
        <v>293</v>
      </c>
      <c r="AB9" s="78" t="s">
        <v>294</v>
      </c>
    </row>
    <row r="10" spans="1:28" ht="25.5" x14ac:dyDescent="0.2">
      <c r="A10" s="41" t="str">
        <f t="shared" ref="A10:A35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5" si="1">T10-S10+1</f>
        <v>1</v>
      </c>
      <c r="E10" s="40">
        <f t="shared" ref="E10:E35" si="2">Z10*(C10-B10+1)*D10</f>
        <v>800</v>
      </c>
      <c r="F10" s="41">
        <f t="shared" ref="F10:F35" si="3">E10*AA10</f>
        <v>46000</v>
      </c>
      <c r="G10" s="79" t="s">
        <v>75</v>
      </c>
      <c r="H10" s="79" t="s">
        <v>98</v>
      </c>
      <c r="I10" s="79" t="s">
        <v>77</v>
      </c>
      <c r="J10" s="79" t="s">
        <v>99</v>
      </c>
      <c r="K10" s="79" t="s">
        <v>402</v>
      </c>
      <c r="L10" s="79" t="s">
        <v>79</v>
      </c>
      <c r="M10" s="79" t="s">
        <v>85</v>
      </c>
      <c r="N10" s="79" t="s">
        <v>86</v>
      </c>
      <c r="O10" s="79" t="s">
        <v>403</v>
      </c>
      <c r="P10" s="79" t="s">
        <v>87</v>
      </c>
      <c r="Q10" s="79"/>
      <c r="R10" s="79" t="s">
        <v>80</v>
      </c>
      <c r="S10" s="83">
        <v>36991</v>
      </c>
      <c r="T10" s="83">
        <v>36991</v>
      </c>
      <c r="U10" s="79" t="s">
        <v>100</v>
      </c>
      <c r="V10" s="79"/>
      <c r="W10" s="80">
        <v>36990</v>
      </c>
      <c r="X10" s="79" t="s">
        <v>630</v>
      </c>
      <c r="Y10" s="79" t="s">
        <v>360</v>
      </c>
      <c r="Z10" s="79">
        <v>50</v>
      </c>
      <c r="AA10" s="79">
        <v>57.5</v>
      </c>
      <c r="AB10" s="79">
        <v>22930</v>
      </c>
    </row>
    <row r="11" spans="1:28" ht="25.5" x14ac:dyDescent="0.2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1</v>
      </c>
      <c r="E11" s="40">
        <f t="shared" si="2"/>
        <v>800</v>
      </c>
      <c r="F11" s="41">
        <f t="shared" si="3"/>
        <v>46000</v>
      </c>
      <c r="G11" s="81" t="s">
        <v>75</v>
      </c>
      <c r="H11" s="81" t="s">
        <v>98</v>
      </c>
      <c r="I11" s="81" t="s">
        <v>77</v>
      </c>
      <c r="J11" s="81" t="s">
        <v>99</v>
      </c>
      <c r="K11" s="81" t="s">
        <v>402</v>
      </c>
      <c r="L11" s="81" t="s">
        <v>79</v>
      </c>
      <c r="M11" s="81" t="s">
        <v>85</v>
      </c>
      <c r="N11" s="81" t="s">
        <v>86</v>
      </c>
      <c r="O11" s="81" t="s">
        <v>403</v>
      </c>
      <c r="P11" s="81" t="s">
        <v>87</v>
      </c>
      <c r="Q11" s="81"/>
      <c r="R11" s="81" t="s">
        <v>80</v>
      </c>
      <c r="S11" s="84">
        <v>36991</v>
      </c>
      <c r="T11" s="84">
        <v>36991</v>
      </c>
      <c r="U11" s="81" t="s">
        <v>100</v>
      </c>
      <c r="V11" s="81"/>
      <c r="W11" s="82">
        <v>36990</v>
      </c>
      <c r="X11" s="81" t="s">
        <v>631</v>
      </c>
      <c r="Y11" s="81" t="s">
        <v>360</v>
      </c>
      <c r="Z11" s="81">
        <v>50</v>
      </c>
      <c r="AA11" s="81">
        <v>57.5</v>
      </c>
      <c r="AB11" s="81">
        <v>22933</v>
      </c>
    </row>
    <row r="12" spans="1:28" ht="25.5" x14ac:dyDescent="0.2">
      <c r="A12" s="41" t="str">
        <f t="shared" si="0"/>
        <v>Clint Dean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31</v>
      </c>
      <c r="E12" s="40">
        <f t="shared" si="2"/>
        <v>24800</v>
      </c>
      <c r="F12" s="41">
        <f t="shared" si="3"/>
        <v>1525200</v>
      </c>
      <c r="G12" s="79" t="s">
        <v>75</v>
      </c>
      <c r="H12" s="79" t="s">
        <v>98</v>
      </c>
      <c r="I12" s="79" t="s">
        <v>77</v>
      </c>
      <c r="J12" s="79" t="s">
        <v>99</v>
      </c>
      <c r="K12" s="79" t="s">
        <v>402</v>
      </c>
      <c r="L12" s="79" t="s">
        <v>79</v>
      </c>
      <c r="M12" s="79" t="s">
        <v>85</v>
      </c>
      <c r="N12" s="79" t="s">
        <v>86</v>
      </c>
      <c r="O12" s="79" t="s">
        <v>403</v>
      </c>
      <c r="P12" s="79" t="s">
        <v>87</v>
      </c>
      <c r="Q12" s="79"/>
      <c r="R12" s="79" t="s">
        <v>445</v>
      </c>
      <c r="S12" s="83">
        <v>37012</v>
      </c>
      <c r="T12" s="83">
        <v>37042</v>
      </c>
      <c r="U12" s="79" t="s">
        <v>100</v>
      </c>
      <c r="V12" s="79"/>
      <c r="W12" s="80">
        <v>36990</v>
      </c>
      <c r="X12" s="79" t="s">
        <v>632</v>
      </c>
      <c r="Y12" s="79" t="s">
        <v>81</v>
      </c>
      <c r="Z12" s="79">
        <v>50</v>
      </c>
      <c r="AA12" s="79">
        <v>61.5</v>
      </c>
      <c r="AB12" s="79">
        <v>23205</v>
      </c>
    </row>
    <row r="13" spans="1:28" ht="25.5" x14ac:dyDescent="0.2">
      <c r="A13" s="41" t="str">
        <f t="shared" si="0"/>
        <v>Jeff King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1</v>
      </c>
      <c r="E13" s="40">
        <f t="shared" si="2"/>
        <v>800</v>
      </c>
      <c r="F13" s="41">
        <f t="shared" si="3"/>
        <v>54400</v>
      </c>
      <c r="G13" s="81" t="s">
        <v>75</v>
      </c>
      <c r="H13" s="81" t="s">
        <v>98</v>
      </c>
      <c r="I13" s="81" t="s">
        <v>77</v>
      </c>
      <c r="J13" s="81" t="s">
        <v>101</v>
      </c>
      <c r="K13" s="81" t="s">
        <v>377</v>
      </c>
      <c r="L13" s="81" t="s">
        <v>79</v>
      </c>
      <c r="M13" s="81" t="s">
        <v>85</v>
      </c>
      <c r="N13" s="81" t="s">
        <v>86</v>
      </c>
      <c r="O13" s="81" t="s">
        <v>633</v>
      </c>
      <c r="P13" s="81" t="s">
        <v>87</v>
      </c>
      <c r="Q13" s="81"/>
      <c r="R13" s="81" t="s">
        <v>80</v>
      </c>
      <c r="S13" s="84">
        <v>36991</v>
      </c>
      <c r="T13" s="84">
        <v>36991</v>
      </c>
      <c r="U13" s="81" t="s">
        <v>100</v>
      </c>
      <c r="V13" s="81"/>
      <c r="W13" s="82">
        <v>36990</v>
      </c>
      <c r="X13" s="81" t="s">
        <v>634</v>
      </c>
      <c r="Y13" s="81" t="s">
        <v>360</v>
      </c>
      <c r="Z13" s="81">
        <v>50</v>
      </c>
      <c r="AA13" s="81">
        <v>68</v>
      </c>
      <c r="AB13" s="81">
        <v>22918</v>
      </c>
    </row>
    <row r="14" spans="1:28" ht="25.5" x14ac:dyDescent="0.2">
      <c r="A14" s="41" t="str">
        <f t="shared" si="0"/>
        <v>Jeff King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1</v>
      </c>
      <c r="E14" s="40">
        <f t="shared" si="2"/>
        <v>800</v>
      </c>
      <c r="F14" s="41">
        <f t="shared" si="3"/>
        <v>45600</v>
      </c>
      <c r="G14" s="79" t="s">
        <v>75</v>
      </c>
      <c r="H14" s="79" t="s">
        <v>98</v>
      </c>
      <c r="I14" s="79" t="s">
        <v>77</v>
      </c>
      <c r="J14" s="79" t="s">
        <v>101</v>
      </c>
      <c r="K14" s="79" t="s">
        <v>377</v>
      </c>
      <c r="L14" s="79" t="s">
        <v>79</v>
      </c>
      <c r="M14" s="79" t="s">
        <v>85</v>
      </c>
      <c r="N14" s="79" t="s">
        <v>86</v>
      </c>
      <c r="O14" s="79" t="s">
        <v>633</v>
      </c>
      <c r="P14" s="79" t="s">
        <v>87</v>
      </c>
      <c r="Q14" s="79"/>
      <c r="R14" s="79" t="s">
        <v>80</v>
      </c>
      <c r="S14" s="83">
        <v>36991</v>
      </c>
      <c r="T14" s="83">
        <v>36991</v>
      </c>
      <c r="U14" s="79" t="s">
        <v>100</v>
      </c>
      <c r="V14" s="79"/>
      <c r="W14" s="80">
        <v>36990</v>
      </c>
      <c r="X14" s="79" t="s">
        <v>635</v>
      </c>
      <c r="Y14" s="79" t="s">
        <v>81</v>
      </c>
      <c r="Z14" s="79">
        <v>50</v>
      </c>
      <c r="AA14" s="79">
        <v>57</v>
      </c>
      <c r="AB14" s="79">
        <v>23119</v>
      </c>
    </row>
    <row r="15" spans="1:28" x14ac:dyDescent="0.2">
      <c r="A15" s="41" t="e">
        <f t="shared" si="0"/>
        <v>#N/A</v>
      </c>
      <c r="B15" s="38">
        <f t="shared" ref="B15:B77" si="4">IF(ISNUMBER(FIND("-",U15))=TRUE,VALUE(MID(U15,FIND("-",U15)-1,1)),16)</f>
        <v>16</v>
      </c>
      <c r="C15" s="38">
        <f t="shared" ref="C15:C77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42"/>
      <c r="T15" s="42"/>
      <c r="U15" s="33"/>
      <c r="V15" s="33"/>
      <c r="W15" s="34"/>
      <c r="X15" s="33"/>
      <c r="Y15" s="33"/>
      <c r="Z15" s="33"/>
      <c r="AA15" s="33"/>
      <c r="AB15" s="33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26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37"/>
      <c r="T16" s="37"/>
      <c r="U16" s="27"/>
      <c r="V16" s="27"/>
      <c r="W16" s="29"/>
      <c r="X16" s="27"/>
      <c r="Y16" s="27"/>
      <c r="Z16" s="27"/>
      <c r="AA16" s="27"/>
      <c r="AB16" s="27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42"/>
      <c r="T17" s="42"/>
      <c r="U17" s="33"/>
      <c r="V17" s="33"/>
      <c r="W17" s="34"/>
      <c r="X17" s="33"/>
      <c r="Y17" s="33"/>
      <c r="Z17" s="33"/>
      <c r="AA17" s="33"/>
      <c r="AB17" s="33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si="0"/>
        <v>#N/A</v>
      </c>
      <c r="B34" s="38">
        <f t="shared" si="4"/>
        <v>16</v>
      </c>
      <c r="C34" s="38">
        <f t="shared" si="5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0"/>
        <v>#N/A</v>
      </c>
      <c r="B35" s="38">
        <f t="shared" si="4"/>
        <v>16</v>
      </c>
      <c r="C35" s="38">
        <f t="shared" si="5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ref="A36:A67" si="6">VLOOKUP(J36,DDEPM_USERS,2,FALSE)</f>
        <v>#N/A</v>
      </c>
      <c r="B36" s="38">
        <f t="shared" si="4"/>
        <v>16</v>
      </c>
      <c r="C36" s="38">
        <f t="shared" si="5"/>
        <v>24</v>
      </c>
      <c r="D36" s="39">
        <f t="shared" ref="D36:D67" si="7">T36-S36+1</f>
        <v>1</v>
      </c>
      <c r="E36" s="40">
        <f t="shared" ref="E36:E67" si="8">Z36*(C36-B36+1)*D36</f>
        <v>0</v>
      </c>
      <c r="F36" s="41">
        <f t="shared" ref="F36:F67" si="9">E36*AA36</f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si="6"/>
        <v>#N/A</v>
      </c>
      <c r="B66" s="38">
        <f t="shared" si="4"/>
        <v>16</v>
      </c>
      <c r="C66" s="38">
        <f t="shared" si="5"/>
        <v>24</v>
      </c>
      <c r="D66" s="39">
        <f t="shared" si="7"/>
        <v>1</v>
      </c>
      <c r="E66" s="40">
        <f t="shared" si="8"/>
        <v>0</v>
      </c>
      <c r="F66" s="41">
        <f t="shared" si="9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6"/>
        <v>#N/A</v>
      </c>
      <c r="B67" s="38">
        <f t="shared" si="4"/>
        <v>16</v>
      </c>
      <c r="C67" s="38">
        <f t="shared" si="5"/>
        <v>24</v>
      </c>
      <c r="D67" s="39">
        <f t="shared" si="7"/>
        <v>1</v>
      </c>
      <c r="E67" s="40">
        <f t="shared" si="8"/>
        <v>0</v>
      </c>
      <c r="F67" s="41">
        <f t="shared" si="9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ref="A68:A99" si="10">VLOOKUP(J68,DDEPM_USERS,2,FALSE)</f>
        <v>#N/A</v>
      </c>
      <c r="B68" s="38">
        <f t="shared" si="4"/>
        <v>16</v>
      </c>
      <c r="C68" s="38">
        <f t="shared" si="5"/>
        <v>24</v>
      </c>
      <c r="D68" s="39">
        <f t="shared" ref="D68:D99" si="11">T68-S68+1</f>
        <v>1</v>
      </c>
      <c r="E68" s="40">
        <f t="shared" ref="E68:E99" si="12">Z68*(C68-B68+1)*D68</f>
        <v>0</v>
      </c>
      <c r="F68" s="41">
        <f t="shared" ref="F68:F99" si="13">E68*AA68</f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si="4"/>
        <v>16</v>
      </c>
      <c r="C76" s="38">
        <f t="shared" si="5"/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4"/>
        <v>16</v>
      </c>
      <c r="C77" s="38">
        <f t="shared" si="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ref="B78:B141" si="14">IF(ISNUMBER(FIND("-",U78))=TRUE,VALUE(MID(U78,FIND("-",U78)-1,1)),16)</f>
        <v>16</v>
      </c>
      <c r="C78" s="38">
        <f t="shared" ref="C78:C141" si="15">IF(ISNUMBER(FIND("-",U78))=TRUE,VALUE(MID(U78,FIND("-",U78)+1,2)),24)</f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si="10"/>
        <v>#N/A</v>
      </c>
      <c r="B98" s="38">
        <f t="shared" si="14"/>
        <v>16</v>
      </c>
      <c r="C98" s="38">
        <f t="shared" si="15"/>
        <v>24</v>
      </c>
      <c r="D98" s="39">
        <f t="shared" si="11"/>
        <v>1</v>
      </c>
      <c r="E98" s="40">
        <f t="shared" si="12"/>
        <v>0</v>
      </c>
      <c r="F98" s="41">
        <f t="shared" si="13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0"/>
        <v>#N/A</v>
      </c>
      <c r="B99" s="38">
        <f t="shared" si="14"/>
        <v>16</v>
      </c>
      <c r="C99" s="38">
        <f t="shared" si="15"/>
        <v>24</v>
      </c>
      <c r="D99" s="39">
        <f t="shared" si="11"/>
        <v>1</v>
      </c>
      <c r="E99" s="40">
        <f t="shared" si="12"/>
        <v>0</v>
      </c>
      <c r="F99" s="41">
        <f t="shared" si="13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ref="A100:A120" si="16">VLOOKUP(J100,DDEPM_USERS,2,FALSE)</f>
        <v>#N/A</v>
      </c>
      <c r="B100" s="38">
        <f t="shared" si="14"/>
        <v>16</v>
      </c>
      <c r="C100" s="38">
        <f t="shared" si="15"/>
        <v>24</v>
      </c>
      <c r="D100" s="39">
        <f t="shared" ref="D100:D120" si="17">T100-S100+1</f>
        <v>1</v>
      </c>
      <c r="E100" s="40">
        <f t="shared" ref="E100:E120" si="18">Z100*(C100-B100+1)*D100</f>
        <v>0</v>
      </c>
      <c r="F100" s="41">
        <f t="shared" ref="F100:F120" si="19">E100*AA100</f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si="16"/>
        <v>#N/A</v>
      </c>
      <c r="B119" s="38">
        <f t="shared" si="14"/>
        <v>16</v>
      </c>
      <c r="C119" s="38">
        <f t="shared" si="15"/>
        <v>24</v>
      </c>
      <c r="D119" s="39">
        <f t="shared" si="17"/>
        <v>1</v>
      </c>
      <c r="E119" s="40">
        <f t="shared" si="18"/>
        <v>0</v>
      </c>
      <c r="F119" s="41">
        <f t="shared" si="19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">
      <c r="A120" s="41" t="e">
        <f t="shared" si="16"/>
        <v>#N/A</v>
      </c>
      <c r="B120" s="38">
        <f t="shared" si="14"/>
        <v>16</v>
      </c>
      <c r="C120" s="38">
        <f t="shared" si="15"/>
        <v>24</v>
      </c>
      <c r="D120" s="39">
        <f t="shared" si="17"/>
        <v>1</v>
      </c>
      <c r="E120" s="40">
        <f t="shared" si="18"/>
        <v>0</v>
      </c>
      <c r="F120" s="41">
        <f t="shared" si="19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">
      <c r="A121" s="41" t="e">
        <f t="shared" ref="A121:A184" si="20">VLOOKUP(J121,DDEPM_USERS,2,FALSE)</f>
        <v>#N/A</v>
      </c>
      <c r="B121" s="38">
        <f t="shared" si="14"/>
        <v>16</v>
      </c>
      <c r="C121" s="38">
        <f t="shared" si="15"/>
        <v>24</v>
      </c>
      <c r="D121" s="39">
        <f t="shared" ref="D121:D184" si="21">T121-S121+1</f>
        <v>1</v>
      </c>
      <c r="E121" s="40">
        <f t="shared" ref="E121:E184" si="22">Z121*(C121-B121+1)*D121</f>
        <v>0</v>
      </c>
      <c r="F121" s="41">
        <f t="shared" ref="F121:F184" si="23">E121*AA121</f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si="14"/>
        <v>16</v>
      </c>
      <c r="C140" s="38">
        <f t="shared" si="15"/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14"/>
        <v>16</v>
      </c>
      <c r="C141" s="38">
        <f t="shared" si="1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ref="B142:B205" si="24">IF(ISNUMBER(FIND("-",U142))=TRUE,VALUE(MID(U142,FIND("-",U142)-1,1)),16)</f>
        <v>16</v>
      </c>
      <c r="C142" s="38">
        <f t="shared" ref="C142:C205" si="25">IF(ISNUMBER(FIND("-",U142))=TRUE,VALUE(MID(U142,FIND("-",U142)+1,2)),24)</f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si="20"/>
        <v>#N/A</v>
      </c>
      <c r="B183" s="38">
        <f t="shared" si="24"/>
        <v>16</v>
      </c>
      <c r="C183" s="38">
        <f t="shared" si="25"/>
        <v>24</v>
      </c>
      <c r="D183" s="39">
        <f t="shared" si="21"/>
        <v>1</v>
      </c>
      <c r="E183" s="40">
        <f t="shared" si="22"/>
        <v>0</v>
      </c>
      <c r="F183" s="41">
        <f t="shared" si="23"/>
        <v>0</v>
      </c>
    </row>
    <row r="184" spans="1:6" x14ac:dyDescent="0.2">
      <c r="A184" s="41" t="e">
        <f t="shared" si="20"/>
        <v>#N/A</v>
      </c>
      <c r="B184" s="38">
        <f t="shared" si="24"/>
        <v>16</v>
      </c>
      <c r="C184" s="38">
        <f t="shared" si="25"/>
        <v>24</v>
      </c>
      <c r="D184" s="39">
        <f t="shared" si="21"/>
        <v>1</v>
      </c>
      <c r="E184" s="40">
        <f t="shared" si="22"/>
        <v>0</v>
      </c>
      <c r="F184" s="41">
        <f t="shared" si="23"/>
        <v>0</v>
      </c>
    </row>
    <row r="185" spans="1:6" x14ac:dyDescent="0.2">
      <c r="A185" s="41" t="e">
        <f t="shared" ref="A185:A248" si="26">VLOOKUP(J185,DDEPM_USERS,2,FALSE)</f>
        <v>#N/A</v>
      </c>
      <c r="B185" s="38">
        <f t="shared" si="24"/>
        <v>16</v>
      </c>
      <c r="C185" s="38">
        <f t="shared" si="25"/>
        <v>24</v>
      </c>
      <c r="D185" s="39">
        <f t="shared" ref="D185:D248" si="27">T185-S185+1</f>
        <v>1</v>
      </c>
      <c r="E185" s="40">
        <f t="shared" ref="E185:E248" si="28">Z185*(C185-B185+1)*D185</f>
        <v>0</v>
      </c>
      <c r="F185" s="41">
        <f t="shared" ref="F185:F248" si="29">E185*AA185</f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si="24"/>
        <v>16</v>
      </c>
      <c r="C204" s="38">
        <f t="shared" si="25"/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24"/>
        <v>16</v>
      </c>
      <c r="C205" s="38">
        <f t="shared" si="25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ref="B206:B269" si="30">IF(ISNUMBER(FIND("-",U206))=TRUE,VALUE(MID(U206,FIND("-",U206)-1,1)),16)</f>
        <v>16</v>
      </c>
      <c r="C206" s="38">
        <f t="shared" ref="C206:C269" si="31">IF(ISNUMBER(FIND("-",U206))=TRUE,VALUE(MID(U206,FIND("-",U206)+1,2)),24)</f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si="26"/>
        <v>#N/A</v>
      </c>
      <c r="B247" s="38">
        <f t="shared" si="30"/>
        <v>16</v>
      </c>
      <c r="C247" s="38">
        <f t="shared" si="31"/>
        <v>24</v>
      </c>
      <c r="D247" s="39">
        <f t="shared" si="27"/>
        <v>1</v>
      </c>
      <c r="E247" s="40">
        <f t="shared" si="28"/>
        <v>0</v>
      </c>
      <c r="F247" s="41">
        <f t="shared" si="29"/>
        <v>0</v>
      </c>
    </row>
    <row r="248" spans="1:6" x14ac:dyDescent="0.2">
      <c r="A248" s="41" t="e">
        <f t="shared" si="26"/>
        <v>#N/A</v>
      </c>
      <c r="B248" s="38">
        <f t="shared" si="30"/>
        <v>16</v>
      </c>
      <c r="C248" s="38">
        <f t="shared" si="31"/>
        <v>24</v>
      </c>
      <c r="D248" s="39">
        <f t="shared" si="27"/>
        <v>1</v>
      </c>
      <c r="E248" s="40">
        <f t="shared" si="28"/>
        <v>0</v>
      </c>
      <c r="F248" s="41">
        <f t="shared" si="29"/>
        <v>0</v>
      </c>
    </row>
    <row r="249" spans="1:6" x14ac:dyDescent="0.2">
      <c r="A249" s="41" t="e">
        <f t="shared" ref="A249:A312" si="32">VLOOKUP(J249,DDEPM_USERS,2,FALSE)</f>
        <v>#N/A</v>
      </c>
      <c r="B249" s="38">
        <f t="shared" si="30"/>
        <v>16</v>
      </c>
      <c r="C249" s="38">
        <f t="shared" si="31"/>
        <v>24</v>
      </c>
      <c r="D249" s="39">
        <f t="shared" ref="D249:D312" si="33">T249-S249+1</f>
        <v>1</v>
      </c>
      <c r="E249" s="40">
        <f t="shared" ref="E249:E312" si="34">Z249*(C249-B249+1)*D249</f>
        <v>0</v>
      </c>
      <c r="F249" s="41">
        <f t="shared" ref="F249:F312" si="35">E249*AA249</f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si="30"/>
        <v>16</v>
      </c>
      <c r="C268" s="38">
        <f t="shared" si="31"/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0"/>
        <v>16</v>
      </c>
      <c r="C269" s="38">
        <f t="shared" si="31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ref="B270:B333" si="36">IF(ISNUMBER(FIND("-",U270))=TRUE,VALUE(MID(U270,FIND("-",U270)-1,1)),16)</f>
        <v>16</v>
      </c>
      <c r="C270" s="38">
        <f t="shared" ref="C270:C333" si="37">IF(ISNUMBER(FIND("-",U270))=TRUE,VALUE(MID(U270,FIND("-",U270)+1,2)),24)</f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si="32"/>
        <v>#N/A</v>
      </c>
      <c r="B311" s="38">
        <f t="shared" si="36"/>
        <v>16</v>
      </c>
      <c r="C311" s="38">
        <f t="shared" si="37"/>
        <v>24</v>
      </c>
      <c r="D311" s="39">
        <f t="shared" si="33"/>
        <v>1</v>
      </c>
      <c r="E311" s="40">
        <f t="shared" si="34"/>
        <v>0</v>
      </c>
      <c r="F311" s="41">
        <f t="shared" si="35"/>
        <v>0</v>
      </c>
    </row>
    <row r="312" spans="1:6" x14ac:dyDescent="0.2">
      <c r="A312" s="41" t="e">
        <f t="shared" si="32"/>
        <v>#N/A</v>
      </c>
      <c r="B312" s="38">
        <f t="shared" si="36"/>
        <v>16</v>
      </c>
      <c r="C312" s="38">
        <f t="shared" si="37"/>
        <v>24</v>
      </c>
      <c r="D312" s="39">
        <f t="shared" si="33"/>
        <v>1</v>
      </c>
      <c r="E312" s="40">
        <f t="shared" si="34"/>
        <v>0</v>
      </c>
      <c r="F312" s="41">
        <f t="shared" si="35"/>
        <v>0</v>
      </c>
    </row>
    <row r="313" spans="1:6" x14ac:dyDescent="0.2">
      <c r="A313" s="41" t="e">
        <f t="shared" ref="A313:A376" si="38">VLOOKUP(J313,DDEPM_USERS,2,FALSE)</f>
        <v>#N/A</v>
      </c>
      <c r="B313" s="38">
        <f t="shared" si="36"/>
        <v>16</v>
      </c>
      <c r="C313" s="38">
        <f t="shared" si="37"/>
        <v>24</v>
      </c>
      <c r="D313" s="39">
        <f t="shared" ref="D313:D376" si="39">T313-S313+1</f>
        <v>1</v>
      </c>
      <c r="E313" s="40">
        <f t="shared" ref="E313:E376" si="40">Z313*(C313-B313+1)*D313</f>
        <v>0</v>
      </c>
      <c r="F313" s="41">
        <f t="shared" ref="F313:F376" si="41">E313*AA313</f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si="36"/>
        <v>16</v>
      </c>
      <c r="C332" s="38">
        <f t="shared" si="37"/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36"/>
        <v>16</v>
      </c>
      <c r="C333" s="38">
        <f t="shared" si="37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ref="B334:B397" si="42">IF(ISNUMBER(FIND("-",U334))=TRUE,VALUE(MID(U334,FIND("-",U334)-1,1)),16)</f>
        <v>16</v>
      </c>
      <c r="C334" s="38">
        <f t="shared" ref="C334:C397" si="43">IF(ISNUMBER(FIND("-",U334))=TRUE,VALUE(MID(U334,FIND("-",U334)+1,2)),24)</f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si="38"/>
        <v>#N/A</v>
      </c>
      <c r="B375" s="38">
        <f t="shared" si="42"/>
        <v>16</v>
      </c>
      <c r="C375" s="38">
        <f t="shared" si="43"/>
        <v>24</v>
      </c>
      <c r="D375" s="39">
        <f t="shared" si="39"/>
        <v>1</v>
      </c>
      <c r="E375" s="40">
        <f t="shared" si="40"/>
        <v>0</v>
      </c>
      <c r="F375" s="41">
        <f t="shared" si="41"/>
        <v>0</v>
      </c>
    </row>
    <row r="376" spans="1:6" x14ac:dyDescent="0.2">
      <c r="A376" s="41" t="e">
        <f t="shared" si="38"/>
        <v>#N/A</v>
      </c>
      <c r="B376" s="38">
        <f t="shared" si="42"/>
        <v>16</v>
      </c>
      <c r="C376" s="38">
        <f t="shared" si="43"/>
        <v>24</v>
      </c>
      <c r="D376" s="39">
        <f t="shared" si="39"/>
        <v>1</v>
      </c>
      <c r="E376" s="40">
        <f t="shared" si="40"/>
        <v>0</v>
      </c>
      <c r="F376" s="41">
        <f t="shared" si="41"/>
        <v>0</v>
      </c>
    </row>
    <row r="377" spans="1:6" x14ac:dyDescent="0.2">
      <c r="A377" s="41" t="e">
        <f t="shared" ref="A377:A440" si="44">VLOOKUP(J377,DDEPM_USERS,2,FALSE)</f>
        <v>#N/A</v>
      </c>
      <c r="B377" s="38">
        <f t="shared" si="42"/>
        <v>16</v>
      </c>
      <c r="C377" s="38">
        <f t="shared" si="43"/>
        <v>24</v>
      </c>
      <c r="D377" s="39">
        <f t="shared" ref="D377:D440" si="45">T377-S377+1</f>
        <v>1</v>
      </c>
      <c r="E377" s="40">
        <f t="shared" ref="E377:E440" si="46">Z377*(C377-B377+1)*D377</f>
        <v>0</v>
      </c>
      <c r="F377" s="41">
        <f t="shared" ref="F377:F440" si="47">E377*AA377</f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si="42"/>
        <v>16</v>
      </c>
      <c r="C396" s="38">
        <f t="shared" si="43"/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2"/>
        <v>16</v>
      </c>
      <c r="C397" s="38">
        <f t="shared" si="43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ref="B398:B461" si="48">IF(ISNUMBER(FIND("-",U398))=TRUE,VALUE(MID(U398,FIND("-",U398)-1,1)),16)</f>
        <v>16</v>
      </c>
      <c r="C398" s="38">
        <f t="shared" ref="C398:C461" si="49">IF(ISNUMBER(FIND("-",U398))=TRUE,VALUE(MID(U398,FIND("-",U398)+1,2)),24)</f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si="44"/>
        <v>#N/A</v>
      </c>
      <c r="B439" s="38">
        <f t="shared" si="48"/>
        <v>16</v>
      </c>
      <c r="C439" s="38">
        <f t="shared" si="49"/>
        <v>24</v>
      </c>
      <c r="D439" s="39">
        <f t="shared" si="45"/>
        <v>1</v>
      </c>
      <c r="E439" s="40">
        <f t="shared" si="46"/>
        <v>0</v>
      </c>
      <c r="F439" s="41">
        <f t="shared" si="47"/>
        <v>0</v>
      </c>
    </row>
    <row r="440" spans="1:6" x14ac:dyDescent="0.2">
      <c r="A440" s="41" t="e">
        <f t="shared" si="44"/>
        <v>#N/A</v>
      </c>
      <c r="B440" s="38">
        <f t="shared" si="48"/>
        <v>16</v>
      </c>
      <c r="C440" s="38">
        <f t="shared" si="49"/>
        <v>24</v>
      </c>
      <c r="D440" s="39">
        <f t="shared" si="45"/>
        <v>1</v>
      </c>
      <c r="E440" s="40">
        <f t="shared" si="46"/>
        <v>0</v>
      </c>
      <c r="F440" s="41">
        <f t="shared" si="47"/>
        <v>0</v>
      </c>
    </row>
    <row r="441" spans="1:6" x14ac:dyDescent="0.2">
      <c r="A441" s="41" t="e">
        <f t="shared" ref="A441:A502" si="50">VLOOKUP(J441,DDEPM_USERS,2,FALSE)</f>
        <v>#N/A</v>
      </c>
      <c r="B441" s="38">
        <f t="shared" si="48"/>
        <v>16</v>
      </c>
      <c r="C441" s="38">
        <f t="shared" si="49"/>
        <v>24</v>
      </c>
      <c r="D441" s="39">
        <f t="shared" ref="D441:D502" si="51">T441-S441+1</f>
        <v>1</v>
      </c>
      <c r="E441" s="40">
        <f t="shared" ref="E441:E502" si="52">Z441*(C441-B441+1)*D441</f>
        <v>0</v>
      </c>
      <c r="F441" s="41">
        <f t="shared" ref="F441:F502" si="53">E441*AA441</f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si="48"/>
        <v>16</v>
      </c>
      <c r="C460" s="38">
        <f t="shared" si="49"/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48"/>
        <v>16</v>
      </c>
      <c r="C461" s="38">
        <f t="shared" si="49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ref="B462:B502" si="54">IF(ISNUMBER(FIND("-",U462))=TRUE,VALUE(MID(U462,FIND("-",U462)-1,1)),16)</f>
        <v>16</v>
      </c>
      <c r="C462" s="38">
        <f t="shared" ref="C462:C502" si="55">IF(ISNUMBER(FIND("-",U462))=TRUE,VALUE(MID(U462,FIND("-",U462)+1,2)),24)</f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  <row r="501" spans="1:6" x14ac:dyDescent="0.2">
      <c r="A501" s="41" t="e">
        <f t="shared" si="50"/>
        <v>#N/A</v>
      </c>
      <c r="B501" s="38">
        <f t="shared" si="54"/>
        <v>16</v>
      </c>
      <c r="C501" s="38">
        <f t="shared" si="55"/>
        <v>24</v>
      </c>
      <c r="D501" s="39">
        <f t="shared" si="51"/>
        <v>1</v>
      </c>
      <c r="E501" s="40">
        <f t="shared" si="52"/>
        <v>0</v>
      </c>
      <c r="F501" s="41">
        <f t="shared" si="53"/>
        <v>0</v>
      </c>
    </row>
    <row r="502" spans="1:6" x14ac:dyDescent="0.2">
      <c r="A502" s="41" t="e">
        <f t="shared" si="50"/>
        <v>#N/A</v>
      </c>
      <c r="B502" s="38">
        <f t="shared" si="54"/>
        <v>16</v>
      </c>
      <c r="C502" s="38">
        <f t="shared" si="55"/>
        <v>24</v>
      </c>
      <c r="D502" s="39">
        <f t="shared" si="51"/>
        <v>1</v>
      </c>
      <c r="E502" s="40">
        <f t="shared" si="52"/>
        <v>0</v>
      </c>
      <c r="F502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6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259</v>
      </c>
      <c r="B1" s="52"/>
      <c r="C1" s="52"/>
    </row>
    <row r="2" spans="1:25" x14ac:dyDescent="0.2">
      <c r="A2" s="105" t="s">
        <v>260</v>
      </c>
      <c r="B2" s="52"/>
      <c r="C2" s="52"/>
    </row>
    <row r="3" spans="1:25" x14ac:dyDescent="0.2">
      <c r="A3" s="104">
        <f>'E-Mail'!$B$1</f>
        <v>36990</v>
      </c>
      <c r="B3" s="52"/>
      <c r="C3" s="52"/>
    </row>
    <row r="4" spans="1:25" x14ac:dyDescent="0.2">
      <c r="A4" s="105"/>
      <c r="B4" s="52"/>
      <c r="C4" s="52"/>
    </row>
    <row r="5" spans="1:25" ht="13.5" thickBot="1" x14ac:dyDescent="0.25">
      <c r="A5" s="20" t="s">
        <v>72</v>
      </c>
      <c r="B5" s="20" t="s">
        <v>71</v>
      </c>
      <c r="C5" s="20" t="s">
        <v>8</v>
      </c>
    </row>
    <row r="6" spans="1:25" x14ac:dyDescent="0.2">
      <c r="A6" s="17" t="s">
        <v>103</v>
      </c>
      <c r="B6" s="21">
        <f>COUNTIF($F$9:$F$4999,A6)</f>
        <v>0</v>
      </c>
      <c r="C6" s="21">
        <f>SUMIF($F$9:$F$5000,A6,$C$9:$C$5000)</f>
        <v>0</v>
      </c>
    </row>
    <row r="7" spans="1:25" x14ac:dyDescent="0.2">
      <c r="A7" s="17"/>
      <c r="B7" s="21"/>
      <c r="C7" s="21"/>
    </row>
    <row r="8" spans="1:25" ht="15.75" thickBot="1" x14ac:dyDescent="0.3">
      <c r="B8" s="52"/>
      <c r="C8" s="52"/>
      <c r="D8" s="163" t="str">
        <f>IF(C10=0,"No Activity",D3)</f>
        <v>No Activity</v>
      </c>
    </row>
    <row r="9" spans="1:25" ht="26.25" thickBot="1" x14ac:dyDescent="0.25">
      <c r="A9" s="44" t="s">
        <v>258</v>
      </c>
      <c r="B9" s="43" t="s">
        <v>262</v>
      </c>
      <c r="C9" s="44" t="s">
        <v>74</v>
      </c>
      <c r="D9" s="78" t="s">
        <v>273</v>
      </c>
      <c r="E9" s="78" t="s">
        <v>274</v>
      </c>
      <c r="F9" s="78" t="s">
        <v>275</v>
      </c>
      <c r="G9" s="78" t="s">
        <v>276</v>
      </c>
      <c r="H9" s="78" t="s">
        <v>277</v>
      </c>
      <c r="I9" s="78" t="s">
        <v>278</v>
      </c>
      <c r="J9" s="78" t="s">
        <v>279</v>
      </c>
      <c r="K9" s="78" t="s">
        <v>280</v>
      </c>
      <c r="L9" s="78" t="s">
        <v>281</v>
      </c>
      <c r="M9" s="78" t="s">
        <v>282</v>
      </c>
      <c r="N9" s="78" t="s">
        <v>283</v>
      </c>
      <c r="O9" s="78" t="s">
        <v>284</v>
      </c>
      <c r="P9" s="78" t="s">
        <v>285</v>
      </c>
      <c r="Q9" s="78" t="s">
        <v>286</v>
      </c>
      <c r="R9" s="78" t="s">
        <v>287</v>
      </c>
      <c r="S9" s="78" t="s">
        <v>288</v>
      </c>
      <c r="T9" s="78" t="s">
        <v>289</v>
      </c>
      <c r="U9" s="78" t="s">
        <v>290</v>
      </c>
      <c r="V9" s="78" t="s">
        <v>291</v>
      </c>
      <c r="W9" s="78" t="s">
        <v>292</v>
      </c>
      <c r="X9" s="78" t="s">
        <v>293</v>
      </c>
      <c r="Y9" s="78" t="s">
        <v>294</v>
      </c>
    </row>
    <row r="10" spans="1:25" x14ac:dyDescent="0.2">
      <c r="A10" s="45" t="e">
        <f t="shared" ref="A10:A71" si="0">VLOOKUP(G10,DDEGL_USERS,2,FALSE)</f>
        <v>#N/A</v>
      </c>
      <c r="B10" s="45">
        <f t="shared" ref="B10:B17" si="1">(YEAR(Q10)-YEAR(P10))*12+MONTH(Q10)-MONTH(P10)+1</f>
        <v>1</v>
      </c>
      <c r="C10" s="45">
        <f t="shared" ref="C10:C71" si="2">B10*W10</f>
        <v>0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3"/>
      <c r="Q10" s="83"/>
      <c r="R10" s="79"/>
      <c r="S10" s="79"/>
      <c r="T10" s="80"/>
      <c r="U10" s="79"/>
      <c r="V10" s="79"/>
      <c r="W10" s="79"/>
      <c r="X10" s="79"/>
      <c r="Y10" s="79"/>
    </row>
    <row r="11" spans="1:25" x14ac:dyDescent="0.2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">
      <c r="A18" s="45" t="e">
        <f t="shared" si="0"/>
        <v>#N/A</v>
      </c>
      <c r="B18" s="45">
        <f t="shared" ref="B18:B81" si="3">(YEAR(Q18)-YEAR(P18))*12+MONTH(Q18)-MONTH(P18)+1</f>
        <v>1</v>
      </c>
      <c r="C18" s="45">
        <f t="shared" si="2"/>
        <v>0</v>
      </c>
    </row>
    <row r="19" spans="1:25" x14ac:dyDescent="0.2">
      <c r="A19" s="45" t="e">
        <f t="shared" si="0"/>
        <v>#N/A</v>
      </c>
      <c r="B19" s="45">
        <f t="shared" si="3"/>
        <v>1</v>
      </c>
      <c r="C19" s="45">
        <f t="shared" si="2"/>
        <v>0</v>
      </c>
    </row>
    <row r="20" spans="1:25" x14ac:dyDescent="0.2">
      <c r="A20" s="45" t="e">
        <f t="shared" si="0"/>
        <v>#N/A</v>
      </c>
      <c r="B20" s="45">
        <f t="shared" si="3"/>
        <v>1</v>
      </c>
      <c r="C20" s="45">
        <f t="shared" si="2"/>
        <v>0</v>
      </c>
    </row>
    <row r="21" spans="1:25" x14ac:dyDescent="0.2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">
      <c r="A72" s="45" t="e">
        <f t="shared" ref="A72:A135" si="4">VLOOKUP(G72,DDEGL_USERS,2,FALSE)</f>
        <v>#N/A</v>
      </c>
      <c r="B72" s="45">
        <f t="shared" si="3"/>
        <v>1</v>
      </c>
      <c r="C72" s="45">
        <f t="shared" ref="C72:C135" si="5">B72*W72</f>
        <v>0</v>
      </c>
    </row>
    <row r="73" spans="1:3" x14ac:dyDescent="0.2">
      <c r="A73" s="45" t="e">
        <f t="shared" si="4"/>
        <v>#N/A</v>
      </c>
      <c r="B73" s="45">
        <f t="shared" si="3"/>
        <v>1</v>
      </c>
      <c r="C73" s="45">
        <f t="shared" si="5"/>
        <v>0</v>
      </c>
    </row>
    <row r="74" spans="1:3" x14ac:dyDescent="0.2">
      <c r="A74" s="45" t="e">
        <f t="shared" si="4"/>
        <v>#N/A</v>
      </c>
      <c r="B74" s="45">
        <f t="shared" si="3"/>
        <v>1</v>
      </c>
      <c r="C74" s="45">
        <f t="shared" si="5"/>
        <v>0</v>
      </c>
    </row>
    <row r="75" spans="1:3" x14ac:dyDescent="0.2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">
      <c r="A82" s="45" t="e">
        <f t="shared" si="4"/>
        <v>#N/A</v>
      </c>
      <c r="B82" s="45">
        <f t="shared" ref="B82:B145" si="6">(YEAR(Q82)-YEAR(P82))*12+MONTH(Q82)-MONTH(P82)+1</f>
        <v>1</v>
      </c>
      <c r="C82" s="45">
        <f t="shared" si="5"/>
        <v>0</v>
      </c>
    </row>
    <row r="83" spans="1:3" x14ac:dyDescent="0.2">
      <c r="A83" s="45" t="e">
        <f t="shared" si="4"/>
        <v>#N/A</v>
      </c>
      <c r="B83" s="45">
        <f t="shared" si="6"/>
        <v>1</v>
      </c>
      <c r="C83" s="45">
        <f t="shared" si="5"/>
        <v>0</v>
      </c>
    </row>
    <row r="84" spans="1:3" x14ac:dyDescent="0.2">
      <c r="A84" s="45" t="e">
        <f t="shared" si="4"/>
        <v>#N/A</v>
      </c>
      <c r="B84" s="45">
        <f t="shared" si="6"/>
        <v>1</v>
      </c>
      <c r="C84" s="45">
        <f t="shared" si="5"/>
        <v>0</v>
      </c>
    </row>
    <row r="85" spans="1:3" x14ac:dyDescent="0.2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">
      <c r="A136" s="45" t="e">
        <f t="shared" ref="A136:A199" si="7">VLOOKUP(G136,DDEGL_USERS,2,FALSE)</f>
        <v>#N/A</v>
      </c>
      <c r="B136" s="45">
        <f t="shared" si="6"/>
        <v>1</v>
      </c>
      <c r="C136" s="45">
        <f t="shared" ref="C136:C199" si="8">B136*W136</f>
        <v>0</v>
      </c>
    </row>
    <row r="137" spans="1:3" x14ac:dyDescent="0.2">
      <c r="A137" s="45" t="e">
        <f t="shared" si="7"/>
        <v>#N/A</v>
      </c>
      <c r="B137" s="45">
        <f t="shared" si="6"/>
        <v>1</v>
      </c>
      <c r="C137" s="45">
        <f t="shared" si="8"/>
        <v>0</v>
      </c>
    </row>
    <row r="138" spans="1:3" x14ac:dyDescent="0.2">
      <c r="A138" s="45" t="e">
        <f t="shared" si="7"/>
        <v>#N/A</v>
      </c>
      <c r="B138" s="45">
        <f t="shared" si="6"/>
        <v>1</v>
      </c>
      <c r="C138" s="45">
        <f t="shared" si="8"/>
        <v>0</v>
      </c>
    </row>
    <row r="139" spans="1:3" x14ac:dyDescent="0.2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">
      <c r="A146" s="45" t="e">
        <f t="shared" si="7"/>
        <v>#N/A</v>
      </c>
      <c r="B146" s="45">
        <f t="shared" ref="B146:B209" si="9">(YEAR(Q146)-YEAR(P146))*12+MONTH(Q146)-MONTH(P146)+1</f>
        <v>1</v>
      </c>
      <c r="C146" s="45">
        <f t="shared" si="8"/>
        <v>0</v>
      </c>
    </row>
    <row r="147" spans="1:3" x14ac:dyDescent="0.2">
      <c r="A147" s="45" t="e">
        <f t="shared" si="7"/>
        <v>#N/A</v>
      </c>
      <c r="B147" s="45">
        <f t="shared" si="9"/>
        <v>1</v>
      </c>
      <c r="C147" s="45">
        <f t="shared" si="8"/>
        <v>0</v>
      </c>
    </row>
    <row r="148" spans="1:3" x14ac:dyDescent="0.2">
      <c r="A148" s="45" t="e">
        <f t="shared" si="7"/>
        <v>#N/A</v>
      </c>
      <c r="B148" s="45">
        <f t="shared" si="9"/>
        <v>1</v>
      </c>
      <c r="C148" s="45">
        <f t="shared" si="8"/>
        <v>0</v>
      </c>
    </row>
    <row r="149" spans="1:3" x14ac:dyDescent="0.2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">
      <c r="A200" s="45" t="e">
        <f t="shared" ref="A200:A263" si="10">VLOOKUP(G200,DDEGL_USERS,2,FALSE)</f>
        <v>#N/A</v>
      </c>
      <c r="B200" s="45">
        <f t="shared" si="9"/>
        <v>1</v>
      </c>
      <c r="C200" s="45">
        <f t="shared" ref="C200:C263" si="11">B200*W200</f>
        <v>0</v>
      </c>
    </row>
    <row r="201" spans="1:3" x14ac:dyDescent="0.2">
      <c r="A201" s="45" t="e">
        <f t="shared" si="10"/>
        <v>#N/A</v>
      </c>
      <c r="B201" s="45">
        <f t="shared" si="9"/>
        <v>1</v>
      </c>
      <c r="C201" s="45">
        <f t="shared" si="11"/>
        <v>0</v>
      </c>
    </row>
    <row r="202" spans="1:3" x14ac:dyDescent="0.2">
      <c r="A202" s="45" t="e">
        <f t="shared" si="10"/>
        <v>#N/A</v>
      </c>
      <c r="B202" s="45">
        <f t="shared" si="9"/>
        <v>1</v>
      </c>
      <c r="C202" s="45">
        <f t="shared" si="11"/>
        <v>0</v>
      </c>
    </row>
    <row r="203" spans="1:3" x14ac:dyDescent="0.2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">
      <c r="A210" s="45" t="e">
        <f t="shared" si="10"/>
        <v>#N/A</v>
      </c>
      <c r="B210" s="45">
        <f t="shared" ref="B210:B273" si="12">(YEAR(Q210)-YEAR(P210))*12+MONTH(Q210)-MONTH(P210)+1</f>
        <v>1</v>
      </c>
      <c r="C210" s="45">
        <f t="shared" si="11"/>
        <v>0</v>
      </c>
    </row>
    <row r="211" spans="1:3" x14ac:dyDescent="0.2">
      <c r="A211" s="45" t="e">
        <f t="shared" si="10"/>
        <v>#N/A</v>
      </c>
      <c r="B211" s="45">
        <f t="shared" si="12"/>
        <v>1</v>
      </c>
      <c r="C211" s="45">
        <f t="shared" si="11"/>
        <v>0</v>
      </c>
    </row>
    <row r="212" spans="1:3" x14ac:dyDescent="0.2">
      <c r="A212" s="45" t="e">
        <f t="shared" si="10"/>
        <v>#N/A</v>
      </c>
      <c r="B212" s="45">
        <f t="shared" si="12"/>
        <v>1</v>
      </c>
      <c r="C212" s="45">
        <f t="shared" si="11"/>
        <v>0</v>
      </c>
    </row>
    <row r="213" spans="1:3" x14ac:dyDescent="0.2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">
      <c r="A264" s="45" t="e">
        <f t="shared" ref="A264:A327" si="13">VLOOKUP(G264,DDEGL_USERS,2,FALSE)</f>
        <v>#N/A</v>
      </c>
      <c r="B264" s="45">
        <f t="shared" si="12"/>
        <v>1</v>
      </c>
      <c r="C264" s="45">
        <f t="shared" ref="C264:C327" si="14">B264*W264</f>
        <v>0</v>
      </c>
    </row>
    <row r="265" spans="1:3" x14ac:dyDescent="0.2">
      <c r="A265" s="45" t="e">
        <f t="shared" si="13"/>
        <v>#N/A</v>
      </c>
      <c r="B265" s="45">
        <f t="shared" si="12"/>
        <v>1</v>
      </c>
      <c r="C265" s="45">
        <f t="shared" si="14"/>
        <v>0</v>
      </c>
    </row>
    <row r="266" spans="1:3" x14ac:dyDescent="0.2">
      <c r="A266" s="45" t="e">
        <f t="shared" si="13"/>
        <v>#N/A</v>
      </c>
      <c r="B266" s="45">
        <f t="shared" si="12"/>
        <v>1</v>
      </c>
      <c r="C266" s="45">
        <f t="shared" si="14"/>
        <v>0</v>
      </c>
    </row>
    <row r="267" spans="1:3" x14ac:dyDescent="0.2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">
      <c r="A274" s="45" t="e">
        <f t="shared" si="13"/>
        <v>#N/A</v>
      </c>
      <c r="B274" s="45">
        <f t="shared" ref="B274:B337" si="15">(YEAR(Q274)-YEAR(P274))*12+MONTH(Q274)-MONTH(P274)+1</f>
        <v>1</v>
      </c>
      <c r="C274" s="45">
        <f t="shared" si="14"/>
        <v>0</v>
      </c>
    </row>
    <row r="275" spans="1:3" x14ac:dyDescent="0.2">
      <c r="A275" s="45" t="e">
        <f t="shared" si="13"/>
        <v>#N/A</v>
      </c>
      <c r="B275" s="45">
        <f t="shared" si="15"/>
        <v>1</v>
      </c>
      <c r="C275" s="45">
        <f t="shared" si="14"/>
        <v>0</v>
      </c>
    </row>
    <row r="276" spans="1:3" x14ac:dyDescent="0.2">
      <c r="A276" s="45" t="e">
        <f t="shared" si="13"/>
        <v>#N/A</v>
      </c>
      <c r="B276" s="45">
        <f t="shared" si="15"/>
        <v>1</v>
      </c>
      <c r="C276" s="45">
        <f t="shared" si="14"/>
        <v>0</v>
      </c>
    </row>
    <row r="277" spans="1:3" x14ac:dyDescent="0.2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">
      <c r="A328" s="45" t="e">
        <f t="shared" ref="A328:A391" si="16">VLOOKUP(G328,DDEGL_USERS,2,FALSE)</f>
        <v>#N/A</v>
      </c>
      <c r="B328" s="45">
        <f t="shared" si="15"/>
        <v>1</v>
      </c>
      <c r="C328" s="45">
        <f t="shared" ref="C328:C391" si="17">B328*W328</f>
        <v>0</v>
      </c>
    </row>
    <row r="329" spans="1:3" x14ac:dyDescent="0.2">
      <c r="A329" s="45" t="e">
        <f t="shared" si="16"/>
        <v>#N/A</v>
      </c>
      <c r="B329" s="45">
        <f t="shared" si="15"/>
        <v>1</v>
      </c>
      <c r="C329" s="45">
        <f t="shared" si="17"/>
        <v>0</v>
      </c>
    </row>
    <row r="330" spans="1:3" x14ac:dyDescent="0.2">
      <c r="A330" s="45" t="e">
        <f t="shared" si="16"/>
        <v>#N/A</v>
      </c>
      <c r="B330" s="45">
        <f t="shared" si="15"/>
        <v>1</v>
      </c>
      <c r="C330" s="45">
        <f t="shared" si="17"/>
        <v>0</v>
      </c>
    </row>
    <row r="331" spans="1:3" x14ac:dyDescent="0.2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">
      <c r="A338" s="45" t="e">
        <f t="shared" si="16"/>
        <v>#N/A</v>
      </c>
      <c r="B338" s="45">
        <f t="shared" ref="B338:B401" si="18">(YEAR(Q338)-YEAR(P338))*12+MONTH(Q338)-MONTH(P338)+1</f>
        <v>1</v>
      </c>
      <c r="C338" s="45">
        <f t="shared" si="17"/>
        <v>0</v>
      </c>
    </row>
    <row r="339" spans="1:3" x14ac:dyDescent="0.2">
      <c r="A339" s="45" t="e">
        <f t="shared" si="16"/>
        <v>#N/A</v>
      </c>
      <c r="B339" s="45">
        <f t="shared" si="18"/>
        <v>1</v>
      </c>
      <c r="C339" s="45">
        <f t="shared" si="17"/>
        <v>0</v>
      </c>
    </row>
    <row r="340" spans="1:3" x14ac:dyDescent="0.2">
      <c r="A340" s="45" t="e">
        <f t="shared" si="16"/>
        <v>#N/A</v>
      </c>
      <c r="B340" s="45">
        <f t="shared" si="18"/>
        <v>1</v>
      </c>
      <c r="C340" s="45">
        <f t="shared" si="17"/>
        <v>0</v>
      </c>
    </row>
    <row r="341" spans="1:3" x14ac:dyDescent="0.2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">
      <c r="A392" s="45" t="e">
        <f t="shared" ref="A392:A455" si="19">VLOOKUP(G392,DDEGL_USERS,2,FALSE)</f>
        <v>#N/A</v>
      </c>
      <c r="B392" s="45">
        <f t="shared" si="18"/>
        <v>1</v>
      </c>
      <c r="C392" s="45">
        <f t="shared" ref="C392:C455" si="20">B392*W392</f>
        <v>0</v>
      </c>
    </row>
    <row r="393" spans="1:3" x14ac:dyDescent="0.2">
      <c r="A393" s="45" t="e">
        <f t="shared" si="19"/>
        <v>#N/A</v>
      </c>
      <c r="B393" s="45">
        <f t="shared" si="18"/>
        <v>1</v>
      </c>
      <c r="C393" s="45">
        <f t="shared" si="20"/>
        <v>0</v>
      </c>
    </row>
    <row r="394" spans="1:3" x14ac:dyDescent="0.2">
      <c r="A394" s="45" t="e">
        <f t="shared" si="19"/>
        <v>#N/A</v>
      </c>
      <c r="B394" s="45">
        <f t="shared" si="18"/>
        <v>1</v>
      </c>
      <c r="C394" s="45">
        <f t="shared" si="20"/>
        <v>0</v>
      </c>
    </row>
    <row r="395" spans="1:3" x14ac:dyDescent="0.2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">
      <c r="A402" s="45" t="e">
        <f t="shared" si="19"/>
        <v>#N/A</v>
      </c>
      <c r="B402" s="45">
        <f t="shared" ref="B402:B465" si="21">(YEAR(Q402)-YEAR(P402))*12+MONTH(Q402)-MONTH(P402)+1</f>
        <v>1</v>
      </c>
      <c r="C402" s="45">
        <f t="shared" si="20"/>
        <v>0</v>
      </c>
    </row>
    <row r="403" spans="1:3" x14ac:dyDescent="0.2">
      <c r="A403" s="45" t="e">
        <f t="shared" si="19"/>
        <v>#N/A</v>
      </c>
      <c r="B403" s="45">
        <f t="shared" si="21"/>
        <v>1</v>
      </c>
      <c r="C403" s="45">
        <f t="shared" si="20"/>
        <v>0</v>
      </c>
    </row>
    <row r="404" spans="1:3" x14ac:dyDescent="0.2">
      <c r="A404" s="45" t="e">
        <f t="shared" si="19"/>
        <v>#N/A</v>
      </c>
      <c r="B404" s="45">
        <f t="shared" si="21"/>
        <v>1</v>
      </c>
      <c r="C404" s="45">
        <f t="shared" si="20"/>
        <v>0</v>
      </c>
    </row>
    <row r="405" spans="1:3" x14ac:dyDescent="0.2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">
      <c r="A456" s="45" t="e">
        <f t="shared" ref="A456:A506" si="22">VLOOKUP(G456,DDEGL_USERS,2,FALSE)</f>
        <v>#N/A</v>
      </c>
      <c r="B456" s="45">
        <f t="shared" si="21"/>
        <v>1</v>
      </c>
      <c r="C456" s="45">
        <f t="shared" ref="C456:C506" si="23">B456*W456</f>
        <v>0</v>
      </c>
    </row>
    <row r="457" spans="1:3" x14ac:dyDescent="0.2">
      <c r="A457" s="45" t="e">
        <f t="shared" si="22"/>
        <v>#N/A</v>
      </c>
      <c r="B457" s="45">
        <f t="shared" si="21"/>
        <v>1</v>
      </c>
      <c r="C457" s="45">
        <f t="shared" si="23"/>
        <v>0</v>
      </c>
    </row>
    <row r="458" spans="1:3" x14ac:dyDescent="0.2">
      <c r="A458" s="45" t="e">
        <f t="shared" si="22"/>
        <v>#N/A</v>
      </c>
      <c r="B458" s="45">
        <f t="shared" si="21"/>
        <v>1</v>
      </c>
      <c r="C458" s="45">
        <f t="shared" si="23"/>
        <v>0</v>
      </c>
    </row>
    <row r="459" spans="1:3" x14ac:dyDescent="0.2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">
      <c r="A466" s="45" t="e">
        <f t="shared" si="22"/>
        <v>#N/A</v>
      </c>
      <c r="B466" s="45">
        <f t="shared" ref="B466:B506" si="24">(YEAR(Q466)-YEAR(P466))*12+MONTH(Q466)-MONTH(P466)+1</f>
        <v>1</v>
      </c>
      <c r="C466" s="45">
        <f t="shared" si="23"/>
        <v>0</v>
      </c>
    </row>
    <row r="467" spans="1:3" x14ac:dyDescent="0.2">
      <c r="A467" s="45" t="e">
        <f t="shared" si="22"/>
        <v>#N/A</v>
      </c>
      <c r="B467" s="45">
        <f t="shared" si="24"/>
        <v>1</v>
      </c>
      <c r="C467" s="45">
        <f t="shared" si="23"/>
        <v>0</v>
      </c>
    </row>
    <row r="468" spans="1:3" x14ac:dyDescent="0.2">
      <c r="A468" s="45" t="e">
        <f t="shared" si="22"/>
        <v>#N/A</v>
      </c>
      <c r="B468" s="45">
        <f t="shared" si="24"/>
        <v>1</v>
      </c>
      <c r="C468" s="45">
        <f t="shared" si="23"/>
        <v>0</v>
      </c>
    </row>
    <row r="469" spans="1:3" x14ac:dyDescent="0.2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256</v>
      </c>
    </row>
    <row r="2" spans="1:8" ht="15.75" x14ac:dyDescent="0.25">
      <c r="A2" s="50" t="s">
        <v>257</v>
      </c>
    </row>
    <row r="4" spans="1:8" ht="15.75" x14ac:dyDescent="0.25">
      <c r="A4" s="18" t="s">
        <v>110</v>
      </c>
      <c r="D4" s="18" t="s">
        <v>111</v>
      </c>
      <c r="G4" s="18" t="s">
        <v>112</v>
      </c>
    </row>
    <row r="5" spans="1:8" x14ac:dyDescent="0.2">
      <c r="A5" s="23" t="s">
        <v>73</v>
      </c>
      <c r="B5" s="22" t="s">
        <v>113</v>
      </c>
      <c r="D5" s="23" t="s">
        <v>73</v>
      </c>
      <c r="E5" s="22" t="s">
        <v>113</v>
      </c>
      <c r="G5" s="23" t="s">
        <v>73</v>
      </c>
      <c r="H5" s="22" t="s">
        <v>113</v>
      </c>
    </row>
    <row r="6" spans="1:8" x14ac:dyDescent="0.2">
      <c r="A6" s="27" t="s">
        <v>114</v>
      </c>
      <c r="B6" s="26" t="s">
        <v>115</v>
      </c>
      <c r="D6" s="27" t="s">
        <v>99</v>
      </c>
      <c r="E6" s="26" t="s">
        <v>127</v>
      </c>
      <c r="G6" s="27" t="s">
        <v>104</v>
      </c>
      <c r="H6" s="26" t="s">
        <v>119</v>
      </c>
    </row>
    <row r="7" spans="1:8" x14ac:dyDescent="0.2">
      <c r="A7" s="33" t="s">
        <v>116</v>
      </c>
      <c r="B7" s="32" t="s">
        <v>117</v>
      </c>
      <c r="D7" s="33" t="s">
        <v>237</v>
      </c>
      <c r="E7" s="32" t="s">
        <v>131</v>
      </c>
      <c r="G7" s="33" t="s">
        <v>255</v>
      </c>
      <c r="H7" s="32" t="s">
        <v>167</v>
      </c>
    </row>
    <row r="8" spans="1:8" x14ac:dyDescent="0.2">
      <c r="A8" s="27" t="s">
        <v>118</v>
      </c>
      <c r="B8" s="26" t="s">
        <v>119</v>
      </c>
      <c r="D8" s="27" t="s">
        <v>238</v>
      </c>
      <c r="E8" s="26" t="s">
        <v>138</v>
      </c>
      <c r="G8" s="27" t="s">
        <v>105</v>
      </c>
      <c r="H8" s="26" t="s">
        <v>200</v>
      </c>
    </row>
    <row r="9" spans="1:8" x14ac:dyDescent="0.2">
      <c r="A9" s="33" t="s">
        <v>120</v>
      </c>
      <c r="B9" s="32" t="s">
        <v>121</v>
      </c>
      <c r="D9" s="33" t="s">
        <v>239</v>
      </c>
      <c r="E9" s="32" t="s">
        <v>240</v>
      </c>
      <c r="G9" s="33" t="s">
        <v>106</v>
      </c>
      <c r="H9" s="32" t="s">
        <v>236</v>
      </c>
    </row>
    <row r="10" spans="1:8" x14ac:dyDescent="0.2">
      <c r="A10" s="27" t="s">
        <v>122</v>
      </c>
      <c r="B10" s="26" t="s">
        <v>123</v>
      </c>
      <c r="D10" s="27" t="s">
        <v>241</v>
      </c>
      <c r="E10" s="26" t="s">
        <v>242</v>
      </c>
      <c r="G10" s="11"/>
      <c r="H10" s="48"/>
    </row>
    <row r="11" spans="1:8" x14ac:dyDescent="0.2">
      <c r="A11" s="33" t="s">
        <v>124</v>
      </c>
      <c r="B11" s="32" t="s">
        <v>125</v>
      </c>
      <c r="D11" s="33" t="s">
        <v>243</v>
      </c>
      <c r="E11" s="32" t="s">
        <v>161</v>
      </c>
    </row>
    <row r="12" spans="1:8" x14ac:dyDescent="0.2">
      <c r="A12" s="27" t="s">
        <v>126</v>
      </c>
      <c r="B12" s="26" t="s">
        <v>127</v>
      </c>
      <c r="D12" s="27" t="s">
        <v>244</v>
      </c>
      <c r="E12" s="26" t="s">
        <v>153</v>
      </c>
    </row>
    <row r="13" spans="1:8" x14ac:dyDescent="0.2">
      <c r="A13" s="33" t="s">
        <v>128</v>
      </c>
      <c r="B13" s="32" t="s">
        <v>129</v>
      </c>
      <c r="D13" s="33" t="s">
        <v>245</v>
      </c>
      <c r="E13" s="32" t="s">
        <v>167</v>
      </c>
    </row>
    <row r="14" spans="1:8" x14ac:dyDescent="0.2">
      <c r="A14" s="27" t="s">
        <v>130</v>
      </c>
      <c r="B14" s="26" t="s">
        <v>131</v>
      </c>
      <c r="D14" s="27" t="s">
        <v>246</v>
      </c>
      <c r="E14" s="26" t="s">
        <v>172</v>
      </c>
    </row>
    <row r="15" spans="1:8" x14ac:dyDescent="0.2">
      <c r="A15" s="33" t="s">
        <v>132</v>
      </c>
      <c r="B15" s="32" t="s">
        <v>131</v>
      </c>
      <c r="D15" s="33" t="s">
        <v>247</v>
      </c>
      <c r="E15" s="32" t="s">
        <v>174</v>
      </c>
    </row>
    <row r="16" spans="1:8" x14ac:dyDescent="0.2">
      <c r="A16" s="27" t="s">
        <v>133</v>
      </c>
      <c r="B16" s="26" t="s">
        <v>134</v>
      </c>
      <c r="D16" s="27" t="s">
        <v>101</v>
      </c>
      <c r="E16" s="26" t="s">
        <v>183</v>
      </c>
    </row>
    <row r="17" spans="1:5" x14ac:dyDescent="0.2">
      <c r="A17" s="33" t="s">
        <v>135</v>
      </c>
      <c r="B17" s="32" t="s">
        <v>136</v>
      </c>
      <c r="D17" s="33" t="s">
        <v>248</v>
      </c>
      <c r="E17" s="32" t="s">
        <v>190</v>
      </c>
    </row>
    <row r="18" spans="1:5" x14ac:dyDescent="0.2">
      <c r="A18" s="27" t="s">
        <v>137</v>
      </c>
      <c r="B18" s="26" t="s">
        <v>138</v>
      </c>
      <c r="D18" s="27" t="s">
        <v>249</v>
      </c>
      <c r="E18" s="26" t="s">
        <v>196</v>
      </c>
    </row>
    <row r="19" spans="1:5" x14ac:dyDescent="0.2">
      <c r="A19" s="33" t="s">
        <v>83</v>
      </c>
      <c r="B19" s="32" t="s">
        <v>139</v>
      </c>
      <c r="D19" s="33" t="s">
        <v>102</v>
      </c>
      <c r="E19" s="32" t="s">
        <v>206</v>
      </c>
    </row>
    <row r="20" spans="1:5" x14ac:dyDescent="0.2">
      <c r="A20" s="27" t="s">
        <v>140</v>
      </c>
      <c r="B20" s="26" t="s">
        <v>141</v>
      </c>
      <c r="D20" s="27" t="s">
        <v>250</v>
      </c>
      <c r="E20" s="26" t="s">
        <v>209</v>
      </c>
    </row>
    <row r="21" spans="1:5" x14ac:dyDescent="0.2">
      <c r="A21" s="33" t="s">
        <v>142</v>
      </c>
      <c r="B21" s="32" t="s">
        <v>143</v>
      </c>
      <c r="D21" s="33" t="s">
        <v>251</v>
      </c>
      <c r="E21" s="32" t="s">
        <v>211</v>
      </c>
    </row>
    <row r="22" spans="1:5" x14ac:dyDescent="0.2">
      <c r="A22" s="27" t="s">
        <v>144</v>
      </c>
      <c r="B22" s="26" t="s">
        <v>145</v>
      </c>
      <c r="D22" s="27" t="s">
        <v>252</v>
      </c>
      <c r="E22" s="26" t="s">
        <v>218</v>
      </c>
    </row>
    <row r="23" spans="1:5" x14ac:dyDescent="0.2">
      <c r="A23" s="33" t="s">
        <v>88</v>
      </c>
      <c r="B23" s="32" t="s">
        <v>146</v>
      </c>
      <c r="D23" s="33" t="s">
        <v>253</v>
      </c>
      <c r="E23" s="32" t="s">
        <v>222</v>
      </c>
    </row>
    <row r="24" spans="1:5" x14ac:dyDescent="0.2">
      <c r="A24" s="27" t="s">
        <v>89</v>
      </c>
      <c r="B24" s="26" t="s">
        <v>147</v>
      </c>
      <c r="D24" s="27" t="s">
        <v>254</v>
      </c>
      <c r="E24" s="26" t="s">
        <v>232</v>
      </c>
    </row>
    <row r="25" spans="1:5" x14ac:dyDescent="0.2">
      <c r="A25" s="33" t="s">
        <v>148</v>
      </c>
      <c r="B25" s="32" t="s">
        <v>149</v>
      </c>
    </row>
    <row r="26" spans="1:5" x14ac:dyDescent="0.2">
      <c r="A26" s="27" t="s">
        <v>150</v>
      </c>
      <c r="B26" s="26" t="s">
        <v>151</v>
      </c>
    </row>
    <row r="27" spans="1:5" x14ac:dyDescent="0.2">
      <c r="A27" s="33" t="s">
        <v>152</v>
      </c>
      <c r="B27" s="32" t="s">
        <v>153</v>
      </c>
    </row>
    <row r="28" spans="1:5" x14ac:dyDescent="0.2">
      <c r="A28" s="27" t="s">
        <v>154</v>
      </c>
      <c r="B28" s="26" t="s">
        <v>155</v>
      </c>
    </row>
    <row r="29" spans="1:5" x14ac:dyDescent="0.2">
      <c r="A29" s="33" t="s">
        <v>90</v>
      </c>
      <c r="B29" s="32" t="s">
        <v>156</v>
      </c>
    </row>
    <row r="30" spans="1:5" x14ac:dyDescent="0.2">
      <c r="A30" s="27" t="s">
        <v>157</v>
      </c>
      <c r="B30" s="26" t="s">
        <v>158</v>
      </c>
    </row>
    <row r="31" spans="1:5" x14ac:dyDescent="0.2">
      <c r="A31" s="33" t="s">
        <v>91</v>
      </c>
      <c r="B31" s="32" t="s">
        <v>159</v>
      </c>
    </row>
    <row r="32" spans="1:5" x14ac:dyDescent="0.2">
      <c r="A32" s="27" t="s">
        <v>160</v>
      </c>
      <c r="B32" s="26" t="s">
        <v>161</v>
      </c>
    </row>
    <row r="33" spans="1:2" x14ac:dyDescent="0.2">
      <c r="A33" s="33" t="s">
        <v>162</v>
      </c>
      <c r="B33" s="32" t="s">
        <v>163</v>
      </c>
    </row>
    <row r="34" spans="1:2" x14ac:dyDescent="0.2">
      <c r="A34" s="27" t="s">
        <v>164</v>
      </c>
      <c r="B34" s="26" t="s">
        <v>165</v>
      </c>
    </row>
    <row r="35" spans="1:2" x14ac:dyDescent="0.2">
      <c r="A35" s="33" t="s">
        <v>166</v>
      </c>
      <c r="B35" s="32" t="s">
        <v>167</v>
      </c>
    </row>
    <row r="36" spans="1:2" x14ac:dyDescent="0.2">
      <c r="A36" s="27" t="s">
        <v>92</v>
      </c>
      <c r="B36" s="26" t="s">
        <v>168</v>
      </c>
    </row>
    <row r="37" spans="1:2" x14ac:dyDescent="0.2">
      <c r="A37" s="33" t="s">
        <v>93</v>
      </c>
      <c r="B37" s="32" t="s">
        <v>169</v>
      </c>
    </row>
    <row r="38" spans="1:2" x14ac:dyDescent="0.2">
      <c r="A38" s="27" t="s">
        <v>94</v>
      </c>
      <c r="B38" s="26" t="s">
        <v>170</v>
      </c>
    </row>
    <row r="39" spans="1:2" x14ac:dyDescent="0.2">
      <c r="A39" s="33" t="s">
        <v>171</v>
      </c>
      <c r="B39" s="32" t="s">
        <v>172</v>
      </c>
    </row>
    <row r="40" spans="1:2" x14ac:dyDescent="0.2">
      <c r="A40" s="27" t="s">
        <v>173</v>
      </c>
      <c r="B40" s="26" t="s">
        <v>174</v>
      </c>
    </row>
    <row r="41" spans="1:2" x14ac:dyDescent="0.2">
      <c r="A41" s="33" t="s">
        <v>175</v>
      </c>
      <c r="B41" s="32" t="s">
        <v>176</v>
      </c>
    </row>
    <row r="42" spans="1:2" x14ac:dyDescent="0.2">
      <c r="A42" s="27" t="s">
        <v>177</v>
      </c>
      <c r="B42" s="26" t="s">
        <v>147</v>
      </c>
    </row>
    <row r="43" spans="1:2" x14ac:dyDescent="0.2">
      <c r="A43" s="33" t="s">
        <v>178</v>
      </c>
      <c r="B43" s="32" t="s">
        <v>179</v>
      </c>
    </row>
    <row r="44" spans="1:2" x14ac:dyDescent="0.2">
      <c r="A44" s="27" t="s">
        <v>180</v>
      </c>
      <c r="B44" s="26" t="s">
        <v>181</v>
      </c>
    </row>
    <row r="45" spans="1:2" x14ac:dyDescent="0.2">
      <c r="A45" s="33" t="s">
        <v>182</v>
      </c>
      <c r="B45" s="32" t="s">
        <v>183</v>
      </c>
    </row>
    <row r="46" spans="1:2" x14ac:dyDescent="0.2">
      <c r="A46" s="27" t="s">
        <v>184</v>
      </c>
      <c r="B46" s="26" t="s">
        <v>151</v>
      </c>
    </row>
    <row r="47" spans="1:2" x14ac:dyDescent="0.2">
      <c r="A47" s="33" t="s">
        <v>185</v>
      </c>
      <c r="B47" s="32" t="s">
        <v>186</v>
      </c>
    </row>
    <row r="48" spans="1:2" x14ac:dyDescent="0.2">
      <c r="A48" s="27" t="s">
        <v>187</v>
      </c>
      <c r="B48" s="26" t="s">
        <v>186</v>
      </c>
    </row>
    <row r="49" spans="1:2" x14ac:dyDescent="0.2">
      <c r="A49" s="33" t="s">
        <v>188</v>
      </c>
      <c r="B49" s="32" t="s">
        <v>153</v>
      </c>
    </row>
    <row r="50" spans="1:2" x14ac:dyDescent="0.2">
      <c r="A50" s="27" t="s">
        <v>189</v>
      </c>
      <c r="B50" s="26" t="s">
        <v>190</v>
      </c>
    </row>
    <row r="51" spans="1:2" x14ac:dyDescent="0.2">
      <c r="A51" s="33" t="s">
        <v>191</v>
      </c>
      <c r="B51" s="32" t="s">
        <v>192</v>
      </c>
    </row>
    <row r="52" spans="1:2" x14ac:dyDescent="0.2">
      <c r="A52" s="27" t="s">
        <v>193</v>
      </c>
      <c r="B52" s="26" t="s">
        <v>194</v>
      </c>
    </row>
    <row r="53" spans="1:2" x14ac:dyDescent="0.2">
      <c r="A53" s="33" t="s">
        <v>195</v>
      </c>
      <c r="B53" s="32" t="s">
        <v>196</v>
      </c>
    </row>
    <row r="54" spans="1:2" x14ac:dyDescent="0.2">
      <c r="A54" s="27" t="s">
        <v>197</v>
      </c>
      <c r="B54" s="26" t="s">
        <v>198</v>
      </c>
    </row>
    <row r="55" spans="1:2" x14ac:dyDescent="0.2">
      <c r="A55" s="33" t="s">
        <v>199</v>
      </c>
      <c r="B55" s="32" t="s">
        <v>200</v>
      </c>
    </row>
    <row r="56" spans="1:2" x14ac:dyDescent="0.2">
      <c r="A56" s="27" t="s">
        <v>201</v>
      </c>
      <c r="B56" s="26" t="s">
        <v>202</v>
      </c>
    </row>
    <row r="57" spans="1:2" x14ac:dyDescent="0.2">
      <c r="A57" s="33" t="s">
        <v>203</v>
      </c>
      <c r="B57" s="32" t="s">
        <v>204</v>
      </c>
    </row>
    <row r="58" spans="1:2" x14ac:dyDescent="0.2">
      <c r="A58" s="27" t="s">
        <v>205</v>
      </c>
      <c r="B58" s="26" t="s">
        <v>206</v>
      </c>
    </row>
    <row r="59" spans="1:2" x14ac:dyDescent="0.2">
      <c r="A59" s="33" t="s">
        <v>207</v>
      </c>
      <c r="B59" s="32" t="s">
        <v>208</v>
      </c>
    </row>
    <row r="60" spans="1:2" x14ac:dyDescent="0.2">
      <c r="A60" s="27" t="s">
        <v>78</v>
      </c>
      <c r="B60" s="26" t="s">
        <v>209</v>
      </c>
    </row>
    <row r="61" spans="1:2" x14ac:dyDescent="0.2">
      <c r="A61" s="33" t="s">
        <v>210</v>
      </c>
      <c r="B61" s="32" t="s">
        <v>211</v>
      </c>
    </row>
    <row r="62" spans="1:2" x14ac:dyDescent="0.2">
      <c r="A62" s="27" t="s">
        <v>212</v>
      </c>
      <c r="B62" s="26" t="s">
        <v>213</v>
      </c>
    </row>
    <row r="63" spans="1:2" x14ac:dyDescent="0.2">
      <c r="A63" s="33" t="s">
        <v>214</v>
      </c>
      <c r="B63" s="32" t="s">
        <v>161</v>
      </c>
    </row>
    <row r="64" spans="1:2" x14ac:dyDescent="0.2">
      <c r="A64" s="27" t="s">
        <v>215</v>
      </c>
      <c r="B64" s="26" t="s">
        <v>216</v>
      </c>
    </row>
    <row r="65" spans="1:2" x14ac:dyDescent="0.2">
      <c r="A65" s="33" t="s">
        <v>217</v>
      </c>
      <c r="B65" s="32" t="s">
        <v>218</v>
      </c>
    </row>
    <row r="66" spans="1:2" x14ac:dyDescent="0.2">
      <c r="A66" s="27" t="s">
        <v>219</v>
      </c>
      <c r="B66" s="26" t="s">
        <v>220</v>
      </c>
    </row>
    <row r="67" spans="1:2" x14ac:dyDescent="0.2">
      <c r="A67" s="33" t="s">
        <v>221</v>
      </c>
      <c r="B67" s="32" t="s">
        <v>222</v>
      </c>
    </row>
    <row r="68" spans="1:2" x14ac:dyDescent="0.2">
      <c r="A68" s="27" t="s">
        <v>223</v>
      </c>
      <c r="B68" s="26" t="s">
        <v>224</v>
      </c>
    </row>
    <row r="69" spans="1:2" x14ac:dyDescent="0.2">
      <c r="A69" s="33" t="s">
        <v>225</v>
      </c>
      <c r="B69" s="32" t="s">
        <v>226</v>
      </c>
    </row>
    <row r="70" spans="1:2" x14ac:dyDescent="0.2">
      <c r="A70" s="27" t="s">
        <v>227</v>
      </c>
      <c r="B70" s="26" t="s">
        <v>228</v>
      </c>
    </row>
    <row r="71" spans="1:2" x14ac:dyDescent="0.2">
      <c r="A71" s="33" t="s">
        <v>229</v>
      </c>
      <c r="B71" s="32" t="s">
        <v>230</v>
      </c>
    </row>
    <row r="72" spans="1:2" x14ac:dyDescent="0.2">
      <c r="A72" s="27" t="s">
        <v>231</v>
      </c>
      <c r="B72" s="26" t="s">
        <v>232</v>
      </c>
    </row>
    <row r="73" spans="1:2" x14ac:dyDescent="0.2">
      <c r="A73" s="33" t="s">
        <v>233</v>
      </c>
      <c r="B73" s="32" t="s">
        <v>234</v>
      </c>
    </row>
    <row r="74" spans="1:2" x14ac:dyDescent="0.2">
      <c r="A74" s="27" t="s">
        <v>235</v>
      </c>
      <c r="B74" s="26" t="s">
        <v>236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2.75" x14ac:dyDescent="0.2"/>
  <cols>
    <col min="1" max="1" width="20" customWidth="1"/>
    <col min="2" max="2" width="17.28515625" customWidth="1"/>
    <col min="3" max="3" width="11.2851562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1.28515625" customWidth="1"/>
    <col min="10" max="10" width="11.7109375" customWidth="1"/>
    <col min="11" max="11" width="7.285156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268</v>
      </c>
    </row>
    <row r="2" spans="1:19" x14ac:dyDescent="0.2">
      <c r="A2" s="17" t="s">
        <v>301</v>
      </c>
    </row>
    <row r="3" spans="1:19" x14ac:dyDescent="0.2">
      <c r="A3" s="17" t="s">
        <v>302</v>
      </c>
    </row>
    <row r="4" spans="1:19" x14ac:dyDescent="0.2">
      <c r="A4" s="104">
        <f>'E-Mail'!B1</f>
        <v>36990</v>
      </c>
      <c r="E4" s="162"/>
    </row>
    <row r="5" spans="1:19" ht="13.5" thickBot="1" x14ac:dyDescent="0.25">
      <c r="A5" s="17"/>
    </row>
    <row r="6" spans="1:19" ht="16.5" thickBot="1" x14ac:dyDescent="0.3">
      <c r="A6" s="100" t="s">
        <v>107</v>
      </c>
      <c r="B6" s="101"/>
      <c r="C6" s="101"/>
      <c r="D6" s="101"/>
      <c r="E6" s="102"/>
      <c r="G6" s="100" t="s">
        <v>108</v>
      </c>
      <c r="H6" s="101"/>
      <c r="I6" s="101"/>
      <c r="J6" s="101"/>
      <c r="K6" s="102"/>
      <c r="M6" s="100" t="s">
        <v>109</v>
      </c>
      <c r="N6" s="101"/>
      <c r="O6" s="101"/>
      <c r="P6" s="101"/>
      <c r="Q6" s="102"/>
      <c r="S6" s="18"/>
    </row>
    <row r="7" spans="1:19" ht="13.5" thickBot="1" x14ac:dyDescent="0.25">
      <c r="A7" s="107" t="s">
        <v>303</v>
      </c>
      <c r="B7" s="108">
        <f>'E-Mail'!C6</f>
        <v>73675000</v>
      </c>
      <c r="C7" s="35"/>
      <c r="D7" s="6" t="s">
        <v>378</v>
      </c>
      <c r="E7" s="109">
        <f>VLOOKUP("Grand Total",$A$9:$E$23,5,FALSE)/B7</f>
        <v>3.8310145911096029E-2</v>
      </c>
      <c r="G7" s="107" t="s">
        <v>304</v>
      </c>
      <c r="H7" s="108">
        <f>'E-Mail'!C5</f>
        <v>4640800</v>
      </c>
      <c r="I7" s="35"/>
      <c r="J7" s="6" t="s">
        <v>378</v>
      </c>
      <c r="K7" s="109">
        <f>VLOOKUP("Grand Total",$G$9:$K$23,5,FALSE)/H7</f>
        <v>1.2928805378383038E-2</v>
      </c>
      <c r="M7" s="107"/>
      <c r="N7" s="108"/>
      <c r="O7" s="35"/>
      <c r="P7" s="6"/>
      <c r="Q7" s="109"/>
    </row>
    <row r="8" spans="1:19" x14ac:dyDescent="0.2">
      <c r="A8" s="10"/>
      <c r="B8" s="114"/>
      <c r="C8" s="114"/>
      <c r="D8" s="85" t="s">
        <v>62</v>
      </c>
      <c r="E8" s="110"/>
      <c r="G8" s="10"/>
      <c r="H8" s="114"/>
      <c r="I8" s="114"/>
      <c r="J8" s="85" t="s">
        <v>62</v>
      </c>
      <c r="K8" s="110"/>
      <c r="M8" s="19" t="s">
        <v>70</v>
      </c>
    </row>
    <row r="9" spans="1:19" x14ac:dyDescent="0.2">
      <c r="A9" s="85" t="s">
        <v>58</v>
      </c>
      <c r="B9" s="85" t="s">
        <v>46</v>
      </c>
      <c r="C9" s="85" t="s">
        <v>57</v>
      </c>
      <c r="D9" s="13" t="s">
        <v>317</v>
      </c>
      <c r="E9" s="15" t="s">
        <v>316</v>
      </c>
      <c r="G9" s="85" t="s">
        <v>58</v>
      </c>
      <c r="H9" s="85" t="s">
        <v>46</v>
      </c>
      <c r="I9" s="85" t="s">
        <v>57</v>
      </c>
      <c r="J9" s="13" t="s">
        <v>63</v>
      </c>
      <c r="K9" s="15" t="s">
        <v>8</v>
      </c>
    </row>
    <row r="10" spans="1:19" x14ac:dyDescent="0.2">
      <c r="A10" s="10" t="s">
        <v>313</v>
      </c>
      <c r="B10" s="10" t="s">
        <v>27</v>
      </c>
      <c r="C10" s="10" t="s">
        <v>19</v>
      </c>
      <c r="D10" s="13">
        <v>5</v>
      </c>
      <c r="E10" s="15">
        <v>2822500</v>
      </c>
      <c r="G10" s="10" t="s">
        <v>613</v>
      </c>
      <c r="H10" s="10" t="s">
        <v>10</v>
      </c>
      <c r="I10" s="10" t="s">
        <v>13</v>
      </c>
      <c r="J10" s="13">
        <v>2</v>
      </c>
      <c r="K10" s="15">
        <v>4800</v>
      </c>
    </row>
    <row r="11" spans="1:19" x14ac:dyDescent="0.2">
      <c r="A11" s="11" t="s">
        <v>61</v>
      </c>
      <c r="B11" s="12"/>
      <c r="C11" s="12"/>
      <c r="D11" s="14">
        <v>5</v>
      </c>
      <c r="E11" s="16">
        <v>2822500</v>
      </c>
      <c r="G11" s="10" t="s">
        <v>398</v>
      </c>
      <c r="H11" s="10" t="s">
        <v>10</v>
      </c>
      <c r="I11" s="10" t="s">
        <v>13</v>
      </c>
      <c r="J11" s="13">
        <v>1</v>
      </c>
      <c r="K11" s="15">
        <v>10400</v>
      </c>
    </row>
    <row r="12" spans="1:19" x14ac:dyDescent="0.2">
      <c r="G12" s="10" t="s">
        <v>414</v>
      </c>
      <c r="H12" s="10" t="s">
        <v>10</v>
      </c>
      <c r="I12" s="10" t="s">
        <v>13</v>
      </c>
      <c r="J12" s="13">
        <v>2</v>
      </c>
      <c r="K12" s="15">
        <v>34400</v>
      </c>
    </row>
    <row r="13" spans="1:19" x14ac:dyDescent="0.2">
      <c r="G13" s="10" t="s">
        <v>413</v>
      </c>
      <c r="H13" s="10" t="s">
        <v>10</v>
      </c>
      <c r="I13" s="10" t="s">
        <v>13</v>
      </c>
      <c r="J13" s="13">
        <v>1</v>
      </c>
      <c r="K13" s="15">
        <v>10400</v>
      </c>
    </row>
    <row r="14" spans="1:19" x14ac:dyDescent="0.2">
      <c r="G14" s="11" t="s">
        <v>61</v>
      </c>
      <c r="H14" s="12"/>
      <c r="I14" s="12"/>
      <c r="J14" s="14">
        <v>6</v>
      </c>
      <c r="K14" s="16">
        <v>60000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85" workbookViewId="0"/>
  </sheetViews>
  <sheetFormatPr defaultRowHeight="12.75" x14ac:dyDescent="0.2"/>
  <cols>
    <col min="1" max="1" width="15.5703125" customWidth="1"/>
    <col min="2" max="2" width="16.1406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6.140625" customWidth="1"/>
    <col min="8" max="8" width="13.42578125" customWidth="1"/>
    <col min="9" max="9" width="16.42578125" customWidth="1"/>
    <col min="10" max="10" width="2.28515625" style="95" customWidth="1"/>
    <col min="11" max="11" width="19.7109375" customWidth="1"/>
    <col min="12" max="12" width="16.140625" customWidth="1"/>
    <col min="13" max="13" width="13.42578125" customWidth="1"/>
    <col min="14" max="14" width="16.42578125" customWidth="1"/>
  </cols>
  <sheetData>
    <row r="1" spans="1:14" ht="18" x14ac:dyDescent="0.25">
      <c r="A1" s="51" t="s">
        <v>269</v>
      </c>
    </row>
    <row r="2" spans="1:14" x14ac:dyDescent="0.2">
      <c r="A2" s="17" t="s">
        <v>301</v>
      </c>
    </row>
    <row r="3" spans="1:14" x14ac:dyDescent="0.2">
      <c r="A3" s="17" t="s">
        <v>302</v>
      </c>
    </row>
    <row r="4" spans="1:14" x14ac:dyDescent="0.2">
      <c r="A4" s="104">
        <f>'E-Mail'!B1</f>
        <v>36990</v>
      </c>
    </row>
    <row r="5" spans="1:14" x14ac:dyDescent="0.2">
      <c r="A5" s="17"/>
    </row>
    <row r="6" spans="1:14" ht="14.25" x14ac:dyDescent="0.2">
      <c r="A6" s="106" t="s">
        <v>305</v>
      </c>
    </row>
    <row r="7" spans="1:14" ht="13.5" thickBot="1" x14ac:dyDescent="0.25">
      <c r="A7" s="17"/>
    </row>
    <row r="8" spans="1:14" ht="16.5" thickBot="1" x14ac:dyDescent="0.3">
      <c r="A8" s="103" t="s">
        <v>266</v>
      </c>
      <c r="B8" s="101"/>
      <c r="C8" s="101"/>
      <c r="D8" s="102"/>
      <c r="F8" s="103" t="s">
        <v>267</v>
      </c>
      <c r="G8" s="101"/>
      <c r="H8" s="101"/>
      <c r="I8" s="102"/>
      <c r="K8" s="103" t="s">
        <v>300</v>
      </c>
      <c r="L8" s="101"/>
      <c r="M8" s="101"/>
      <c r="N8" s="102"/>
    </row>
    <row r="9" spans="1:14" x14ac:dyDescent="0.2">
      <c r="A9" s="10"/>
      <c r="B9" s="114"/>
      <c r="C9" s="85" t="s">
        <v>62</v>
      </c>
      <c r="D9" s="110"/>
      <c r="F9" s="10"/>
      <c r="G9" s="114"/>
      <c r="H9" s="85" t="s">
        <v>62</v>
      </c>
      <c r="I9" s="110"/>
      <c r="J9" s="97"/>
      <c r="K9" s="10"/>
      <c r="L9" s="114"/>
      <c r="M9" s="85" t="s">
        <v>62</v>
      </c>
      <c r="N9" s="110"/>
    </row>
    <row r="10" spans="1:14" x14ac:dyDescent="0.2">
      <c r="A10" s="85" t="s">
        <v>275</v>
      </c>
      <c r="B10" s="111" t="s">
        <v>258</v>
      </c>
      <c r="C10" s="112" t="s">
        <v>63</v>
      </c>
      <c r="D10" s="113" t="s">
        <v>265</v>
      </c>
      <c r="F10" s="111" t="s">
        <v>275</v>
      </c>
      <c r="G10" s="111" t="s">
        <v>258</v>
      </c>
      <c r="H10" s="117" t="s">
        <v>63</v>
      </c>
      <c r="I10" s="113" t="s">
        <v>265</v>
      </c>
      <c r="J10" s="98"/>
      <c r="K10" s="111" t="s">
        <v>275</v>
      </c>
      <c r="L10" s="111" t="s">
        <v>258</v>
      </c>
      <c r="M10" s="117" t="s">
        <v>63</v>
      </c>
      <c r="N10" s="120" t="s">
        <v>265</v>
      </c>
    </row>
    <row r="11" spans="1:14" x14ac:dyDescent="0.2">
      <c r="A11" s="10" t="s">
        <v>77</v>
      </c>
      <c r="B11" s="10" t="s">
        <v>174</v>
      </c>
      <c r="C11" s="13">
        <v>1</v>
      </c>
      <c r="D11" s="15">
        <v>800</v>
      </c>
      <c r="F11" s="118" t="s">
        <v>77</v>
      </c>
      <c r="G11" s="10" t="s">
        <v>127</v>
      </c>
      <c r="H11" s="53">
        <v>3</v>
      </c>
      <c r="I11" s="15">
        <v>26400</v>
      </c>
      <c r="J11" s="98"/>
      <c r="K11" s="10" t="s">
        <v>446</v>
      </c>
      <c r="L11" s="10" t="s">
        <v>447</v>
      </c>
      <c r="M11" s="13">
        <v>1</v>
      </c>
      <c r="N11" s="15">
        <v>0</v>
      </c>
    </row>
    <row r="12" spans="1:14" x14ac:dyDescent="0.2">
      <c r="A12" s="86" t="s">
        <v>263</v>
      </c>
      <c r="B12" s="87"/>
      <c r="C12" s="88">
        <v>1</v>
      </c>
      <c r="D12" s="89">
        <v>800</v>
      </c>
      <c r="F12" s="119"/>
      <c r="G12" s="47" t="s">
        <v>183</v>
      </c>
      <c r="H12" s="54">
        <v>2</v>
      </c>
      <c r="I12" s="55">
        <v>1600</v>
      </c>
      <c r="J12" s="98"/>
      <c r="K12" s="10" t="s">
        <v>448</v>
      </c>
      <c r="L12" s="114"/>
      <c r="M12" s="88" t="e">
        <v>#N/A</v>
      </c>
      <c r="N12" s="89">
        <v>0</v>
      </c>
    </row>
    <row r="13" spans="1:14" x14ac:dyDescent="0.2">
      <c r="A13" s="10" t="s">
        <v>82</v>
      </c>
      <c r="B13" s="10" t="s">
        <v>139</v>
      </c>
      <c r="C13" s="13">
        <v>2</v>
      </c>
      <c r="D13" s="15">
        <v>10000</v>
      </c>
      <c r="F13" s="86" t="s">
        <v>263</v>
      </c>
      <c r="G13" s="87"/>
      <c r="H13" s="90">
        <v>5</v>
      </c>
      <c r="I13" s="89">
        <v>28000</v>
      </c>
      <c r="J13" s="98"/>
      <c r="K13" s="91" t="s">
        <v>61</v>
      </c>
      <c r="L13" s="92"/>
      <c r="M13" s="99" t="e">
        <v>#N/A</v>
      </c>
      <c r="N13" s="94">
        <v>0</v>
      </c>
    </row>
    <row r="14" spans="1:14" x14ac:dyDescent="0.2">
      <c r="A14" s="158"/>
      <c r="B14" s="47" t="s">
        <v>170</v>
      </c>
      <c r="C14" s="159">
        <v>9</v>
      </c>
      <c r="D14" s="55">
        <v>45000</v>
      </c>
      <c r="F14" s="91" t="s">
        <v>61</v>
      </c>
      <c r="G14" s="92"/>
      <c r="H14" s="93">
        <v>5</v>
      </c>
      <c r="I14" s="94">
        <v>28000</v>
      </c>
      <c r="J14" s="96"/>
    </row>
    <row r="15" spans="1:14" x14ac:dyDescent="0.2">
      <c r="A15" s="158"/>
      <c r="B15" s="47" t="s">
        <v>159</v>
      </c>
      <c r="C15" s="159">
        <v>2</v>
      </c>
      <c r="D15" s="55">
        <v>10000</v>
      </c>
    </row>
    <row r="16" spans="1:14" x14ac:dyDescent="0.2">
      <c r="A16" s="86" t="s">
        <v>264</v>
      </c>
      <c r="B16" s="87"/>
      <c r="C16" s="88">
        <v>13</v>
      </c>
      <c r="D16" s="89">
        <v>65000</v>
      </c>
    </row>
    <row r="17" spans="1:4" x14ac:dyDescent="0.2">
      <c r="A17" s="11" t="s">
        <v>61</v>
      </c>
      <c r="B17" s="12"/>
      <c r="C17" s="14">
        <v>14</v>
      </c>
      <c r="D17" s="16">
        <v>65800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60" t="s">
        <v>272</v>
      </c>
      <c r="B1" s="3"/>
      <c r="F1" s="4"/>
      <c r="G1" s="5" t="s">
        <v>26</v>
      </c>
      <c r="H1" s="1">
        <f>SUM(H11:H991)</f>
        <v>4640800</v>
      </c>
    </row>
    <row r="2" spans="1:9" ht="15.75" x14ac:dyDescent="0.25">
      <c r="A2" s="18" t="s">
        <v>28</v>
      </c>
      <c r="B2" s="3"/>
      <c r="F2" s="4"/>
      <c r="G2" s="64"/>
      <c r="H2" s="66"/>
    </row>
    <row r="3" spans="1:9" x14ac:dyDescent="0.2">
      <c r="A3" s="104">
        <f>'E-Mail'!$B$1</f>
        <v>36990</v>
      </c>
      <c r="B3" s="3"/>
      <c r="F3" s="4"/>
      <c r="G3" s="64"/>
      <c r="H3" s="66"/>
    </row>
    <row r="5" spans="1:9" s="56" customFormat="1" ht="9.75" customHeight="1" x14ac:dyDescent="0.2">
      <c r="A5" s="57" t="s">
        <v>326</v>
      </c>
      <c r="B5"/>
      <c r="C5"/>
      <c r="D5"/>
      <c r="E5"/>
      <c r="F5"/>
      <c r="G5"/>
      <c r="H5"/>
      <c r="I5"/>
    </row>
    <row r="6" spans="1:9" s="56" customFormat="1" ht="9.75" customHeight="1" x14ac:dyDescent="0.2">
      <c r="A6" s="57" t="s">
        <v>270</v>
      </c>
      <c r="B6"/>
      <c r="C6"/>
      <c r="D6"/>
      <c r="E6"/>
      <c r="F6"/>
      <c r="G6"/>
      <c r="H6"/>
      <c r="I6"/>
    </row>
    <row r="7" spans="1:9" s="56" customFormat="1" ht="9.75" customHeight="1" x14ac:dyDescent="0.2">
      <c r="A7" s="57" t="s">
        <v>449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">
      <c r="A9" s="175" t="s">
        <v>0</v>
      </c>
      <c r="B9" s="175" t="s">
        <v>1</v>
      </c>
      <c r="C9" s="173" t="s">
        <v>2</v>
      </c>
      <c r="D9" s="173" t="s">
        <v>3</v>
      </c>
      <c r="E9" s="58" t="s">
        <v>4</v>
      </c>
      <c r="F9" s="173" t="s">
        <v>6</v>
      </c>
      <c r="G9" s="173" t="s">
        <v>7</v>
      </c>
      <c r="H9" s="173" t="s">
        <v>8</v>
      </c>
      <c r="I9" s="175" t="s">
        <v>9</v>
      </c>
    </row>
    <row r="10" spans="1:9" s="56" customFormat="1" ht="25.5" customHeight="1" thickBot="1" x14ac:dyDescent="0.25">
      <c r="A10" s="176"/>
      <c r="B10" s="176"/>
      <c r="C10" s="174"/>
      <c r="D10" s="174"/>
      <c r="E10" s="59" t="s">
        <v>5</v>
      </c>
      <c r="F10" s="174"/>
      <c r="G10" s="174"/>
      <c r="H10" s="174"/>
      <c r="I10" s="176"/>
    </row>
    <row r="11" spans="1:9" s="56" customFormat="1" ht="10.5" customHeight="1" thickTop="1" thickBot="1" x14ac:dyDescent="0.25">
      <c r="A11" s="170" t="s">
        <v>374</v>
      </c>
      <c r="B11" s="171"/>
      <c r="C11" s="171"/>
      <c r="D11" s="171"/>
      <c r="E11" s="171"/>
      <c r="F11" s="171"/>
      <c r="G11" s="171"/>
      <c r="H11" s="171"/>
      <c r="I11" s="172"/>
    </row>
    <row r="12" spans="1:9" s="56" customFormat="1" ht="22.5" thickTop="1" thickBot="1" x14ac:dyDescent="0.25">
      <c r="A12" s="60" t="s">
        <v>418</v>
      </c>
      <c r="B12" s="61">
        <v>37012</v>
      </c>
      <c r="C12" s="62">
        <v>71.25</v>
      </c>
      <c r="D12" s="62">
        <v>71.25</v>
      </c>
      <c r="E12" s="62">
        <v>71.25</v>
      </c>
      <c r="F12" s="62">
        <v>71.25</v>
      </c>
      <c r="G12" s="62" t="s">
        <v>450</v>
      </c>
      <c r="H12" s="63">
        <v>17600</v>
      </c>
      <c r="I12" s="60" t="s">
        <v>13</v>
      </c>
    </row>
    <row r="13" spans="1:9" s="56" customFormat="1" ht="22.5" thickTop="1" thickBot="1" x14ac:dyDescent="0.25">
      <c r="A13" s="60" t="s">
        <v>404</v>
      </c>
      <c r="B13" s="61">
        <v>37043</v>
      </c>
      <c r="C13" s="62">
        <v>91.75</v>
      </c>
      <c r="D13" s="62">
        <v>91.75</v>
      </c>
      <c r="E13" s="62">
        <v>91.75</v>
      </c>
      <c r="F13" s="62">
        <v>91.75</v>
      </c>
      <c r="G13" s="62" t="s">
        <v>451</v>
      </c>
      <c r="H13" s="63">
        <v>16800</v>
      </c>
      <c r="I13" s="60" t="s">
        <v>13</v>
      </c>
    </row>
    <row r="14" spans="1:9" s="56" customFormat="1" ht="22.5" thickTop="1" thickBot="1" x14ac:dyDescent="0.25">
      <c r="A14" s="60" t="s">
        <v>382</v>
      </c>
      <c r="B14" s="60" t="s">
        <v>14</v>
      </c>
      <c r="C14" s="62">
        <v>134.5</v>
      </c>
      <c r="D14" s="62">
        <v>136</v>
      </c>
      <c r="E14" s="62">
        <v>135.5</v>
      </c>
      <c r="F14" s="62">
        <v>136</v>
      </c>
      <c r="G14" s="62" t="s">
        <v>452</v>
      </c>
      <c r="H14" s="63">
        <v>105600</v>
      </c>
      <c r="I14" s="60" t="s">
        <v>13</v>
      </c>
    </row>
    <row r="15" spans="1:9" s="56" customFormat="1" ht="22.5" thickTop="1" thickBot="1" x14ac:dyDescent="0.25">
      <c r="A15" s="60" t="s">
        <v>383</v>
      </c>
      <c r="B15" s="60" t="s">
        <v>12</v>
      </c>
      <c r="C15" s="62">
        <v>49.75</v>
      </c>
      <c r="D15" s="62">
        <v>50</v>
      </c>
      <c r="E15" s="62">
        <v>49.832999999999998</v>
      </c>
      <c r="F15" s="62">
        <v>50</v>
      </c>
      <c r="G15" s="62" t="s">
        <v>453</v>
      </c>
      <c r="H15" s="63">
        <v>2400</v>
      </c>
      <c r="I15" s="60" t="s">
        <v>13</v>
      </c>
    </row>
    <row r="16" spans="1:9" s="56" customFormat="1" ht="22.5" thickTop="1" thickBot="1" x14ac:dyDescent="0.25">
      <c r="A16" s="60" t="s">
        <v>384</v>
      </c>
      <c r="B16" s="61">
        <v>37043</v>
      </c>
      <c r="C16" s="62">
        <v>58.75</v>
      </c>
      <c r="D16" s="62">
        <v>58.75</v>
      </c>
      <c r="E16" s="62">
        <v>58.75</v>
      </c>
      <c r="F16" s="62">
        <v>58.75</v>
      </c>
      <c r="G16" s="62" t="s">
        <v>454</v>
      </c>
      <c r="H16" s="63">
        <v>16800</v>
      </c>
      <c r="I16" s="60" t="s">
        <v>13</v>
      </c>
    </row>
    <row r="17" spans="1:9" s="56" customFormat="1" ht="22.5" thickTop="1" thickBot="1" x14ac:dyDescent="0.25">
      <c r="A17" s="60" t="s">
        <v>455</v>
      </c>
      <c r="B17" s="60" t="s">
        <v>14</v>
      </c>
      <c r="C17" s="62">
        <v>75</v>
      </c>
      <c r="D17" s="62">
        <v>75</v>
      </c>
      <c r="E17" s="62">
        <v>75</v>
      </c>
      <c r="F17" s="62">
        <v>75</v>
      </c>
      <c r="G17" s="62" t="s">
        <v>456</v>
      </c>
      <c r="H17" s="63">
        <v>35200</v>
      </c>
      <c r="I17" s="60" t="s">
        <v>13</v>
      </c>
    </row>
    <row r="18" spans="1:9" s="56" customFormat="1" ht="14.25" thickTop="1" thickBot="1" x14ac:dyDescent="0.25">
      <c r="A18" s="170" t="s">
        <v>10</v>
      </c>
      <c r="B18" s="171"/>
      <c r="C18" s="171"/>
      <c r="D18" s="171"/>
      <c r="E18" s="171"/>
      <c r="F18" s="171"/>
      <c r="G18" s="171"/>
      <c r="H18" s="171"/>
      <c r="I18" s="172"/>
    </row>
    <row r="19" spans="1:9" s="56" customFormat="1" ht="22.5" thickTop="1" thickBot="1" x14ac:dyDescent="0.25">
      <c r="A19" s="60" t="s">
        <v>332</v>
      </c>
      <c r="B19" s="60" t="s">
        <v>331</v>
      </c>
      <c r="C19" s="62">
        <v>51.5</v>
      </c>
      <c r="D19" s="62">
        <v>51.5</v>
      </c>
      <c r="E19" s="62">
        <v>51.5</v>
      </c>
      <c r="F19" s="62">
        <v>51.5</v>
      </c>
      <c r="G19" s="62" t="s">
        <v>457</v>
      </c>
      <c r="H19" s="63">
        <v>44800</v>
      </c>
      <c r="I19" s="60" t="s">
        <v>13</v>
      </c>
    </row>
    <row r="20" spans="1:9" s="56" customFormat="1" ht="22.5" thickTop="1" thickBot="1" x14ac:dyDescent="0.25">
      <c r="A20" s="60" t="s">
        <v>420</v>
      </c>
      <c r="B20" s="60" t="s">
        <v>419</v>
      </c>
      <c r="C20" s="62">
        <v>54</v>
      </c>
      <c r="D20" s="62">
        <v>59.25</v>
      </c>
      <c r="E20" s="62">
        <v>56.417000000000002</v>
      </c>
      <c r="F20" s="62">
        <v>59</v>
      </c>
      <c r="G20" s="62" t="s">
        <v>458</v>
      </c>
      <c r="H20" s="63">
        <v>43200</v>
      </c>
      <c r="I20" s="60" t="s">
        <v>13</v>
      </c>
    </row>
    <row r="21" spans="1:9" s="56" customFormat="1" ht="22.5" thickTop="1" thickBot="1" x14ac:dyDescent="0.25">
      <c r="A21" s="60" t="s">
        <v>11</v>
      </c>
      <c r="B21" s="60" t="s">
        <v>12</v>
      </c>
      <c r="C21" s="62">
        <v>60</v>
      </c>
      <c r="D21" s="62">
        <v>70</v>
      </c>
      <c r="E21" s="62">
        <v>62.953000000000003</v>
      </c>
      <c r="F21" s="62">
        <v>64</v>
      </c>
      <c r="G21" s="62" t="s">
        <v>459</v>
      </c>
      <c r="H21" s="63">
        <v>25600</v>
      </c>
      <c r="I21" s="60" t="s">
        <v>13</v>
      </c>
    </row>
    <row r="22" spans="1:9" s="56" customFormat="1" ht="22.5" thickTop="1" thickBot="1" x14ac:dyDescent="0.25">
      <c r="A22" s="60" t="s">
        <v>24</v>
      </c>
      <c r="B22" s="61">
        <v>37012</v>
      </c>
      <c r="C22" s="62">
        <v>52.7</v>
      </c>
      <c r="D22" s="62">
        <v>53.55</v>
      </c>
      <c r="E22" s="62">
        <v>53.064999999999998</v>
      </c>
      <c r="F22" s="62">
        <v>52.8</v>
      </c>
      <c r="G22" s="62" t="s">
        <v>460</v>
      </c>
      <c r="H22" s="63">
        <v>1760000</v>
      </c>
      <c r="I22" s="60" t="s">
        <v>13</v>
      </c>
    </row>
    <row r="23" spans="1:9" s="56" customFormat="1" ht="22.5" thickTop="1" thickBot="1" x14ac:dyDescent="0.25">
      <c r="A23" s="60" t="s">
        <v>39</v>
      </c>
      <c r="B23" s="61">
        <v>37043</v>
      </c>
      <c r="C23" s="62">
        <v>79</v>
      </c>
      <c r="D23" s="62">
        <v>80.25</v>
      </c>
      <c r="E23" s="62">
        <v>79.650000000000006</v>
      </c>
      <c r="F23" s="62">
        <v>80.25</v>
      </c>
      <c r="G23" s="62" t="s">
        <v>461</v>
      </c>
      <c r="H23" s="63">
        <v>336000</v>
      </c>
      <c r="I23" s="60" t="s">
        <v>13</v>
      </c>
    </row>
    <row r="24" spans="1:9" s="56" customFormat="1" ht="22.5" thickTop="1" thickBot="1" x14ac:dyDescent="0.25">
      <c r="A24" s="60" t="s">
        <v>405</v>
      </c>
      <c r="B24" s="61">
        <v>37135</v>
      </c>
      <c r="C24" s="62">
        <v>46.5</v>
      </c>
      <c r="D24" s="62">
        <v>46.75</v>
      </c>
      <c r="E24" s="62">
        <v>46.6</v>
      </c>
      <c r="F24" s="62">
        <v>46.5</v>
      </c>
      <c r="G24" s="62" t="s">
        <v>462</v>
      </c>
      <c r="H24" s="63">
        <v>76000</v>
      </c>
      <c r="I24" s="60" t="s">
        <v>13</v>
      </c>
    </row>
    <row r="25" spans="1:9" s="56" customFormat="1" ht="22.5" thickTop="1" thickBot="1" x14ac:dyDescent="0.25">
      <c r="A25" s="60" t="s">
        <v>463</v>
      </c>
      <c r="B25" s="61">
        <v>37226</v>
      </c>
      <c r="C25" s="62">
        <v>45.25</v>
      </c>
      <c r="D25" s="62">
        <v>45.25</v>
      </c>
      <c r="E25" s="62">
        <v>45.25</v>
      </c>
      <c r="F25" s="62">
        <v>45.25</v>
      </c>
      <c r="G25" s="62" t="s">
        <v>464</v>
      </c>
      <c r="H25" s="63">
        <v>16000</v>
      </c>
      <c r="I25" s="60" t="s">
        <v>13</v>
      </c>
    </row>
    <row r="26" spans="1:9" s="56" customFormat="1" ht="22.5" thickTop="1" thickBot="1" x14ac:dyDescent="0.25">
      <c r="A26" s="60" t="s">
        <v>35</v>
      </c>
      <c r="B26" s="60" t="s">
        <v>31</v>
      </c>
      <c r="C26" s="62">
        <v>43.5</v>
      </c>
      <c r="D26" s="62">
        <v>43.5</v>
      </c>
      <c r="E26" s="62">
        <v>43.5</v>
      </c>
      <c r="F26" s="62">
        <v>43.5</v>
      </c>
      <c r="G26" s="62" t="s">
        <v>465</v>
      </c>
      <c r="H26" s="63">
        <v>51200</v>
      </c>
      <c r="I26" s="60" t="s">
        <v>13</v>
      </c>
    </row>
    <row r="27" spans="1:9" s="56" customFormat="1" ht="22.5" thickTop="1" thickBot="1" x14ac:dyDescent="0.25">
      <c r="A27" s="60" t="s">
        <v>385</v>
      </c>
      <c r="B27" s="60" t="s">
        <v>386</v>
      </c>
      <c r="C27" s="62">
        <v>48.25</v>
      </c>
      <c r="D27" s="62">
        <v>48.25</v>
      </c>
      <c r="E27" s="62">
        <v>48.25</v>
      </c>
      <c r="F27" s="62">
        <v>48.25</v>
      </c>
      <c r="G27" s="62" t="s">
        <v>466</v>
      </c>
      <c r="H27" s="63">
        <v>33600</v>
      </c>
      <c r="I27" s="60" t="s">
        <v>13</v>
      </c>
    </row>
    <row r="28" spans="1:9" s="56" customFormat="1" ht="22.5" thickTop="1" thickBot="1" x14ac:dyDescent="0.25">
      <c r="A28" s="60" t="s">
        <v>467</v>
      </c>
      <c r="B28" s="60" t="s">
        <v>429</v>
      </c>
      <c r="C28" s="62">
        <v>37.75</v>
      </c>
      <c r="D28" s="62">
        <v>37.75</v>
      </c>
      <c r="E28" s="62">
        <v>37.75</v>
      </c>
      <c r="F28" s="62">
        <v>37.75</v>
      </c>
      <c r="G28" s="62" t="s">
        <v>468</v>
      </c>
      <c r="H28" s="63">
        <v>102400</v>
      </c>
      <c r="I28" s="60" t="s">
        <v>13</v>
      </c>
    </row>
    <row r="29" spans="1:9" s="56" customFormat="1" ht="22.5" thickTop="1" thickBot="1" x14ac:dyDescent="0.25">
      <c r="A29" s="60" t="s">
        <v>333</v>
      </c>
      <c r="B29" s="60" t="s">
        <v>12</v>
      </c>
      <c r="C29" s="62">
        <v>57</v>
      </c>
      <c r="D29" s="62">
        <v>58</v>
      </c>
      <c r="E29" s="62">
        <v>57.5</v>
      </c>
      <c r="F29" s="62">
        <v>58</v>
      </c>
      <c r="G29" s="62" t="s">
        <v>469</v>
      </c>
      <c r="H29" s="63">
        <v>1600</v>
      </c>
      <c r="I29" s="60" t="s">
        <v>13</v>
      </c>
    </row>
    <row r="30" spans="1:9" s="56" customFormat="1" ht="22.5" thickTop="1" thickBot="1" x14ac:dyDescent="0.25">
      <c r="A30" s="60" t="s">
        <v>421</v>
      </c>
      <c r="B30" s="61">
        <v>37012</v>
      </c>
      <c r="C30" s="62">
        <v>49</v>
      </c>
      <c r="D30" s="62">
        <v>49</v>
      </c>
      <c r="E30" s="62">
        <v>49</v>
      </c>
      <c r="F30" s="62">
        <v>49</v>
      </c>
      <c r="G30" s="62" t="s">
        <v>470</v>
      </c>
      <c r="H30" s="63">
        <v>17600</v>
      </c>
      <c r="I30" s="60" t="s">
        <v>13</v>
      </c>
    </row>
    <row r="31" spans="1:9" s="56" customFormat="1" ht="22.5" thickTop="1" thickBot="1" x14ac:dyDescent="0.25">
      <c r="A31" s="60" t="s">
        <v>471</v>
      </c>
      <c r="B31" s="61">
        <v>37196</v>
      </c>
      <c r="C31" s="62">
        <v>40.25</v>
      </c>
      <c r="D31" s="62">
        <v>40.25</v>
      </c>
      <c r="E31" s="62">
        <v>40.25</v>
      </c>
      <c r="F31" s="62">
        <v>40.25</v>
      </c>
      <c r="G31" s="62" t="s">
        <v>472</v>
      </c>
      <c r="H31" s="63">
        <v>16800</v>
      </c>
      <c r="I31" s="60" t="s">
        <v>13</v>
      </c>
    </row>
    <row r="32" spans="1:9" s="56" customFormat="1" ht="22.5" thickTop="1" thickBot="1" x14ac:dyDescent="0.25">
      <c r="A32" s="60" t="s">
        <v>422</v>
      </c>
      <c r="B32" s="60" t="s">
        <v>419</v>
      </c>
      <c r="C32" s="62">
        <v>64.25</v>
      </c>
      <c r="D32" s="62">
        <v>68</v>
      </c>
      <c r="E32" s="62">
        <v>65.679000000000002</v>
      </c>
      <c r="F32" s="62">
        <v>68</v>
      </c>
      <c r="G32" s="62" t="s">
        <v>473</v>
      </c>
      <c r="H32" s="63">
        <v>33600</v>
      </c>
      <c r="I32" s="60" t="s">
        <v>13</v>
      </c>
    </row>
    <row r="33" spans="1:9" s="56" customFormat="1" ht="22.5" thickTop="1" thickBot="1" x14ac:dyDescent="0.25">
      <c r="A33" s="60" t="s">
        <v>15</v>
      </c>
      <c r="B33" s="60" t="s">
        <v>12</v>
      </c>
      <c r="C33" s="62">
        <v>65</v>
      </c>
      <c r="D33" s="62">
        <v>73</v>
      </c>
      <c r="E33" s="62">
        <v>68.933000000000007</v>
      </c>
      <c r="F33" s="62">
        <v>73</v>
      </c>
      <c r="G33" s="62" t="s">
        <v>466</v>
      </c>
      <c r="H33" s="63">
        <v>12000</v>
      </c>
      <c r="I33" s="60" t="s">
        <v>13</v>
      </c>
    </row>
    <row r="34" spans="1:9" s="56" customFormat="1" ht="22.5" thickTop="1" thickBot="1" x14ac:dyDescent="0.25">
      <c r="A34" s="60" t="s">
        <v>423</v>
      </c>
      <c r="B34" s="61">
        <v>37012</v>
      </c>
      <c r="C34" s="62">
        <v>63.25</v>
      </c>
      <c r="D34" s="62">
        <v>63.25</v>
      </c>
      <c r="E34" s="62">
        <v>63.25</v>
      </c>
      <c r="F34" s="62">
        <v>63.25</v>
      </c>
      <c r="G34" s="62" t="s">
        <v>474</v>
      </c>
      <c r="H34" s="63">
        <v>17600</v>
      </c>
      <c r="I34" s="60" t="s">
        <v>13</v>
      </c>
    </row>
    <row r="35" spans="1:9" s="56" customFormat="1" ht="22.5" thickTop="1" thickBot="1" x14ac:dyDescent="0.25">
      <c r="A35" s="60" t="s">
        <v>424</v>
      </c>
      <c r="B35" s="61">
        <v>37043</v>
      </c>
      <c r="C35" s="62">
        <v>89</v>
      </c>
      <c r="D35" s="62">
        <v>89.75</v>
      </c>
      <c r="E35" s="62">
        <v>89.5</v>
      </c>
      <c r="F35" s="62">
        <v>89.75</v>
      </c>
      <c r="G35" s="62" t="s">
        <v>475</v>
      </c>
      <c r="H35" s="63">
        <v>50400</v>
      </c>
      <c r="I35" s="60" t="s">
        <v>13</v>
      </c>
    </row>
    <row r="36" spans="1:9" s="56" customFormat="1" ht="22.5" thickTop="1" thickBot="1" x14ac:dyDescent="0.25">
      <c r="A36" s="60" t="s">
        <v>476</v>
      </c>
      <c r="B36" s="61">
        <v>37135</v>
      </c>
      <c r="C36" s="62">
        <v>54</v>
      </c>
      <c r="D36" s="62">
        <v>54.5</v>
      </c>
      <c r="E36" s="62">
        <v>54.167000000000002</v>
      </c>
      <c r="F36" s="62">
        <v>54</v>
      </c>
      <c r="G36" s="62" t="s">
        <v>477</v>
      </c>
      <c r="H36" s="63">
        <v>45600</v>
      </c>
      <c r="I36" s="60" t="s">
        <v>13</v>
      </c>
    </row>
    <row r="37" spans="1:9" s="56" customFormat="1" ht="22.5" thickTop="1" thickBot="1" x14ac:dyDescent="0.25">
      <c r="A37" s="60" t="s">
        <v>478</v>
      </c>
      <c r="B37" s="60" t="s">
        <v>386</v>
      </c>
      <c r="C37" s="62">
        <v>52</v>
      </c>
      <c r="D37" s="62">
        <v>52</v>
      </c>
      <c r="E37" s="62">
        <v>52</v>
      </c>
      <c r="F37" s="62">
        <v>52</v>
      </c>
      <c r="G37" s="62" t="s">
        <v>466</v>
      </c>
      <c r="H37" s="63">
        <v>33600</v>
      </c>
      <c r="I37" s="60" t="s">
        <v>13</v>
      </c>
    </row>
    <row r="38" spans="1:9" s="56" customFormat="1" ht="22.5" thickTop="1" thickBot="1" x14ac:dyDescent="0.25">
      <c r="A38" s="60" t="s">
        <v>425</v>
      </c>
      <c r="B38" s="61">
        <v>36983</v>
      </c>
      <c r="C38" s="62">
        <v>43.5</v>
      </c>
      <c r="D38" s="62">
        <v>43.5</v>
      </c>
      <c r="E38" s="62">
        <v>43.5</v>
      </c>
      <c r="F38" s="62">
        <v>43.5</v>
      </c>
      <c r="G38" s="62" t="s">
        <v>479</v>
      </c>
      <c r="H38" s="63">
        <v>17600</v>
      </c>
      <c r="I38" s="60" t="s">
        <v>13</v>
      </c>
    </row>
    <row r="39" spans="1:9" s="56" customFormat="1" ht="22.5" thickTop="1" thickBot="1" x14ac:dyDescent="0.25">
      <c r="A39" s="60" t="s">
        <v>480</v>
      </c>
      <c r="B39" s="61">
        <v>37013</v>
      </c>
      <c r="C39" s="62">
        <v>49.25</v>
      </c>
      <c r="D39" s="62">
        <v>49.25</v>
      </c>
      <c r="E39" s="62">
        <v>49.25</v>
      </c>
      <c r="F39" s="62">
        <v>49.25</v>
      </c>
      <c r="G39" s="62" t="s">
        <v>481</v>
      </c>
      <c r="H39" s="63">
        <v>17600</v>
      </c>
      <c r="I39" s="60" t="s">
        <v>13</v>
      </c>
    </row>
    <row r="40" spans="1:9" s="56" customFormat="1" ht="22.5" thickTop="1" thickBot="1" x14ac:dyDescent="0.25">
      <c r="A40" s="60" t="s">
        <v>482</v>
      </c>
      <c r="B40" s="60" t="s">
        <v>429</v>
      </c>
      <c r="C40" s="62">
        <v>40</v>
      </c>
      <c r="D40" s="62">
        <v>40</v>
      </c>
      <c r="E40" s="62">
        <v>40</v>
      </c>
      <c r="F40" s="62">
        <v>40</v>
      </c>
      <c r="G40" s="62" t="s">
        <v>468</v>
      </c>
      <c r="H40" s="63">
        <v>51200</v>
      </c>
      <c r="I40" s="60" t="s">
        <v>13</v>
      </c>
    </row>
    <row r="41" spans="1:9" s="56" customFormat="1" ht="22.5" thickTop="1" thickBot="1" x14ac:dyDescent="0.25">
      <c r="A41" s="60" t="s">
        <v>483</v>
      </c>
      <c r="B41" s="60" t="s">
        <v>12</v>
      </c>
      <c r="C41" s="62">
        <v>49.75</v>
      </c>
      <c r="D41" s="62">
        <v>49.75</v>
      </c>
      <c r="E41" s="62">
        <v>49.75</v>
      </c>
      <c r="F41" s="62">
        <v>49.75</v>
      </c>
      <c r="G41" s="62" t="s">
        <v>468</v>
      </c>
      <c r="H41" s="62">
        <v>800</v>
      </c>
      <c r="I41" s="60" t="s">
        <v>13</v>
      </c>
    </row>
    <row r="42" spans="1:9" s="56" customFormat="1" ht="22.5" thickTop="1" thickBot="1" x14ac:dyDescent="0.25">
      <c r="A42" s="60" t="s">
        <v>387</v>
      </c>
      <c r="B42" s="61">
        <v>37012</v>
      </c>
      <c r="C42" s="62">
        <v>59.75</v>
      </c>
      <c r="D42" s="62">
        <v>59.75</v>
      </c>
      <c r="E42" s="62">
        <v>59.75</v>
      </c>
      <c r="F42" s="62">
        <v>59.75</v>
      </c>
      <c r="G42" s="62" t="s">
        <v>484</v>
      </c>
      <c r="H42" s="63">
        <v>17600</v>
      </c>
      <c r="I42" s="60" t="s">
        <v>13</v>
      </c>
    </row>
    <row r="43" spans="1:9" s="56" customFormat="1" ht="22.5" thickTop="1" thickBot="1" x14ac:dyDescent="0.25">
      <c r="A43" s="60" t="s">
        <v>485</v>
      </c>
      <c r="B43" s="61">
        <v>37043</v>
      </c>
      <c r="C43" s="62">
        <v>76.75</v>
      </c>
      <c r="D43" s="62">
        <v>77.25</v>
      </c>
      <c r="E43" s="62">
        <v>77</v>
      </c>
      <c r="F43" s="62">
        <v>76.75</v>
      </c>
      <c r="G43" s="62" t="s">
        <v>486</v>
      </c>
      <c r="H43" s="63">
        <v>67200</v>
      </c>
      <c r="I43" s="60" t="s">
        <v>13</v>
      </c>
    </row>
    <row r="44" spans="1:9" s="56" customFormat="1" ht="22.5" thickTop="1" thickBot="1" x14ac:dyDescent="0.25">
      <c r="A44" s="60" t="s">
        <v>487</v>
      </c>
      <c r="B44" s="60" t="s">
        <v>14</v>
      </c>
      <c r="C44" s="62">
        <v>101.5</v>
      </c>
      <c r="D44" s="62">
        <v>101.5</v>
      </c>
      <c r="E44" s="62">
        <v>101.5</v>
      </c>
      <c r="F44" s="62">
        <v>101.5</v>
      </c>
      <c r="G44" s="62" t="s">
        <v>488</v>
      </c>
      <c r="H44" s="63">
        <v>70400</v>
      </c>
      <c r="I44" s="60" t="s">
        <v>13</v>
      </c>
    </row>
    <row r="45" spans="1:9" s="56" customFormat="1" ht="22.5" thickTop="1" thickBot="1" x14ac:dyDescent="0.25">
      <c r="A45" s="60" t="s">
        <v>426</v>
      </c>
      <c r="B45" s="60" t="s">
        <v>419</v>
      </c>
      <c r="C45" s="62">
        <v>51</v>
      </c>
      <c r="D45" s="62">
        <v>54.25</v>
      </c>
      <c r="E45" s="62">
        <v>53.445999999999998</v>
      </c>
      <c r="F45" s="62">
        <v>54.25</v>
      </c>
      <c r="G45" s="62" t="s">
        <v>489</v>
      </c>
      <c r="H45" s="63">
        <v>33600</v>
      </c>
      <c r="I45" s="60" t="s">
        <v>13</v>
      </c>
    </row>
    <row r="46" spans="1:9" s="56" customFormat="1" ht="22.5" thickTop="1" thickBot="1" x14ac:dyDescent="0.25">
      <c r="A46" s="60" t="s">
        <v>427</v>
      </c>
      <c r="B46" s="60" t="s">
        <v>331</v>
      </c>
      <c r="C46" s="62">
        <v>52.75</v>
      </c>
      <c r="D46" s="62">
        <v>52.75</v>
      </c>
      <c r="E46" s="62">
        <v>52.75</v>
      </c>
      <c r="F46" s="62">
        <v>52.75</v>
      </c>
      <c r="G46" s="62" t="s">
        <v>490</v>
      </c>
      <c r="H46" s="63">
        <v>11200</v>
      </c>
      <c r="I46" s="60" t="s">
        <v>13</v>
      </c>
    </row>
    <row r="47" spans="1:9" s="56" customFormat="1" ht="22.5" thickTop="1" thickBot="1" x14ac:dyDescent="0.25">
      <c r="A47" s="60" t="s">
        <v>16</v>
      </c>
      <c r="B47" s="60" t="s">
        <v>12</v>
      </c>
      <c r="C47" s="62">
        <v>54</v>
      </c>
      <c r="D47" s="62">
        <v>59.5</v>
      </c>
      <c r="E47" s="62">
        <v>56.978999999999999</v>
      </c>
      <c r="F47" s="62">
        <v>58.8</v>
      </c>
      <c r="G47" s="62" t="s">
        <v>491</v>
      </c>
      <c r="H47" s="63">
        <v>64000</v>
      </c>
      <c r="I47" s="60" t="s">
        <v>13</v>
      </c>
    </row>
    <row r="48" spans="1:9" s="56" customFormat="1" ht="22.5" thickTop="1" thickBot="1" x14ac:dyDescent="0.25">
      <c r="A48" s="60" t="s">
        <v>492</v>
      </c>
      <c r="B48" s="60" t="s">
        <v>361</v>
      </c>
      <c r="C48" s="62">
        <v>49.5</v>
      </c>
      <c r="D48" s="62">
        <v>49.5</v>
      </c>
      <c r="E48" s="62">
        <v>49.5</v>
      </c>
      <c r="F48" s="62">
        <v>49.5</v>
      </c>
      <c r="G48" s="62" t="s">
        <v>493</v>
      </c>
      <c r="H48" s="63">
        <v>4000</v>
      </c>
      <c r="I48" s="60" t="s">
        <v>13</v>
      </c>
    </row>
    <row r="49" spans="1:9" s="56" customFormat="1" ht="22.5" thickTop="1" thickBot="1" x14ac:dyDescent="0.25">
      <c r="A49" s="60" t="s">
        <v>362</v>
      </c>
      <c r="B49" s="61">
        <v>37012</v>
      </c>
      <c r="C49" s="62">
        <v>52.75</v>
      </c>
      <c r="D49" s="62">
        <v>53.25</v>
      </c>
      <c r="E49" s="62">
        <v>53.018000000000001</v>
      </c>
      <c r="F49" s="62">
        <v>52.9</v>
      </c>
      <c r="G49" s="62" t="s">
        <v>460</v>
      </c>
      <c r="H49" s="63">
        <v>193600</v>
      </c>
      <c r="I49" s="60" t="s">
        <v>13</v>
      </c>
    </row>
    <row r="50" spans="1:9" s="56" customFormat="1" ht="22.5" thickTop="1" thickBot="1" x14ac:dyDescent="0.25">
      <c r="A50" s="60" t="s">
        <v>388</v>
      </c>
      <c r="B50" s="61">
        <v>37043</v>
      </c>
      <c r="C50" s="62">
        <v>77.5</v>
      </c>
      <c r="D50" s="62">
        <v>78.25</v>
      </c>
      <c r="E50" s="62">
        <v>77.875</v>
      </c>
      <c r="F50" s="62">
        <v>77.5</v>
      </c>
      <c r="G50" s="62" t="s">
        <v>494</v>
      </c>
      <c r="H50" s="63">
        <v>33600</v>
      </c>
      <c r="I50" s="60" t="s">
        <v>13</v>
      </c>
    </row>
    <row r="51" spans="1:9" s="56" customFormat="1" ht="22.5" thickTop="1" thickBot="1" x14ac:dyDescent="0.25">
      <c r="A51" s="60" t="s">
        <v>389</v>
      </c>
      <c r="B51" s="60" t="s">
        <v>14</v>
      </c>
      <c r="C51" s="62">
        <v>120</v>
      </c>
      <c r="D51" s="62">
        <v>120</v>
      </c>
      <c r="E51" s="62">
        <v>120</v>
      </c>
      <c r="F51" s="62">
        <v>120</v>
      </c>
      <c r="G51" s="62" t="s">
        <v>495</v>
      </c>
      <c r="H51" s="63">
        <v>35200</v>
      </c>
      <c r="I51" s="60" t="s">
        <v>13</v>
      </c>
    </row>
    <row r="52" spans="1:9" s="56" customFormat="1" ht="22.5" thickTop="1" thickBot="1" x14ac:dyDescent="0.25">
      <c r="A52" s="60" t="s">
        <v>428</v>
      </c>
      <c r="B52" s="61">
        <v>37135</v>
      </c>
      <c r="C52" s="62">
        <v>48</v>
      </c>
      <c r="D52" s="62">
        <v>48</v>
      </c>
      <c r="E52" s="62">
        <v>48</v>
      </c>
      <c r="F52" s="62">
        <v>48</v>
      </c>
      <c r="G52" s="62" t="s">
        <v>496</v>
      </c>
      <c r="H52" s="63">
        <v>15200</v>
      </c>
      <c r="I52" s="60" t="s">
        <v>13</v>
      </c>
    </row>
    <row r="53" spans="1:9" s="56" customFormat="1" ht="22.5" thickTop="1" thickBot="1" x14ac:dyDescent="0.25">
      <c r="A53" s="60" t="s">
        <v>390</v>
      </c>
      <c r="B53" s="60" t="s">
        <v>31</v>
      </c>
      <c r="C53" s="62">
        <v>43.65</v>
      </c>
      <c r="D53" s="62">
        <v>44</v>
      </c>
      <c r="E53" s="62">
        <v>43.84</v>
      </c>
      <c r="F53" s="62">
        <v>43.85</v>
      </c>
      <c r="G53" s="62" t="s">
        <v>497</v>
      </c>
      <c r="H53" s="63">
        <v>1024000</v>
      </c>
      <c r="I53" s="60" t="s">
        <v>13</v>
      </c>
    </row>
    <row r="54" spans="1:9" s="56" customFormat="1" ht="22.5" thickTop="1" thickBot="1" x14ac:dyDescent="0.25">
      <c r="A54" s="60" t="s">
        <v>498</v>
      </c>
      <c r="B54" s="60" t="s">
        <v>499</v>
      </c>
      <c r="C54" s="62">
        <v>40.950000000000003</v>
      </c>
      <c r="D54" s="62">
        <v>40.950000000000003</v>
      </c>
      <c r="E54" s="62">
        <v>40.950000000000003</v>
      </c>
      <c r="F54" s="62">
        <v>40.950000000000003</v>
      </c>
      <c r="G54" s="62" t="s">
        <v>500</v>
      </c>
      <c r="H54" s="63">
        <v>34400</v>
      </c>
      <c r="I54" s="60" t="s">
        <v>13</v>
      </c>
    </row>
    <row r="55" spans="1:9" s="56" customFormat="1" ht="22.5" thickTop="1" thickBot="1" x14ac:dyDescent="0.25">
      <c r="A55" s="60" t="s">
        <v>501</v>
      </c>
      <c r="B55" s="60" t="s">
        <v>331</v>
      </c>
      <c r="C55" s="62">
        <v>243.5</v>
      </c>
      <c r="D55" s="62">
        <v>244</v>
      </c>
      <c r="E55" s="62">
        <v>243.75</v>
      </c>
      <c r="F55" s="62">
        <v>244</v>
      </c>
      <c r="G55" s="62" t="s">
        <v>502</v>
      </c>
      <c r="H55" s="63">
        <v>13600</v>
      </c>
      <c r="I55" s="60" t="s">
        <v>13</v>
      </c>
    </row>
    <row r="56" spans="1:9" s="56" customFormat="1" ht="22.5" thickTop="1" thickBot="1" x14ac:dyDescent="0.25">
      <c r="A56" s="60" t="s">
        <v>391</v>
      </c>
      <c r="B56" s="61">
        <v>37012</v>
      </c>
      <c r="C56" s="62">
        <v>280</v>
      </c>
      <c r="D56" s="62">
        <v>286</v>
      </c>
      <c r="E56" s="62">
        <v>283</v>
      </c>
      <c r="F56" s="62">
        <v>286</v>
      </c>
      <c r="G56" s="62" t="s">
        <v>503</v>
      </c>
      <c r="H56" s="63">
        <v>20800</v>
      </c>
      <c r="I56" s="60" t="s">
        <v>13</v>
      </c>
    </row>
    <row r="57" spans="1:9" s="56" customFormat="1" ht="22.5" thickTop="1" thickBot="1" x14ac:dyDescent="0.25">
      <c r="A57" s="60" t="s">
        <v>37</v>
      </c>
      <c r="B57" s="60" t="s">
        <v>12</v>
      </c>
      <c r="C57" s="62">
        <v>60.5</v>
      </c>
      <c r="D57" s="62">
        <v>65</v>
      </c>
      <c r="E57" s="62">
        <v>62.875</v>
      </c>
      <c r="F57" s="62">
        <v>63</v>
      </c>
      <c r="G57" s="62" t="s">
        <v>504</v>
      </c>
      <c r="H57" s="63">
        <v>3200</v>
      </c>
      <c r="I57" s="60" t="s">
        <v>13</v>
      </c>
    </row>
    <row r="58" spans="1:9" ht="13.5" thickTop="1" x14ac:dyDescent="0.2"/>
  </sheetData>
  <mergeCells count="10">
    <mergeCell ref="A18:I18"/>
    <mergeCell ref="G9:G10"/>
    <mergeCell ref="H9:H10"/>
    <mergeCell ref="I9:I10"/>
    <mergeCell ref="F9:F10"/>
    <mergeCell ref="A9:A10"/>
    <mergeCell ref="B9:B10"/>
    <mergeCell ref="C9:C10"/>
    <mergeCell ref="D9:D10"/>
    <mergeCell ref="A11:I11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5" t="s">
        <v>272</v>
      </c>
      <c r="F1" s="5"/>
      <c r="G1" s="6" t="s">
        <v>32</v>
      </c>
      <c r="H1" s="1">
        <f>SUM(H11:H990)</f>
        <v>4880000</v>
      </c>
    </row>
    <row r="2" spans="1:12" ht="15.75" x14ac:dyDescent="0.25">
      <c r="A2" s="18" t="s">
        <v>29</v>
      </c>
      <c r="F2" s="64"/>
      <c r="G2" s="68"/>
      <c r="H2" s="66"/>
    </row>
    <row r="3" spans="1:12" x14ac:dyDescent="0.2">
      <c r="A3" s="104">
        <f>'E-Mail'!$B$1</f>
        <v>36990</v>
      </c>
      <c r="F3" s="64"/>
      <c r="G3" s="68"/>
      <c r="H3" s="66"/>
    </row>
    <row r="5" spans="1:12" ht="9.75" customHeight="1" x14ac:dyDescent="0.2">
      <c r="A5" s="57" t="s">
        <v>327</v>
      </c>
      <c r="J5" s="56"/>
      <c r="K5" s="56"/>
      <c r="L5" s="56"/>
    </row>
    <row r="6" spans="1:12" ht="9.75" customHeight="1" x14ac:dyDescent="0.2">
      <c r="A6" s="57" t="s">
        <v>270</v>
      </c>
      <c r="J6" s="56"/>
      <c r="K6" s="56"/>
      <c r="L6" s="56"/>
    </row>
    <row r="7" spans="1:12" ht="9.75" customHeight="1" x14ac:dyDescent="0.2">
      <c r="A7" s="57" t="s">
        <v>449</v>
      </c>
      <c r="J7" s="56"/>
      <c r="K7" s="56"/>
      <c r="L7" s="56"/>
    </row>
    <row r="8" spans="1:12" ht="9.75" customHeight="1" thickBot="1" x14ac:dyDescent="0.25">
      <c r="J8" s="56"/>
      <c r="K8" s="56"/>
      <c r="L8" s="56"/>
    </row>
    <row r="9" spans="1:12" ht="13.5" thickTop="1" x14ac:dyDescent="0.2">
      <c r="A9" s="175" t="s">
        <v>0</v>
      </c>
      <c r="B9" s="175" t="s">
        <v>1</v>
      </c>
      <c r="C9" s="173" t="s">
        <v>2</v>
      </c>
      <c r="D9" s="173" t="s">
        <v>3</v>
      </c>
      <c r="E9" s="58" t="s">
        <v>4</v>
      </c>
      <c r="F9" s="173" t="s">
        <v>6</v>
      </c>
      <c r="G9" s="173" t="s">
        <v>7</v>
      </c>
      <c r="H9" s="173" t="s">
        <v>8</v>
      </c>
      <c r="I9" s="175" t="s">
        <v>9</v>
      </c>
      <c r="J9" s="56"/>
      <c r="K9" s="56"/>
      <c r="L9" s="56"/>
    </row>
    <row r="10" spans="1:12" ht="25.5" customHeight="1" thickBot="1" x14ac:dyDescent="0.25">
      <c r="A10" s="176"/>
      <c r="B10" s="176"/>
      <c r="C10" s="174"/>
      <c r="D10" s="174"/>
      <c r="E10" s="59" t="s">
        <v>5</v>
      </c>
      <c r="F10" s="174"/>
      <c r="G10" s="174"/>
      <c r="H10" s="174"/>
      <c r="I10" s="176"/>
      <c r="J10" s="56"/>
      <c r="K10" s="56"/>
      <c r="L10" s="56"/>
    </row>
    <row r="11" spans="1:12" ht="10.5" customHeight="1" thickTop="1" thickBot="1" x14ac:dyDescent="0.25">
      <c r="A11" s="170" t="s">
        <v>17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  <c r="L11" s="56"/>
    </row>
    <row r="12" spans="1:12" ht="14.25" customHeight="1" thickTop="1" thickBot="1" x14ac:dyDescent="0.25">
      <c r="A12" s="60" t="s">
        <v>505</v>
      </c>
      <c r="B12" s="60" t="s">
        <v>18</v>
      </c>
      <c r="C12" s="62">
        <v>5.27</v>
      </c>
      <c r="D12" s="62">
        <v>5.27</v>
      </c>
      <c r="E12" s="62">
        <v>5.27</v>
      </c>
      <c r="F12" s="62">
        <v>5.27</v>
      </c>
      <c r="G12" s="62" t="s">
        <v>506</v>
      </c>
      <c r="H12" s="63">
        <v>5000</v>
      </c>
      <c r="I12" s="60" t="s">
        <v>19</v>
      </c>
      <c r="J12" s="56"/>
      <c r="K12" s="56"/>
      <c r="L12" s="56"/>
    </row>
    <row r="13" spans="1:12" ht="10.5" customHeight="1" thickTop="1" thickBot="1" x14ac:dyDescent="0.25">
      <c r="A13" s="60" t="s">
        <v>334</v>
      </c>
      <c r="B13" s="60" t="s">
        <v>18</v>
      </c>
      <c r="C13" s="62">
        <v>5.34</v>
      </c>
      <c r="D13" s="62">
        <v>5.42</v>
      </c>
      <c r="E13" s="62">
        <v>5.3760000000000003</v>
      </c>
      <c r="F13" s="62">
        <v>5.42</v>
      </c>
      <c r="G13" s="62" t="s">
        <v>457</v>
      </c>
      <c r="H13" s="63">
        <v>30000</v>
      </c>
      <c r="I13" s="60" t="s">
        <v>19</v>
      </c>
      <c r="J13" s="56"/>
      <c r="K13" s="56"/>
      <c r="L13" s="56"/>
    </row>
    <row r="14" spans="1:12" ht="14.25" customHeight="1" thickTop="1" thickBot="1" x14ac:dyDescent="0.25">
      <c r="A14" s="60" t="s">
        <v>507</v>
      </c>
      <c r="B14" s="60" t="s">
        <v>18</v>
      </c>
      <c r="C14" s="62">
        <v>4.91</v>
      </c>
      <c r="D14" s="62">
        <v>4.91</v>
      </c>
      <c r="E14" s="62">
        <v>4.91</v>
      </c>
      <c r="F14" s="62">
        <v>4.91</v>
      </c>
      <c r="G14" s="62" t="s">
        <v>508</v>
      </c>
      <c r="H14" s="63">
        <v>5000</v>
      </c>
      <c r="I14" s="60" t="s">
        <v>19</v>
      </c>
      <c r="J14" s="56"/>
      <c r="K14" s="56"/>
      <c r="L14" s="56"/>
    </row>
    <row r="15" spans="1:12" ht="14.25" customHeight="1" thickTop="1" thickBot="1" x14ac:dyDescent="0.25">
      <c r="A15" s="60" t="s">
        <v>335</v>
      </c>
      <c r="B15" s="60" t="s">
        <v>18</v>
      </c>
      <c r="C15" s="62">
        <v>5.6749999999999998</v>
      </c>
      <c r="D15" s="62">
        <v>5.78</v>
      </c>
      <c r="E15" s="62">
        <v>5.7309999999999999</v>
      </c>
      <c r="F15" s="62">
        <v>5.78</v>
      </c>
      <c r="G15" s="62" t="s">
        <v>509</v>
      </c>
      <c r="H15" s="63">
        <v>122500</v>
      </c>
      <c r="I15" s="60" t="s">
        <v>19</v>
      </c>
      <c r="J15" s="56"/>
      <c r="K15" s="56"/>
      <c r="L15" s="56"/>
    </row>
    <row r="16" spans="1:12" ht="14.25" customHeight="1" thickTop="1" thickBot="1" x14ac:dyDescent="0.25">
      <c r="A16" s="60" t="s">
        <v>336</v>
      </c>
      <c r="B16" s="60" t="s">
        <v>18</v>
      </c>
      <c r="C16" s="62">
        <v>5.37</v>
      </c>
      <c r="D16" s="62">
        <v>5.46</v>
      </c>
      <c r="E16" s="62">
        <v>5.4290000000000003</v>
      </c>
      <c r="F16" s="62">
        <v>5.45</v>
      </c>
      <c r="G16" s="62" t="s">
        <v>510</v>
      </c>
      <c r="H16" s="63">
        <v>40000</v>
      </c>
      <c r="I16" s="60" t="s">
        <v>19</v>
      </c>
      <c r="J16" s="56"/>
      <c r="K16" s="56"/>
      <c r="L16" s="56"/>
    </row>
    <row r="17" spans="1:12" ht="14.25" customHeight="1" thickTop="1" thickBot="1" x14ac:dyDescent="0.25">
      <c r="A17" s="60" t="s">
        <v>20</v>
      </c>
      <c r="B17" s="60" t="s">
        <v>18</v>
      </c>
      <c r="C17" s="62">
        <v>5.7450000000000001</v>
      </c>
      <c r="D17" s="62">
        <v>5.84</v>
      </c>
      <c r="E17" s="62">
        <v>5.7939999999999996</v>
      </c>
      <c r="F17" s="62">
        <v>5.77</v>
      </c>
      <c r="G17" s="62" t="s">
        <v>511</v>
      </c>
      <c r="H17" s="63">
        <v>92500</v>
      </c>
      <c r="I17" s="60" t="s">
        <v>19</v>
      </c>
      <c r="J17" s="56"/>
      <c r="K17" s="56"/>
      <c r="L17" s="56"/>
    </row>
    <row r="18" spans="1:12" ht="14.25" customHeight="1" thickTop="1" thickBot="1" x14ac:dyDescent="0.25">
      <c r="A18" s="60" t="s">
        <v>337</v>
      </c>
      <c r="B18" s="60" t="s">
        <v>18</v>
      </c>
      <c r="C18" s="62">
        <v>5.6550000000000002</v>
      </c>
      <c r="D18" s="62">
        <v>5.73</v>
      </c>
      <c r="E18" s="62">
        <v>5.69</v>
      </c>
      <c r="F18" s="62">
        <v>5.7050000000000001</v>
      </c>
      <c r="G18" s="62" t="s">
        <v>512</v>
      </c>
      <c r="H18" s="63">
        <v>52500</v>
      </c>
      <c r="I18" s="60" t="s">
        <v>19</v>
      </c>
      <c r="J18" s="56"/>
      <c r="K18" s="56"/>
      <c r="L18" s="56"/>
    </row>
    <row r="19" spans="1:12" ht="14.25" customHeight="1" thickTop="1" thickBot="1" x14ac:dyDescent="0.25">
      <c r="A19" s="60" t="s">
        <v>338</v>
      </c>
      <c r="B19" s="60" t="s">
        <v>18</v>
      </c>
      <c r="C19" s="62">
        <v>5.2249999999999996</v>
      </c>
      <c r="D19" s="62">
        <v>5.5</v>
      </c>
      <c r="E19" s="62">
        <v>5.327</v>
      </c>
      <c r="F19" s="62">
        <v>5.45</v>
      </c>
      <c r="G19" s="62" t="s">
        <v>513</v>
      </c>
      <c r="H19" s="63">
        <v>120000</v>
      </c>
      <c r="I19" s="60" t="s">
        <v>19</v>
      </c>
      <c r="J19" s="56"/>
      <c r="K19" s="56"/>
      <c r="L19" s="56"/>
    </row>
    <row r="20" spans="1:12" ht="14.25" customHeight="1" thickTop="1" thickBot="1" x14ac:dyDescent="0.25">
      <c r="A20" s="60" t="s">
        <v>363</v>
      </c>
      <c r="B20" s="60" t="s">
        <v>18</v>
      </c>
      <c r="C20" s="62">
        <v>4.51</v>
      </c>
      <c r="D20" s="62">
        <v>4.8499999999999996</v>
      </c>
      <c r="E20" s="62">
        <v>4.7229999999999999</v>
      </c>
      <c r="F20" s="62">
        <v>4.51</v>
      </c>
      <c r="G20" s="62" t="s">
        <v>514</v>
      </c>
      <c r="H20" s="63">
        <v>45000</v>
      </c>
      <c r="I20" s="60" t="s">
        <v>19</v>
      </c>
      <c r="J20" s="56"/>
      <c r="K20" s="56"/>
      <c r="L20" s="56"/>
    </row>
    <row r="21" spans="1:12" ht="14.25" customHeight="1" thickTop="1" thickBot="1" x14ac:dyDescent="0.25">
      <c r="A21" s="60" t="s">
        <v>515</v>
      </c>
      <c r="B21" s="60" t="s">
        <v>368</v>
      </c>
      <c r="C21" s="62">
        <v>5.415</v>
      </c>
      <c r="D21" s="62">
        <v>5.415</v>
      </c>
      <c r="E21" s="62">
        <v>5.415</v>
      </c>
      <c r="F21" s="62">
        <v>5.415</v>
      </c>
      <c r="G21" s="62" t="s">
        <v>516</v>
      </c>
      <c r="H21" s="63">
        <v>105000</v>
      </c>
      <c r="I21" s="60" t="s">
        <v>19</v>
      </c>
      <c r="J21" s="56"/>
      <c r="K21" s="56"/>
      <c r="L21" s="56"/>
    </row>
    <row r="22" spans="1:12" ht="14.25" customHeight="1" thickTop="1" thickBot="1" x14ac:dyDescent="0.25">
      <c r="A22" s="60" t="s">
        <v>21</v>
      </c>
      <c r="B22" s="60" t="s">
        <v>18</v>
      </c>
      <c r="C22" s="62">
        <v>5.35</v>
      </c>
      <c r="D22" s="62">
        <v>5.53</v>
      </c>
      <c r="E22" s="62">
        <v>5.4359999999999999</v>
      </c>
      <c r="F22" s="62">
        <v>5.5250000000000004</v>
      </c>
      <c r="G22" s="62" t="s">
        <v>517</v>
      </c>
      <c r="H22" s="63">
        <v>150000</v>
      </c>
      <c r="I22" s="60" t="s">
        <v>19</v>
      </c>
      <c r="J22" s="56"/>
      <c r="K22" s="56"/>
      <c r="L22" s="56"/>
    </row>
    <row r="23" spans="1:12" ht="14.25" customHeight="1" thickTop="1" thickBot="1" x14ac:dyDescent="0.25">
      <c r="A23" s="60" t="s">
        <v>406</v>
      </c>
      <c r="B23" s="60" t="s">
        <v>18</v>
      </c>
      <c r="C23" s="62">
        <v>4.72</v>
      </c>
      <c r="D23" s="62">
        <v>5</v>
      </c>
      <c r="E23" s="62">
        <v>4.8929999999999998</v>
      </c>
      <c r="F23" s="62">
        <v>5</v>
      </c>
      <c r="G23" s="62" t="s">
        <v>518</v>
      </c>
      <c r="H23" s="63">
        <v>55000</v>
      </c>
      <c r="I23" s="60" t="s">
        <v>19</v>
      </c>
      <c r="J23" s="56"/>
      <c r="K23" s="56"/>
      <c r="L23" s="56"/>
    </row>
    <row r="24" spans="1:12" ht="14.25" customHeight="1" thickTop="1" thickBot="1" x14ac:dyDescent="0.25">
      <c r="A24" s="60" t="s">
        <v>339</v>
      </c>
      <c r="B24" s="60" t="s">
        <v>18</v>
      </c>
      <c r="C24" s="62">
        <v>5.6749999999999998</v>
      </c>
      <c r="D24" s="62">
        <v>5.7750000000000004</v>
      </c>
      <c r="E24" s="62">
        <v>5.7359999999999998</v>
      </c>
      <c r="F24" s="62">
        <v>5.7750000000000004</v>
      </c>
      <c r="G24" s="62" t="s">
        <v>519</v>
      </c>
      <c r="H24" s="63">
        <v>60000</v>
      </c>
      <c r="I24" s="60" t="s">
        <v>19</v>
      </c>
      <c r="J24" s="56"/>
      <c r="K24" s="56"/>
      <c r="L24" s="56"/>
    </row>
    <row r="25" spans="1:12" ht="14.25" customHeight="1" thickTop="1" thickBot="1" x14ac:dyDescent="0.25">
      <c r="A25" s="60" t="s">
        <v>340</v>
      </c>
      <c r="B25" s="60" t="s">
        <v>18</v>
      </c>
      <c r="C25" s="62">
        <v>5.34</v>
      </c>
      <c r="D25" s="62">
        <v>5.43</v>
      </c>
      <c r="E25" s="62">
        <v>5.3780000000000001</v>
      </c>
      <c r="F25" s="62">
        <v>5.43</v>
      </c>
      <c r="G25" s="62" t="s">
        <v>496</v>
      </c>
      <c r="H25" s="63">
        <v>102500</v>
      </c>
      <c r="I25" s="60" t="s">
        <v>19</v>
      </c>
      <c r="J25" s="56"/>
      <c r="K25" s="56"/>
      <c r="L25" s="56"/>
    </row>
    <row r="26" spans="1:12" ht="14.25" customHeight="1" thickTop="1" thickBot="1" x14ac:dyDescent="0.25">
      <c r="A26" s="60" t="s">
        <v>364</v>
      </c>
      <c r="B26" s="60" t="s">
        <v>18</v>
      </c>
      <c r="C26" s="62">
        <v>5.2649999999999997</v>
      </c>
      <c r="D26" s="62">
        <v>5.32</v>
      </c>
      <c r="E26" s="62">
        <v>5.2809999999999997</v>
      </c>
      <c r="F26" s="62">
        <v>5.32</v>
      </c>
      <c r="G26" s="62" t="s">
        <v>520</v>
      </c>
      <c r="H26" s="63">
        <v>20000</v>
      </c>
      <c r="I26" s="60" t="s">
        <v>19</v>
      </c>
      <c r="J26" s="56"/>
      <c r="K26" s="56"/>
      <c r="L26" s="56"/>
    </row>
    <row r="27" spans="1:12" ht="14.25" customHeight="1" thickTop="1" thickBot="1" x14ac:dyDescent="0.25">
      <c r="A27" s="60" t="s">
        <v>341</v>
      </c>
      <c r="B27" s="60" t="s">
        <v>18</v>
      </c>
      <c r="C27" s="62">
        <v>5.5250000000000004</v>
      </c>
      <c r="D27" s="62">
        <v>5.57</v>
      </c>
      <c r="E27" s="62">
        <v>5.5419999999999998</v>
      </c>
      <c r="F27" s="62">
        <v>5.55</v>
      </c>
      <c r="G27" s="62" t="s">
        <v>514</v>
      </c>
      <c r="H27" s="63">
        <v>95000</v>
      </c>
      <c r="I27" s="60" t="s">
        <v>19</v>
      </c>
      <c r="J27" s="56"/>
      <c r="K27" s="56"/>
      <c r="L27" s="56"/>
    </row>
    <row r="28" spans="1:12" ht="14.25" customHeight="1" thickTop="1" thickBot="1" x14ac:dyDescent="0.25">
      <c r="A28" s="60" t="s">
        <v>342</v>
      </c>
      <c r="B28" s="60" t="s">
        <v>18</v>
      </c>
      <c r="C28" s="62">
        <v>5.54</v>
      </c>
      <c r="D28" s="62">
        <v>5.56</v>
      </c>
      <c r="E28" s="62">
        <v>5.5460000000000003</v>
      </c>
      <c r="F28" s="62">
        <v>5.56</v>
      </c>
      <c r="G28" s="62" t="s">
        <v>521</v>
      </c>
      <c r="H28" s="63">
        <v>25000</v>
      </c>
      <c r="I28" s="60" t="s">
        <v>19</v>
      </c>
      <c r="J28" s="56"/>
      <c r="K28" s="56"/>
      <c r="L28" s="56"/>
    </row>
    <row r="29" spans="1:12" ht="14.25" customHeight="1" thickTop="1" thickBot="1" x14ac:dyDescent="0.25">
      <c r="A29" s="60" t="s">
        <v>365</v>
      </c>
      <c r="B29" s="60" t="s">
        <v>18</v>
      </c>
      <c r="C29" s="62">
        <v>5.3150000000000004</v>
      </c>
      <c r="D29" s="62">
        <v>5.335</v>
      </c>
      <c r="E29" s="62">
        <v>5.3289999999999997</v>
      </c>
      <c r="F29" s="62">
        <v>5.32</v>
      </c>
      <c r="G29" s="62" t="s">
        <v>522</v>
      </c>
      <c r="H29" s="63">
        <v>15000</v>
      </c>
      <c r="I29" s="60" t="s">
        <v>19</v>
      </c>
      <c r="J29" s="56"/>
      <c r="K29" s="56"/>
      <c r="L29" s="56"/>
    </row>
    <row r="30" spans="1:12" ht="14.25" customHeight="1" thickTop="1" thickBot="1" x14ac:dyDescent="0.25">
      <c r="A30" s="60" t="s">
        <v>343</v>
      </c>
      <c r="B30" s="60" t="s">
        <v>18</v>
      </c>
      <c r="C30" s="62">
        <v>5.3849999999999998</v>
      </c>
      <c r="D30" s="62">
        <v>5.4349999999999996</v>
      </c>
      <c r="E30" s="62">
        <v>5.4050000000000002</v>
      </c>
      <c r="F30" s="62">
        <v>5.4029999999999996</v>
      </c>
      <c r="G30" s="62" t="s">
        <v>523</v>
      </c>
      <c r="H30" s="63">
        <v>22500</v>
      </c>
      <c r="I30" s="60" t="s">
        <v>19</v>
      </c>
      <c r="J30" s="56"/>
      <c r="K30" s="56"/>
      <c r="L30" s="56"/>
    </row>
    <row r="31" spans="1:12" ht="14.25" customHeight="1" thickTop="1" thickBot="1" x14ac:dyDescent="0.25">
      <c r="A31" s="60" t="s">
        <v>524</v>
      </c>
      <c r="B31" s="60" t="s">
        <v>18</v>
      </c>
      <c r="C31" s="62">
        <v>12.55</v>
      </c>
      <c r="D31" s="62">
        <v>12.9</v>
      </c>
      <c r="E31" s="62">
        <v>12.743</v>
      </c>
      <c r="F31" s="62">
        <v>12.55</v>
      </c>
      <c r="G31" s="62" t="s">
        <v>525</v>
      </c>
      <c r="H31" s="63">
        <v>75000</v>
      </c>
      <c r="I31" s="60" t="s">
        <v>19</v>
      </c>
      <c r="J31" s="56"/>
      <c r="K31" s="56"/>
      <c r="L31" s="56"/>
    </row>
    <row r="32" spans="1:12" ht="14.25" customHeight="1" thickTop="1" thickBot="1" x14ac:dyDescent="0.25">
      <c r="A32" s="60" t="s">
        <v>526</v>
      </c>
      <c r="B32" s="60" t="s">
        <v>18</v>
      </c>
      <c r="C32" s="62">
        <v>11.5</v>
      </c>
      <c r="D32" s="62">
        <v>11.5</v>
      </c>
      <c r="E32" s="62">
        <v>11.5</v>
      </c>
      <c r="F32" s="62">
        <v>11.5</v>
      </c>
      <c r="G32" s="62" t="s">
        <v>527</v>
      </c>
      <c r="H32" s="63">
        <v>60000</v>
      </c>
      <c r="I32" s="60" t="s">
        <v>19</v>
      </c>
      <c r="J32" s="56"/>
      <c r="K32" s="56"/>
      <c r="L32" s="56"/>
    </row>
    <row r="33" spans="1:12" ht="14.25" customHeight="1" thickTop="1" thickBot="1" x14ac:dyDescent="0.25">
      <c r="A33" s="60" t="s">
        <v>528</v>
      </c>
      <c r="B33" s="60" t="s">
        <v>18</v>
      </c>
      <c r="C33" s="62">
        <v>5.31</v>
      </c>
      <c r="D33" s="62">
        <v>5.31</v>
      </c>
      <c r="E33" s="62">
        <v>5.31</v>
      </c>
      <c r="F33" s="62">
        <v>5.31</v>
      </c>
      <c r="G33" s="62" t="s">
        <v>529</v>
      </c>
      <c r="H33" s="63">
        <v>5000</v>
      </c>
      <c r="I33" s="60" t="s">
        <v>19</v>
      </c>
      <c r="J33" s="56"/>
      <c r="K33" s="56"/>
      <c r="L33" s="56"/>
    </row>
    <row r="34" spans="1:12" ht="14.25" customHeight="1" thickTop="1" thickBot="1" x14ac:dyDescent="0.25">
      <c r="A34" s="60" t="s">
        <v>407</v>
      </c>
      <c r="B34" s="60" t="s">
        <v>18</v>
      </c>
      <c r="C34" s="62">
        <v>13</v>
      </c>
      <c r="D34" s="62">
        <v>14.5</v>
      </c>
      <c r="E34" s="62">
        <v>13.6</v>
      </c>
      <c r="F34" s="62">
        <v>13.5</v>
      </c>
      <c r="G34" s="62" t="s">
        <v>530</v>
      </c>
      <c r="H34" s="63">
        <v>50000</v>
      </c>
      <c r="I34" s="60" t="s">
        <v>19</v>
      </c>
      <c r="J34" s="56"/>
      <c r="K34" s="56"/>
      <c r="L34" s="56"/>
    </row>
    <row r="35" spans="1:12" ht="14.25" customHeight="1" thickTop="1" thickBot="1" x14ac:dyDescent="0.25">
      <c r="A35" s="60" t="s">
        <v>408</v>
      </c>
      <c r="B35" s="60" t="s">
        <v>18</v>
      </c>
      <c r="C35" s="62">
        <v>14.2</v>
      </c>
      <c r="D35" s="62">
        <v>14.2</v>
      </c>
      <c r="E35" s="62">
        <v>14.2</v>
      </c>
      <c r="F35" s="62">
        <v>14.2</v>
      </c>
      <c r="G35" s="62" t="s">
        <v>529</v>
      </c>
      <c r="H35" s="63">
        <v>5000</v>
      </c>
      <c r="I35" s="60" t="s">
        <v>19</v>
      </c>
      <c r="J35" s="56"/>
      <c r="K35" s="56"/>
      <c r="L35" s="56"/>
    </row>
    <row r="36" spans="1:12" ht="14.25" customHeight="1" thickTop="1" thickBot="1" x14ac:dyDescent="0.25">
      <c r="A36" s="60" t="s">
        <v>430</v>
      </c>
      <c r="B36" s="60" t="s">
        <v>18</v>
      </c>
      <c r="C36" s="62">
        <v>5.86</v>
      </c>
      <c r="D36" s="62">
        <v>5.87</v>
      </c>
      <c r="E36" s="62">
        <v>5.8680000000000003</v>
      </c>
      <c r="F36" s="62">
        <v>5.86</v>
      </c>
      <c r="G36" s="62" t="s">
        <v>531</v>
      </c>
      <c r="H36" s="63">
        <v>30000</v>
      </c>
      <c r="I36" s="60" t="s">
        <v>19</v>
      </c>
      <c r="J36" s="56"/>
      <c r="K36" s="56"/>
      <c r="L36" s="56"/>
    </row>
    <row r="37" spans="1:12" ht="14.25" customHeight="1" thickTop="1" thickBot="1" x14ac:dyDescent="0.25">
      <c r="A37" s="60" t="s">
        <v>344</v>
      </c>
      <c r="B37" s="60" t="s">
        <v>18</v>
      </c>
      <c r="C37" s="62">
        <v>5.27</v>
      </c>
      <c r="D37" s="62">
        <v>5.33</v>
      </c>
      <c r="E37" s="62">
        <v>5.29</v>
      </c>
      <c r="F37" s="62">
        <v>5.33</v>
      </c>
      <c r="G37" s="62" t="s">
        <v>532</v>
      </c>
      <c r="H37" s="63">
        <v>17500</v>
      </c>
      <c r="I37" s="60" t="s">
        <v>19</v>
      </c>
      <c r="J37" s="56"/>
      <c r="K37" s="56"/>
      <c r="L37" s="56"/>
    </row>
    <row r="38" spans="1:12" ht="14.25" customHeight="1" thickTop="1" thickBot="1" x14ac:dyDescent="0.25">
      <c r="A38" s="60" t="s">
        <v>345</v>
      </c>
      <c r="B38" s="60" t="s">
        <v>18</v>
      </c>
      <c r="C38" s="62">
        <v>5.3250000000000002</v>
      </c>
      <c r="D38" s="62">
        <v>5.37</v>
      </c>
      <c r="E38" s="62">
        <v>5.3449999999999998</v>
      </c>
      <c r="F38" s="62">
        <v>5.37</v>
      </c>
      <c r="G38" s="62" t="s">
        <v>533</v>
      </c>
      <c r="H38" s="63">
        <v>55000</v>
      </c>
      <c r="I38" s="60" t="s">
        <v>19</v>
      </c>
      <c r="J38" s="56"/>
      <c r="K38" s="56"/>
      <c r="L38" s="56"/>
    </row>
    <row r="39" spans="1:12" ht="14.25" customHeight="1" thickTop="1" thickBot="1" x14ac:dyDescent="0.25">
      <c r="A39" s="60" t="s">
        <v>346</v>
      </c>
      <c r="B39" s="60" t="s">
        <v>18</v>
      </c>
      <c r="C39" s="62">
        <v>5.3250000000000002</v>
      </c>
      <c r="D39" s="62">
        <v>5.37</v>
      </c>
      <c r="E39" s="62">
        <v>5.34</v>
      </c>
      <c r="F39" s="62">
        <v>5.35</v>
      </c>
      <c r="G39" s="62" t="s">
        <v>534</v>
      </c>
      <c r="H39" s="63">
        <v>42500</v>
      </c>
      <c r="I39" s="60" t="s">
        <v>19</v>
      </c>
      <c r="J39" s="56"/>
      <c r="K39" s="56"/>
      <c r="L39" s="56"/>
    </row>
    <row r="40" spans="1:12" ht="9.75" customHeight="1" thickTop="1" thickBot="1" x14ac:dyDescent="0.25">
      <c r="A40" s="60" t="s">
        <v>347</v>
      </c>
      <c r="B40" s="60" t="s">
        <v>18</v>
      </c>
      <c r="C40" s="62">
        <v>5.3</v>
      </c>
      <c r="D40" s="62">
        <v>5.3949999999999996</v>
      </c>
      <c r="E40" s="62">
        <v>5.3540000000000001</v>
      </c>
      <c r="F40" s="62">
        <v>5.3949999999999996</v>
      </c>
      <c r="G40" s="62" t="s">
        <v>535</v>
      </c>
      <c r="H40" s="63">
        <v>72500</v>
      </c>
      <c r="I40" s="60" t="s">
        <v>19</v>
      </c>
      <c r="J40" s="56"/>
      <c r="K40" s="56"/>
      <c r="L40" s="56"/>
    </row>
    <row r="41" spans="1:12" ht="14.25" customHeight="1" thickTop="1" thickBot="1" x14ac:dyDescent="0.25">
      <c r="A41" s="60" t="s">
        <v>348</v>
      </c>
      <c r="B41" s="60" t="s">
        <v>18</v>
      </c>
      <c r="C41" s="62">
        <v>5.88</v>
      </c>
      <c r="D41" s="62">
        <v>5.93</v>
      </c>
      <c r="E41" s="62">
        <v>5.8970000000000002</v>
      </c>
      <c r="F41" s="62">
        <v>5.93</v>
      </c>
      <c r="G41" s="62" t="s">
        <v>508</v>
      </c>
      <c r="H41" s="63">
        <v>7500</v>
      </c>
      <c r="I41" s="60" t="s">
        <v>19</v>
      </c>
      <c r="J41" s="56"/>
      <c r="K41" s="56"/>
      <c r="L41" s="56"/>
    </row>
    <row r="42" spans="1:12" ht="14.25" customHeight="1" thickTop="1" thickBot="1" x14ac:dyDescent="0.25">
      <c r="A42" s="60" t="s">
        <v>536</v>
      </c>
      <c r="B42" s="60" t="s">
        <v>18</v>
      </c>
      <c r="C42" s="62">
        <v>5.25</v>
      </c>
      <c r="D42" s="62">
        <v>5.25</v>
      </c>
      <c r="E42" s="62">
        <v>5.25</v>
      </c>
      <c r="F42" s="62">
        <v>5.25</v>
      </c>
      <c r="G42" s="62" t="s">
        <v>537</v>
      </c>
      <c r="H42" s="63">
        <v>5000</v>
      </c>
      <c r="I42" s="60" t="s">
        <v>19</v>
      </c>
      <c r="J42" s="56"/>
      <c r="K42" s="56"/>
      <c r="L42" s="56"/>
    </row>
    <row r="43" spans="1:12" ht="10.5" customHeight="1" thickTop="1" thickBot="1" x14ac:dyDescent="0.25">
      <c r="A43" s="60" t="s">
        <v>375</v>
      </c>
      <c r="B43" s="60" t="s">
        <v>18</v>
      </c>
      <c r="C43" s="62">
        <v>5.27</v>
      </c>
      <c r="D43" s="62">
        <v>5.32</v>
      </c>
      <c r="E43" s="62">
        <v>5.3029999999999999</v>
      </c>
      <c r="F43" s="62">
        <v>5.32</v>
      </c>
      <c r="G43" s="62" t="s">
        <v>538</v>
      </c>
      <c r="H43" s="63">
        <v>15000</v>
      </c>
      <c r="I43" s="60" t="s">
        <v>19</v>
      </c>
      <c r="J43" s="56"/>
      <c r="K43" s="56"/>
      <c r="L43" s="56"/>
    </row>
    <row r="44" spans="1:12" ht="14.25" customHeight="1" thickTop="1" thickBot="1" x14ac:dyDescent="0.25">
      <c r="A44" s="60" t="s">
        <v>349</v>
      </c>
      <c r="B44" s="60" t="s">
        <v>18</v>
      </c>
      <c r="C44" s="62">
        <v>5.37</v>
      </c>
      <c r="D44" s="62">
        <v>5.49</v>
      </c>
      <c r="E44" s="62">
        <v>5.45</v>
      </c>
      <c r="F44" s="62">
        <v>5.46</v>
      </c>
      <c r="G44" s="62" t="s">
        <v>539</v>
      </c>
      <c r="H44" s="63">
        <v>95000</v>
      </c>
      <c r="I44" s="60" t="s">
        <v>19</v>
      </c>
      <c r="J44" s="56"/>
      <c r="K44" s="56"/>
      <c r="L44" s="56"/>
    </row>
    <row r="45" spans="1:12" ht="10.5" customHeight="1" thickTop="1" thickBot="1" x14ac:dyDescent="0.25">
      <c r="A45" s="60" t="s">
        <v>22</v>
      </c>
      <c r="B45" s="60" t="s">
        <v>18</v>
      </c>
      <c r="C45" s="62">
        <v>5.39</v>
      </c>
      <c r="D45" s="62">
        <v>5.4950000000000001</v>
      </c>
      <c r="E45" s="62">
        <v>5.4509999999999996</v>
      </c>
      <c r="F45" s="62">
        <v>5.4950000000000001</v>
      </c>
      <c r="G45" s="62" t="s">
        <v>540</v>
      </c>
      <c r="H45" s="63">
        <v>50000</v>
      </c>
      <c r="I45" s="60" t="s">
        <v>19</v>
      </c>
      <c r="J45" s="56"/>
      <c r="K45" s="56"/>
      <c r="L45" s="56"/>
    </row>
    <row r="46" spans="1:12" ht="14.25" customHeight="1" thickTop="1" thickBot="1" x14ac:dyDescent="0.25">
      <c r="A46" s="60" t="s">
        <v>350</v>
      </c>
      <c r="B46" s="60" t="s">
        <v>18</v>
      </c>
      <c r="C46" s="62">
        <v>5.2480000000000002</v>
      </c>
      <c r="D46" s="62">
        <v>5.27</v>
      </c>
      <c r="E46" s="62">
        <v>5.2539999999999996</v>
      </c>
      <c r="F46" s="62">
        <v>5.27</v>
      </c>
      <c r="G46" s="62" t="s">
        <v>541</v>
      </c>
      <c r="H46" s="63">
        <v>22500</v>
      </c>
      <c r="I46" s="60" t="s">
        <v>19</v>
      </c>
      <c r="J46" s="56"/>
      <c r="K46" s="56"/>
      <c r="L46" s="56"/>
    </row>
    <row r="47" spans="1:12" ht="14.25" customHeight="1" thickTop="1" thickBot="1" x14ac:dyDescent="0.25">
      <c r="A47" s="60" t="s">
        <v>542</v>
      </c>
      <c r="B47" s="60" t="s">
        <v>18</v>
      </c>
      <c r="C47" s="62">
        <v>5.35</v>
      </c>
      <c r="D47" s="62">
        <v>5.43</v>
      </c>
      <c r="E47" s="62">
        <v>5.3959999999999999</v>
      </c>
      <c r="F47" s="62">
        <v>5.39</v>
      </c>
      <c r="G47" s="62" t="s">
        <v>543</v>
      </c>
      <c r="H47" s="63">
        <v>35000</v>
      </c>
      <c r="I47" s="60" t="s">
        <v>19</v>
      </c>
      <c r="J47" s="56"/>
      <c r="K47" s="56"/>
      <c r="L47" s="56"/>
    </row>
    <row r="48" spans="1:12" ht="14.25" customHeight="1" thickTop="1" thickBot="1" x14ac:dyDescent="0.25">
      <c r="A48" s="170" t="s">
        <v>23</v>
      </c>
      <c r="B48" s="171"/>
      <c r="C48" s="171"/>
      <c r="D48" s="171"/>
      <c r="E48" s="171"/>
      <c r="F48" s="171"/>
      <c r="G48" s="171"/>
      <c r="H48" s="171"/>
      <c r="I48" s="172"/>
      <c r="J48" s="56"/>
      <c r="K48" s="56"/>
      <c r="L48" s="56"/>
    </row>
    <row r="49" spans="1:12" ht="14.25" customHeight="1" thickTop="1" thickBot="1" x14ac:dyDescent="0.25">
      <c r="A49" s="60" t="s">
        <v>351</v>
      </c>
      <c r="B49" s="60" t="s">
        <v>18</v>
      </c>
      <c r="C49" s="62">
        <v>0</v>
      </c>
      <c r="D49" s="62">
        <v>0</v>
      </c>
      <c r="E49" s="62">
        <v>0</v>
      </c>
      <c r="F49" s="62">
        <v>0</v>
      </c>
      <c r="G49" s="62" t="s">
        <v>521</v>
      </c>
      <c r="H49" s="63">
        <v>100000</v>
      </c>
      <c r="I49" s="60" t="s">
        <v>19</v>
      </c>
      <c r="J49" s="56"/>
      <c r="K49" s="56"/>
      <c r="L49" s="56"/>
    </row>
    <row r="50" spans="1:12" ht="14.25" customHeight="1" thickTop="1" thickBot="1" x14ac:dyDescent="0.25">
      <c r="A50" s="60" t="s">
        <v>544</v>
      </c>
      <c r="B50" s="60" t="s">
        <v>18</v>
      </c>
      <c r="C50" s="62">
        <v>0</v>
      </c>
      <c r="D50" s="62">
        <v>0</v>
      </c>
      <c r="E50" s="62">
        <v>0</v>
      </c>
      <c r="F50" s="62">
        <v>0</v>
      </c>
      <c r="G50" s="62" t="s">
        <v>545</v>
      </c>
      <c r="H50" s="63">
        <v>20000</v>
      </c>
      <c r="I50" s="60" t="s">
        <v>19</v>
      </c>
      <c r="J50" s="56"/>
      <c r="K50" s="56"/>
      <c r="L50" s="56"/>
    </row>
    <row r="51" spans="1:12" ht="9.75" customHeight="1" thickTop="1" thickBot="1" x14ac:dyDescent="0.25">
      <c r="A51" s="60" t="s">
        <v>352</v>
      </c>
      <c r="B51" s="60" t="s">
        <v>18</v>
      </c>
      <c r="C51" s="62">
        <v>0</v>
      </c>
      <c r="D51" s="62">
        <v>0</v>
      </c>
      <c r="E51" s="62">
        <v>0</v>
      </c>
      <c r="F51" s="62">
        <v>0</v>
      </c>
      <c r="G51" s="62" t="s">
        <v>546</v>
      </c>
      <c r="H51" s="63">
        <v>40000</v>
      </c>
      <c r="I51" s="60" t="s">
        <v>19</v>
      </c>
      <c r="J51" s="56"/>
      <c r="K51" s="56"/>
      <c r="L51" s="56"/>
    </row>
    <row r="52" spans="1:12" ht="14.25" customHeight="1" thickTop="1" thickBot="1" x14ac:dyDescent="0.25">
      <c r="A52" s="60" t="s">
        <v>547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548</v>
      </c>
      <c r="H52" s="63">
        <v>20000</v>
      </c>
      <c r="I52" s="60" t="s">
        <v>19</v>
      </c>
      <c r="J52" s="56"/>
      <c r="K52" s="56"/>
      <c r="L52" s="56"/>
    </row>
    <row r="53" spans="1:12" ht="9.75" customHeight="1" thickTop="1" thickBot="1" x14ac:dyDescent="0.25">
      <c r="A53" s="60" t="s">
        <v>549</v>
      </c>
      <c r="B53" s="60" t="s">
        <v>18</v>
      </c>
      <c r="C53" s="62">
        <v>0.01</v>
      </c>
      <c r="D53" s="62">
        <v>0.01</v>
      </c>
      <c r="E53" s="62">
        <v>0.01</v>
      </c>
      <c r="F53" s="62">
        <v>0.01</v>
      </c>
      <c r="G53" s="62" t="s">
        <v>504</v>
      </c>
      <c r="H53" s="63">
        <v>10000</v>
      </c>
      <c r="I53" s="60" t="s">
        <v>19</v>
      </c>
      <c r="J53" s="56"/>
      <c r="K53" s="56"/>
      <c r="L53" s="56"/>
    </row>
    <row r="54" spans="1:12" ht="9.75" customHeight="1" thickTop="1" thickBot="1" x14ac:dyDescent="0.25">
      <c r="A54" s="60" t="s">
        <v>38</v>
      </c>
      <c r="B54" s="60" t="s">
        <v>18</v>
      </c>
      <c r="C54" s="62">
        <v>0</v>
      </c>
      <c r="D54" s="62">
        <v>0</v>
      </c>
      <c r="E54" s="62">
        <v>0</v>
      </c>
      <c r="F54" s="62">
        <v>0</v>
      </c>
      <c r="G54" s="62" t="s">
        <v>550</v>
      </c>
      <c r="H54" s="63">
        <v>50000</v>
      </c>
      <c r="I54" s="60" t="s">
        <v>19</v>
      </c>
      <c r="J54" s="56"/>
      <c r="K54" s="56"/>
      <c r="L54" s="56"/>
    </row>
    <row r="55" spans="1:12" ht="9.75" customHeight="1" thickTop="1" thickBot="1" x14ac:dyDescent="0.25">
      <c r="A55" s="60" t="s">
        <v>551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520</v>
      </c>
      <c r="H55" s="63">
        <v>5000</v>
      </c>
      <c r="I55" s="60" t="s">
        <v>19</v>
      </c>
      <c r="J55" s="56"/>
      <c r="K55" s="56"/>
      <c r="L55" s="56"/>
    </row>
    <row r="56" spans="1:12" ht="14.25" customHeight="1" thickTop="1" thickBot="1" x14ac:dyDescent="0.25">
      <c r="A56" s="60" t="s">
        <v>353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521</v>
      </c>
      <c r="H56" s="63">
        <v>15000</v>
      </c>
      <c r="I56" s="60" t="s">
        <v>19</v>
      </c>
      <c r="J56" s="56"/>
      <c r="K56" s="56"/>
      <c r="L56" s="56"/>
    </row>
    <row r="57" spans="1:12" ht="14.25" customHeight="1" thickTop="1" thickBot="1" x14ac:dyDescent="0.25">
      <c r="A57" s="60" t="s">
        <v>431</v>
      </c>
      <c r="B57" s="60" t="s">
        <v>18</v>
      </c>
      <c r="C57" s="62">
        <v>0</v>
      </c>
      <c r="D57" s="62">
        <v>0</v>
      </c>
      <c r="E57" s="62">
        <v>0</v>
      </c>
      <c r="F57" s="62">
        <v>0</v>
      </c>
      <c r="G57" s="62" t="s">
        <v>521</v>
      </c>
      <c r="H57" s="63">
        <v>5000</v>
      </c>
      <c r="I57" s="60" t="s">
        <v>19</v>
      </c>
      <c r="J57" s="56"/>
      <c r="K57" s="56"/>
      <c r="L57" s="56"/>
    </row>
    <row r="58" spans="1:12" ht="14.25" customHeight="1" thickTop="1" thickBot="1" x14ac:dyDescent="0.25">
      <c r="A58" s="60" t="s">
        <v>552</v>
      </c>
      <c r="B58" s="60" t="s">
        <v>18</v>
      </c>
      <c r="C58" s="62">
        <v>0</v>
      </c>
      <c r="D58" s="62">
        <v>0</v>
      </c>
      <c r="E58" s="62">
        <v>0</v>
      </c>
      <c r="F58" s="62">
        <v>0</v>
      </c>
      <c r="G58" s="62" t="s">
        <v>545</v>
      </c>
      <c r="H58" s="63">
        <v>20000</v>
      </c>
      <c r="I58" s="60" t="s">
        <v>19</v>
      </c>
      <c r="J58" s="56"/>
      <c r="K58" s="56"/>
      <c r="L58" s="56"/>
    </row>
    <row r="59" spans="1:12" ht="10.5" customHeight="1" thickTop="1" thickBot="1" x14ac:dyDescent="0.25">
      <c r="A59" s="60" t="s">
        <v>553</v>
      </c>
      <c r="B59" s="60" t="s">
        <v>18</v>
      </c>
      <c r="C59" s="62">
        <v>0</v>
      </c>
      <c r="D59" s="62">
        <v>0</v>
      </c>
      <c r="E59" s="62">
        <v>0</v>
      </c>
      <c r="F59" s="62">
        <v>0</v>
      </c>
      <c r="G59" s="62" t="s">
        <v>554</v>
      </c>
      <c r="H59" s="63">
        <v>2500</v>
      </c>
      <c r="I59" s="60" t="s">
        <v>19</v>
      </c>
      <c r="J59" s="56"/>
      <c r="K59" s="56"/>
      <c r="L59" s="56"/>
    </row>
    <row r="60" spans="1:12" ht="22.5" thickTop="1" thickBot="1" x14ac:dyDescent="0.25">
      <c r="A60" s="60" t="s">
        <v>432</v>
      </c>
      <c r="B60" s="60" t="s">
        <v>18</v>
      </c>
      <c r="C60" s="62">
        <v>0</v>
      </c>
      <c r="D60" s="62">
        <v>0</v>
      </c>
      <c r="E60" s="62">
        <v>0</v>
      </c>
      <c r="F60" s="62">
        <v>0</v>
      </c>
      <c r="G60" s="62" t="s">
        <v>555</v>
      </c>
      <c r="H60" s="63">
        <v>17500</v>
      </c>
      <c r="I60" s="60" t="s">
        <v>19</v>
      </c>
      <c r="J60" s="56"/>
      <c r="K60" s="56"/>
      <c r="L60" s="56"/>
    </row>
    <row r="61" spans="1:12" ht="14.25" thickTop="1" thickBot="1" x14ac:dyDescent="0.25">
      <c r="A61" s="170" t="s">
        <v>556</v>
      </c>
      <c r="B61" s="171"/>
      <c r="C61" s="171"/>
      <c r="D61" s="171"/>
      <c r="E61" s="171"/>
      <c r="F61" s="171"/>
      <c r="G61" s="171"/>
      <c r="H61" s="171"/>
      <c r="I61" s="172"/>
      <c r="J61" s="56"/>
      <c r="K61" s="56"/>
      <c r="L61" s="56"/>
    </row>
    <row r="62" spans="1:12" ht="22.5" thickTop="1" thickBot="1" x14ac:dyDescent="0.25">
      <c r="A62" s="60" t="s">
        <v>557</v>
      </c>
      <c r="B62" s="61">
        <v>37012</v>
      </c>
      <c r="C62" s="62">
        <v>-3.0000000000000001E-3</v>
      </c>
      <c r="D62" s="62">
        <v>-3.0000000000000001E-3</v>
      </c>
      <c r="E62" s="62">
        <v>-3.0000000000000001E-3</v>
      </c>
      <c r="F62" s="62">
        <v>-3.0000000000000001E-3</v>
      </c>
      <c r="G62" s="62" t="s">
        <v>558</v>
      </c>
      <c r="H62" s="63">
        <v>310000</v>
      </c>
      <c r="I62" s="60" t="s">
        <v>19</v>
      </c>
      <c r="J62" s="56"/>
      <c r="K62" s="56"/>
      <c r="L62" s="56"/>
    </row>
    <row r="63" spans="1:12" ht="22.5" thickTop="1" thickBot="1" x14ac:dyDescent="0.25">
      <c r="A63" s="60" t="s">
        <v>559</v>
      </c>
      <c r="B63" s="61">
        <v>37012</v>
      </c>
      <c r="C63" s="62">
        <v>-3.0000000000000001E-3</v>
      </c>
      <c r="D63" s="62">
        <v>-3.0000000000000001E-3</v>
      </c>
      <c r="E63" s="62">
        <v>-3.0000000000000001E-3</v>
      </c>
      <c r="F63" s="62">
        <v>-3.0000000000000001E-3</v>
      </c>
      <c r="G63" s="62" t="s">
        <v>486</v>
      </c>
      <c r="H63" s="63">
        <v>310000</v>
      </c>
      <c r="I63" s="60" t="s">
        <v>19</v>
      </c>
      <c r="J63" s="56"/>
      <c r="K63" s="56"/>
      <c r="L63" s="56"/>
    </row>
    <row r="64" spans="1:12" ht="22.5" thickTop="1" thickBot="1" x14ac:dyDescent="0.25">
      <c r="A64" s="60" t="s">
        <v>560</v>
      </c>
      <c r="B64" s="61">
        <v>37012</v>
      </c>
      <c r="C64" s="62">
        <v>-0.02</v>
      </c>
      <c r="D64" s="62">
        <v>-0.02</v>
      </c>
      <c r="E64" s="62">
        <v>-0.02</v>
      </c>
      <c r="F64" s="62">
        <v>-0.02</v>
      </c>
      <c r="G64" s="62" t="s">
        <v>561</v>
      </c>
      <c r="H64" s="63">
        <v>310000</v>
      </c>
      <c r="I64" s="60" t="s">
        <v>19</v>
      </c>
      <c r="J64" s="56"/>
      <c r="K64" s="56"/>
      <c r="L64" s="56"/>
    </row>
    <row r="65" spans="1:12" ht="22.5" thickTop="1" thickBot="1" x14ac:dyDescent="0.25">
      <c r="A65" s="60" t="s">
        <v>562</v>
      </c>
      <c r="B65" s="60" t="s">
        <v>307</v>
      </c>
      <c r="C65" s="62">
        <v>-0.01</v>
      </c>
      <c r="D65" s="62">
        <v>-0.01</v>
      </c>
      <c r="E65" s="62">
        <v>-0.01</v>
      </c>
      <c r="F65" s="62">
        <v>-0.01</v>
      </c>
      <c r="G65" s="62" t="s">
        <v>563</v>
      </c>
      <c r="H65" s="63">
        <v>1840000</v>
      </c>
      <c r="I65" s="60" t="s">
        <v>19</v>
      </c>
      <c r="J65" s="56"/>
      <c r="K65" s="56"/>
      <c r="L65" s="56"/>
    </row>
    <row r="66" spans="1:12" ht="13.5" thickTop="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12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1:12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</row>
    <row r="69" spans="1:12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</row>
    <row r="70" spans="1:12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</sheetData>
  <mergeCells count="11">
    <mergeCell ref="H9:H10"/>
    <mergeCell ref="I9:I10"/>
    <mergeCell ref="C9:C10"/>
    <mergeCell ref="A48:I48"/>
    <mergeCell ref="A61:I61"/>
    <mergeCell ref="D9:D10"/>
    <mergeCell ref="F9:F10"/>
    <mergeCell ref="G9:G10"/>
    <mergeCell ref="A11:I11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5" t="s">
        <v>272</v>
      </c>
      <c r="F1" s="7"/>
      <c r="G1" s="6" t="s">
        <v>33</v>
      </c>
      <c r="H1" s="1">
        <f>SUM(H11:H995)</f>
        <v>68795000</v>
      </c>
    </row>
    <row r="2" spans="1:11" ht="15.75" x14ac:dyDescent="0.25">
      <c r="A2" s="18" t="s">
        <v>30</v>
      </c>
      <c r="F2" s="67"/>
      <c r="G2" s="68"/>
      <c r="H2" s="66"/>
    </row>
    <row r="3" spans="1:11" x14ac:dyDescent="0.2">
      <c r="A3" s="104">
        <f>'E-Mail'!$B$1</f>
        <v>36990</v>
      </c>
      <c r="F3" s="67"/>
      <c r="G3" s="68"/>
      <c r="H3" s="66"/>
    </row>
    <row r="5" spans="1:11" ht="9.75" customHeight="1" x14ac:dyDescent="0.2">
      <c r="A5" s="57" t="s">
        <v>271</v>
      </c>
      <c r="J5" s="56"/>
      <c r="K5" s="56"/>
    </row>
    <row r="6" spans="1:11" ht="9.75" customHeight="1" x14ac:dyDescent="0.2">
      <c r="A6" s="57" t="s">
        <v>270</v>
      </c>
      <c r="J6" s="56"/>
      <c r="K6" s="56"/>
    </row>
    <row r="7" spans="1:11" ht="9.75" customHeight="1" x14ac:dyDescent="0.2">
      <c r="A7" s="57" t="s">
        <v>449</v>
      </c>
      <c r="J7" s="56"/>
      <c r="K7" s="56"/>
    </row>
    <row r="8" spans="1:11" ht="9.75" customHeight="1" thickBot="1" x14ac:dyDescent="0.25">
      <c r="J8" s="56"/>
      <c r="K8" s="56"/>
    </row>
    <row r="9" spans="1:11" ht="13.5" thickTop="1" x14ac:dyDescent="0.2">
      <c r="A9" s="175" t="s">
        <v>0</v>
      </c>
      <c r="B9" s="175" t="s">
        <v>1</v>
      </c>
      <c r="C9" s="173" t="s">
        <v>2</v>
      </c>
      <c r="D9" s="173" t="s">
        <v>3</v>
      </c>
      <c r="E9" s="58" t="s">
        <v>4</v>
      </c>
      <c r="F9" s="173" t="s">
        <v>6</v>
      </c>
      <c r="G9" s="173" t="s">
        <v>7</v>
      </c>
      <c r="H9" s="173" t="s">
        <v>8</v>
      </c>
      <c r="I9" s="175" t="s">
        <v>9</v>
      </c>
      <c r="J9" s="56"/>
      <c r="K9" s="56"/>
    </row>
    <row r="10" spans="1:11" ht="21.75" thickBot="1" x14ac:dyDescent="0.25">
      <c r="A10" s="176"/>
      <c r="B10" s="176"/>
      <c r="C10" s="174"/>
      <c r="D10" s="174"/>
      <c r="E10" s="59" t="s">
        <v>5</v>
      </c>
      <c r="F10" s="174"/>
      <c r="G10" s="174"/>
      <c r="H10" s="174"/>
      <c r="I10" s="176"/>
      <c r="J10" s="56"/>
      <c r="K10" s="56"/>
    </row>
    <row r="11" spans="1:11" ht="10.5" customHeight="1" thickTop="1" thickBot="1" x14ac:dyDescent="0.25">
      <c r="A11" s="170" t="s">
        <v>564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</row>
    <row r="12" spans="1:11" ht="14.25" customHeight="1" thickTop="1" thickBot="1" x14ac:dyDescent="0.25">
      <c r="A12" s="60" t="s">
        <v>565</v>
      </c>
      <c r="B12" s="60" t="s">
        <v>307</v>
      </c>
      <c r="C12" s="62">
        <v>-0.26</v>
      </c>
      <c r="D12" s="62">
        <v>-0.26</v>
      </c>
      <c r="E12" s="62">
        <v>-0.26</v>
      </c>
      <c r="F12" s="62">
        <v>-0.26</v>
      </c>
      <c r="G12" s="62" t="s">
        <v>538</v>
      </c>
      <c r="H12" s="63">
        <v>920000</v>
      </c>
      <c r="I12" s="60" t="s">
        <v>19</v>
      </c>
      <c r="J12" s="56"/>
      <c r="K12" s="56"/>
    </row>
    <row r="13" spans="1:11" ht="14.25" thickTop="1" thickBot="1" x14ac:dyDescent="0.25">
      <c r="A13" s="170" t="s">
        <v>36</v>
      </c>
      <c r="B13" s="171"/>
      <c r="C13" s="171"/>
      <c r="D13" s="171"/>
      <c r="E13" s="171"/>
      <c r="F13" s="171"/>
      <c r="G13" s="171"/>
      <c r="H13" s="171"/>
      <c r="I13" s="172"/>
      <c r="J13" s="56"/>
      <c r="K13" s="56"/>
    </row>
    <row r="14" spans="1:11" ht="14.25" customHeight="1" thickTop="1" thickBot="1" x14ac:dyDescent="0.25">
      <c r="A14" s="60" t="s">
        <v>566</v>
      </c>
      <c r="B14" s="60" t="s">
        <v>307</v>
      </c>
      <c r="C14" s="62">
        <v>-7.8E-2</v>
      </c>
      <c r="D14" s="62">
        <v>-7.8E-2</v>
      </c>
      <c r="E14" s="62">
        <v>-7.8E-2</v>
      </c>
      <c r="F14" s="62">
        <v>-7.8E-2</v>
      </c>
      <c r="G14" s="62" t="s">
        <v>541</v>
      </c>
      <c r="H14" s="63">
        <v>920000</v>
      </c>
      <c r="I14" s="60" t="s">
        <v>19</v>
      </c>
      <c r="J14" s="56"/>
      <c r="K14" s="56"/>
    </row>
    <row r="15" spans="1:11" ht="14.25" customHeight="1" thickTop="1" thickBot="1" x14ac:dyDescent="0.25">
      <c r="A15" s="60" t="s">
        <v>433</v>
      </c>
      <c r="B15" s="61">
        <v>37012</v>
      </c>
      <c r="C15" s="62">
        <v>-3.0000000000000001E-3</v>
      </c>
      <c r="D15" s="62">
        <v>-3.0000000000000001E-3</v>
      </c>
      <c r="E15" s="62">
        <v>-3.0000000000000001E-3</v>
      </c>
      <c r="F15" s="62">
        <v>-3.0000000000000001E-3</v>
      </c>
      <c r="G15" s="62" t="s">
        <v>567</v>
      </c>
      <c r="H15" s="63">
        <v>155000</v>
      </c>
      <c r="I15" s="60" t="s">
        <v>19</v>
      </c>
      <c r="J15" s="56"/>
      <c r="K15" s="56"/>
    </row>
    <row r="16" spans="1:11" ht="14.25" customHeight="1" thickTop="1" thickBot="1" x14ac:dyDescent="0.25">
      <c r="A16" s="60" t="s">
        <v>568</v>
      </c>
      <c r="B16" s="61">
        <v>37012</v>
      </c>
      <c r="C16" s="62">
        <v>2.8000000000000001E-2</v>
      </c>
      <c r="D16" s="62">
        <v>2.8000000000000001E-2</v>
      </c>
      <c r="E16" s="62">
        <v>2.8000000000000001E-2</v>
      </c>
      <c r="F16" s="62">
        <v>2.8000000000000001E-2</v>
      </c>
      <c r="G16" s="62" t="s">
        <v>569</v>
      </c>
      <c r="H16" s="63">
        <v>310000</v>
      </c>
      <c r="I16" s="60" t="s">
        <v>19</v>
      </c>
      <c r="J16" s="56"/>
      <c r="K16" s="56"/>
    </row>
    <row r="17" spans="1:11" ht="14.25" customHeight="1" thickTop="1" thickBot="1" x14ac:dyDescent="0.25">
      <c r="A17" s="60" t="s">
        <v>570</v>
      </c>
      <c r="B17" s="61">
        <v>37073</v>
      </c>
      <c r="C17" s="62">
        <v>4.8000000000000001E-2</v>
      </c>
      <c r="D17" s="62">
        <v>4.8000000000000001E-2</v>
      </c>
      <c r="E17" s="62">
        <v>4.8000000000000001E-2</v>
      </c>
      <c r="F17" s="62">
        <v>4.8000000000000001E-2</v>
      </c>
      <c r="G17" s="62" t="s">
        <v>571</v>
      </c>
      <c r="H17" s="63">
        <v>310000</v>
      </c>
      <c r="I17" s="60" t="s">
        <v>19</v>
      </c>
      <c r="J17" s="56"/>
      <c r="K17" s="56"/>
    </row>
    <row r="18" spans="1:11" ht="14.25" customHeight="1" thickTop="1" thickBot="1" x14ac:dyDescent="0.25">
      <c r="A18" s="60" t="s">
        <v>572</v>
      </c>
      <c r="B18" s="61">
        <v>37104</v>
      </c>
      <c r="C18" s="62">
        <v>0.05</v>
      </c>
      <c r="D18" s="62">
        <v>0.05</v>
      </c>
      <c r="E18" s="62">
        <v>0.05</v>
      </c>
      <c r="F18" s="62">
        <v>0.05</v>
      </c>
      <c r="G18" s="62" t="s">
        <v>573</v>
      </c>
      <c r="H18" s="63">
        <v>310000</v>
      </c>
      <c r="I18" s="60" t="s">
        <v>19</v>
      </c>
      <c r="J18" s="56"/>
      <c r="K18" s="56"/>
    </row>
    <row r="19" spans="1:11" ht="22.5" thickTop="1" thickBot="1" x14ac:dyDescent="0.25">
      <c r="A19" s="60" t="s">
        <v>434</v>
      </c>
      <c r="B19" s="60" t="s">
        <v>307</v>
      </c>
      <c r="C19" s="62">
        <v>2.8000000000000001E-2</v>
      </c>
      <c r="D19" s="62">
        <v>2.8000000000000001E-2</v>
      </c>
      <c r="E19" s="62">
        <v>2.8000000000000001E-2</v>
      </c>
      <c r="F19" s="62">
        <v>2.8000000000000001E-2</v>
      </c>
      <c r="G19" s="62" t="s">
        <v>457</v>
      </c>
      <c r="H19" s="63">
        <v>920000</v>
      </c>
      <c r="I19" s="60" t="s">
        <v>19</v>
      </c>
      <c r="J19" s="56"/>
      <c r="K19" s="56"/>
    </row>
    <row r="20" spans="1:11" ht="14.25" customHeight="1" thickTop="1" thickBot="1" x14ac:dyDescent="0.25">
      <c r="A20" s="60" t="s">
        <v>392</v>
      </c>
      <c r="B20" s="61">
        <v>37012</v>
      </c>
      <c r="C20" s="62">
        <v>-0.8</v>
      </c>
      <c r="D20" s="62">
        <v>-0.8</v>
      </c>
      <c r="E20" s="62">
        <v>-0.8</v>
      </c>
      <c r="F20" s="62">
        <v>-0.8</v>
      </c>
      <c r="G20" s="62" t="s">
        <v>574</v>
      </c>
      <c r="H20" s="63">
        <v>155000</v>
      </c>
      <c r="I20" s="60" t="s">
        <v>19</v>
      </c>
      <c r="J20" s="56"/>
      <c r="K20" s="56"/>
    </row>
    <row r="21" spans="1:11" ht="14.25" customHeight="1" thickTop="1" thickBot="1" x14ac:dyDescent="0.25">
      <c r="A21" s="60" t="s">
        <v>435</v>
      </c>
      <c r="B21" s="61">
        <v>37012</v>
      </c>
      <c r="C21" s="62">
        <v>-0.09</v>
      </c>
      <c r="D21" s="62">
        <v>-0.09</v>
      </c>
      <c r="E21" s="62">
        <v>-0.09</v>
      </c>
      <c r="F21" s="62">
        <v>-0.09</v>
      </c>
      <c r="G21" s="62" t="s">
        <v>575</v>
      </c>
      <c r="H21" s="63">
        <v>310000</v>
      </c>
      <c r="I21" s="60" t="s">
        <v>19</v>
      </c>
      <c r="J21" s="56"/>
      <c r="K21" s="56"/>
    </row>
    <row r="22" spans="1:11" ht="14.25" customHeight="1" thickTop="1" thickBot="1" x14ac:dyDescent="0.25">
      <c r="A22" s="60" t="s">
        <v>354</v>
      </c>
      <c r="B22" s="60" t="s">
        <v>307</v>
      </c>
      <c r="C22" s="62">
        <v>-8.3000000000000004E-2</v>
      </c>
      <c r="D22" s="62">
        <v>-7.8E-2</v>
      </c>
      <c r="E22" s="62">
        <v>-7.9000000000000001E-2</v>
      </c>
      <c r="F22" s="62">
        <v>-8.3000000000000004E-2</v>
      </c>
      <c r="G22" s="62" t="s">
        <v>576</v>
      </c>
      <c r="H22" s="63">
        <v>3680000</v>
      </c>
      <c r="I22" s="60" t="s">
        <v>19</v>
      </c>
      <c r="J22" s="56"/>
      <c r="K22" s="56"/>
    </row>
    <row r="23" spans="1:11" ht="14.25" customHeight="1" thickTop="1" thickBot="1" x14ac:dyDescent="0.25">
      <c r="A23" s="60" t="s">
        <v>328</v>
      </c>
      <c r="B23" s="61">
        <v>37012</v>
      </c>
      <c r="C23" s="62">
        <v>-0.04</v>
      </c>
      <c r="D23" s="62">
        <v>0</v>
      </c>
      <c r="E23" s="62">
        <v>-1.7999999999999999E-2</v>
      </c>
      <c r="F23" s="62">
        <v>-2.5000000000000001E-2</v>
      </c>
      <c r="G23" s="62" t="s">
        <v>577</v>
      </c>
      <c r="H23" s="63">
        <v>2325000</v>
      </c>
      <c r="I23" s="60" t="s">
        <v>19</v>
      </c>
      <c r="J23" s="56"/>
      <c r="K23" s="56"/>
    </row>
    <row r="24" spans="1:11" ht="14.25" customHeight="1" thickTop="1" thickBot="1" x14ac:dyDescent="0.25">
      <c r="A24" s="60" t="s">
        <v>578</v>
      </c>
      <c r="B24" s="61">
        <v>37043</v>
      </c>
      <c r="C24" s="62">
        <v>0.06</v>
      </c>
      <c r="D24" s="62">
        <v>7.4999999999999997E-2</v>
      </c>
      <c r="E24" s="62">
        <v>6.8000000000000005E-2</v>
      </c>
      <c r="F24" s="62">
        <v>0.06</v>
      </c>
      <c r="G24" s="62" t="s">
        <v>513</v>
      </c>
      <c r="H24" s="63">
        <v>900000</v>
      </c>
      <c r="I24" s="60" t="s">
        <v>19</v>
      </c>
      <c r="J24" s="56"/>
      <c r="K24" s="56"/>
    </row>
    <row r="25" spans="1:11" ht="14.25" customHeight="1" thickTop="1" thickBot="1" x14ac:dyDescent="0.25">
      <c r="A25" s="60" t="s">
        <v>436</v>
      </c>
      <c r="B25" s="60" t="s">
        <v>393</v>
      </c>
      <c r="C25" s="62">
        <v>0.19</v>
      </c>
      <c r="D25" s="62">
        <v>0.19500000000000001</v>
      </c>
      <c r="E25" s="62">
        <v>0.193</v>
      </c>
      <c r="F25" s="62">
        <v>0.19500000000000001</v>
      </c>
      <c r="G25" s="62" t="s">
        <v>484</v>
      </c>
      <c r="H25" s="63">
        <v>920000</v>
      </c>
      <c r="I25" s="60" t="s">
        <v>19</v>
      </c>
      <c r="J25" s="56"/>
      <c r="K25" s="56"/>
    </row>
    <row r="26" spans="1:11" ht="14.25" customHeight="1" thickTop="1" thickBot="1" x14ac:dyDescent="0.25">
      <c r="A26" s="60" t="s">
        <v>579</v>
      </c>
      <c r="B26" s="61">
        <v>37165</v>
      </c>
      <c r="C26" s="62">
        <v>0.14000000000000001</v>
      </c>
      <c r="D26" s="62">
        <v>0.14000000000000001</v>
      </c>
      <c r="E26" s="62">
        <v>0.14000000000000001</v>
      </c>
      <c r="F26" s="62">
        <v>0.14000000000000001</v>
      </c>
      <c r="G26" s="62" t="s">
        <v>469</v>
      </c>
      <c r="H26" s="63">
        <v>155000</v>
      </c>
      <c r="I26" s="60" t="s">
        <v>19</v>
      </c>
      <c r="J26" s="56"/>
      <c r="K26" s="56"/>
    </row>
    <row r="27" spans="1:11" ht="14.25" customHeight="1" thickTop="1" thickBot="1" x14ac:dyDescent="0.25">
      <c r="A27" s="60" t="s">
        <v>394</v>
      </c>
      <c r="B27" s="60" t="s">
        <v>307</v>
      </c>
      <c r="C27" s="62">
        <v>0.123</v>
      </c>
      <c r="D27" s="62">
        <v>0.125</v>
      </c>
      <c r="E27" s="62">
        <v>0.124</v>
      </c>
      <c r="F27" s="62">
        <v>0.123</v>
      </c>
      <c r="G27" s="62" t="s">
        <v>580</v>
      </c>
      <c r="H27" s="63">
        <v>3680000</v>
      </c>
      <c r="I27" s="60" t="s">
        <v>19</v>
      </c>
      <c r="J27" s="56"/>
      <c r="K27" s="56"/>
    </row>
    <row r="28" spans="1:11" ht="14.25" customHeight="1" thickTop="1" thickBot="1" x14ac:dyDescent="0.25">
      <c r="A28" s="60" t="s">
        <v>437</v>
      </c>
      <c r="B28" s="60" t="s">
        <v>366</v>
      </c>
      <c r="C28" s="62">
        <v>0.183</v>
      </c>
      <c r="D28" s="62">
        <v>0.183</v>
      </c>
      <c r="E28" s="62">
        <v>0.183</v>
      </c>
      <c r="F28" s="62">
        <v>0.183</v>
      </c>
      <c r="G28" s="62" t="s">
        <v>581</v>
      </c>
      <c r="H28" s="63">
        <v>377500</v>
      </c>
      <c r="I28" s="60" t="s">
        <v>19</v>
      </c>
      <c r="J28" s="56"/>
      <c r="K28" s="56"/>
    </row>
    <row r="29" spans="1:11" ht="14.25" customHeight="1" thickTop="1" thickBot="1" x14ac:dyDescent="0.25">
      <c r="A29" s="60" t="s">
        <v>582</v>
      </c>
      <c r="B29" s="61">
        <v>37012</v>
      </c>
      <c r="C29" s="62">
        <v>-0.54500000000000004</v>
      </c>
      <c r="D29" s="62">
        <v>-0.46</v>
      </c>
      <c r="E29" s="62">
        <v>-0.50600000000000001</v>
      </c>
      <c r="F29" s="62">
        <v>-0.54500000000000004</v>
      </c>
      <c r="G29" s="62" t="s">
        <v>583</v>
      </c>
      <c r="H29" s="63">
        <v>775000</v>
      </c>
      <c r="I29" s="60" t="s">
        <v>19</v>
      </c>
      <c r="J29" s="56"/>
      <c r="K29" s="56"/>
    </row>
    <row r="30" spans="1:11" ht="14.25" customHeight="1" thickTop="1" thickBot="1" x14ac:dyDescent="0.25">
      <c r="A30" s="60" t="s">
        <v>584</v>
      </c>
      <c r="B30" s="61">
        <v>37043</v>
      </c>
      <c r="C30" s="62">
        <v>-0.503</v>
      </c>
      <c r="D30" s="62">
        <v>-0.503</v>
      </c>
      <c r="E30" s="62">
        <v>-0.503</v>
      </c>
      <c r="F30" s="62">
        <v>-0.503</v>
      </c>
      <c r="G30" s="62" t="s">
        <v>585</v>
      </c>
      <c r="H30" s="63">
        <v>150000</v>
      </c>
      <c r="I30" s="60" t="s">
        <v>19</v>
      </c>
      <c r="J30" s="56"/>
      <c r="K30" s="56"/>
    </row>
    <row r="31" spans="1:11" ht="14.25" customHeight="1" thickTop="1" thickBot="1" x14ac:dyDescent="0.25">
      <c r="A31" s="60" t="s">
        <v>409</v>
      </c>
      <c r="B31" s="60" t="s">
        <v>307</v>
      </c>
      <c r="C31" s="62">
        <v>-7.4999999999999997E-2</v>
      </c>
      <c r="D31" s="62">
        <v>-7.4999999999999997E-2</v>
      </c>
      <c r="E31" s="62">
        <v>-7.4999999999999997E-2</v>
      </c>
      <c r="F31" s="62">
        <v>-7.4999999999999997E-2</v>
      </c>
      <c r="G31" s="62" t="s">
        <v>523</v>
      </c>
      <c r="H31" s="63">
        <v>1840000</v>
      </c>
      <c r="I31" s="60" t="s">
        <v>19</v>
      </c>
      <c r="J31" s="56"/>
      <c r="K31" s="56"/>
    </row>
    <row r="32" spans="1:11" ht="14.25" customHeight="1" thickTop="1" thickBot="1" x14ac:dyDescent="0.25">
      <c r="A32" s="60" t="s">
        <v>586</v>
      </c>
      <c r="B32" s="61">
        <v>37012</v>
      </c>
      <c r="C32" s="62">
        <v>2.3E-2</v>
      </c>
      <c r="D32" s="62">
        <v>2.3E-2</v>
      </c>
      <c r="E32" s="62">
        <v>2.3E-2</v>
      </c>
      <c r="F32" s="62">
        <v>2.3E-2</v>
      </c>
      <c r="G32" s="62" t="s">
        <v>511</v>
      </c>
      <c r="H32" s="63">
        <v>620000</v>
      </c>
      <c r="I32" s="60" t="s">
        <v>19</v>
      </c>
      <c r="J32" s="56"/>
      <c r="K32" s="56"/>
    </row>
    <row r="33" spans="1:11" ht="10.5" customHeight="1" thickTop="1" thickBot="1" x14ac:dyDescent="0.25">
      <c r="A33" s="60" t="s">
        <v>587</v>
      </c>
      <c r="B33" s="61">
        <v>37012</v>
      </c>
      <c r="C33" s="62">
        <v>0.45500000000000002</v>
      </c>
      <c r="D33" s="62">
        <v>0.45500000000000002</v>
      </c>
      <c r="E33" s="62">
        <v>0.45500000000000002</v>
      </c>
      <c r="F33" s="62">
        <v>0.45500000000000002</v>
      </c>
      <c r="G33" s="62" t="s">
        <v>588</v>
      </c>
      <c r="H33" s="63">
        <v>155000</v>
      </c>
      <c r="I33" s="60" t="s">
        <v>19</v>
      </c>
      <c r="J33" s="56"/>
      <c r="K33" s="56"/>
    </row>
    <row r="34" spans="1:11" ht="14.25" customHeight="1" thickTop="1" thickBot="1" x14ac:dyDescent="0.25">
      <c r="A34" s="60" t="s">
        <v>589</v>
      </c>
      <c r="B34" s="61">
        <v>37012</v>
      </c>
      <c r="C34" s="62">
        <v>-0.11</v>
      </c>
      <c r="D34" s="62">
        <v>-0.11</v>
      </c>
      <c r="E34" s="62">
        <v>-0.11</v>
      </c>
      <c r="F34" s="62">
        <v>-0.11</v>
      </c>
      <c r="G34" s="62" t="s">
        <v>590</v>
      </c>
      <c r="H34" s="63">
        <v>310000</v>
      </c>
      <c r="I34" s="60" t="s">
        <v>19</v>
      </c>
      <c r="J34" s="56"/>
      <c r="K34" s="56"/>
    </row>
    <row r="35" spans="1:11" ht="10.5" customHeight="1" thickTop="1" thickBot="1" x14ac:dyDescent="0.25">
      <c r="A35" s="60" t="s">
        <v>591</v>
      </c>
      <c r="B35" s="60" t="s">
        <v>307</v>
      </c>
      <c r="C35" s="62">
        <v>-0.105</v>
      </c>
      <c r="D35" s="62">
        <v>-0.105</v>
      </c>
      <c r="E35" s="62">
        <v>-0.105</v>
      </c>
      <c r="F35" s="62">
        <v>-0.105</v>
      </c>
      <c r="G35" s="62" t="s">
        <v>592</v>
      </c>
      <c r="H35" s="63">
        <v>1840000</v>
      </c>
      <c r="I35" s="60" t="s">
        <v>19</v>
      </c>
      <c r="J35" s="56"/>
      <c r="K35" s="56"/>
    </row>
    <row r="36" spans="1:11" ht="14.25" customHeight="1" thickTop="1" thickBot="1" x14ac:dyDescent="0.25">
      <c r="A36" s="60" t="s">
        <v>410</v>
      </c>
      <c r="B36" s="61">
        <v>37012</v>
      </c>
      <c r="C36" s="62">
        <v>-4.4999999999999998E-2</v>
      </c>
      <c r="D36" s="62">
        <v>-2.5000000000000001E-2</v>
      </c>
      <c r="E36" s="62">
        <v>-0.04</v>
      </c>
      <c r="F36" s="62">
        <v>-4.2999999999999997E-2</v>
      </c>
      <c r="G36" s="62" t="s">
        <v>593</v>
      </c>
      <c r="H36" s="63">
        <v>2170000</v>
      </c>
      <c r="I36" s="60" t="s">
        <v>19</v>
      </c>
      <c r="J36" s="56"/>
      <c r="K36" s="56"/>
    </row>
    <row r="37" spans="1:11" ht="10.5" customHeight="1" thickTop="1" thickBot="1" x14ac:dyDescent="0.25">
      <c r="A37" s="60" t="s">
        <v>594</v>
      </c>
      <c r="B37" s="61">
        <v>37043</v>
      </c>
      <c r="C37" s="62">
        <v>2.5000000000000001E-2</v>
      </c>
      <c r="D37" s="62">
        <v>2.5000000000000001E-2</v>
      </c>
      <c r="E37" s="62">
        <v>2.5000000000000001E-2</v>
      </c>
      <c r="F37" s="62">
        <v>2.5000000000000001E-2</v>
      </c>
      <c r="G37" s="62" t="s">
        <v>595</v>
      </c>
      <c r="H37" s="63">
        <v>75000</v>
      </c>
      <c r="I37" s="60" t="s">
        <v>19</v>
      </c>
      <c r="J37" s="56"/>
      <c r="K37" s="56"/>
    </row>
    <row r="38" spans="1:11" ht="14.25" customHeight="1" thickTop="1" thickBot="1" x14ac:dyDescent="0.25">
      <c r="A38" s="60" t="s">
        <v>596</v>
      </c>
      <c r="B38" s="60" t="s">
        <v>366</v>
      </c>
      <c r="C38" s="62">
        <v>0.06</v>
      </c>
      <c r="D38" s="62">
        <v>6.8000000000000005E-2</v>
      </c>
      <c r="E38" s="62">
        <v>6.3E-2</v>
      </c>
      <c r="F38" s="62">
        <v>0.06</v>
      </c>
      <c r="G38" s="62" t="s">
        <v>472</v>
      </c>
      <c r="H38" s="63">
        <v>4530000</v>
      </c>
      <c r="I38" s="60" t="s">
        <v>19</v>
      </c>
      <c r="J38" s="56"/>
      <c r="K38" s="56"/>
    </row>
    <row r="39" spans="1:11" ht="14.25" thickTop="1" thickBot="1" x14ac:dyDescent="0.25">
      <c r="A39" s="170" t="s">
        <v>25</v>
      </c>
      <c r="B39" s="171"/>
      <c r="C39" s="171"/>
      <c r="D39" s="171"/>
      <c r="E39" s="171"/>
      <c r="F39" s="171"/>
      <c r="G39" s="171"/>
      <c r="H39" s="171"/>
      <c r="I39" s="172"/>
      <c r="J39" s="56"/>
      <c r="K39" s="56"/>
    </row>
    <row r="40" spans="1:11" ht="22.5" thickTop="1" thickBot="1" x14ac:dyDescent="0.25">
      <c r="A40" s="60" t="s">
        <v>367</v>
      </c>
      <c r="B40" s="60" t="s">
        <v>368</v>
      </c>
      <c r="C40" s="62">
        <v>5.415</v>
      </c>
      <c r="D40" s="62">
        <v>5.4749999999999996</v>
      </c>
      <c r="E40" s="62">
        <v>5.4550000000000001</v>
      </c>
      <c r="F40" s="62">
        <v>5.4749999999999996</v>
      </c>
      <c r="G40" s="62" t="s">
        <v>518</v>
      </c>
      <c r="H40" s="63">
        <v>630000</v>
      </c>
      <c r="I40" s="60" t="s">
        <v>19</v>
      </c>
      <c r="J40" s="56"/>
      <c r="K40" s="56"/>
    </row>
    <row r="41" spans="1:11" ht="10.5" customHeight="1" thickTop="1" thickBot="1" x14ac:dyDescent="0.25">
      <c r="A41" s="60" t="s">
        <v>597</v>
      </c>
      <c r="B41" s="60" t="s">
        <v>368</v>
      </c>
      <c r="C41" s="62">
        <v>12.8</v>
      </c>
      <c r="D41" s="62">
        <v>12.8</v>
      </c>
      <c r="E41" s="62">
        <v>12.8</v>
      </c>
      <c r="F41" s="62">
        <v>12.8</v>
      </c>
      <c r="G41" s="62" t="s">
        <v>598</v>
      </c>
      <c r="H41" s="63">
        <v>105000</v>
      </c>
      <c r="I41" s="60" t="s">
        <v>19</v>
      </c>
      <c r="J41" s="56"/>
      <c r="K41" s="56"/>
    </row>
    <row r="42" spans="1:11" ht="14.25" customHeight="1" thickTop="1" thickBot="1" x14ac:dyDescent="0.25">
      <c r="A42" s="170" t="s">
        <v>27</v>
      </c>
      <c r="B42" s="171"/>
      <c r="C42" s="171"/>
      <c r="D42" s="171"/>
      <c r="E42" s="171"/>
      <c r="F42" s="171"/>
      <c r="G42" s="171"/>
      <c r="H42" s="171"/>
      <c r="I42" s="172"/>
      <c r="J42" s="56"/>
      <c r="K42" s="56"/>
    </row>
    <row r="43" spans="1:11" ht="14.25" thickTop="1" thickBot="1" x14ac:dyDescent="0.25">
      <c r="A43" s="60" t="s">
        <v>34</v>
      </c>
      <c r="B43" s="61">
        <v>37012</v>
      </c>
      <c r="C43" s="62">
        <v>5.45</v>
      </c>
      <c r="D43" s="62">
        <v>5.56</v>
      </c>
      <c r="E43" s="62">
        <v>5.5220000000000002</v>
      </c>
      <c r="F43" s="62">
        <v>5.53</v>
      </c>
      <c r="G43" s="62" t="s">
        <v>491</v>
      </c>
      <c r="H43" s="63">
        <v>19065000</v>
      </c>
      <c r="I43" s="60" t="s">
        <v>19</v>
      </c>
      <c r="J43" s="56"/>
      <c r="K43" s="56"/>
    </row>
    <row r="44" spans="1:11" ht="14.25" thickTop="1" thickBot="1" x14ac:dyDescent="0.25">
      <c r="A44" s="60" t="s">
        <v>376</v>
      </c>
      <c r="B44" s="61">
        <v>37043</v>
      </c>
      <c r="C44" s="62">
        <v>5.4980000000000002</v>
      </c>
      <c r="D44" s="62">
        <v>5.5830000000000002</v>
      </c>
      <c r="E44" s="62">
        <v>5.5439999999999996</v>
      </c>
      <c r="F44" s="62">
        <v>5.5830000000000002</v>
      </c>
      <c r="G44" s="62" t="s">
        <v>484</v>
      </c>
      <c r="H44" s="63">
        <v>1200000</v>
      </c>
      <c r="I44" s="60" t="s">
        <v>19</v>
      </c>
      <c r="J44" s="56"/>
      <c r="K44" s="56"/>
    </row>
    <row r="45" spans="1:11" ht="22.5" thickTop="1" thickBot="1" x14ac:dyDescent="0.25">
      <c r="A45" s="60" t="s">
        <v>329</v>
      </c>
      <c r="B45" s="60" t="s">
        <v>307</v>
      </c>
      <c r="C45" s="62">
        <v>5.5750000000000002</v>
      </c>
      <c r="D45" s="62">
        <v>5.65</v>
      </c>
      <c r="E45" s="62">
        <v>5.6150000000000002</v>
      </c>
      <c r="F45" s="62">
        <v>5.5949999999999998</v>
      </c>
      <c r="G45" s="62" t="s">
        <v>599</v>
      </c>
      <c r="H45" s="63">
        <v>6900000</v>
      </c>
      <c r="I45" s="60" t="s">
        <v>19</v>
      </c>
      <c r="J45" s="56"/>
      <c r="K45" s="56"/>
    </row>
    <row r="46" spans="1:11" ht="22.5" thickTop="1" thickBot="1" x14ac:dyDescent="0.25">
      <c r="A46" s="60" t="s">
        <v>369</v>
      </c>
      <c r="B46" s="60" t="s">
        <v>366</v>
      </c>
      <c r="C46" s="62">
        <v>5.7249999999999996</v>
      </c>
      <c r="D46" s="62">
        <v>5.75</v>
      </c>
      <c r="E46" s="62">
        <v>5.742</v>
      </c>
      <c r="F46" s="62">
        <v>5.7249999999999996</v>
      </c>
      <c r="G46" s="62" t="s">
        <v>461</v>
      </c>
      <c r="H46" s="63">
        <v>1132500</v>
      </c>
      <c r="I46" s="60" t="s">
        <v>19</v>
      </c>
      <c r="J46" s="56"/>
      <c r="K46" s="56"/>
    </row>
    <row r="47" spans="1:11" ht="14.25" thickTop="1" thickBot="1" x14ac:dyDescent="0.25">
      <c r="A47" s="60" t="s">
        <v>600</v>
      </c>
      <c r="B47" s="60" t="s">
        <v>411</v>
      </c>
      <c r="C47" s="62">
        <v>4.91</v>
      </c>
      <c r="D47" s="62">
        <v>4.9850000000000003</v>
      </c>
      <c r="E47" s="62">
        <v>4.952</v>
      </c>
      <c r="F47" s="62">
        <v>4.9450000000000003</v>
      </c>
      <c r="G47" s="62" t="s">
        <v>494</v>
      </c>
      <c r="H47" s="63">
        <v>10037500</v>
      </c>
      <c r="I47" s="60" t="s">
        <v>19</v>
      </c>
      <c r="J47" s="56"/>
      <c r="K47" s="56"/>
    </row>
    <row r="48" spans="1:11" ht="14.25" thickTop="1" thickBot="1" x14ac:dyDescent="0.25">
      <c r="A48" s="60" t="s">
        <v>601</v>
      </c>
      <c r="B48" s="60" t="s">
        <v>370</v>
      </c>
      <c r="C48" s="62">
        <v>4.32</v>
      </c>
      <c r="D48" s="62">
        <v>4.32</v>
      </c>
      <c r="E48" s="62">
        <v>4.32</v>
      </c>
      <c r="F48" s="62">
        <v>4.32</v>
      </c>
      <c r="G48" s="62" t="s">
        <v>602</v>
      </c>
      <c r="H48" s="63">
        <v>912500</v>
      </c>
      <c r="I48" s="60" t="s">
        <v>19</v>
      </c>
      <c r="J48" s="56"/>
      <c r="K48" s="56"/>
    </row>
    <row r="49" spans="1:11" ht="13.5" thickTop="1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spans="1:11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spans="1:11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1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</sheetData>
  <mergeCells count="12">
    <mergeCell ref="I9:I10"/>
    <mergeCell ref="F9:F10"/>
    <mergeCell ref="A39:I39"/>
    <mergeCell ref="A11:I11"/>
    <mergeCell ref="A42:I42"/>
    <mergeCell ref="G9:G10"/>
    <mergeCell ref="A13:I13"/>
    <mergeCell ref="A9:A10"/>
    <mergeCell ref="B9:B10"/>
    <mergeCell ref="D9:D10"/>
    <mergeCell ref="C9:C10"/>
    <mergeCell ref="H9:H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64</v>
      </c>
    </row>
    <row r="2" spans="1:20" ht="15.75" x14ac:dyDescent="0.25">
      <c r="A2" s="50" t="s">
        <v>306</v>
      </c>
    </row>
    <row r="3" spans="1:20" x14ac:dyDescent="0.2">
      <c r="A3" s="104">
        <f>'E-Mail'!$B$1</f>
        <v>36990</v>
      </c>
    </row>
    <row r="4" spans="1:20" ht="15.75" x14ac:dyDescent="0.25">
      <c r="A4" s="18"/>
    </row>
    <row r="5" spans="1:20" ht="13.5" thickBot="1" x14ac:dyDescent="0.25">
      <c r="A5" s="20" t="s">
        <v>72</v>
      </c>
      <c r="B5" s="20" t="s">
        <v>71</v>
      </c>
      <c r="C5" s="20" t="s">
        <v>8</v>
      </c>
    </row>
    <row r="6" spans="1:20" x14ac:dyDescent="0.2">
      <c r="A6" s="17" t="s">
        <v>19</v>
      </c>
      <c r="B6" s="21">
        <f>COUNTIF($S$15:$S$4996,A6)</f>
        <v>5</v>
      </c>
      <c r="C6" s="21">
        <f>SUMIF($S$15:$S$4997,A6,$R$15:$R$4997)</f>
        <v>2822500</v>
      </c>
    </row>
    <row r="7" spans="1:20" x14ac:dyDescent="0.2">
      <c r="A7" s="17" t="s">
        <v>60</v>
      </c>
      <c r="B7" s="21">
        <f>COUNTIF($S$15:$S$4996,A7)</f>
        <v>0</v>
      </c>
      <c r="C7" s="21">
        <f>SUMIF($S$15:$S$4997,A7,$R$15:$R$4997)</f>
        <v>0</v>
      </c>
    </row>
    <row r="8" spans="1:20" ht="13.5" thickBot="1" x14ac:dyDescent="0.25"/>
    <row r="9" spans="1:20" ht="14.25" thickTop="1" thickBot="1" x14ac:dyDescent="0.25">
      <c r="H9" s="116" t="s">
        <v>314</v>
      </c>
      <c r="I9" s="116" t="s">
        <v>315</v>
      </c>
    </row>
    <row r="10" spans="1:20" ht="10.5" customHeight="1" thickTop="1" x14ac:dyDescent="0.2">
      <c r="A10" s="69" t="s">
        <v>412</v>
      </c>
    </row>
    <row r="11" spans="1:20" ht="10.5" customHeight="1" x14ac:dyDescent="0.2">
      <c r="A11" s="70" t="s">
        <v>438</v>
      </c>
    </row>
    <row r="12" spans="1:20" x14ac:dyDescent="0.2">
      <c r="A12" s="70" t="s">
        <v>41</v>
      </c>
    </row>
    <row r="13" spans="1:20" x14ac:dyDescent="0.2">
      <c r="A13" s="70" t="s">
        <v>603</v>
      </c>
    </row>
    <row r="14" spans="1:20" ht="10.5" customHeight="1" thickBot="1" x14ac:dyDescent="0.25"/>
    <row r="15" spans="1:20" ht="10.5" customHeight="1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116" t="s">
        <v>314</v>
      </c>
      <c r="I15" s="116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24" customHeight="1" thickTop="1" thickBot="1" x14ac:dyDescent="0.25">
      <c r="A16" s="72" t="s">
        <v>396</v>
      </c>
      <c r="B16" s="74">
        <v>100043565</v>
      </c>
      <c r="C16" s="73"/>
      <c r="D16" s="73" t="s">
        <v>59</v>
      </c>
      <c r="E16" s="73" t="s">
        <v>27</v>
      </c>
      <c r="F16" s="73" t="s">
        <v>308</v>
      </c>
      <c r="G16" s="76">
        <v>37012</v>
      </c>
      <c r="H16" s="72" t="s">
        <v>309</v>
      </c>
      <c r="I16" s="72" t="s">
        <v>310</v>
      </c>
      <c r="J16" s="73"/>
      <c r="K16" s="75"/>
      <c r="L16" s="73"/>
      <c r="M16" s="73" t="s">
        <v>439</v>
      </c>
      <c r="N16" s="75">
        <v>5.45</v>
      </c>
      <c r="O16" s="73" t="s">
        <v>311</v>
      </c>
      <c r="P16" s="77">
        <v>10000</v>
      </c>
      <c r="Q16" s="73" t="s">
        <v>312</v>
      </c>
      <c r="R16" s="77">
        <v>310000</v>
      </c>
      <c r="S16" s="73" t="s">
        <v>19</v>
      </c>
      <c r="T16" s="73" t="s">
        <v>313</v>
      </c>
    </row>
    <row r="17" spans="1:20" ht="24" thickTop="1" thickBot="1" x14ac:dyDescent="0.25">
      <c r="A17" s="72" t="s">
        <v>396</v>
      </c>
      <c r="B17" s="74">
        <v>802918409</v>
      </c>
      <c r="C17" s="73"/>
      <c r="D17" s="73" t="s">
        <v>59</v>
      </c>
      <c r="E17" s="73" t="s">
        <v>27</v>
      </c>
      <c r="F17" s="73" t="s">
        <v>308</v>
      </c>
      <c r="G17" s="76">
        <v>37012</v>
      </c>
      <c r="H17" s="72" t="s">
        <v>309</v>
      </c>
      <c r="I17" s="72" t="s">
        <v>310</v>
      </c>
      <c r="J17" s="73"/>
      <c r="K17" s="75"/>
      <c r="L17" s="73"/>
      <c r="M17" s="73" t="s">
        <v>371</v>
      </c>
      <c r="N17" s="75">
        <v>5.45</v>
      </c>
      <c r="O17" s="73" t="s">
        <v>311</v>
      </c>
      <c r="P17" s="77">
        <v>5000</v>
      </c>
      <c r="Q17" s="73" t="s">
        <v>312</v>
      </c>
      <c r="R17" s="77">
        <v>155000</v>
      </c>
      <c r="S17" s="73" t="s">
        <v>19</v>
      </c>
      <c r="T17" s="73" t="s">
        <v>313</v>
      </c>
    </row>
    <row r="18" spans="1:20" ht="14.25" thickTop="1" thickBot="1" x14ac:dyDescent="0.25">
      <c r="A18" s="72" t="s">
        <v>396</v>
      </c>
      <c r="B18" s="74">
        <v>839793449</v>
      </c>
      <c r="C18" s="73"/>
      <c r="D18" s="73" t="s">
        <v>59</v>
      </c>
      <c r="E18" s="73" t="s">
        <v>27</v>
      </c>
      <c r="F18" s="73" t="s">
        <v>308</v>
      </c>
      <c r="G18" s="76">
        <v>37043</v>
      </c>
      <c r="H18" s="72" t="s">
        <v>604</v>
      </c>
      <c r="I18" s="72" t="s">
        <v>605</v>
      </c>
      <c r="J18" s="73"/>
      <c r="K18" s="75"/>
      <c r="L18" s="73"/>
      <c r="M18" s="73" t="s">
        <v>439</v>
      </c>
      <c r="N18" s="75">
        <v>5.5125000000000002</v>
      </c>
      <c r="O18" s="73" t="s">
        <v>311</v>
      </c>
      <c r="P18" s="77">
        <v>10000</v>
      </c>
      <c r="Q18" s="73" t="s">
        <v>312</v>
      </c>
      <c r="R18" s="77">
        <v>300000</v>
      </c>
      <c r="S18" s="73" t="s">
        <v>19</v>
      </c>
      <c r="T18" s="73" t="s">
        <v>313</v>
      </c>
    </row>
    <row r="19" spans="1:20" ht="24" thickTop="1" thickBot="1" x14ac:dyDescent="0.25">
      <c r="A19" s="72" t="s">
        <v>396</v>
      </c>
      <c r="B19" s="74">
        <v>119642294</v>
      </c>
      <c r="C19" s="73"/>
      <c r="D19" s="73" t="s">
        <v>59</v>
      </c>
      <c r="E19" s="73" t="s">
        <v>27</v>
      </c>
      <c r="F19" s="73" t="s">
        <v>308</v>
      </c>
      <c r="G19" s="73" t="s">
        <v>411</v>
      </c>
      <c r="H19" s="72" t="s">
        <v>606</v>
      </c>
      <c r="I19" s="72" t="s">
        <v>607</v>
      </c>
      <c r="J19" s="73"/>
      <c r="K19" s="75"/>
      <c r="L19" s="73"/>
      <c r="M19" s="73" t="s">
        <v>371</v>
      </c>
      <c r="N19" s="75">
        <v>4.92</v>
      </c>
      <c r="O19" s="73" t="s">
        <v>311</v>
      </c>
      <c r="P19" s="77">
        <v>5000</v>
      </c>
      <c r="Q19" s="73" t="s">
        <v>312</v>
      </c>
      <c r="R19" s="77">
        <v>1825000</v>
      </c>
      <c r="S19" s="73" t="s">
        <v>19</v>
      </c>
      <c r="T19" s="73" t="s">
        <v>313</v>
      </c>
    </row>
    <row r="20" spans="1:20" ht="24" thickTop="1" thickBot="1" x14ac:dyDescent="0.25">
      <c r="A20" s="72" t="s">
        <v>396</v>
      </c>
      <c r="B20" s="74">
        <v>182884085</v>
      </c>
      <c r="C20" s="73"/>
      <c r="D20" s="73" t="s">
        <v>395</v>
      </c>
      <c r="E20" s="73" t="s">
        <v>27</v>
      </c>
      <c r="F20" s="73" t="s">
        <v>308</v>
      </c>
      <c r="G20" s="76">
        <v>37012</v>
      </c>
      <c r="H20" s="72" t="s">
        <v>309</v>
      </c>
      <c r="I20" s="72" t="s">
        <v>310</v>
      </c>
      <c r="J20" s="73"/>
      <c r="K20" s="75"/>
      <c r="L20" s="73"/>
      <c r="M20" s="73" t="s">
        <v>608</v>
      </c>
      <c r="N20" s="75">
        <v>5.4950000000000001</v>
      </c>
      <c r="O20" s="73" t="s">
        <v>311</v>
      </c>
      <c r="P20" s="77">
        <v>7500</v>
      </c>
      <c r="Q20" s="73" t="s">
        <v>312</v>
      </c>
      <c r="R20" s="77">
        <v>232500</v>
      </c>
      <c r="S20" s="73" t="s">
        <v>19</v>
      </c>
      <c r="T20" s="73" t="s">
        <v>313</v>
      </c>
    </row>
    <row r="21" spans="1:20" ht="14.25" thickTop="1" thickBot="1" x14ac:dyDescent="0.25">
      <c r="A21" s="177" t="s">
        <v>609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9"/>
    </row>
    <row r="22" spans="1:20" ht="14.25" customHeight="1" thickTop="1" x14ac:dyDescent="0.2"/>
    <row r="25" spans="1:20" ht="14.25" customHeight="1" x14ac:dyDescent="0.2"/>
    <row r="27" spans="1:20" ht="14.25" customHeight="1" x14ac:dyDescent="0.2"/>
    <row r="29" spans="1:20" ht="12.75" customHeight="1" x14ac:dyDescent="0.2"/>
    <row r="30" spans="1:20" ht="10.5" customHeight="1" x14ac:dyDescent="0.2"/>
    <row r="33" ht="12.75" customHeight="1" x14ac:dyDescent="0.2"/>
    <row r="34" ht="10.5" customHeight="1" x14ac:dyDescent="0.2"/>
  </sheetData>
  <mergeCells count="1">
    <mergeCell ref="A21:T21"/>
  </mergeCells>
  <phoneticPr fontId="0" type="noConversion"/>
  <hyperlinks>
    <hyperlink ref="B16" r:id="rId1" display="https://www.intcx.com/ReportServlet/any.class?operation=confirm&amp;dealID=100043565&amp;dt=Apr-09-01"/>
    <hyperlink ref="B17" r:id="rId2" display="https://www.intcx.com/ReportServlet/any.class?operation=confirm&amp;dealID=802918409&amp;dt=Apr-09-01"/>
    <hyperlink ref="B18" r:id="rId3" display="https://www.intcx.com/ReportServlet/any.class?operation=confirm&amp;dealID=839793449&amp;dt=Apr-09-01"/>
    <hyperlink ref="B19" r:id="rId4" display="https://www.intcx.com/ReportServlet/any.class?operation=confirm&amp;dealID=119642294&amp;dt=Apr-09-01"/>
    <hyperlink ref="B20" r:id="rId5" display="https://www.intcx.com/ReportServlet/any.class?operation=confirm&amp;dealID=182884085&amp;dt=Apr-09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68</v>
      </c>
    </row>
    <row r="2" spans="1:26" ht="15.75" x14ac:dyDescent="0.25">
      <c r="A2" s="50" t="s">
        <v>306</v>
      </c>
    </row>
    <row r="3" spans="1:26" x14ac:dyDescent="0.2">
      <c r="A3" s="104">
        <f>'E-Mail'!$B$1</f>
        <v>36990</v>
      </c>
    </row>
    <row r="5" spans="1:26" ht="13.5" thickBot="1" x14ac:dyDescent="0.25">
      <c r="A5" s="20" t="s">
        <v>72</v>
      </c>
      <c r="B5" s="20" t="s">
        <v>71</v>
      </c>
      <c r="C5" s="20" t="s">
        <v>8</v>
      </c>
    </row>
    <row r="6" spans="1:26" x14ac:dyDescent="0.2">
      <c r="A6" s="17" t="s">
        <v>13</v>
      </c>
      <c r="B6" s="21">
        <f>COUNTIF($S$15:$S$4978,A6)</f>
        <v>6</v>
      </c>
      <c r="C6" s="21">
        <f>SUMIF($S$15:$S$4979,A6,$R$15:$R$4979)</f>
        <v>60000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6" t="s">
        <v>314</v>
      </c>
      <c r="I9" s="116" t="s">
        <v>315</v>
      </c>
    </row>
    <row r="10" spans="1:26" ht="12.75" customHeight="1" thickTop="1" x14ac:dyDescent="0.2">
      <c r="A10" s="69" t="s">
        <v>355</v>
      </c>
      <c r="U10" s="56"/>
      <c r="V10" s="56"/>
      <c r="W10" s="56"/>
      <c r="X10" s="56"/>
      <c r="Y10" s="56"/>
      <c r="Z10" s="56"/>
    </row>
    <row r="11" spans="1:26" ht="12.75" customHeight="1" x14ac:dyDescent="0.2">
      <c r="A11" s="70" t="s">
        <v>438</v>
      </c>
      <c r="U11" s="56"/>
      <c r="V11" s="56"/>
      <c r="W11" s="56"/>
      <c r="X11" s="56"/>
      <c r="Y11" s="56"/>
      <c r="Z11" s="56"/>
    </row>
    <row r="12" spans="1:26" x14ac:dyDescent="0.2">
      <c r="A12" s="70" t="s">
        <v>41</v>
      </c>
      <c r="U12" s="56"/>
      <c r="V12" s="56"/>
      <c r="W12" s="56"/>
      <c r="X12" s="56"/>
      <c r="Y12" s="56"/>
      <c r="Z12" s="56"/>
    </row>
    <row r="13" spans="1:26" x14ac:dyDescent="0.2">
      <c r="A13" s="70" t="s">
        <v>603</v>
      </c>
      <c r="U13" s="56"/>
      <c r="V13" s="56"/>
      <c r="W13" s="56"/>
      <c r="X13" s="56"/>
      <c r="Y13" s="56"/>
      <c r="Z13" s="56"/>
    </row>
    <row r="14" spans="1:26" ht="12.75" customHeight="1" thickBot="1" x14ac:dyDescent="0.25">
      <c r="U14" s="56"/>
      <c r="V14" s="56"/>
      <c r="W14" s="56"/>
      <c r="X14" s="56"/>
      <c r="Y14" s="56"/>
      <c r="Z14" s="56"/>
    </row>
    <row r="15" spans="1:26" ht="23.25" customHeight="1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116" t="s">
        <v>314</v>
      </c>
      <c r="I15" s="116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  <c r="U15" s="56"/>
      <c r="V15" s="56"/>
      <c r="W15" s="56"/>
      <c r="X15" s="56"/>
      <c r="Y15" s="56"/>
      <c r="Z15" s="56"/>
    </row>
    <row r="16" spans="1:26" ht="14.25" thickTop="1" thickBot="1" x14ac:dyDescent="0.25">
      <c r="A16" s="72" t="s">
        <v>396</v>
      </c>
      <c r="B16" s="74">
        <v>125563323</v>
      </c>
      <c r="C16" s="73"/>
      <c r="D16" s="73" t="s">
        <v>395</v>
      </c>
      <c r="E16" s="73" t="s">
        <v>10</v>
      </c>
      <c r="F16" s="73" t="s">
        <v>397</v>
      </c>
      <c r="G16" s="76">
        <v>37012</v>
      </c>
      <c r="H16" s="72" t="s">
        <v>309</v>
      </c>
      <c r="I16" s="72" t="s">
        <v>310</v>
      </c>
      <c r="J16" s="73"/>
      <c r="K16" s="75"/>
      <c r="L16" s="73"/>
      <c r="M16" s="73" t="s">
        <v>610</v>
      </c>
      <c r="N16" s="75">
        <v>280</v>
      </c>
      <c r="O16" s="73" t="s">
        <v>65</v>
      </c>
      <c r="P16" s="75">
        <v>25</v>
      </c>
      <c r="Q16" s="73" t="s">
        <v>66</v>
      </c>
      <c r="R16" s="77">
        <v>10400</v>
      </c>
      <c r="S16" s="73" t="s">
        <v>13</v>
      </c>
      <c r="T16" s="73" t="s">
        <v>413</v>
      </c>
      <c r="U16" s="56"/>
      <c r="V16" s="56"/>
      <c r="W16" s="56"/>
      <c r="X16" s="56"/>
      <c r="Y16" s="56"/>
      <c r="Z16" s="56"/>
    </row>
    <row r="17" spans="1:26" ht="14.25" thickTop="1" thickBot="1" x14ac:dyDescent="0.25">
      <c r="A17" s="72" t="s">
        <v>396</v>
      </c>
      <c r="B17" s="74">
        <v>185025969</v>
      </c>
      <c r="C17" s="73"/>
      <c r="D17" s="73" t="s">
        <v>59</v>
      </c>
      <c r="E17" s="73" t="s">
        <v>10</v>
      </c>
      <c r="F17" s="73" t="s">
        <v>441</v>
      </c>
      <c r="G17" s="76">
        <v>36983</v>
      </c>
      <c r="H17" s="72" t="s">
        <v>442</v>
      </c>
      <c r="I17" s="72" t="s">
        <v>443</v>
      </c>
      <c r="J17" s="73"/>
      <c r="K17" s="75"/>
      <c r="L17" s="73"/>
      <c r="M17" s="73" t="s">
        <v>440</v>
      </c>
      <c r="N17" s="75">
        <v>43.5</v>
      </c>
      <c r="O17" s="73" t="s">
        <v>65</v>
      </c>
      <c r="P17" s="75">
        <v>50</v>
      </c>
      <c r="Q17" s="73" t="s">
        <v>66</v>
      </c>
      <c r="R17" s="77">
        <v>17600</v>
      </c>
      <c r="S17" s="73" t="s">
        <v>13</v>
      </c>
      <c r="T17" s="73" t="s">
        <v>414</v>
      </c>
      <c r="U17" s="9"/>
      <c r="V17" s="56"/>
      <c r="W17" s="56"/>
      <c r="X17" s="56"/>
      <c r="Y17" s="56"/>
      <c r="Z17" s="56"/>
    </row>
    <row r="18" spans="1:26" ht="14.25" thickTop="1" thickBot="1" x14ac:dyDescent="0.25">
      <c r="A18" s="72" t="s">
        <v>396</v>
      </c>
      <c r="B18" s="74">
        <v>806516622</v>
      </c>
      <c r="C18" s="73"/>
      <c r="D18" s="73" t="s">
        <v>59</v>
      </c>
      <c r="E18" s="73" t="s">
        <v>10</v>
      </c>
      <c r="F18" s="73" t="s">
        <v>397</v>
      </c>
      <c r="G18" s="76">
        <v>37012</v>
      </c>
      <c r="H18" s="72" t="s">
        <v>309</v>
      </c>
      <c r="I18" s="72" t="s">
        <v>310</v>
      </c>
      <c r="J18" s="73"/>
      <c r="K18" s="75"/>
      <c r="L18" s="73"/>
      <c r="M18" s="73" t="s">
        <v>440</v>
      </c>
      <c r="N18" s="75">
        <v>286</v>
      </c>
      <c r="O18" s="73" t="s">
        <v>65</v>
      </c>
      <c r="P18" s="75">
        <v>25</v>
      </c>
      <c r="Q18" s="73" t="s">
        <v>66</v>
      </c>
      <c r="R18" s="77">
        <v>10400</v>
      </c>
      <c r="S18" s="73" t="s">
        <v>13</v>
      </c>
      <c r="T18" s="73" t="s">
        <v>398</v>
      </c>
      <c r="U18" s="9"/>
      <c r="V18" s="56"/>
      <c r="W18" s="56"/>
      <c r="X18" s="56"/>
      <c r="Y18" s="56"/>
      <c r="Z18" s="56"/>
    </row>
    <row r="19" spans="1:26" ht="14.25" thickTop="1" thickBot="1" x14ac:dyDescent="0.25">
      <c r="A19" s="72" t="s">
        <v>396</v>
      </c>
      <c r="B19" s="74">
        <v>144894117</v>
      </c>
      <c r="C19" s="73"/>
      <c r="D19" s="73" t="s">
        <v>59</v>
      </c>
      <c r="E19" s="73" t="s">
        <v>10</v>
      </c>
      <c r="F19" s="73" t="s">
        <v>441</v>
      </c>
      <c r="G19" s="73" t="s">
        <v>419</v>
      </c>
      <c r="H19" s="72" t="s">
        <v>611</v>
      </c>
      <c r="I19" s="72" t="s">
        <v>612</v>
      </c>
      <c r="J19" s="73"/>
      <c r="K19" s="75"/>
      <c r="L19" s="73"/>
      <c r="M19" s="73" t="s">
        <v>440</v>
      </c>
      <c r="N19" s="75">
        <v>68</v>
      </c>
      <c r="O19" s="73" t="s">
        <v>65</v>
      </c>
      <c r="P19" s="75">
        <v>50</v>
      </c>
      <c r="Q19" s="73" t="s">
        <v>66</v>
      </c>
      <c r="R19" s="77">
        <v>2400</v>
      </c>
      <c r="S19" s="73" t="s">
        <v>13</v>
      </c>
      <c r="T19" s="73" t="s">
        <v>613</v>
      </c>
      <c r="U19" s="9"/>
      <c r="V19" s="56"/>
      <c r="W19" s="56"/>
      <c r="X19" s="56"/>
      <c r="Y19" s="56"/>
      <c r="Z19" s="56"/>
    </row>
    <row r="20" spans="1:26" ht="14.25" thickTop="1" thickBot="1" x14ac:dyDescent="0.25">
      <c r="A20" s="72" t="s">
        <v>396</v>
      </c>
      <c r="B20" s="74">
        <v>136372521</v>
      </c>
      <c r="C20" s="73"/>
      <c r="D20" s="73" t="s">
        <v>59</v>
      </c>
      <c r="E20" s="73" t="s">
        <v>10</v>
      </c>
      <c r="F20" s="73" t="s">
        <v>441</v>
      </c>
      <c r="G20" s="73" t="s">
        <v>419</v>
      </c>
      <c r="H20" s="72" t="s">
        <v>611</v>
      </c>
      <c r="I20" s="72" t="s">
        <v>612</v>
      </c>
      <c r="J20" s="73"/>
      <c r="K20" s="75"/>
      <c r="L20" s="73"/>
      <c r="M20" s="73" t="s">
        <v>440</v>
      </c>
      <c r="N20" s="75">
        <v>68</v>
      </c>
      <c r="O20" s="73" t="s">
        <v>65</v>
      </c>
      <c r="P20" s="75">
        <v>50</v>
      </c>
      <c r="Q20" s="73" t="s">
        <v>66</v>
      </c>
      <c r="R20" s="77">
        <v>2400</v>
      </c>
      <c r="S20" s="73" t="s">
        <v>13</v>
      </c>
      <c r="T20" s="73" t="s">
        <v>613</v>
      </c>
      <c r="U20" s="9"/>
      <c r="V20" s="56"/>
      <c r="W20" s="56"/>
      <c r="X20" s="56"/>
      <c r="Y20" s="56"/>
      <c r="Z20" s="56"/>
    </row>
    <row r="21" spans="1:26" ht="14.25" thickTop="1" thickBot="1" x14ac:dyDescent="0.25">
      <c r="A21" s="72" t="s">
        <v>396</v>
      </c>
      <c r="B21" s="74">
        <v>131194318</v>
      </c>
      <c r="C21" s="73"/>
      <c r="D21" s="73" t="s">
        <v>59</v>
      </c>
      <c r="E21" s="73" t="s">
        <v>10</v>
      </c>
      <c r="F21" s="73" t="s">
        <v>67</v>
      </c>
      <c r="G21" s="76">
        <v>37043</v>
      </c>
      <c r="H21" s="72" t="s">
        <v>604</v>
      </c>
      <c r="I21" s="72" t="s">
        <v>605</v>
      </c>
      <c r="J21" s="73"/>
      <c r="K21" s="75"/>
      <c r="L21" s="73"/>
      <c r="M21" s="73" t="s">
        <v>440</v>
      </c>
      <c r="N21" s="75">
        <v>79.75</v>
      </c>
      <c r="O21" s="73" t="s">
        <v>65</v>
      </c>
      <c r="P21" s="75">
        <v>50</v>
      </c>
      <c r="Q21" s="73" t="s">
        <v>66</v>
      </c>
      <c r="R21" s="77">
        <v>16800</v>
      </c>
      <c r="S21" s="73" t="s">
        <v>13</v>
      </c>
      <c r="T21" s="73" t="s">
        <v>414</v>
      </c>
      <c r="U21" s="9"/>
      <c r="V21" s="56"/>
      <c r="W21" s="56"/>
      <c r="X21" s="56"/>
      <c r="Y21" s="56"/>
      <c r="Z21" s="56"/>
    </row>
    <row r="22" spans="1:26" ht="14.25" thickTop="1" thickBot="1" x14ac:dyDescent="0.25">
      <c r="A22" s="177" t="s">
        <v>609</v>
      </c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9"/>
      <c r="U22" s="9"/>
      <c r="V22" s="56"/>
      <c r="W22" s="56"/>
      <c r="X22" s="56"/>
      <c r="Y22" s="56"/>
      <c r="Z22" s="56"/>
    </row>
    <row r="23" spans="1:26" ht="13.5" thickTop="1" x14ac:dyDescent="0.2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x14ac:dyDescent="0.2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x14ac:dyDescent="0.2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</sheetData>
  <mergeCells count="1">
    <mergeCell ref="A22:T22"/>
  </mergeCells>
  <phoneticPr fontId="0" type="noConversion"/>
  <hyperlinks>
    <hyperlink ref="B16" r:id="rId1" display="https://www.intcx.com/ReportServlet/any.class?operation=confirm&amp;dealID=125563323&amp;dt=Apr-09-01"/>
    <hyperlink ref="B17" r:id="rId2" display="https://www.intcx.com/ReportServlet/any.class?operation=confirm&amp;dealID=185025969&amp;dt=Apr-09-01"/>
    <hyperlink ref="B18" r:id="rId3" display="https://www.intcx.com/ReportServlet/any.class?operation=confirm&amp;dealID=806516622&amp;dt=Apr-09-01"/>
    <hyperlink ref="B19" r:id="rId4" display="https://www.intcx.com/ReportServlet/any.class?operation=confirm&amp;dealID=144894117&amp;dt=Apr-09-01"/>
    <hyperlink ref="B20" r:id="rId5" display="https://www.intcx.com/ReportServlet/any.class?operation=confirm&amp;dealID=136372521&amp;dt=Apr-09-01"/>
    <hyperlink ref="B21" r:id="rId6" display="https://www.intcx.com/ReportServlet/any.class?operation=confirm&amp;dealID=131194318&amp;dt=Apr-09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69</v>
      </c>
    </row>
    <row r="2" spans="1:20" ht="15.75" x14ac:dyDescent="0.25">
      <c r="A2" s="50" t="s">
        <v>306</v>
      </c>
    </row>
    <row r="3" spans="1:20" x14ac:dyDescent="0.2">
      <c r="A3" s="104">
        <f>'E-Mail'!$B$1</f>
        <v>36990</v>
      </c>
    </row>
    <row r="5" spans="1:20" ht="13.5" thickBot="1" x14ac:dyDescent="0.25">
      <c r="A5" s="20" t="s">
        <v>72</v>
      </c>
      <c r="B5" s="20" t="s">
        <v>71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64" t="str">
        <f>IF(A16=0,"No Activity",A4)</f>
        <v>No Activity</v>
      </c>
      <c r="H9" s="116" t="s">
        <v>314</v>
      </c>
      <c r="I9" s="116" t="s">
        <v>315</v>
      </c>
    </row>
    <row r="10" spans="1:20" ht="13.5" thickTop="1" x14ac:dyDescent="0.2">
      <c r="A10" s="69" t="s">
        <v>330</v>
      </c>
    </row>
    <row r="11" spans="1:20" x14ac:dyDescent="0.2">
      <c r="A11" s="70" t="s">
        <v>40</v>
      </c>
    </row>
    <row r="12" spans="1:20" x14ac:dyDescent="0.2">
      <c r="A12" s="70" t="s">
        <v>41</v>
      </c>
    </row>
    <row r="13" spans="1:20" x14ac:dyDescent="0.2">
      <c r="A13" s="70" t="s">
        <v>614</v>
      </c>
    </row>
    <row r="14" spans="1:20" ht="13.5" thickBot="1" x14ac:dyDescent="0.25"/>
    <row r="15" spans="1:20" ht="22.5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71" t="s">
        <v>314</v>
      </c>
      <c r="I15" s="71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13.5" thickTop="1" x14ac:dyDescent="0.2">
      <c r="A16" s="115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2023-09-17T12:48:24Z</dcterms:modified>
</cp:coreProperties>
</file>