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C3EFA3-16DF-4F62-B75E-F60BBB63657B}" xr6:coauthVersionLast="47" xr6:coauthVersionMax="47" xr10:uidLastSave="{00000000-0000-0000-0000-000000000000}"/>
  <bookViews>
    <workbookView xWindow="-120" yWindow="-120" windowWidth="38640" windowHeight="1572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'DD-EGL'!$D$9:$Y$17</definedName>
    <definedName name="TABLE" localSheetId="9">'DD-ENA'!$D$10:$Y$149</definedName>
    <definedName name="TABLE" localSheetId="10">'DD-EPM'!$G$9:$AB$121</definedName>
    <definedName name="TABLE" localSheetId="6">'ICE-ENA'!$B$17:$U$32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'ICE-ENA'!$B$17:$U$34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'ICE-Power'!$A$9:$I$60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<sst xmlns="http://schemas.openxmlformats.org/spreadsheetml/2006/main" count="1385" uniqueCount="641">
  <si>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</si>
  <si>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</si>
  <si>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</si>
  <si>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</si>
  <si>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</si>
  <si>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</si>
  <si>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</si>
  <si>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</si>
  <si>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</si>
  <si>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</si>
  <si>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</si>
  <si>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</si>
  <si>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</si>
  <si>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</si>
  <si>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</si>
  <si>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</si>
  <si>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</si>
  <si>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</si>
  <si>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</si>
  <si>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</si>
  <si>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</si>
  <si>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</si>
  <si>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</si>
  <si>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</si>
  <si>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</si>
  <si>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</si>
  <si>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</si>
  <si>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</si>
  <si>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</si>
  <si>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</si>
  <si>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</si>
  <si>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</si>
  <si>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</si>
  <si>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</si>
  <si>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</si>
  <si>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</si>
  <si>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</si>
  <si>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</si>
  <si>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</si>
  <si>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</si>
  <si>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NG Fin BS, LD1 for NGI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</si>
  <si>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</si>
  <si>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</si>
  <si>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</si>
  <si>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</si>
  <si>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</si>
  <si>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</si>
  <si>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</si>
  <si>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</si>
  <si>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</si>
  <si>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</si>
  <si>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</si>
  <si>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</si>
  <si>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</si>
  <si>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</si>
  <si>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</si>
  <si>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</si>
  <si>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</si>
  <si>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</si>
  <si>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</si>
  <si>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</si>
  <si>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</si>
  <si>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</si>
  <si>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</si>
  <si>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</si>
  <si>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</si>
  <si>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</si>
  <si>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</si>
  <si>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</si>
  <si>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</si>
  <si>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</si>
  <si>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</si>
  <si>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</si>
  <si>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</si>
  <si>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</si>
  <si>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</si>
  <si>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</si>
  <si>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</si>
  <si>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</si>
  <si>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</si>
  <si>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</si>
  <si>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</si>
  <si>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</si>
  <si>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</si>
  <si>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</si>
  <si>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</si>
  <si>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</si>
  <si>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</si>
  <si>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</si>
  <si>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</si>
  <si>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</si>
  <si>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</si>
  <si>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</si>
  <si>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</si>
  <si>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</si>
  <si>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</si>
  <si>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</si>
  <si>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</si>
  <si>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</si>
  <si>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</si>
  <si>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</si>
  <si>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</si>
  <si>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</si>
  <si>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</si>
  <si>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</si>
  <si>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</si>
  <si>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</si>
  <si>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</si>
  <si>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</si>
  <si>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</si>
  <si>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</si>
  <si>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</si>
  <si>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</si>
  <si>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</si>
  <si>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</si>
  <si>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</si>
  <si>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</si>
  <si>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</si>
  <si>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</si>
  <si>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</si>
  <si>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</si>
  <si>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</si>
  <si>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</si>
  <si>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</si>
  <si>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</si>
  <si>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</si>
  <si>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</si>
  <si>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</si>
  <si>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</si>
  <si>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</si>
  <si>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</si>
  <si>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</si>
  <si>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</si>
  <si>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</si>
  <si>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</si>
  <si>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</si>
  <si>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</si>
  <si>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</si>
  <si>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</si>
  <si>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</si>
  <si>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</si>
  <si>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</si>
  <si>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</si>
  <si>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</si>
  <si>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</si>
  <si>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</si>
  <si>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</si>
  <si>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</si>
  <si>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</si>
  <si>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</si>
  <si>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</si>
  <si>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</si>
  <si>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</si>
  <si>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</si>
  <si>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</si>
  <si>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</si>
  <si>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</si>
  <si>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</si>
  <si>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</si>
  <si>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</si>
  <si>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</si>
  <si>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</si>
  <si>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</si>
  <si>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</si>
  <si>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</si>
  <si>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</si>
  <si>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</si>
  <si>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</si>
  <si>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</si>
  <si>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</si>
  <si>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</si>
  <si>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</si>
  <si>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</si>
  <si>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</si>
  <si>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</si>
  <si>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</si>
  <si>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</si>
  <si>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</si>
  <si>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</si>
  <si>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</si>
  <si>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</si>
  <si>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</si>
  <si>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</si>
  <si>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</si>
  <si>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</si>
  <si>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</si>
  <si>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</si>
  <si>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</si>
  <si>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</si>
  <si>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</si>
  <si>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</si>
  <si>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</si>
  <si>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</si>
  <si>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</si>
  <si>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</si>
  <si>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</si>
  <si>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</si>
  <si>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</si>
  <si>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</si>
  <si>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</si>
  <si>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</si>
  <si>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</si>
  <si>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</si>
  <si>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</si>
  <si>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</si>
  <si>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</si>
  <si>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</si>
  <si>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</si>
  <si>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</si>
  <si>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</si>
  <si>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</si>
  <si>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</si>
  <si>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</si>
  <si>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</si>
  <si>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</si>
  <si>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</si>
  <si>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</si>
  <si>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</si>
  <si>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</si>
  <si>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</si>
  <si>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</si>
  <si>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</si>
  <si>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</si>
  <si>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</si>
  <si>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</si>
  <si>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</si>
  <si>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</si>
  <si>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</si>
  <si>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</si>
  <si>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</si>
  <si>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</si>
  <si>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</si>
  <si>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</si>
  <si>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</si>
  <si>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</si>
  <si>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</si>
  <si>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</si>
  <si>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</si>
  <si>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</si>
  <si>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</si>
  <si>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</si>
  <si>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</si>
  <si>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</si>
  <si>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</si>
  <si>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</si>
  <si>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</si>
  <si>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</si>
  <si>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</si>
  <si>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</si>
  <si>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</si>
  <si>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</si>
  <si>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</si>
  <si>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</si>
  <si>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</si>
  <si>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</si>
  <si>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</si>
  <si>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</si>
  <si>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</si>
  <si>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</si>
  <si>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</si>
  <si>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</si>
  <si>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</si>
  <si>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</si>
  <si>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</si>
  <si>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</si>
  <si>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</si>
  <si>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</si>
  <si>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</si>
  <si>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</si>
  <si>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</si>
  <si>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</si>
  <si>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</si>
  <si>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</si>
  <si>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</si>
  <si>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</si>
  <si>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</si>
  <si>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</si>
  <si>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</si>
  <si>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</si>
  <si>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</si>
  <si>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</si>
  <si>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</si>
  <si>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</si>
  <si>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</si>
  <si>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</si>
  <si>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</si>
  <si>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</si>
  <si>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</si>
  <si>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</si>
  <si>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</si>
  <si>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</si>
  <si>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</si>
  <si>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</si>
  <si>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</si>
  <si>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</si>
  <si>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</si>
  <si>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</si>
  <si>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</si>
  <si>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</si>
  <si>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</si>
  <si>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</si>
  <si>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</si>
  <si>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</si>
  <si>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</si>
  <si>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</si>
  <si>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</si>
  <si>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</si>
  <si>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</si>
  <si>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</si>
  <si>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</si>
  <si>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</si>
  <si>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</si>
  <si>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</si>
  <si>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</si>
  <si>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</si>
  <si>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</si>
  <si>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</si>
  <si>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</si>
  <si>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</si>
  <si>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</si>
  <si>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</si>
  <si>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</si>
  <si>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</si>
  <si>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</si>
  <si>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</si>
  <si>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</si>
  <si>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</si>
  <si>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</si>
  <si>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</si>
  <si>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</si>
  <si>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</si>
  <si>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</si>
  <si>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</si>
  <si>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</si>
  <si>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pwr.TVA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</si>
  <si>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</si>
  <si>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</si>
  <si>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</si>
  <si>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</si>
  <si>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</si>
  <si>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</si>
  <si>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</si>
  <si>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</si>
  <si>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</si>
  <si>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</si>
  <si>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</si>
  <si>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</si>
  <si>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</si>
  <si>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</si>
  <si>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</si>
  <si>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</si>
  <si>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</si>
  <si>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</si>
  <si>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</si>
  <si>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</si>
  <si>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</si>
  <si>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</si>
  <si>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</si>
  <si>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    NG Fin BS, LD1 for IF - Panhandle - May01-Oct01</t>
  </si>
  <si>
    <t>Enron Power Marketing, Inc.</t>
  </si>
  <si>
    <t>pwr.asterisk</t>
  </si>
  <si>
    <t>pwr.Financial Swap</t>
  </si>
  <si>
    <t>pwr.New York Zone G</t>
  </si>
  <si>
    <t>pwr.financial swap</t>
  </si>
  <si>
    <t>pwr.NY Zone G</t>
  </si>
  <si>
    <t>HE8-23EPT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</si>
  <si>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</si>
  <si>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</si>
  <si>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</si>
  <si>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</si>
  <si>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</si>
  <si>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</si>
  <si>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</si>
  <si>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</si>
  <si>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</si>
  <si>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</si>
  <si>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Cal 03</t>
  </si>
  <si>
    <t>Morgan Stanley Capital Group, Inc.</t>
  </si>
  <si>
    <t>ng.Next Day</t>
  </si>
  <si>
    <t>DYNJSIZ</t>
  </si>
  <si>
    <t>Fin Swap-Peak</t>
  </si>
  <si>
    <t>Firm-LD Off-Peak</t>
  </si>
  <si>
    <t>    Firm-LD Peak - SP-15 - Next Day</t>
  </si>
  <si>
    <t>    NG Firm Phys, FP - PGLC - Next Day Gas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</si>
  <si>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</si>
  <si>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</si>
  <si>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</si>
  <si>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</si>
  <si>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</si>
  <si>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</si>
  <si>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</si>
  <si>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J - Jul01-Aug01</t>
  </si>
  <si>
    <t>    Fin Swap-Peak - NYPOOL A - Next Day</t>
  </si>
  <si>
    <t>    Fin Swap-Peak - NYPOOL A - Jun01</t>
  </si>
  <si>
    <t>    Firm-LD Peak - Cin - Next Week</t>
  </si>
  <si>
    <t>    Firm-LD Peak - Cin - Jan02-Feb02</t>
  </si>
  <si>
    <t>Jan02-Feb02</t>
  </si>
  <si>
    <t>    Firm-LD Peak - Comed - Sep01</t>
  </si>
  <si>
    <t>    Firm-LD Peak - Nepool - May01</t>
  </si>
  <si>
    <t>Custom</t>
  </si>
  <si>
    <t>    Firm-LD Peak - PJM-W - Jun01</t>
  </si>
  <si>
    <t>    Firm-LD Peak - PJM-W - Jul01-Aug01</t>
  </si>
  <si>
    <t>    Firm-LD Peak - PJM-W - Q4 01</t>
  </si>
  <si>
    <t>    Firm-LD Peak - Palo - May01</t>
  </si>
  <si>
    <t>    NG Firm Phys, FP - NGPL-STX - Next Day Gas</t>
  </si>
  <si>
    <t>NG Fin BS, LD1 for GDM</t>
  </si>
  <si>
    <t>    NG Fin BS, LD1 for IF - NW-Rockies - May01</t>
  </si>
  <si>
    <t>Q3 01</t>
  </si>
  <si>
    <t>    NG Fin BS, LD1 for IF - Perm - May01-Oct01</t>
  </si>
  <si>
    <t>    NG Fin BS, LD1 for NGI - Chicago - May01-Oct01</t>
  </si>
  <si>
    <t>Sold</t>
  </si>
  <si>
    <t>Apr-09-01</t>
  </si>
  <si>
    <t>Palo</t>
  </si>
  <si>
    <t>Fischer, M</t>
  </si>
  <si>
    <t>DYNCMCG</t>
  </si>
  <si>
    <t>ng.TETCO ELA</t>
  </si>
  <si>
    <t>09:31 A.M.</t>
  </si>
  <si>
    <t>DYNFMOR</t>
  </si>
  <si>
    <t>DYNMSTE</t>
  </si>
  <si>
    <t>pwr.Ercot</t>
  </si>
  <si>
    <t>    Fin Swap-Peak - NYPOOL J - Jun01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</si>
  <si>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</si>
  <si>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</si>
  <si>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</si>
  <si>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</si>
  <si>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    NG Firm Phys, ID, GDD - TCO - Next Day Gas</t>
  </si>
  <si>
    <t>    NG Firm Phys, ID, GDD - NGPL-Mid - Next Day Gas</t>
  </si>
  <si>
    <t>    NG Fin BS, LD1 for IF - Tenn-LA - May01-Oct01</t>
  </si>
  <si>
    <t>    NG Fin BS, LD1 for IF - Waha - May01</t>
  </si>
  <si>
    <t>    NG Fin BS, LD1 for NGI - Chicago - May01</t>
  </si>
  <si>
    <t>Cal 02</t>
  </si>
  <si>
    <t>Enron North America Corp.</t>
  </si>
  <si>
    <t>Motley, M</t>
  </si>
  <si>
    <t>Aquila Energy Marketing Corp</t>
  </si>
  <si>
    <t>Herndon, R</t>
  </si>
  <si>
    <t>DYNESHE</t>
  </si>
  <si>
    <t>09:28 A.M.</t>
  </si>
  <si>
    <t>DYNTTU</t>
  </si>
  <si>
    <t>ng.Northern Natural Demarc</t>
  </si>
  <si>
    <t>ng.Panhandle (PEPL)</t>
  </si>
  <si>
    <t>09:06 A.M.</t>
  </si>
  <si>
    <t>pwr.Jan-Feb 02</t>
  </si>
  <si>
    <t>pwr.June01</t>
  </si>
  <si>
    <t>DYNCMOOR</t>
  </si>
  <si>
    <r>
      <t> Trade Dates:  </t>
    </r>
    <r>
      <rPr>
        <sz val="8"/>
        <color indexed="8"/>
        <rFont val="Verdana"/>
        <family val="2"/>
      </rPr>
      <t>Apr-6-01 thru Apr-6-01</t>
    </r>
  </si>
  <si>
    <t>    Fin Swap-Peak - NYPOOL J - Next Day</t>
  </si>
  <si>
    <t>Apr-06-01 12:34 GMT</t>
  </si>
  <si>
    <t>    Fin Swap-Peak - NYPOOL J - May01</t>
  </si>
  <si>
    <t>Apr-06-01 14:23 GMT</t>
  </si>
  <si>
    <t>Apr-06-01 15:32 GMT</t>
  </si>
  <si>
    <t>Apr-06-01 17:59 GMT</t>
  </si>
  <si>
    <t>    Fin Swap-Peak - NYPOOL J - Sep01</t>
  </si>
  <si>
    <t>    Fin Swap-Peak - NYPOOL J - Q4 01</t>
  </si>
  <si>
    <t>Apr-06-01 14:08 GMT</t>
  </si>
  <si>
    <t>Apr-06-01 13:16 GMT</t>
  </si>
  <si>
    <t>Apr-06-01 14:18 GMT</t>
  </si>
  <si>
    <t>    Fin Swap-Peak - NYPOOL G - Bal Week</t>
  </si>
  <si>
    <t>Bal Week</t>
  </si>
  <si>
    <t>Apr-06-01 15:46 GMT</t>
  </si>
  <si>
    <t>    Fin Swap-Peak - NYPOOL G - Next Day</t>
  </si>
  <si>
    <t>Apr-06-01 13:15 GMT</t>
  </si>
  <si>
    <t>    Fin Swap-Peak - NYPOOL G - Q4 01</t>
  </si>
  <si>
    <t>Apr-06-01 14:25 GMT</t>
  </si>
  <si>
    <t>    Firm-LD Off-Peak - PJM-W Off-Peak - Q4 01</t>
  </si>
  <si>
    <t>Apr-06-01 18:19 GMT</t>
  </si>
  <si>
    <t>    Firm-LD Off-Peak - PJM-W Off-Peak - Cal 02</t>
  </si>
  <si>
    <t>Apr-06-01 14:33 GMT</t>
  </si>
  <si>
    <t>Apr-06-01 17:20 GMT</t>
  </si>
  <si>
    <t>    Firm-LD Peak - Cin - Bal Week</t>
  </si>
  <si>
    <t>Apr-06-01 17:48 GMT</t>
  </si>
  <si>
    <t>Apr-06-01 17:46 GMT</t>
  </si>
  <si>
    <t>Apr-06-01 19:21 GMT</t>
  </si>
  <si>
    <t>Apr-06-01 19:20 GMT</t>
  </si>
  <si>
    <t>    Firm-LD Peak - Cin - Jul01</t>
  </si>
  <si>
    <t>Apr-06-01 11:39 GMT</t>
  </si>
  <si>
    <t>Apr-06-01 16:35 GMT</t>
  </si>
  <si>
    <t>Apr-06-01 13:38 GMT</t>
  </si>
  <si>
    <t>Apr-06-01 13:08 GMT</t>
  </si>
  <si>
    <t>Apr-06-01 15:39 GMT</t>
  </si>
  <si>
    <t>    Firm-LD Peak - Comed - Bal Week</t>
  </si>
  <si>
    <t>Apr-06-01 13:58 GMT</t>
  </si>
  <si>
    <t>    Firm-LD Peak - Comed - Next Week</t>
  </si>
  <si>
    <t>Apr-06-01 17:32 GMT</t>
  </si>
  <si>
    <t>    Firm-LD Peak - Comed - May01</t>
  </si>
  <si>
    <t>Apr-06-01 18:24 GMT</t>
  </si>
  <si>
    <t>Apr-06-01 12:10 GMT</t>
  </si>
  <si>
    <t>    Firm-LD Peak - Ent - Bal Week</t>
  </si>
  <si>
    <t>Apr-06-01 14:37 GMT</t>
  </si>
  <si>
    <t>Apr-06-01 13:40 GMT</t>
  </si>
  <si>
    <t>    Firm-LD Peak - Ent - May01</t>
  </si>
  <si>
    <t>Apr-06-01 15:33 GMT</t>
  </si>
  <si>
    <t>    Firm-LD Peak - Ent - Jun01</t>
  </si>
  <si>
    <t>Apr-06-01 13:23 GMT</t>
  </si>
  <si>
    <t>    Firm-LD Peak - Ent - Jul01-Aug01</t>
  </si>
  <si>
    <t>Apr-06-01 17:37 GMT</t>
  </si>
  <si>
    <t>    Firm-LD Peak - Ent - Apr02</t>
  </si>
  <si>
    <t>Apr-06-01 14:40 GMT</t>
  </si>
  <si>
    <t>    Firm-LD Peak - Ent - Jul02-Aug02</t>
  </si>
  <si>
    <t>Jul02-Aug02</t>
  </si>
  <si>
    <t>Apr-06-01 14:30 GMT</t>
  </si>
  <si>
    <t>    Firm-LD Peak - Mid C - Oct01</t>
  </si>
  <si>
    <t>    Firm-LD Peak - Mid C - Dec01</t>
  </si>
  <si>
    <t>Apr-06-01 15:34 GMT</t>
  </si>
  <si>
    <t>Apr-06-01 14:12 GMT</t>
  </si>
  <si>
    <t>    Firm-LD Peak - PJM-W - Bal Week</t>
  </si>
  <si>
    <t>    Firm-LD Peak - PJM-W - Bal Month</t>
  </si>
  <si>
    <t>Apr-06-01 12:33 GMT</t>
  </si>
  <si>
    <t>Apr-06-01 18:08 GMT</t>
  </si>
  <si>
    <t>Apr-06-01 18:37 GMT</t>
  </si>
  <si>
    <t>Apr-06-01 18:40 GMT</t>
  </si>
  <si>
    <t>Apr-06-01 17:47 GMT</t>
  </si>
  <si>
    <t>    Firm-LD Peak - PJM-W - Sep01</t>
  </si>
  <si>
    <t>Apr-06-01 14:56 GMT</t>
  </si>
  <si>
    <t>    Firm-LD Peak - PJM-W - Q4 02</t>
  </si>
  <si>
    <t>Q4 02</t>
  </si>
  <si>
    <t>Apr-06-01 18:15 GMT</t>
  </si>
  <si>
    <t>Apr-06-01 17:00 GMT</t>
  </si>
  <si>
    <t>Apr-06-01 12:37 GMT</t>
  </si>
  <si>
    <t>NG Firm Phys, BS, LD1</t>
  </si>
  <si>
    <t>    NG Firm Phys, BS, LD1 - Mich - May01</t>
  </si>
  <si>
    <t>Apr-06-01 18:21 GMT</t>
  </si>
  <si>
    <t>Apr-06-01 14:21 GMT</t>
  </si>
  <si>
    <t>    NG Firm Phys, FP - ANR-SE - Next Day Gas</t>
  </si>
  <si>
    <t>Apr-06-01 13:32 GMT</t>
  </si>
  <si>
    <t>Apr-06-01 15:58 GMT</t>
  </si>
  <si>
    <t>Apr-06-01 15:22 GMT</t>
  </si>
  <si>
    <t>Apr-06-01 14:01 GMT</t>
  </si>
  <si>
    <t>    NG Firm Phys, FP - FGT-Z2 - Next Day Gas</t>
  </si>
  <si>
    <t>Apr-06-01 13:27 GMT</t>
  </si>
  <si>
    <t>Apr-06-01 15:08 GMT</t>
  </si>
  <si>
    <t>Apr-06-01 13:49 GMT</t>
  </si>
  <si>
    <t>Apr-06-01 14:03 GMT</t>
  </si>
  <si>
    <t>Apr-06-01 15:02 GMT</t>
  </si>
  <si>
    <t>Apr-06-01 14:15 GMT</t>
  </si>
  <si>
    <t>Apr-06-01 13:25 GMT</t>
  </si>
  <si>
    <t>Apr-06-01 13:54 GMT</t>
  </si>
  <si>
    <t>Apr-06-01 15:44 GMT</t>
  </si>
  <si>
    <t>Apr-06-01 12:55 GMT</t>
  </si>
  <si>
    <t>Apr-06-01 13:59 GMT</t>
  </si>
  <si>
    <t>    NG Firm Phys, FP - Tenn-Z6 - Next Day Gas</t>
  </si>
  <si>
    <t>Apr-06-01 13:29 GMT</t>
  </si>
  <si>
    <t>Apr-06-01 15:48 GMT</t>
  </si>
  <si>
    <t>Apr-06-01 14:20 GMT</t>
  </si>
  <si>
    <t>Apr-06-01 14:36 GMT</t>
  </si>
  <si>
    <t>Apr-06-01 14:32 GMT</t>
  </si>
  <si>
    <t>Apr-06-01 14:50 GMT</t>
  </si>
  <si>
    <t>Apr-06-01 14:45 GMT</t>
  </si>
  <si>
    <t>Apr-06-01 14:10 GMT</t>
  </si>
  <si>
    <t>    NG Firm Phys, FP - Transco Z-6 (NY) - Next Day Gas</t>
  </si>
  <si>
    <t>Apr-06-01 13:12 GMT</t>
  </si>
  <si>
    <t>Apr-06-01 15:24 GMT</t>
  </si>
  <si>
    <t>Apr-06-01 14:09 GMT</t>
  </si>
  <si>
    <t>Apr-06-01 12:59 GMT</t>
  </si>
  <si>
    <t>Apr-06-01 13:17 GMT</t>
  </si>
  <si>
    <t>    NG Firm Phys, ID, GDD - Henry - Next Day Gas</t>
  </si>
  <si>
    <t>Apr-06-01 13:30 GMT</t>
  </si>
  <si>
    <t>Apr-06-01 13:31 GMT</t>
  </si>
  <si>
    <t>Apr-06-01 12:24 GMT</t>
  </si>
  <si>
    <t>    NG Firm Phys, ID, GDD - NGPL-STX - Custom</t>
  </si>
  <si>
    <t>Apr-06-01 13:28 GMT</t>
  </si>
  <si>
    <t>    NG Firm Phys, ID, GDD - NNG-Demarc - Next Day Gas</t>
  </si>
  <si>
    <t>    NG Firm Phys, ID, GDD - Tenn-Z0 - Next Day Gas</t>
  </si>
  <si>
    <t>Apr-06-01 14:46 GMT</t>
  </si>
  <si>
    <t>Apr-06-01 13:57 GMT</t>
  </si>
  <si>
    <t>    NG Firm Phys, ID, GDD - Tenn-8L - Next Day Gas</t>
  </si>
  <si>
    <t>    NG Firm Phys, ID, GDD - Trunk ELA - Next Day Gas</t>
  </si>
  <si>
    <t>    NG Fin BS, LD1 for GDM - Mich - Cal 03</t>
  </si>
  <si>
    <t>Apr-06-01 13:44 GMT</t>
  </si>
  <si>
    <t>    NG Fin BS, LD1 for IF - ANR-SE - May01-Oct01</t>
  </si>
  <si>
    <t>Apr-06-01 13:50 GMT</t>
  </si>
  <si>
    <t>    NG Fin BS, LD1 for IF - Henry - May01</t>
  </si>
  <si>
    <t>Apr-06-01 19:16 GMT</t>
  </si>
  <si>
    <t>    NG Fin BS, LD1 for IF - Henry - May01-Oct01</t>
  </si>
  <si>
    <t>    NG Fin BS, LD1 for IF - NGPL-LA - May01-Oct01</t>
  </si>
  <si>
    <t>Apr-06-01 18:12 GMT</t>
  </si>
  <si>
    <t>    NG Fin BS, LD1 for IF - NGPL-TxOk - May01</t>
  </si>
  <si>
    <t>Apr-06-01 13:37 GMT</t>
  </si>
  <si>
    <t>    NG Fin BS, LD1 for IF - NNG-Demarc - May01</t>
  </si>
  <si>
    <t>Apr-06-01 14:39 GMT</t>
  </si>
  <si>
    <t>    NG Fin BS, LD1 for IF - NNG-Demarc - May01-Oct01</t>
  </si>
  <si>
    <t>Apr-06-01 17:28 GMT</t>
  </si>
  <si>
    <t>Apr-06-01 19:09 GMT</t>
  </si>
  <si>
    <t>    NG Fin BS, LD1 for IF - NW-Rockies - Jun01</t>
  </si>
  <si>
    <t>    NG Fin BS, LD1 for IF - Panhandle - May01</t>
  </si>
  <si>
    <t>Apr-06-01 17:16 GMT</t>
  </si>
  <si>
    <t>Apr-06-01 13:35 GMT</t>
  </si>
  <si>
    <t>    NG Fin BS, LD1 for IF - Perm - Q3 01</t>
  </si>
  <si>
    <t>Apr-06-01 17:25 GMT</t>
  </si>
  <si>
    <t>Apr-06-01 13:04 GMT</t>
  </si>
  <si>
    <t>    NG Fin BS, LD1 for IF - Perm - Nov01-Mar02</t>
  </si>
  <si>
    <t>    NG Fin BS, LD1 for IF - SJ - Nov01-Mar02</t>
  </si>
  <si>
    <t>    NG Fin BS, LD1 for IF - Tenn-LA - May01</t>
  </si>
  <si>
    <t>Apr-06-01 18:45 GMT</t>
  </si>
  <si>
    <t>Apr-06-01 15:28 GMT</t>
  </si>
  <si>
    <t>    NG Fin BS, LD1 for IF - Waha - May01-Oct01</t>
  </si>
  <si>
    <t>Apr-06-01 19:00 GMT</t>
  </si>
  <si>
    <t>Apr-06-01 13:51 GMT</t>
  </si>
  <si>
    <t>Apr-06-01 12:16 GMT</t>
  </si>
  <si>
    <t>Apr-06-01 14:38 GMT</t>
  </si>
  <si>
    <t>Apr-06-01 17:27 GMT</t>
  </si>
  <si>
    <t>Apr-06-01 14:51 GMT</t>
  </si>
  <si>
    <t>Apr-06-01 20:03 GMT</t>
  </si>
  <si>
    <t>    NG Fin, FP for LD1 - Henry - Apr02-Oct02</t>
  </si>
  <si>
    <t>Apr02-Oct02</t>
  </si>
  <si>
    <t>Commodity Type:  All</t>
  </si>
  <si>
    <t> Trade Dates:  Apr-6-01 thru Apr-6-01</t>
  </si>
  <si>
    <t>Apr-06-01</t>
  </si>
  <si>
    <t>Oct-31-01</t>
  </si>
  <si>
    <t>AEP Energy Services, Inc.</t>
  </si>
  <si>
    <t>Apr-06-01  Deals</t>
  </si>
  <si>
    <t>American Electric Power Service Corp.</t>
  </si>
  <si>
    <t>Ent</t>
  </si>
  <si>
    <t>Apr-01-02</t>
  </si>
  <si>
    <t>Apr-30-02</t>
  </si>
  <si>
    <t>Comed</t>
  </si>
  <si>
    <t>Trade Dates:  Apr-6-01 thru Apr-6-01</t>
  </si>
  <si>
    <t>06:51 A.M.</t>
  </si>
  <si>
    <t>06:57 A.M.</t>
  </si>
  <si>
    <t>08:46 A.M.</t>
  </si>
  <si>
    <t>DYNKMOLI</t>
  </si>
  <si>
    <t>ng.CNG South Point</t>
  </si>
  <si>
    <t>09:13 A.M.</t>
  </si>
  <si>
    <t>ng.Transco Zone 3, Station 65</t>
  </si>
  <si>
    <t>09:09 A.M.</t>
  </si>
  <si>
    <t>ng.ANR Southwest</t>
  </si>
  <si>
    <t>09:46 A.M.</t>
  </si>
  <si>
    <t>08:37 A.M.</t>
  </si>
  <si>
    <t>08:43 A.M.</t>
  </si>
  <si>
    <t>09:12 A.M.</t>
  </si>
  <si>
    <t>09:26 A.M.</t>
  </si>
  <si>
    <t>10:42 A.M.</t>
  </si>
  <si>
    <t>09:41 A.M.</t>
  </si>
  <si>
    <t>pwr.May01</t>
  </si>
  <si>
    <t>08:11 A.M.</t>
  </si>
  <si>
    <t>pwr.Cinergy</t>
  </si>
  <si>
    <t>pwr.East Coast Balance of Week Power</t>
  </si>
  <si>
    <t>11:05 A.M.</t>
  </si>
  <si>
    <t>10:20 A.M.</t>
  </si>
  <si>
    <t>(blank)</t>
  </si>
  <si>
    <t>#N/A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</si>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</sst>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0.35625902778" createdVersion="1" recordCount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0.35578391204" createdVersion="1" recordCount="6">
  <cacheSource type="worksheet">
    <worksheetSource ref="A9:AB15" sheet="DD-EPM"/>
  </cacheSource>
  <cacheFields count="28">
    <cacheField name="Enron Trader" numFmtId="0">
      <sharedItems count="4">
        <s v="Clint Dean"/>
        <s v="Mike Carson"/>
        <s v="Jeff King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4" maxValue="59" count="4">
        <n v="59"/>
        <n v="30"/>
        <n v="31"/>
        <n v="4"/>
      </sharedItems>
    </cacheField>
    <cacheField name="Total Volume" numFmtId="0">
      <sharedItems containsSemiMixedTypes="0" containsString="0" containsNumber="1" containsInteger="1" minValue="3200" maxValue="47200" count="4">
        <n v="47200"/>
        <n v="24000"/>
        <n v="24800"/>
        <n v="3200"/>
      </sharedItems>
    </cacheField>
    <cacheField name="Notional Value" numFmtId="0">
      <sharedItems containsSemiMixedTypes="0" containsString="0" containsNumber="1" containsInteger="1" minValue="174400" maxValue="2301000" count="6">
        <n v="2301000"/>
        <n v="1740000"/>
        <n v="1500400"/>
        <n v="174400"/>
        <n v="176000"/>
        <n v="180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CDEANEPM"/>
        <s v="MCARSONEPM"/>
      </sharedItems>
    </cacheField>
    <cacheField name="Dynegy User Name " numFmtId="0">
      <sharedItems count="3">
        <s v="DYNMSTE"/>
        <s v="DYNATAY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Jan-Feb 02"/>
        <s v="pwr.June01"/>
        <s v="pwr.May01"/>
        <s v="pwr.East Coast Balance of Week Power"/>
      </sharedItems>
    </cacheField>
    <cacheField name="Term Start Date " numFmtId="0">
      <sharedItems containsSemiMixedTypes="0" containsNonDate="0" containsDate="1" containsString="0" minDate="2001-04-10T00:00:00" maxDate="2002-01-02T00:00:00" count="4">
        <d v="2002-01-01T00:00:00"/>
        <d v="2001-06-01T00:00:00"/>
        <d v="2001-05-01T00:00:00"/>
        <d v="2001-04-10T00:00:00"/>
      </sharedItems>
    </cacheField>
    <cacheField name="Term End Date " numFmtId="0">
      <sharedItems containsSemiMixedTypes="0" containsNonDate="0" containsDate="1" containsString="0" minDate="2001-04-13T00:00:00" maxDate="2002-03-01T00:00:00" count="4">
        <d v="2002-02-28T00:00:00"/>
        <d v="2001-06-30T00:00:00"/>
        <d v="2001-05-31T00:00:00"/>
        <d v="2001-04-13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Transaction Time " numFmtId="0">
      <sharedItems count="5">
        <s v="10:42 A.M."/>
        <s v="09:41 A.M."/>
        <s v="08:11 A.M."/>
        <s v="11:05 A.M."/>
        <s v="10:20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8.75" maxValue="72.5" count="6">
        <n v="48.75"/>
        <n v="72.5"/>
        <n v="60.5"/>
        <n v="54.5"/>
        <n v="55"/>
        <n v="56.5"/>
      </sharedItems>
    </cacheField>
    <cacheField name="Deal Number " numFmtId="0">
      <sharedItems containsSemiMixedTypes="0" containsString="0" containsNumber="1" containsInteger="1" minValue="22635" maxValue="22858" count="6">
        <n v="22845"/>
        <n v="22821"/>
        <n v="22635"/>
        <n v="22844"/>
        <n v="22858"/>
        <n v="228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0.355548032407" createdVersion="1" recordCount="7">
  <cacheSource type="worksheet">
    <worksheetSource ref="A15:T22" sheet="ICE-EPM"/>
  </cacheSource>
  <cacheFields count="20">
    <cacheField name="Trade Date" numFmtId="0">
      <sharedItems count="1">
        <s v="Apr-06-01"/>
      </sharedItems>
    </cacheField>
    <cacheField name="Deal ID" numFmtId="0">
      <sharedItems containsSemiMixedTypes="0" containsString="0" containsNumber="1" containsInteger="1" minValue="126593312" maxValue="886357677" count="7">
        <n v="762316606"/>
        <n v="362868359"/>
        <n v="209538912"/>
        <n v="440684948"/>
        <n v="126593312"/>
        <n v="886357677"/>
        <n v="3702393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Cin"/>
        <s v="Palo"/>
        <s v="Ent"/>
        <s v="Comed"/>
      </sharedItems>
    </cacheField>
    <cacheField name="Strip" numFmtId="0">
      <sharedItems containsDate="1" containsMixedTypes="1" minDate="2001-04-02T00:00:00" maxDate="2001-05-02T00:00:00" count="3">
        <s v="Next Day"/>
        <d v="2001-05-01T00:00:00"/>
        <d v="2001-04-02T00:00:00"/>
      </sharedItems>
    </cacheField>
    <cacheField name="START" numFmtId="0">
      <sharedItems count="3">
        <s v="Apr-09-01"/>
        <s v="May-01-01"/>
        <s v="Apr-01-02"/>
      </sharedItems>
    </cacheField>
    <cacheField name="END" numFmtId="0">
      <sharedItems count="3">
        <s v="Apr-09-01"/>
        <s v="May-31-01"/>
        <s v="Apr-30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merican Electric Power Service Corp."/>
        <s v="Morgan Stanley Capital Group, Inc."/>
        <s v="Aquila Energy Marketing Corp"/>
      </sharedItems>
    </cacheField>
    <cacheField name="Price" numFmtId="0">
      <sharedItems containsSemiMixedTypes="0" containsString="0" containsNumber="1" minValue="43.75" maxValue="288" count="7">
        <n v="61"/>
        <n v="288"/>
        <n v="287"/>
        <n v="43.75"/>
        <n v="280"/>
        <n v="52.7"/>
        <n v="48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3">
        <n v="800"/>
        <n v="10400"/>
        <n v="1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Motley, M"/>
        <s v="Fischer, M"/>
        <s v="Herndon, R"/>
        <s v="Carson 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0.35567824074" createdVersion="1" recordCount="13">
  <cacheSource type="worksheet">
    <worksheetSource ref="A10:Y23" sheet="DD-ENA"/>
  </cacheSource>
  <cacheFields count="25">
    <cacheField name="Enron Trader" numFmtId="0">
      <sharedItems count="15">
        <s v="Gautam Gupta"/>
        <s v="Chris Germany"/>
        <s v="Dan Junek"/>
        <s v="Susan Pereira"/>
        <s v="Kelli Stevens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3" maxValue="16" count="2">
        <n v="16"/>
        <n v="3"/>
      </sharedItems>
    </cacheField>
    <cacheField name="Total Volume" numFmtId="0">
      <sharedItems containsSemiMixedTypes="0" containsString="0" containsNumber="1" containsInteger="1" minValue="800" maxValue="15000" count="2">
        <n v="800"/>
        <n v="1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5">
        <s v="GGUPTA_FIN"/>
        <s v="ENECGERMANY"/>
        <s v="ENEJUNEK"/>
        <s v="ENEPEREI"/>
        <s v="ENEkelli"/>
      </sharedItems>
    </cacheField>
    <cacheField name="Dynegy User Name " numFmtId="0">
      <sharedItems count="6">
        <s v="DYNESHE"/>
        <s v="DYNCMCG"/>
        <s v="DYNTTU"/>
        <s v="DYNKMOLI"/>
        <s v="DYNFMOR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7">
        <s v="pwr.New York Zone G"/>
        <s v="ng.TETCO ELA"/>
        <s v="ng.CNG South Point"/>
        <s v="ng.Transco Zone 3, Station 65"/>
        <s v="ng.ANR Southwest"/>
        <s v="ng.Northern Natural Demarc"/>
        <s v="ng.Panhandle (PEPL)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2">
        <s v="pwr.NY Zone G"/>
        <m/>
      </sharedItems>
    </cacheField>
    <cacheField name="Term " numFmtId="0">
      <sharedItems count="2">
        <s v="pwr.East Coast Spot Power"/>
        <s v="ng.Next Day"/>
      </sharedItems>
    </cacheField>
    <cacheField name="Term Start Date " numFmtId="0">
      <sharedItems containsSemiMixedTypes="0" containsNonDate="0" containsDate="1" containsString="0" minDate="2001-04-07T00:00:00" maxDate="2001-04-10T00:00:00" count="2">
        <d v="2001-04-09T00:00:00"/>
        <d v="2001-04-07T00:00:00"/>
      </sharedItems>
    </cacheField>
    <cacheField name="Term End Date " numFmtId="0">
      <sharedItems containsSemiMixedTypes="0" containsNonDate="0" containsDate="1" containsString="0" minDate="2001-04-09T00:00:00" maxDate="2001-04-10T00:00:00" count="1">
        <d v="2001-04-09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Transaction Time " numFmtId="0">
      <sharedItems count="13">
        <s v="06:51 A.M."/>
        <s v="06:57 A.M."/>
        <s v="09:06 A.M."/>
        <s v="08:46 A.M."/>
        <s v="09:13 A.M."/>
        <s v="09:09 A.M."/>
        <s v="09:28 A.M."/>
        <s v="09:31 A.M."/>
        <s v="09:46 A.M."/>
        <s v="08:37 A.M."/>
        <s v="08:43 A.M."/>
        <s v="09:12 A.M."/>
        <s v="09:2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2">
        <n v="50"/>
        <n v="5000"/>
      </sharedItems>
    </cacheField>
    <cacheField name="Price " numFmtId="0">
      <sharedItems containsSemiMixedTypes="0" containsString="0" containsNumber="1" minValue="5.2" maxValue="60" count="13">
        <n v="59.5"/>
        <n v="60"/>
        <n v="5.25"/>
        <n v="5.2050000000000001"/>
        <n v="5.64"/>
        <n v="5.37"/>
        <n v="5.23"/>
        <n v="5.21"/>
        <n v="5.2750000000000004"/>
        <n v="5.2525000000000004"/>
        <n v="5.2424999999999997"/>
        <n v="5.2"/>
        <n v="5.2625000000000002"/>
      </sharedItems>
    </cacheField>
    <cacheField name="Deal Number " numFmtId="0">
      <sharedItems containsSemiMixedTypes="0" containsString="0" containsNumber="1" containsInteger="1" minValue="22614" maxValue="22826" count="13">
        <n v="22614"/>
        <n v="22615"/>
        <n v="22753"/>
        <n v="22697"/>
        <n v="22776"/>
        <n v="22758"/>
        <n v="22807"/>
        <n v="22815"/>
        <n v="22826"/>
        <n v="22669"/>
        <n v="22685"/>
        <n v="22771"/>
        <n v="228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0.355452199074" createdVersion="1" recordCount="1">
  <cacheSource type="worksheet">
    <worksheetSource ref="A15:T16" sheet="ICE-ENA"/>
  </cacheSource>
  <cacheFields count="20">
    <cacheField name="Trade Date" numFmtId="0">
      <sharedItems count="1">
        <s v="Apr-06-01"/>
      </sharedItems>
    </cacheField>
    <cacheField name="Deal ID" numFmtId="0">
      <sharedItems containsSemiMixedTypes="0" containsString="0" containsNumber="1" containsInteger="1" minValue="280123780" maxValue="280123780" count="1">
        <n v="280123780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unt="1">
        <s v="May01-Oct01"/>
      </sharedItems>
    </cacheField>
    <cacheField name="START" numFmtId="0">
      <sharedItems count="1">
        <s v="May-01-01"/>
      </sharedItems>
    </cacheField>
    <cacheField name="END" numFmtId="0">
      <sharedItems count="1"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5.4950000000000001" maxValue="5.4950000000000001" count="1">
        <n v="5.49500000000000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5000" count="1"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20000" maxValue="920000" count="1">
        <n v="92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2"/>
    <x v="0"/>
    <x v="0"/>
    <x v="2"/>
    <x v="2"/>
  </r>
  <r>
    <x v="1"/>
    <x v="0"/>
    <x v="0"/>
    <x v="3"/>
    <x v="3"/>
    <x v="3"/>
    <x v="0"/>
    <x v="0"/>
    <x v="0"/>
    <x v="1"/>
    <x v="1"/>
    <x v="0"/>
    <x v="0"/>
    <x v="0"/>
    <x v="1"/>
    <x v="0"/>
    <x v="0"/>
    <x v="3"/>
    <x v="3"/>
    <x v="3"/>
    <x v="0"/>
    <x v="0"/>
    <x v="0"/>
    <x v="0"/>
    <x v="1"/>
    <x v="0"/>
    <x v="3"/>
    <x v="3"/>
  </r>
  <r>
    <x v="1"/>
    <x v="0"/>
    <x v="0"/>
    <x v="3"/>
    <x v="3"/>
    <x v="4"/>
    <x v="0"/>
    <x v="0"/>
    <x v="0"/>
    <x v="1"/>
    <x v="1"/>
    <x v="0"/>
    <x v="0"/>
    <x v="0"/>
    <x v="1"/>
    <x v="0"/>
    <x v="0"/>
    <x v="3"/>
    <x v="3"/>
    <x v="3"/>
    <x v="0"/>
    <x v="0"/>
    <x v="0"/>
    <x v="3"/>
    <x v="1"/>
    <x v="0"/>
    <x v="4"/>
    <x v="4"/>
  </r>
  <r>
    <x v="1"/>
    <x v="0"/>
    <x v="0"/>
    <x v="3"/>
    <x v="3"/>
    <x v="5"/>
    <x v="0"/>
    <x v="0"/>
    <x v="0"/>
    <x v="1"/>
    <x v="2"/>
    <x v="0"/>
    <x v="0"/>
    <x v="0"/>
    <x v="2"/>
    <x v="0"/>
    <x v="0"/>
    <x v="3"/>
    <x v="3"/>
    <x v="3"/>
    <x v="0"/>
    <x v="0"/>
    <x v="0"/>
    <x v="4"/>
    <x v="1"/>
    <x v="0"/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0"/>
    <x v="1"/>
    <x v="1"/>
    <x v="1"/>
    <x v="1"/>
    <x v="0"/>
    <x v="0"/>
    <x v="0"/>
    <x v="0"/>
    <x v="2"/>
    <x v="0"/>
    <x v="1"/>
    <x v="0"/>
    <x v="1"/>
    <x v="0"/>
    <x v="2"/>
  </r>
  <r>
    <x v="0"/>
    <x v="3"/>
    <x v="0"/>
    <x v="0"/>
    <x v="0"/>
    <x v="2"/>
    <x v="2"/>
    <x v="2"/>
    <x v="2"/>
    <x v="0"/>
    <x v="0"/>
    <x v="0"/>
    <x v="0"/>
    <x v="3"/>
    <x v="0"/>
    <x v="0"/>
    <x v="0"/>
    <x v="2"/>
    <x v="0"/>
    <x v="3"/>
  </r>
  <r>
    <x v="0"/>
    <x v="4"/>
    <x v="0"/>
    <x v="1"/>
    <x v="0"/>
    <x v="1"/>
    <x v="1"/>
    <x v="1"/>
    <x v="1"/>
    <x v="0"/>
    <x v="0"/>
    <x v="0"/>
    <x v="0"/>
    <x v="4"/>
    <x v="0"/>
    <x v="1"/>
    <x v="0"/>
    <x v="1"/>
    <x v="0"/>
    <x v="2"/>
  </r>
  <r>
    <x v="0"/>
    <x v="5"/>
    <x v="0"/>
    <x v="0"/>
    <x v="0"/>
    <x v="0"/>
    <x v="1"/>
    <x v="1"/>
    <x v="1"/>
    <x v="0"/>
    <x v="0"/>
    <x v="0"/>
    <x v="0"/>
    <x v="5"/>
    <x v="0"/>
    <x v="0"/>
    <x v="0"/>
    <x v="2"/>
    <x v="0"/>
    <x v="0"/>
  </r>
  <r>
    <x v="0"/>
    <x v="6"/>
    <x v="0"/>
    <x v="1"/>
    <x v="0"/>
    <x v="3"/>
    <x v="1"/>
    <x v="1"/>
    <x v="1"/>
    <x v="0"/>
    <x v="0"/>
    <x v="0"/>
    <x v="2"/>
    <x v="6"/>
    <x v="0"/>
    <x v="0"/>
    <x v="0"/>
    <x v="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1"/>
    <x v="0"/>
    <x v="1"/>
    <x v="0"/>
    <x v="0"/>
    <x v="2"/>
    <x v="0"/>
    <x v="1"/>
    <x v="2"/>
    <x v="2"/>
  </r>
  <r>
    <x v="1"/>
    <x v="1"/>
    <x v="1"/>
    <x v="0"/>
    <x v="0"/>
    <x v="1"/>
    <x v="1"/>
    <x v="2"/>
    <x v="1"/>
    <x v="1"/>
    <x v="1"/>
    <x v="1"/>
    <x v="1"/>
    <x v="1"/>
    <x v="1"/>
    <x v="1"/>
    <x v="0"/>
    <x v="1"/>
    <x v="0"/>
    <x v="0"/>
    <x v="3"/>
    <x v="0"/>
    <x v="1"/>
    <x v="3"/>
    <x v="3"/>
  </r>
  <r>
    <x v="2"/>
    <x v="1"/>
    <x v="1"/>
    <x v="0"/>
    <x v="0"/>
    <x v="1"/>
    <x v="2"/>
    <x v="3"/>
    <x v="1"/>
    <x v="1"/>
    <x v="1"/>
    <x v="2"/>
    <x v="1"/>
    <x v="1"/>
    <x v="1"/>
    <x v="1"/>
    <x v="0"/>
    <x v="1"/>
    <x v="0"/>
    <x v="0"/>
    <x v="4"/>
    <x v="0"/>
    <x v="1"/>
    <x v="4"/>
    <x v="4"/>
  </r>
  <r>
    <x v="3"/>
    <x v="1"/>
    <x v="1"/>
    <x v="0"/>
    <x v="0"/>
    <x v="1"/>
    <x v="3"/>
    <x v="4"/>
    <x v="1"/>
    <x v="1"/>
    <x v="1"/>
    <x v="3"/>
    <x v="1"/>
    <x v="1"/>
    <x v="1"/>
    <x v="1"/>
    <x v="0"/>
    <x v="1"/>
    <x v="0"/>
    <x v="0"/>
    <x v="5"/>
    <x v="0"/>
    <x v="1"/>
    <x v="5"/>
    <x v="5"/>
  </r>
  <r>
    <x v="4"/>
    <x v="1"/>
    <x v="1"/>
    <x v="0"/>
    <x v="0"/>
    <x v="1"/>
    <x v="4"/>
    <x v="5"/>
    <x v="1"/>
    <x v="1"/>
    <x v="1"/>
    <x v="4"/>
    <x v="1"/>
    <x v="1"/>
    <x v="1"/>
    <x v="1"/>
    <x v="0"/>
    <x v="1"/>
    <x v="0"/>
    <x v="0"/>
    <x v="6"/>
    <x v="1"/>
    <x v="1"/>
    <x v="6"/>
    <x v="6"/>
  </r>
  <r>
    <x v="4"/>
    <x v="1"/>
    <x v="1"/>
    <x v="0"/>
    <x v="0"/>
    <x v="1"/>
    <x v="4"/>
    <x v="5"/>
    <x v="1"/>
    <x v="1"/>
    <x v="1"/>
    <x v="4"/>
    <x v="1"/>
    <x v="1"/>
    <x v="1"/>
    <x v="1"/>
    <x v="0"/>
    <x v="1"/>
    <x v="0"/>
    <x v="0"/>
    <x v="7"/>
    <x v="1"/>
    <x v="1"/>
    <x v="7"/>
    <x v="7"/>
  </r>
  <r>
    <x v="4"/>
    <x v="1"/>
    <x v="1"/>
    <x v="0"/>
    <x v="0"/>
    <x v="1"/>
    <x v="4"/>
    <x v="5"/>
    <x v="1"/>
    <x v="1"/>
    <x v="1"/>
    <x v="4"/>
    <x v="1"/>
    <x v="1"/>
    <x v="1"/>
    <x v="1"/>
    <x v="0"/>
    <x v="1"/>
    <x v="0"/>
    <x v="0"/>
    <x v="8"/>
    <x v="0"/>
    <x v="1"/>
    <x v="8"/>
    <x v="8"/>
  </r>
  <r>
    <x v="4"/>
    <x v="1"/>
    <x v="1"/>
    <x v="0"/>
    <x v="0"/>
    <x v="1"/>
    <x v="4"/>
    <x v="5"/>
    <x v="1"/>
    <x v="1"/>
    <x v="1"/>
    <x v="5"/>
    <x v="1"/>
    <x v="1"/>
    <x v="1"/>
    <x v="1"/>
    <x v="0"/>
    <x v="1"/>
    <x v="0"/>
    <x v="0"/>
    <x v="9"/>
    <x v="1"/>
    <x v="1"/>
    <x v="9"/>
    <x v="9"/>
  </r>
  <r>
    <x v="4"/>
    <x v="1"/>
    <x v="1"/>
    <x v="0"/>
    <x v="0"/>
    <x v="1"/>
    <x v="4"/>
    <x v="5"/>
    <x v="1"/>
    <x v="1"/>
    <x v="1"/>
    <x v="5"/>
    <x v="1"/>
    <x v="1"/>
    <x v="1"/>
    <x v="1"/>
    <x v="0"/>
    <x v="1"/>
    <x v="0"/>
    <x v="0"/>
    <x v="10"/>
    <x v="1"/>
    <x v="1"/>
    <x v="10"/>
    <x v="10"/>
  </r>
  <r>
    <x v="4"/>
    <x v="1"/>
    <x v="1"/>
    <x v="0"/>
    <x v="0"/>
    <x v="1"/>
    <x v="4"/>
    <x v="5"/>
    <x v="1"/>
    <x v="1"/>
    <x v="1"/>
    <x v="6"/>
    <x v="1"/>
    <x v="1"/>
    <x v="1"/>
    <x v="1"/>
    <x v="0"/>
    <x v="1"/>
    <x v="0"/>
    <x v="0"/>
    <x v="11"/>
    <x v="0"/>
    <x v="1"/>
    <x v="11"/>
    <x v="11"/>
  </r>
  <r>
    <x v="4"/>
    <x v="1"/>
    <x v="1"/>
    <x v="0"/>
    <x v="0"/>
    <x v="1"/>
    <x v="4"/>
    <x v="5"/>
    <x v="1"/>
    <x v="1"/>
    <x v="1"/>
    <x v="6"/>
    <x v="1"/>
    <x v="1"/>
    <x v="1"/>
    <x v="1"/>
    <x v="0"/>
    <x v="1"/>
    <x v="0"/>
    <x v="0"/>
    <x v="12"/>
    <x v="0"/>
    <x v="1"/>
    <x v="12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4"/>
        <item x="0"/>
        <item x="2"/>
        <item x="3"/>
        <item x="1"/>
        <item m="1" x="5"/>
        <item m="1" x="6"/>
      </items>
    </pivotField>
  </pivotFields>
  <rowFields count="3">
    <field x="19"/>
    <field x="4"/>
    <field x="18"/>
  </rowFields>
  <rowItems count="5">
    <i>
      <x v="1"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8" firstHeaderRow="1" firstDataRow="2" firstDataCol="2"/>
  <pivotFields count="25">
    <pivotField axis="axisRow" dataField="1" compact="0" outline="0" subtotalTop="0" showAll="0" includeNewItemsInFilter="1" defaultSubtotal="0">
      <items count="15">
        <item x="1"/>
        <item x="2"/>
        <item m="1" x="5"/>
        <item x="4"/>
        <item m="1" x="6"/>
        <item m="1" x="7"/>
        <item m="1" x="8"/>
        <item x="3"/>
        <item m="1" x="9"/>
        <item m="1" x="10"/>
        <item m="1" x="11"/>
        <item m="1" x="12"/>
        <item m="1" x="13"/>
        <item m="1" x="14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8">
    <i>
      <x v="1"/>
      <x v="14"/>
    </i>
    <i t="default">
      <x v="1"/>
    </i>
    <i>
      <x v="2"/>
      <x/>
    </i>
    <i r="1">
      <x v="1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x="0"/>
        <item m="1" x="2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ReportServlet/any.class?operation=confirm&amp;dealID=280123780&amp;dt=Apr-06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209538912&amp;dt=Apr-06-01" TargetMode="External"/><Relationship Id="rId7" Type="http://schemas.openxmlformats.org/officeDocument/2006/relationships/hyperlink" Target="https://www.intcx.com/ReportServlet/any.class?operation=confirm&amp;dealID=370239338&amp;dt=Apr-06-01" TargetMode="External"/><Relationship Id="rId2" Type="http://schemas.openxmlformats.org/officeDocument/2006/relationships/hyperlink" Target="https://www.intcx.com/ReportServlet/any.class?operation=confirm&amp;dealID=362868359&amp;dt=Apr-06-01" TargetMode="External"/><Relationship Id="rId1" Type="http://schemas.openxmlformats.org/officeDocument/2006/relationships/hyperlink" Target="https://www.intcx.com/ReportServlet/any.class?operation=confirm&amp;dealID=762316606&amp;dt=Apr-06-01" TargetMode="External"/><Relationship Id="rId6" Type="http://schemas.openxmlformats.org/officeDocument/2006/relationships/hyperlink" Target="https://www.intcx.com/ReportServlet/any.class?operation=confirm&amp;dealID=886357677&amp;dt=Apr-06-01" TargetMode="External"/><Relationship Id="rId5" Type="http://schemas.openxmlformats.org/officeDocument/2006/relationships/hyperlink" Target="https://www.intcx.com/ReportServlet/any.class?operation=confirm&amp;dealID=126593312&amp;dt=Apr-06-01" TargetMode="External"/><Relationship Id="rId4" Type="http://schemas.openxmlformats.org/officeDocument/2006/relationships/hyperlink" Target="https://www.intcx.com/ReportServlet/any.class?operation=confirm&amp;dealID=440684948&amp;dt=Apr-06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36987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3" t="s">
        <v>327</v>
      </c>
      <c r="C3" s="164"/>
      <c r="E3" s="165" t="s">
        <v>321</v>
      </c>
      <c r="F3" s="166"/>
      <c r="G3" s="166"/>
      <c r="H3" s="167"/>
    </row>
    <row r="4" spans="2:8" ht="13.5" thickBot="1" x14ac:dyDescent="0.25">
      <c r="B4" s="149" t="s">
        <v>322</v>
      </c>
      <c r="C4" s="157" t="s">
        <v>8</v>
      </c>
      <c r="E4" s="149" t="s">
        <v>324</v>
      </c>
      <c r="F4" s="150" t="s">
        <v>322</v>
      </c>
      <c r="G4" s="151" t="s">
        <v>73</v>
      </c>
      <c r="H4" s="152" t="s">
        <v>8</v>
      </c>
    </row>
    <row r="5" spans="2:8" ht="13.5" thickBot="1" x14ac:dyDescent="0.25">
      <c r="B5" s="126" t="s">
        <v>300</v>
      </c>
      <c r="C5" s="127">
        <f>'ICE-Power'!H1</f>
        <v>3733650</v>
      </c>
      <c r="D5" s="121"/>
      <c r="E5" s="133" t="s">
        <v>113</v>
      </c>
      <c r="F5" s="134" t="s">
        <v>28</v>
      </c>
      <c r="G5" s="135">
        <f>'ICE-EPM'!B6</f>
        <v>7</v>
      </c>
      <c r="H5" s="136">
        <f>'ICE-EPM'!C6</f>
        <v>84800</v>
      </c>
    </row>
    <row r="6" spans="2:8" ht="13.5" thickBot="1" x14ac:dyDescent="0.25">
      <c r="B6" s="128" t="s">
        <v>301</v>
      </c>
      <c r="C6" s="129">
        <f>SUM(C7:C8)</f>
        <v>70435000</v>
      </c>
      <c r="E6" s="137" t="s">
        <v>112</v>
      </c>
      <c r="F6" s="138" t="s">
        <v>320</v>
      </c>
      <c r="G6" s="139">
        <f>'ICE-ENA'!B6</f>
        <v>1</v>
      </c>
      <c r="H6" s="140">
        <f>'ICE-ENA'!C6</f>
        <v>920000</v>
      </c>
    </row>
    <row r="7" spans="2:8" ht="13.5" thickBot="1" x14ac:dyDescent="0.25">
      <c r="B7" s="130" t="s">
        <v>298</v>
      </c>
      <c r="C7" s="131">
        <f>'ICE-Physical Gas'!H1</f>
        <v>6017500</v>
      </c>
      <c r="E7" s="141" t="s">
        <v>112</v>
      </c>
      <c r="F7" s="142" t="s">
        <v>390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299</v>
      </c>
      <c r="C8" s="129">
        <f>'ICE-Financial Gas'!H1</f>
        <v>64417500</v>
      </c>
      <c r="E8" s="141" t="s">
        <v>323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5" t="s">
        <v>325</v>
      </c>
      <c r="F10" s="166"/>
      <c r="G10" s="166"/>
      <c r="H10" s="167"/>
    </row>
    <row r="11" spans="2:8" ht="13.5" thickBot="1" x14ac:dyDescent="0.25">
      <c r="E11" s="149" t="s">
        <v>324</v>
      </c>
      <c r="F11" s="150" t="s">
        <v>322</v>
      </c>
      <c r="G11" s="151" t="s">
        <v>73</v>
      </c>
      <c r="H11" s="152" t="s">
        <v>8</v>
      </c>
    </row>
    <row r="12" spans="2:8" x14ac:dyDescent="0.2">
      <c r="E12" s="133" t="s">
        <v>113</v>
      </c>
      <c r="F12" s="134" t="s">
        <v>28</v>
      </c>
      <c r="G12" s="135">
        <f>'DD-EPM'!B6</f>
        <v>6</v>
      </c>
      <c r="H12" s="136">
        <f>'DD-EPM'!C6</f>
        <v>105600</v>
      </c>
    </row>
    <row r="13" spans="2:8" ht="13.5" thickBot="1" x14ac:dyDescent="0.25">
      <c r="E13" s="133" t="s">
        <v>112</v>
      </c>
      <c r="F13" s="134" t="s">
        <v>28</v>
      </c>
      <c r="G13" s="135">
        <f>'DD-ENA'!B8</f>
        <v>2</v>
      </c>
      <c r="H13" s="136">
        <f>'DD-ENA'!C8</f>
        <v>1600</v>
      </c>
    </row>
    <row r="14" spans="2:8" ht="13.5" thickBot="1" x14ac:dyDescent="0.25">
      <c r="E14" s="145" t="s">
        <v>112</v>
      </c>
      <c r="F14" s="146" t="s">
        <v>388</v>
      </c>
      <c r="G14" s="147">
        <f>'DD-ENA'!B7</f>
        <v>11</v>
      </c>
      <c r="H14" s="148">
        <f>'DD-ENA'!C7</f>
        <v>165000</v>
      </c>
    </row>
    <row r="15" spans="2:8" ht="13.5" thickBot="1" x14ac:dyDescent="0.25">
      <c r="E15" s="137" t="s">
        <v>112</v>
      </c>
      <c r="F15" s="138" t="s">
        <v>326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114</v>
      </c>
      <c r="F16" s="142" t="s">
        <v>389</v>
      </c>
      <c r="G16" s="143">
        <f>'DD-EGL'!B6</f>
        <v>0</v>
      </c>
      <c r="H16" s="144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261</v>
      </c>
    </row>
    <row r="2" spans="1:25" x14ac:dyDescent="0.2">
      <c r="A2" s="105" t="s">
        <v>65</v>
      </c>
    </row>
    <row r="3" spans="1:25" x14ac:dyDescent="0.2">
      <c r="A3" s="104">
        <f>'E-Mail'!$B$1</f>
        <v>36987</v>
      </c>
    </row>
    <row r="4" spans="1:25" x14ac:dyDescent="0.2">
      <c r="A4" s="105"/>
    </row>
    <row r="5" spans="1:25" ht="13.5" thickBot="1" x14ac:dyDescent="0.25">
      <c r="A5" s="20" t="s">
        <v>74</v>
      </c>
      <c r="B5" s="20" t="s">
        <v>73</v>
      </c>
      <c r="C5" s="20" t="s">
        <v>8</v>
      </c>
    </row>
    <row r="6" spans="1:25" x14ac:dyDescent="0.2">
      <c r="A6" s="17" t="s">
        <v>297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84</v>
      </c>
      <c r="B7" s="21">
        <f>COUNTIF($F$10:$F$5002,A7)</f>
        <v>11</v>
      </c>
      <c r="C7" s="21">
        <f>SUMIF($F$10:$F$5003,A7,$C$10:$C$5003)</f>
        <v>165000</v>
      </c>
    </row>
    <row r="8" spans="1:25" x14ac:dyDescent="0.2">
      <c r="A8" s="17" t="s">
        <v>79</v>
      </c>
      <c r="B8" s="21">
        <f>COUNTIF($F$10:$F$5002,A8)</f>
        <v>2</v>
      </c>
      <c r="C8" s="21">
        <f>SUMIF($F$10:$F$5003,A8,$C$10:$C$5003)</f>
        <v>1600</v>
      </c>
    </row>
    <row r="9" spans="1:25" ht="13.5" thickBot="1" x14ac:dyDescent="0.25"/>
    <row r="10" spans="1:25" ht="26.25" thickBot="1" x14ac:dyDescent="0.25">
      <c r="A10" s="25" t="s">
        <v>260</v>
      </c>
      <c r="B10" s="24" t="s">
        <v>263</v>
      </c>
      <c r="C10" s="25" t="s">
        <v>76</v>
      </c>
      <c r="D10" s="78" t="s">
        <v>275</v>
      </c>
      <c r="E10" s="78" t="s">
        <v>276</v>
      </c>
      <c r="F10" s="78" t="s">
        <v>277</v>
      </c>
      <c r="G10" s="78" t="s">
        <v>278</v>
      </c>
      <c r="H10" s="78" t="s">
        <v>279</v>
      </c>
      <c r="I10" s="78" t="s">
        <v>280</v>
      </c>
      <c r="J10" s="78" t="s">
        <v>281</v>
      </c>
      <c r="K10" s="78" t="s">
        <v>282</v>
      </c>
      <c r="L10" s="78" t="s">
        <v>283</v>
      </c>
      <c r="M10" s="78" t="s">
        <v>284</v>
      </c>
      <c r="N10" s="78" t="s">
        <v>285</v>
      </c>
      <c r="O10" s="78" t="s">
        <v>286</v>
      </c>
      <c r="P10" s="78" t="s">
        <v>287</v>
      </c>
      <c r="Q10" s="78" t="s">
        <v>288</v>
      </c>
      <c r="R10" s="78" t="s">
        <v>289</v>
      </c>
      <c r="S10" s="78" t="s">
        <v>290</v>
      </c>
      <c r="T10" s="78" t="s">
        <v>291</v>
      </c>
      <c r="U10" s="78" t="s">
        <v>292</v>
      </c>
      <c r="V10" s="78" t="s">
        <v>293</v>
      </c>
      <c r="W10" s="78" t="s">
        <v>294</v>
      </c>
      <c r="X10" s="78" t="s">
        <v>295</v>
      </c>
      <c r="Y10" s="78" t="s">
        <v>296</v>
      </c>
    </row>
    <row r="11" spans="1:25" ht="25.5" x14ac:dyDescent="0.2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77</v>
      </c>
      <c r="E11" s="79" t="s">
        <v>78</v>
      </c>
      <c r="F11" s="79" t="s">
        <v>79</v>
      </c>
      <c r="G11" s="79" t="s">
        <v>175</v>
      </c>
      <c r="H11" s="79" t="s">
        <v>435</v>
      </c>
      <c r="I11" s="79" t="s">
        <v>81</v>
      </c>
      <c r="J11" s="79" t="s">
        <v>360</v>
      </c>
      <c r="K11" s="79" t="s">
        <v>361</v>
      </c>
      <c r="L11" s="79" t="s">
        <v>362</v>
      </c>
      <c r="M11" s="79" t="s">
        <v>363</v>
      </c>
      <c r="N11" s="79" t="s">
        <v>364</v>
      </c>
      <c r="O11" s="79" t="s">
        <v>82</v>
      </c>
      <c r="P11" s="83">
        <v>36990</v>
      </c>
      <c r="Q11" s="83">
        <v>36990</v>
      </c>
      <c r="R11" s="79" t="s">
        <v>365</v>
      </c>
      <c r="S11" s="79"/>
      <c r="T11" s="80">
        <v>36987</v>
      </c>
      <c r="U11" s="79" t="s">
        <v>616</v>
      </c>
      <c r="V11" s="79" t="s">
        <v>366</v>
      </c>
      <c r="W11" s="79">
        <v>50</v>
      </c>
      <c r="X11" s="79">
        <v>59.5</v>
      </c>
      <c r="Y11" s="79">
        <v>22614</v>
      </c>
    </row>
    <row r="12" spans="1:25" ht="25.5" x14ac:dyDescent="0.2">
      <c r="A12" s="31" t="str">
        <f t="shared" si="0"/>
        <v>Gautam Gupta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77</v>
      </c>
      <c r="E12" s="81" t="s">
        <v>78</v>
      </c>
      <c r="F12" s="81" t="s">
        <v>79</v>
      </c>
      <c r="G12" s="81" t="s">
        <v>175</v>
      </c>
      <c r="H12" s="81" t="s">
        <v>435</v>
      </c>
      <c r="I12" s="81" t="s">
        <v>81</v>
      </c>
      <c r="J12" s="81" t="s">
        <v>360</v>
      </c>
      <c r="K12" s="81" t="s">
        <v>361</v>
      </c>
      <c r="L12" s="81" t="s">
        <v>362</v>
      </c>
      <c r="M12" s="81" t="s">
        <v>363</v>
      </c>
      <c r="N12" s="81" t="s">
        <v>364</v>
      </c>
      <c r="O12" s="81" t="s">
        <v>82</v>
      </c>
      <c r="P12" s="84">
        <v>36990</v>
      </c>
      <c r="Q12" s="84">
        <v>36990</v>
      </c>
      <c r="R12" s="81" t="s">
        <v>365</v>
      </c>
      <c r="S12" s="81"/>
      <c r="T12" s="82">
        <v>36987</v>
      </c>
      <c r="U12" s="81" t="s">
        <v>617</v>
      </c>
      <c r="V12" s="81" t="s">
        <v>366</v>
      </c>
      <c r="W12" s="81">
        <v>50</v>
      </c>
      <c r="X12" s="81">
        <v>60</v>
      </c>
      <c r="Y12" s="81">
        <v>22615</v>
      </c>
    </row>
    <row r="13" spans="1:25" ht="25.5" x14ac:dyDescent="0.2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3</v>
      </c>
      <c r="C13" s="31">
        <f t="shared" ref="C13:C76" si="2">B13*W13</f>
        <v>15000</v>
      </c>
      <c r="D13" s="79" t="s">
        <v>77</v>
      </c>
      <c r="E13" s="79" t="s">
        <v>78</v>
      </c>
      <c r="F13" s="79" t="s">
        <v>84</v>
      </c>
      <c r="G13" s="79" t="s">
        <v>85</v>
      </c>
      <c r="H13" s="79" t="s">
        <v>414</v>
      </c>
      <c r="I13" s="79" t="s">
        <v>86</v>
      </c>
      <c r="J13" s="79" t="s">
        <v>87</v>
      </c>
      <c r="K13" s="79" t="s">
        <v>88</v>
      </c>
      <c r="L13" s="79" t="s">
        <v>415</v>
      </c>
      <c r="M13" s="79" t="s">
        <v>89</v>
      </c>
      <c r="N13" s="79"/>
      <c r="O13" s="79" t="s">
        <v>378</v>
      </c>
      <c r="P13" s="83">
        <v>36988</v>
      </c>
      <c r="Q13" s="83">
        <v>36990</v>
      </c>
      <c r="R13" s="79"/>
      <c r="S13" s="79"/>
      <c r="T13" s="80">
        <v>36987</v>
      </c>
      <c r="U13" s="79" t="s">
        <v>440</v>
      </c>
      <c r="V13" s="79" t="s">
        <v>366</v>
      </c>
      <c r="W13" s="79">
        <v>5000</v>
      </c>
      <c r="X13" s="79">
        <v>5.25</v>
      </c>
      <c r="Y13" s="79">
        <v>22753</v>
      </c>
    </row>
    <row r="14" spans="1:25" ht="25.5" x14ac:dyDescent="0.2">
      <c r="A14" s="31" t="str">
        <f t="shared" si="0"/>
        <v>Chris Germany</v>
      </c>
      <c r="B14" s="30">
        <f t="shared" si="1"/>
        <v>3</v>
      </c>
      <c r="C14" s="31">
        <f t="shared" si="2"/>
        <v>15000</v>
      </c>
      <c r="D14" s="81" t="s">
        <v>77</v>
      </c>
      <c r="E14" s="81" t="s">
        <v>78</v>
      </c>
      <c r="F14" s="81" t="s">
        <v>84</v>
      </c>
      <c r="G14" s="81" t="s">
        <v>85</v>
      </c>
      <c r="H14" s="81" t="s">
        <v>437</v>
      </c>
      <c r="I14" s="81" t="s">
        <v>86</v>
      </c>
      <c r="J14" s="81" t="s">
        <v>87</v>
      </c>
      <c r="K14" s="81" t="s">
        <v>88</v>
      </c>
      <c r="L14" s="81" t="s">
        <v>415</v>
      </c>
      <c r="M14" s="81" t="s">
        <v>89</v>
      </c>
      <c r="N14" s="81"/>
      <c r="O14" s="81" t="s">
        <v>378</v>
      </c>
      <c r="P14" s="84">
        <v>36988</v>
      </c>
      <c r="Q14" s="84">
        <v>36990</v>
      </c>
      <c r="R14" s="81"/>
      <c r="S14" s="81"/>
      <c r="T14" s="82">
        <v>36987</v>
      </c>
      <c r="U14" s="81" t="s">
        <v>618</v>
      </c>
      <c r="V14" s="81" t="s">
        <v>366</v>
      </c>
      <c r="W14" s="81">
        <v>5000</v>
      </c>
      <c r="X14" s="81">
        <v>5.2050000000000001</v>
      </c>
      <c r="Y14" s="81">
        <v>22697</v>
      </c>
    </row>
    <row r="15" spans="1:25" ht="25.5" x14ac:dyDescent="0.2">
      <c r="A15" s="31" t="str">
        <f t="shared" si="0"/>
        <v>Dan Junek</v>
      </c>
      <c r="B15" s="30">
        <f t="shared" si="1"/>
        <v>3</v>
      </c>
      <c r="C15" s="31">
        <f t="shared" si="2"/>
        <v>15000</v>
      </c>
      <c r="D15" s="79" t="s">
        <v>77</v>
      </c>
      <c r="E15" s="79" t="s">
        <v>78</v>
      </c>
      <c r="F15" s="79" t="s">
        <v>84</v>
      </c>
      <c r="G15" s="79" t="s">
        <v>92</v>
      </c>
      <c r="H15" s="79" t="s">
        <v>619</v>
      </c>
      <c r="I15" s="79" t="s">
        <v>86</v>
      </c>
      <c r="J15" s="79" t="s">
        <v>87</v>
      </c>
      <c r="K15" s="79" t="s">
        <v>88</v>
      </c>
      <c r="L15" s="79" t="s">
        <v>620</v>
      </c>
      <c r="M15" s="79" t="s">
        <v>89</v>
      </c>
      <c r="N15" s="79"/>
      <c r="O15" s="79" t="s">
        <v>378</v>
      </c>
      <c r="P15" s="83">
        <v>36988</v>
      </c>
      <c r="Q15" s="83">
        <v>36990</v>
      </c>
      <c r="R15" s="79"/>
      <c r="S15" s="79"/>
      <c r="T15" s="80">
        <v>36987</v>
      </c>
      <c r="U15" s="79" t="s">
        <v>621</v>
      </c>
      <c r="V15" s="79" t="s">
        <v>366</v>
      </c>
      <c r="W15" s="79">
        <v>5000</v>
      </c>
      <c r="X15" s="79">
        <v>5.64</v>
      </c>
      <c r="Y15" s="79">
        <v>22776</v>
      </c>
    </row>
    <row r="16" spans="1:25" ht="25.5" x14ac:dyDescent="0.2">
      <c r="A16" s="31" t="str">
        <f t="shared" si="0"/>
        <v>Susan Pereira</v>
      </c>
      <c r="B16" s="30">
        <f t="shared" si="1"/>
        <v>3</v>
      </c>
      <c r="C16" s="31">
        <f t="shared" si="2"/>
        <v>15000</v>
      </c>
      <c r="D16" s="81" t="s">
        <v>77</v>
      </c>
      <c r="E16" s="81" t="s">
        <v>78</v>
      </c>
      <c r="F16" s="81" t="s">
        <v>84</v>
      </c>
      <c r="G16" s="81" t="s">
        <v>93</v>
      </c>
      <c r="H16" s="81" t="s">
        <v>417</v>
      </c>
      <c r="I16" s="81" t="s">
        <v>86</v>
      </c>
      <c r="J16" s="81" t="s">
        <v>87</v>
      </c>
      <c r="K16" s="81" t="s">
        <v>88</v>
      </c>
      <c r="L16" s="81" t="s">
        <v>622</v>
      </c>
      <c r="M16" s="81" t="s">
        <v>89</v>
      </c>
      <c r="N16" s="81"/>
      <c r="O16" s="81" t="s">
        <v>378</v>
      </c>
      <c r="P16" s="84">
        <v>36988</v>
      </c>
      <c r="Q16" s="84">
        <v>36990</v>
      </c>
      <c r="R16" s="81"/>
      <c r="S16" s="81"/>
      <c r="T16" s="82">
        <v>36987</v>
      </c>
      <c r="U16" s="81" t="s">
        <v>623</v>
      </c>
      <c r="V16" s="81" t="s">
        <v>366</v>
      </c>
      <c r="W16" s="81">
        <v>5000</v>
      </c>
      <c r="X16" s="81">
        <v>5.37</v>
      </c>
      <c r="Y16" s="81">
        <v>22758</v>
      </c>
    </row>
    <row r="17" spans="1:25" ht="25.5" x14ac:dyDescent="0.2">
      <c r="A17" s="31" t="str">
        <f t="shared" si="0"/>
        <v>Kelli Stevens</v>
      </c>
      <c r="B17" s="30">
        <f t="shared" si="1"/>
        <v>3</v>
      </c>
      <c r="C17" s="31">
        <f t="shared" si="2"/>
        <v>15000</v>
      </c>
      <c r="D17" s="79" t="s">
        <v>77</v>
      </c>
      <c r="E17" s="79" t="s">
        <v>78</v>
      </c>
      <c r="F17" s="79" t="s">
        <v>84</v>
      </c>
      <c r="G17" s="79" t="s">
        <v>96</v>
      </c>
      <c r="H17" s="79" t="s">
        <v>379</v>
      </c>
      <c r="I17" s="79" t="s">
        <v>86</v>
      </c>
      <c r="J17" s="79" t="s">
        <v>87</v>
      </c>
      <c r="K17" s="79" t="s">
        <v>88</v>
      </c>
      <c r="L17" s="79" t="s">
        <v>624</v>
      </c>
      <c r="M17" s="79" t="s">
        <v>89</v>
      </c>
      <c r="N17" s="79"/>
      <c r="O17" s="79" t="s">
        <v>378</v>
      </c>
      <c r="P17" s="83">
        <v>36988</v>
      </c>
      <c r="Q17" s="83">
        <v>36990</v>
      </c>
      <c r="R17" s="79"/>
      <c r="S17" s="79"/>
      <c r="T17" s="80">
        <v>36987</v>
      </c>
      <c r="U17" s="79" t="s">
        <v>436</v>
      </c>
      <c r="V17" s="79" t="s">
        <v>83</v>
      </c>
      <c r="W17" s="79">
        <v>5000</v>
      </c>
      <c r="X17" s="79">
        <v>5.23</v>
      </c>
      <c r="Y17" s="79">
        <v>22807</v>
      </c>
    </row>
    <row r="18" spans="1:25" ht="25.5" x14ac:dyDescent="0.2">
      <c r="A18" s="31" t="str">
        <f t="shared" si="0"/>
        <v>Kelli Stevens</v>
      </c>
      <c r="B18" s="30">
        <f t="shared" si="1"/>
        <v>3</v>
      </c>
      <c r="C18" s="31">
        <f t="shared" si="2"/>
        <v>15000</v>
      </c>
      <c r="D18" s="81" t="s">
        <v>77</v>
      </c>
      <c r="E18" s="81" t="s">
        <v>78</v>
      </c>
      <c r="F18" s="81" t="s">
        <v>84</v>
      </c>
      <c r="G18" s="81" t="s">
        <v>96</v>
      </c>
      <c r="H18" s="81" t="s">
        <v>379</v>
      </c>
      <c r="I18" s="81" t="s">
        <v>86</v>
      </c>
      <c r="J18" s="81" t="s">
        <v>87</v>
      </c>
      <c r="K18" s="81" t="s">
        <v>88</v>
      </c>
      <c r="L18" s="81" t="s">
        <v>624</v>
      </c>
      <c r="M18" s="81" t="s">
        <v>89</v>
      </c>
      <c r="N18" s="81"/>
      <c r="O18" s="81" t="s">
        <v>378</v>
      </c>
      <c r="P18" s="84">
        <v>36988</v>
      </c>
      <c r="Q18" s="84">
        <v>36990</v>
      </c>
      <c r="R18" s="81"/>
      <c r="S18" s="81"/>
      <c r="T18" s="82">
        <v>36987</v>
      </c>
      <c r="U18" s="81" t="s">
        <v>416</v>
      </c>
      <c r="V18" s="81" t="s">
        <v>83</v>
      </c>
      <c r="W18" s="81">
        <v>5000</v>
      </c>
      <c r="X18" s="81">
        <v>5.21</v>
      </c>
      <c r="Y18" s="81">
        <v>22815</v>
      </c>
    </row>
    <row r="19" spans="1:25" ht="25.5" x14ac:dyDescent="0.2">
      <c r="A19" s="31" t="str">
        <f t="shared" si="0"/>
        <v>Kelli Stevens</v>
      </c>
      <c r="B19" s="30">
        <f t="shared" si="1"/>
        <v>3</v>
      </c>
      <c r="C19" s="31">
        <f t="shared" si="2"/>
        <v>15000</v>
      </c>
      <c r="D19" s="79" t="s">
        <v>77</v>
      </c>
      <c r="E19" s="79" t="s">
        <v>78</v>
      </c>
      <c r="F19" s="79" t="s">
        <v>84</v>
      </c>
      <c r="G19" s="79" t="s">
        <v>96</v>
      </c>
      <c r="H19" s="79" t="s">
        <v>379</v>
      </c>
      <c r="I19" s="79" t="s">
        <v>86</v>
      </c>
      <c r="J19" s="79" t="s">
        <v>87</v>
      </c>
      <c r="K19" s="79" t="s">
        <v>88</v>
      </c>
      <c r="L19" s="79" t="s">
        <v>624</v>
      </c>
      <c r="M19" s="79" t="s">
        <v>89</v>
      </c>
      <c r="N19" s="79"/>
      <c r="O19" s="79" t="s">
        <v>378</v>
      </c>
      <c r="P19" s="83">
        <v>36988</v>
      </c>
      <c r="Q19" s="83">
        <v>36990</v>
      </c>
      <c r="R19" s="79"/>
      <c r="S19" s="79"/>
      <c r="T19" s="80">
        <v>36987</v>
      </c>
      <c r="U19" s="79" t="s">
        <v>625</v>
      </c>
      <c r="V19" s="79" t="s">
        <v>366</v>
      </c>
      <c r="W19" s="79">
        <v>5000</v>
      </c>
      <c r="X19" s="79">
        <v>5.2750000000000004</v>
      </c>
      <c r="Y19" s="79">
        <v>22826</v>
      </c>
    </row>
    <row r="20" spans="1:25" ht="25.5" x14ac:dyDescent="0.2">
      <c r="A20" s="31" t="str">
        <f t="shared" si="0"/>
        <v>Kelli Stevens</v>
      </c>
      <c r="B20" s="30">
        <f t="shared" si="1"/>
        <v>3</v>
      </c>
      <c r="C20" s="31">
        <f t="shared" si="2"/>
        <v>15000</v>
      </c>
      <c r="D20" s="81" t="s">
        <v>77</v>
      </c>
      <c r="E20" s="81" t="s">
        <v>78</v>
      </c>
      <c r="F20" s="81" t="s">
        <v>84</v>
      </c>
      <c r="G20" s="81" t="s">
        <v>96</v>
      </c>
      <c r="H20" s="81" t="s">
        <v>379</v>
      </c>
      <c r="I20" s="81" t="s">
        <v>86</v>
      </c>
      <c r="J20" s="81" t="s">
        <v>87</v>
      </c>
      <c r="K20" s="81" t="s">
        <v>88</v>
      </c>
      <c r="L20" s="81" t="s">
        <v>438</v>
      </c>
      <c r="M20" s="81" t="s">
        <v>89</v>
      </c>
      <c r="N20" s="81"/>
      <c r="O20" s="81" t="s">
        <v>378</v>
      </c>
      <c r="P20" s="84">
        <v>36988</v>
      </c>
      <c r="Q20" s="84">
        <v>36990</v>
      </c>
      <c r="R20" s="81"/>
      <c r="S20" s="81"/>
      <c r="T20" s="82">
        <v>36987</v>
      </c>
      <c r="U20" s="81" t="s">
        <v>626</v>
      </c>
      <c r="V20" s="81" t="s">
        <v>83</v>
      </c>
      <c r="W20" s="81">
        <v>5000</v>
      </c>
      <c r="X20" s="81">
        <v>5.2525000000000004</v>
      </c>
      <c r="Y20" s="81">
        <v>22669</v>
      </c>
    </row>
    <row r="21" spans="1:25" ht="25.5" x14ac:dyDescent="0.2">
      <c r="A21" s="31" t="str">
        <f t="shared" si="0"/>
        <v>Kelli Stevens</v>
      </c>
      <c r="B21" s="30">
        <f t="shared" si="1"/>
        <v>3</v>
      </c>
      <c r="C21" s="31">
        <f t="shared" si="2"/>
        <v>15000</v>
      </c>
      <c r="D21" s="79" t="s">
        <v>77</v>
      </c>
      <c r="E21" s="79" t="s">
        <v>78</v>
      </c>
      <c r="F21" s="79" t="s">
        <v>84</v>
      </c>
      <c r="G21" s="79" t="s">
        <v>96</v>
      </c>
      <c r="H21" s="79" t="s">
        <v>379</v>
      </c>
      <c r="I21" s="79" t="s">
        <v>86</v>
      </c>
      <c r="J21" s="79" t="s">
        <v>87</v>
      </c>
      <c r="K21" s="79" t="s">
        <v>88</v>
      </c>
      <c r="L21" s="79" t="s">
        <v>438</v>
      </c>
      <c r="M21" s="79" t="s">
        <v>89</v>
      </c>
      <c r="N21" s="79"/>
      <c r="O21" s="79" t="s">
        <v>378</v>
      </c>
      <c r="P21" s="83">
        <v>36988</v>
      </c>
      <c r="Q21" s="83">
        <v>36990</v>
      </c>
      <c r="R21" s="79"/>
      <c r="S21" s="79"/>
      <c r="T21" s="80">
        <v>36987</v>
      </c>
      <c r="U21" s="79" t="s">
        <v>627</v>
      </c>
      <c r="V21" s="79" t="s">
        <v>83</v>
      </c>
      <c r="W21" s="79">
        <v>5000</v>
      </c>
      <c r="X21" s="79">
        <v>5.2424999999999997</v>
      </c>
      <c r="Y21" s="79">
        <v>22685</v>
      </c>
    </row>
    <row r="22" spans="1:25" ht="25.5" x14ac:dyDescent="0.2">
      <c r="A22" s="31" t="str">
        <f t="shared" si="0"/>
        <v>Kelli Stevens</v>
      </c>
      <c r="B22" s="30">
        <f t="shared" si="1"/>
        <v>3</v>
      </c>
      <c r="C22" s="31">
        <f t="shared" si="2"/>
        <v>15000</v>
      </c>
      <c r="D22" s="81" t="s">
        <v>77</v>
      </c>
      <c r="E22" s="81" t="s">
        <v>78</v>
      </c>
      <c r="F22" s="81" t="s">
        <v>84</v>
      </c>
      <c r="G22" s="81" t="s">
        <v>96</v>
      </c>
      <c r="H22" s="81" t="s">
        <v>379</v>
      </c>
      <c r="I22" s="81" t="s">
        <v>86</v>
      </c>
      <c r="J22" s="81" t="s">
        <v>87</v>
      </c>
      <c r="K22" s="81" t="s">
        <v>88</v>
      </c>
      <c r="L22" s="81" t="s">
        <v>439</v>
      </c>
      <c r="M22" s="81" t="s">
        <v>89</v>
      </c>
      <c r="N22" s="81"/>
      <c r="O22" s="81" t="s">
        <v>378</v>
      </c>
      <c r="P22" s="84">
        <v>36988</v>
      </c>
      <c r="Q22" s="84">
        <v>36990</v>
      </c>
      <c r="R22" s="81"/>
      <c r="S22" s="81"/>
      <c r="T22" s="82">
        <v>36987</v>
      </c>
      <c r="U22" s="81" t="s">
        <v>628</v>
      </c>
      <c r="V22" s="81" t="s">
        <v>366</v>
      </c>
      <c r="W22" s="81">
        <v>5000</v>
      </c>
      <c r="X22" s="81">
        <v>5.2</v>
      </c>
      <c r="Y22" s="81">
        <v>22771</v>
      </c>
    </row>
    <row r="23" spans="1:25" ht="25.5" x14ac:dyDescent="0.2">
      <c r="A23" s="31" t="str">
        <f t="shared" si="0"/>
        <v>Kelli Stevens</v>
      </c>
      <c r="B23" s="30">
        <f t="shared" si="1"/>
        <v>3</v>
      </c>
      <c r="C23" s="31">
        <f t="shared" si="2"/>
        <v>15000</v>
      </c>
      <c r="D23" s="79" t="s">
        <v>77</v>
      </c>
      <c r="E23" s="79" t="s">
        <v>78</v>
      </c>
      <c r="F23" s="79" t="s">
        <v>84</v>
      </c>
      <c r="G23" s="79" t="s">
        <v>96</v>
      </c>
      <c r="H23" s="79" t="s">
        <v>379</v>
      </c>
      <c r="I23" s="79" t="s">
        <v>86</v>
      </c>
      <c r="J23" s="79" t="s">
        <v>87</v>
      </c>
      <c r="K23" s="79" t="s">
        <v>88</v>
      </c>
      <c r="L23" s="79" t="s">
        <v>439</v>
      </c>
      <c r="M23" s="79" t="s">
        <v>89</v>
      </c>
      <c r="N23" s="79"/>
      <c r="O23" s="79" t="s">
        <v>378</v>
      </c>
      <c r="P23" s="83">
        <v>36988</v>
      </c>
      <c r="Q23" s="83">
        <v>36990</v>
      </c>
      <c r="R23" s="79"/>
      <c r="S23" s="79"/>
      <c r="T23" s="80">
        <v>36987</v>
      </c>
      <c r="U23" s="79" t="s">
        <v>629</v>
      </c>
      <c r="V23" s="79" t="s">
        <v>366</v>
      </c>
      <c r="W23" s="79">
        <v>5000</v>
      </c>
      <c r="X23" s="79">
        <v>5.2625000000000002</v>
      </c>
      <c r="Y23" s="79">
        <v>22806</v>
      </c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261</v>
      </c>
    </row>
    <row r="2" spans="1:28" x14ac:dyDescent="0.2">
      <c r="A2" s="105" t="s">
        <v>70</v>
      </c>
    </row>
    <row r="3" spans="1:28" x14ac:dyDescent="0.2">
      <c r="A3" s="104">
        <f>'E-Mail'!$B$1</f>
        <v>36987</v>
      </c>
    </row>
    <row r="4" spans="1:28" x14ac:dyDescent="0.2">
      <c r="A4" s="105"/>
    </row>
    <row r="5" spans="1:28" ht="13.5" thickBot="1" x14ac:dyDescent="0.25">
      <c r="A5" s="20" t="s">
        <v>74</v>
      </c>
      <c r="B5" s="20" t="s">
        <v>73</v>
      </c>
      <c r="C5" s="20" t="s">
        <v>8</v>
      </c>
    </row>
    <row r="6" spans="1:28" x14ac:dyDescent="0.2">
      <c r="A6" s="17" t="s">
        <v>79</v>
      </c>
      <c r="B6" s="21">
        <f>COUNTIF($I$9:$I$4996,A6)</f>
        <v>6</v>
      </c>
      <c r="C6" s="21">
        <f>SUMIF($I$9:$I$4997,A6,$E$9:$E$4997)</f>
        <v>105600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260</v>
      </c>
      <c r="B9" s="7" t="s">
        <v>97</v>
      </c>
      <c r="C9" s="35" t="s">
        <v>98</v>
      </c>
      <c r="D9" s="35" t="s">
        <v>263</v>
      </c>
      <c r="E9" s="35" t="s">
        <v>76</v>
      </c>
      <c r="F9" s="36" t="s">
        <v>99</v>
      </c>
      <c r="G9" s="78" t="s">
        <v>275</v>
      </c>
      <c r="H9" s="78" t="s">
        <v>276</v>
      </c>
      <c r="I9" s="78" t="s">
        <v>277</v>
      </c>
      <c r="J9" s="78" t="s">
        <v>278</v>
      </c>
      <c r="K9" s="78" t="s">
        <v>279</v>
      </c>
      <c r="L9" s="78" t="s">
        <v>280</v>
      </c>
      <c r="M9" s="78" t="s">
        <v>281</v>
      </c>
      <c r="N9" s="78" t="s">
        <v>282</v>
      </c>
      <c r="O9" s="78" t="s">
        <v>283</v>
      </c>
      <c r="P9" s="78" t="s">
        <v>284</v>
      </c>
      <c r="Q9" s="78" t="s">
        <v>285</v>
      </c>
      <c r="R9" s="78" t="s">
        <v>286</v>
      </c>
      <c r="S9" s="78" t="s">
        <v>287</v>
      </c>
      <c r="T9" s="78" t="s">
        <v>288</v>
      </c>
      <c r="U9" s="78" t="s">
        <v>289</v>
      </c>
      <c r="V9" s="78" t="s">
        <v>290</v>
      </c>
      <c r="W9" s="78" t="s">
        <v>291</v>
      </c>
      <c r="X9" s="78" t="s">
        <v>292</v>
      </c>
      <c r="Y9" s="78" t="s">
        <v>293</v>
      </c>
      <c r="Z9" s="78" t="s">
        <v>294</v>
      </c>
      <c r="AA9" s="78" t="s">
        <v>295</v>
      </c>
      <c r="AB9" s="78" t="s">
        <v>296</v>
      </c>
    </row>
    <row r="10" spans="1:28" ht="25.5" x14ac:dyDescent="0.2">
      <c r="A10" s="41" t="str">
        <f t="shared" ref="A10:A36" si="0">VLOOKUP(J10,DDEPM_USERS,2,FALSE)</f>
        <v>Clint Dean</v>
      </c>
      <c r="B10" s="38">
        <f t="shared" ref="B10:B15" si="1">IF(ISNUMBER(FIND("-",U10))=TRUE,VALUE(MID(U10,FIND("-",U10)-1,1)),16)</f>
        <v>7</v>
      </c>
      <c r="C10" s="38">
        <f t="shared" ref="C10:C15" si="2">IF(ISNUMBER(FIND("-",U10))=TRUE,VALUE(MID(U10,FIND("-",U10)+1,2)),24)</f>
        <v>22</v>
      </c>
      <c r="D10" s="39">
        <f t="shared" ref="D10:D36" si="3">T10-S10+1</f>
        <v>59</v>
      </c>
      <c r="E10" s="40">
        <f t="shared" ref="E10:E36" si="4">Z10*(C10-B10+1)*D10</f>
        <v>47200</v>
      </c>
      <c r="F10" s="41">
        <f t="shared" ref="F10:F36" si="5">E10*AA10</f>
        <v>2301000</v>
      </c>
      <c r="G10" s="79" t="s">
        <v>77</v>
      </c>
      <c r="H10" s="79" t="s">
        <v>100</v>
      </c>
      <c r="I10" s="79" t="s">
        <v>79</v>
      </c>
      <c r="J10" s="79" t="s">
        <v>101</v>
      </c>
      <c r="K10" s="79" t="s">
        <v>418</v>
      </c>
      <c r="L10" s="79" t="s">
        <v>81</v>
      </c>
      <c r="M10" s="79" t="s">
        <v>87</v>
      </c>
      <c r="N10" s="79" t="s">
        <v>88</v>
      </c>
      <c r="O10" s="79" t="s">
        <v>419</v>
      </c>
      <c r="P10" s="79" t="s">
        <v>89</v>
      </c>
      <c r="Q10" s="79"/>
      <c r="R10" s="79" t="s">
        <v>441</v>
      </c>
      <c r="S10" s="83">
        <v>37257</v>
      </c>
      <c r="T10" s="83">
        <v>37315</v>
      </c>
      <c r="U10" s="79" t="s">
        <v>102</v>
      </c>
      <c r="V10" s="79"/>
      <c r="W10" s="80">
        <v>36987</v>
      </c>
      <c r="X10" s="79" t="s">
        <v>630</v>
      </c>
      <c r="Y10" s="79" t="s">
        <v>83</v>
      </c>
      <c r="Z10" s="79">
        <v>50</v>
      </c>
      <c r="AA10" s="79">
        <v>48.75</v>
      </c>
      <c r="AB10" s="79">
        <v>22845</v>
      </c>
    </row>
    <row r="11" spans="1:28" ht="25.5" x14ac:dyDescent="0.2">
      <c r="A11" s="41" t="str">
        <f t="shared" si="0"/>
        <v>Clint Dean</v>
      </c>
      <c r="B11" s="38">
        <f t="shared" si="1"/>
        <v>7</v>
      </c>
      <c r="C11" s="38">
        <f t="shared" si="2"/>
        <v>22</v>
      </c>
      <c r="D11" s="39">
        <f t="shared" si="3"/>
        <v>30</v>
      </c>
      <c r="E11" s="40">
        <f t="shared" si="4"/>
        <v>24000</v>
      </c>
      <c r="F11" s="41">
        <f t="shared" si="5"/>
        <v>1740000</v>
      </c>
      <c r="G11" s="81" t="s">
        <v>77</v>
      </c>
      <c r="H11" s="81" t="s">
        <v>100</v>
      </c>
      <c r="I11" s="81" t="s">
        <v>79</v>
      </c>
      <c r="J11" s="81" t="s">
        <v>101</v>
      </c>
      <c r="K11" s="81" t="s">
        <v>418</v>
      </c>
      <c r="L11" s="81" t="s">
        <v>81</v>
      </c>
      <c r="M11" s="81" t="s">
        <v>87</v>
      </c>
      <c r="N11" s="81" t="s">
        <v>88</v>
      </c>
      <c r="O11" s="81" t="s">
        <v>419</v>
      </c>
      <c r="P11" s="81" t="s">
        <v>89</v>
      </c>
      <c r="Q11" s="81"/>
      <c r="R11" s="81" t="s">
        <v>442</v>
      </c>
      <c r="S11" s="84">
        <v>37043</v>
      </c>
      <c r="T11" s="84">
        <v>37072</v>
      </c>
      <c r="U11" s="81" t="s">
        <v>102</v>
      </c>
      <c r="V11" s="81"/>
      <c r="W11" s="82">
        <v>36987</v>
      </c>
      <c r="X11" s="81" t="s">
        <v>631</v>
      </c>
      <c r="Y11" s="81" t="s">
        <v>83</v>
      </c>
      <c r="Z11" s="81">
        <v>50</v>
      </c>
      <c r="AA11" s="81">
        <v>72.5</v>
      </c>
      <c r="AB11" s="81">
        <v>22821</v>
      </c>
    </row>
    <row r="12" spans="1:28" ht="25.5" x14ac:dyDescent="0.2">
      <c r="A12" s="41" t="str">
        <f t="shared" si="0"/>
        <v>Clint Dean</v>
      </c>
      <c r="B12" s="38">
        <f t="shared" si="1"/>
        <v>7</v>
      </c>
      <c r="C12" s="38">
        <f t="shared" si="2"/>
        <v>22</v>
      </c>
      <c r="D12" s="39">
        <f t="shared" si="3"/>
        <v>31</v>
      </c>
      <c r="E12" s="40">
        <f t="shared" si="4"/>
        <v>24800</v>
      </c>
      <c r="F12" s="41">
        <f t="shared" si="5"/>
        <v>1500400</v>
      </c>
      <c r="G12" s="79" t="s">
        <v>77</v>
      </c>
      <c r="H12" s="79" t="s">
        <v>100</v>
      </c>
      <c r="I12" s="79" t="s">
        <v>79</v>
      </c>
      <c r="J12" s="79" t="s">
        <v>101</v>
      </c>
      <c r="K12" s="79" t="s">
        <v>418</v>
      </c>
      <c r="L12" s="79" t="s">
        <v>81</v>
      </c>
      <c r="M12" s="79" t="s">
        <v>87</v>
      </c>
      <c r="N12" s="79" t="s">
        <v>88</v>
      </c>
      <c r="O12" s="79" t="s">
        <v>419</v>
      </c>
      <c r="P12" s="79" t="s">
        <v>89</v>
      </c>
      <c r="Q12" s="79"/>
      <c r="R12" s="79" t="s">
        <v>632</v>
      </c>
      <c r="S12" s="83">
        <v>37012</v>
      </c>
      <c r="T12" s="83">
        <v>37042</v>
      </c>
      <c r="U12" s="79" t="s">
        <v>102</v>
      </c>
      <c r="V12" s="79"/>
      <c r="W12" s="80">
        <v>36987</v>
      </c>
      <c r="X12" s="79" t="s">
        <v>633</v>
      </c>
      <c r="Y12" s="79" t="s">
        <v>83</v>
      </c>
      <c r="Z12" s="79">
        <v>50</v>
      </c>
      <c r="AA12" s="79">
        <v>60.5</v>
      </c>
      <c r="AB12" s="79">
        <v>22635</v>
      </c>
    </row>
    <row r="13" spans="1:28" ht="25.5" x14ac:dyDescent="0.2">
      <c r="A13" s="41" t="str">
        <f t="shared" si="0"/>
        <v>Mike Carson</v>
      </c>
      <c r="B13" s="38">
        <f t="shared" si="1"/>
        <v>7</v>
      </c>
      <c r="C13" s="38">
        <f t="shared" si="2"/>
        <v>22</v>
      </c>
      <c r="D13" s="39">
        <f t="shared" si="3"/>
        <v>4</v>
      </c>
      <c r="E13" s="40">
        <f t="shared" si="4"/>
        <v>3200</v>
      </c>
      <c r="F13" s="41">
        <f t="shared" si="5"/>
        <v>174400</v>
      </c>
      <c r="G13" s="81" t="s">
        <v>77</v>
      </c>
      <c r="H13" s="81" t="s">
        <v>100</v>
      </c>
      <c r="I13" s="81" t="s">
        <v>79</v>
      </c>
      <c r="J13" s="81" t="s">
        <v>104</v>
      </c>
      <c r="K13" s="81" t="s">
        <v>386</v>
      </c>
      <c r="L13" s="81" t="s">
        <v>81</v>
      </c>
      <c r="M13" s="81" t="s">
        <v>87</v>
      </c>
      <c r="N13" s="81" t="s">
        <v>88</v>
      </c>
      <c r="O13" s="81" t="s">
        <v>634</v>
      </c>
      <c r="P13" s="81" t="s">
        <v>89</v>
      </c>
      <c r="Q13" s="81"/>
      <c r="R13" s="81" t="s">
        <v>635</v>
      </c>
      <c r="S13" s="84">
        <v>36991</v>
      </c>
      <c r="T13" s="84">
        <v>36994</v>
      </c>
      <c r="U13" s="81" t="s">
        <v>102</v>
      </c>
      <c r="V13" s="81"/>
      <c r="W13" s="82">
        <v>36987</v>
      </c>
      <c r="X13" s="81" t="s">
        <v>630</v>
      </c>
      <c r="Y13" s="81" t="s">
        <v>366</v>
      </c>
      <c r="Z13" s="81">
        <v>50</v>
      </c>
      <c r="AA13" s="81">
        <v>54.5</v>
      </c>
      <c r="AB13" s="81">
        <v>22844</v>
      </c>
    </row>
    <row r="14" spans="1:28" ht="25.5" x14ac:dyDescent="0.2">
      <c r="A14" s="41" t="str">
        <f t="shared" si="0"/>
        <v>Mike Carson</v>
      </c>
      <c r="B14" s="38">
        <f t="shared" si="1"/>
        <v>7</v>
      </c>
      <c r="C14" s="38">
        <f t="shared" si="2"/>
        <v>22</v>
      </c>
      <c r="D14" s="39">
        <f t="shared" si="3"/>
        <v>4</v>
      </c>
      <c r="E14" s="40">
        <f t="shared" si="4"/>
        <v>3200</v>
      </c>
      <c r="F14" s="41">
        <f t="shared" si="5"/>
        <v>176000</v>
      </c>
      <c r="G14" s="79" t="s">
        <v>77</v>
      </c>
      <c r="H14" s="79" t="s">
        <v>100</v>
      </c>
      <c r="I14" s="79" t="s">
        <v>79</v>
      </c>
      <c r="J14" s="79" t="s">
        <v>104</v>
      </c>
      <c r="K14" s="79" t="s">
        <v>386</v>
      </c>
      <c r="L14" s="79" t="s">
        <v>81</v>
      </c>
      <c r="M14" s="79" t="s">
        <v>87</v>
      </c>
      <c r="N14" s="79" t="s">
        <v>88</v>
      </c>
      <c r="O14" s="79" t="s">
        <v>634</v>
      </c>
      <c r="P14" s="79" t="s">
        <v>89</v>
      </c>
      <c r="Q14" s="79"/>
      <c r="R14" s="79" t="s">
        <v>635</v>
      </c>
      <c r="S14" s="83">
        <v>36991</v>
      </c>
      <c r="T14" s="83">
        <v>36994</v>
      </c>
      <c r="U14" s="79" t="s">
        <v>102</v>
      </c>
      <c r="V14" s="79"/>
      <c r="W14" s="80">
        <v>36987</v>
      </c>
      <c r="X14" s="79" t="s">
        <v>636</v>
      </c>
      <c r="Y14" s="79" t="s">
        <v>366</v>
      </c>
      <c r="Z14" s="79">
        <v>50</v>
      </c>
      <c r="AA14" s="79">
        <v>55</v>
      </c>
      <c r="AB14" s="79">
        <v>22858</v>
      </c>
    </row>
    <row r="15" spans="1:28" ht="25.5" x14ac:dyDescent="0.2">
      <c r="A15" s="41" t="str">
        <f t="shared" si="0"/>
        <v>Mike Carson</v>
      </c>
      <c r="B15" s="38">
        <f t="shared" si="1"/>
        <v>7</v>
      </c>
      <c r="C15" s="38">
        <f t="shared" si="2"/>
        <v>22</v>
      </c>
      <c r="D15" s="39">
        <f t="shared" si="3"/>
        <v>4</v>
      </c>
      <c r="E15" s="40">
        <f t="shared" si="4"/>
        <v>3200</v>
      </c>
      <c r="F15" s="41">
        <f t="shared" si="5"/>
        <v>180800</v>
      </c>
      <c r="G15" s="81" t="s">
        <v>77</v>
      </c>
      <c r="H15" s="81" t="s">
        <v>100</v>
      </c>
      <c r="I15" s="81" t="s">
        <v>79</v>
      </c>
      <c r="J15" s="81" t="s">
        <v>104</v>
      </c>
      <c r="K15" s="81" t="s">
        <v>443</v>
      </c>
      <c r="L15" s="81" t="s">
        <v>81</v>
      </c>
      <c r="M15" s="81" t="s">
        <v>87</v>
      </c>
      <c r="N15" s="81" t="s">
        <v>88</v>
      </c>
      <c r="O15" s="81" t="s">
        <v>334</v>
      </c>
      <c r="P15" s="81" t="s">
        <v>89</v>
      </c>
      <c r="Q15" s="81"/>
      <c r="R15" s="81" t="s">
        <v>635</v>
      </c>
      <c r="S15" s="84">
        <v>36991</v>
      </c>
      <c r="T15" s="84">
        <v>36994</v>
      </c>
      <c r="U15" s="81" t="s">
        <v>102</v>
      </c>
      <c r="V15" s="81"/>
      <c r="W15" s="82">
        <v>36987</v>
      </c>
      <c r="X15" s="81" t="s">
        <v>637</v>
      </c>
      <c r="Y15" s="81" t="s">
        <v>366</v>
      </c>
      <c r="Z15" s="81">
        <v>50</v>
      </c>
      <c r="AA15" s="81">
        <v>56.5</v>
      </c>
      <c r="AB15" s="81">
        <v>22835</v>
      </c>
    </row>
    <row r="16" spans="1:28" x14ac:dyDescent="0.2">
      <c r="A16" s="41" t="e">
        <f t="shared" si="0"/>
        <v>#N/A</v>
      </c>
      <c r="B16" s="38">
        <f t="shared" ref="B16:B78" si="6">IF(ISNUMBER(FIND("-",U16))=TRUE,VALUE(MID(U16,FIND("-",U16)-1,1)),16)</f>
        <v>16</v>
      </c>
      <c r="C16" s="38">
        <f t="shared" ref="C16:C78" si="7">IF(ISNUMBER(FIND("-",U16))=TRUE,VALUE(MID(U16,FIND("-",U16)+1,2)),24)</f>
        <v>24</v>
      </c>
      <c r="D16" s="39">
        <f t="shared" si="3"/>
        <v>1</v>
      </c>
      <c r="E16" s="40">
        <f t="shared" si="4"/>
        <v>0</v>
      </c>
      <c r="F16" s="41">
        <f t="shared" si="5"/>
        <v>0</v>
      </c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42"/>
      <c r="T16" s="42"/>
      <c r="U16" s="33"/>
      <c r="V16" s="33"/>
      <c r="W16" s="34"/>
      <c r="X16" s="33"/>
      <c r="Y16" s="33"/>
      <c r="Z16" s="33"/>
      <c r="AA16" s="33"/>
      <c r="AB16" s="33"/>
    </row>
    <row r="17" spans="1:28" x14ac:dyDescent="0.2">
      <c r="A17" s="41" t="e">
        <f t="shared" si="0"/>
        <v>#N/A</v>
      </c>
      <c r="B17" s="38">
        <f t="shared" si="6"/>
        <v>16</v>
      </c>
      <c r="C17" s="38">
        <f t="shared" si="7"/>
        <v>24</v>
      </c>
      <c r="D17" s="39">
        <f t="shared" si="3"/>
        <v>1</v>
      </c>
      <c r="E17" s="40">
        <f t="shared" si="4"/>
        <v>0</v>
      </c>
      <c r="F17" s="41">
        <f t="shared" si="5"/>
        <v>0</v>
      </c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37"/>
      <c r="T17" s="37"/>
      <c r="U17" s="27"/>
      <c r="V17" s="27"/>
      <c r="W17" s="29"/>
      <c r="X17" s="27"/>
      <c r="Y17" s="27"/>
      <c r="Z17" s="27"/>
      <c r="AA17" s="27"/>
      <c r="AB17" s="27"/>
    </row>
    <row r="18" spans="1:28" x14ac:dyDescent="0.2">
      <c r="A18" s="41" t="e">
        <f t="shared" si="0"/>
        <v>#N/A</v>
      </c>
      <c r="B18" s="38">
        <f t="shared" si="6"/>
        <v>16</v>
      </c>
      <c r="C18" s="38">
        <f t="shared" si="7"/>
        <v>24</v>
      </c>
      <c r="D18" s="39">
        <f t="shared" si="3"/>
        <v>1</v>
      </c>
      <c r="E18" s="40">
        <f t="shared" si="4"/>
        <v>0</v>
      </c>
      <c r="F18" s="41">
        <f t="shared" si="5"/>
        <v>0</v>
      </c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42"/>
      <c r="T18" s="42"/>
      <c r="U18" s="33"/>
      <c r="V18" s="33"/>
      <c r="W18" s="34"/>
      <c r="X18" s="33"/>
      <c r="Y18" s="33"/>
      <c r="Z18" s="33"/>
      <c r="AA18" s="33"/>
      <c r="AB18" s="33"/>
    </row>
    <row r="19" spans="1:28" x14ac:dyDescent="0.2">
      <c r="A19" s="41" t="e">
        <f t="shared" si="0"/>
        <v>#N/A</v>
      </c>
      <c r="B19" s="38">
        <f t="shared" si="6"/>
        <v>16</v>
      </c>
      <c r="C19" s="38">
        <f t="shared" si="7"/>
        <v>24</v>
      </c>
      <c r="D19" s="39">
        <f t="shared" si="3"/>
        <v>1</v>
      </c>
      <c r="E19" s="40">
        <f t="shared" si="4"/>
        <v>0</v>
      </c>
      <c r="F19" s="41">
        <f t="shared" si="5"/>
        <v>0</v>
      </c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37"/>
      <c r="T19" s="37"/>
      <c r="U19" s="27"/>
      <c r="V19" s="27"/>
      <c r="W19" s="29"/>
      <c r="X19" s="27"/>
      <c r="Y19" s="27"/>
      <c r="Z19" s="27"/>
      <c r="AA19" s="27"/>
      <c r="AB19" s="27"/>
    </row>
    <row r="20" spans="1:28" x14ac:dyDescent="0.2">
      <c r="A20" s="41" t="e">
        <f t="shared" si="0"/>
        <v>#N/A</v>
      </c>
      <c r="B20" s="38">
        <f t="shared" si="6"/>
        <v>16</v>
      </c>
      <c r="C20" s="38">
        <f t="shared" si="7"/>
        <v>24</v>
      </c>
      <c r="D20" s="39">
        <f t="shared" si="3"/>
        <v>1</v>
      </c>
      <c r="E20" s="40">
        <f t="shared" si="4"/>
        <v>0</v>
      </c>
      <c r="F20" s="41">
        <f t="shared" si="5"/>
        <v>0</v>
      </c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42"/>
      <c r="T20" s="42"/>
      <c r="U20" s="33"/>
      <c r="V20" s="33"/>
      <c r="W20" s="34"/>
      <c r="X20" s="33"/>
      <c r="Y20" s="33"/>
      <c r="Z20" s="33"/>
      <c r="AA20" s="33"/>
      <c r="AB20" s="33"/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3"/>
        <v>1</v>
      </c>
      <c r="E21" s="40">
        <f t="shared" si="4"/>
        <v>0</v>
      </c>
      <c r="F21" s="41">
        <f t="shared" si="5"/>
        <v>0</v>
      </c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37"/>
      <c r="T21" s="37"/>
      <c r="U21" s="27"/>
      <c r="V21" s="27"/>
      <c r="W21" s="29"/>
      <c r="X21" s="27"/>
      <c r="Y21" s="27"/>
      <c r="Z21" s="27"/>
      <c r="AA21" s="27"/>
      <c r="AB21" s="27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3"/>
        <v>1</v>
      </c>
      <c r="E22" s="40">
        <f t="shared" si="4"/>
        <v>0</v>
      </c>
      <c r="F22" s="41">
        <f t="shared" si="5"/>
        <v>0</v>
      </c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42"/>
      <c r="T22" s="42"/>
      <c r="U22" s="33"/>
      <c r="V22" s="33"/>
      <c r="W22" s="34"/>
      <c r="X22" s="33"/>
      <c r="Y22" s="33"/>
      <c r="Z22" s="33"/>
      <c r="AA22" s="33"/>
      <c r="AB22" s="33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3"/>
        <v>1</v>
      </c>
      <c r="E23" s="40">
        <f t="shared" si="4"/>
        <v>0</v>
      </c>
      <c r="F23" s="41">
        <f t="shared" si="5"/>
        <v>0</v>
      </c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37"/>
      <c r="T23" s="37"/>
      <c r="U23" s="27"/>
      <c r="V23" s="27"/>
      <c r="W23" s="29"/>
      <c r="X23" s="27"/>
      <c r="Y23" s="27"/>
      <c r="Z23" s="27"/>
      <c r="AA23" s="27"/>
      <c r="AB23" s="27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3"/>
        <v>1</v>
      </c>
      <c r="E24" s="40">
        <f t="shared" si="4"/>
        <v>0</v>
      </c>
      <c r="F24" s="41">
        <f t="shared" si="5"/>
        <v>0</v>
      </c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42"/>
      <c r="T24" s="42"/>
      <c r="U24" s="33"/>
      <c r="V24" s="33"/>
      <c r="W24" s="34"/>
      <c r="X24" s="33"/>
      <c r="Y24" s="33"/>
      <c r="Z24" s="33"/>
      <c r="AA24" s="33"/>
      <c r="AB24" s="33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3"/>
        <v>1</v>
      </c>
      <c r="E25" s="40">
        <f t="shared" si="4"/>
        <v>0</v>
      </c>
      <c r="F25" s="41">
        <f t="shared" si="5"/>
        <v>0</v>
      </c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37"/>
      <c r="T25" s="37"/>
      <c r="U25" s="27"/>
      <c r="V25" s="27"/>
      <c r="W25" s="29"/>
      <c r="X25" s="27"/>
      <c r="Y25" s="27"/>
      <c r="Z25" s="27"/>
      <c r="AA25" s="27"/>
      <c r="AB25" s="27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3"/>
        <v>1</v>
      </c>
      <c r="E26" s="40">
        <f t="shared" si="4"/>
        <v>0</v>
      </c>
      <c r="F26" s="41">
        <f t="shared" si="5"/>
        <v>0</v>
      </c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42"/>
      <c r="T26" s="42"/>
      <c r="U26" s="33"/>
      <c r="V26" s="33"/>
      <c r="W26" s="34"/>
      <c r="X26" s="33"/>
      <c r="Y26" s="33"/>
      <c r="Z26" s="33"/>
      <c r="AA26" s="33"/>
      <c r="AB26" s="33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3"/>
        <v>1</v>
      </c>
      <c r="E27" s="40">
        <f t="shared" si="4"/>
        <v>0</v>
      </c>
      <c r="F27" s="41">
        <f t="shared" si="5"/>
        <v>0</v>
      </c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37"/>
      <c r="T27" s="37"/>
      <c r="U27" s="27"/>
      <c r="V27" s="27"/>
      <c r="W27" s="29"/>
      <c r="X27" s="27"/>
      <c r="Y27" s="27"/>
      <c r="Z27" s="27"/>
      <c r="AA27" s="27"/>
      <c r="AB27" s="27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3"/>
        <v>1</v>
      </c>
      <c r="E28" s="40">
        <f t="shared" si="4"/>
        <v>0</v>
      </c>
      <c r="F28" s="41">
        <f t="shared" si="5"/>
        <v>0</v>
      </c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42"/>
      <c r="T28" s="42"/>
      <c r="U28" s="33"/>
      <c r="V28" s="33"/>
      <c r="W28" s="34"/>
      <c r="X28" s="33"/>
      <c r="Y28" s="33"/>
      <c r="Z28" s="33"/>
      <c r="AA28" s="33"/>
      <c r="AB28" s="33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3"/>
        <v>1</v>
      </c>
      <c r="E29" s="40">
        <f t="shared" si="4"/>
        <v>0</v>
      </c>
      <c r="F29" s="41">
        <f t="shared" si="5"/>
        <v>0</v>
      </c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37"/>
      <c r="T29" s="37"/>
      <c r="U29" s="27"/>
      <c r="V29" s="27"/>
      <c r="W29" s="29"/>
      <c r="X29" s="27"/>
      <c r="Y29" s="27"/>
      <c r="Z29" s="27"/>
      <c r="AA29" s="27"/>
      <c r="AB29" s="27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3"/>
        <v>1</v>
      </c>
      <c r="E30" s="40">
        <f t="shared" si="4"/>
        <v>0</v>
      </c>
      <c r="F30" s="41">
        <f t="shared" si="5"/>
        <v>0</v>
      </c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42"/>
      <c r="T30" s="42"/>
      <c r="U30" s="33"/>
      <c r="V30" s="33"/>
      <c r="W30" s="34"/>
      <c r="X30" s="33"/>
      <c r="Y30" s="33"/>
      <c r="Z30" s="33"/>
      <c r="AA30" s="33"/>
      <c r="AB30" s="33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3"/>
        <v>1</v>
      </c>
      <c r="E31" s="40">
        <f t="shared" si="4"/>
        <v>0</v>
      </c>
      <c r="F31" s="41">
        <f t="shared" si="5"/>
        <v>0</v>
      </c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37"/>
      <c r="T31" s="37"/>
      <c r="U31" s="27"/>
      <c r="V31" s="27"/>
      <c r="W31" s="29"/>
      <c r="X31" s="27"/>
      <c r="Y31" s="27"/>
      <c r="Z31" s="27"/>
      <c r="AA31" s="27"/>
      <c r="AB31" s="27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3"/>
        <v>1</v>
      </c>
      <c r="E32" s="40">
        <f t="shared" si="4"/>
        <v>0</v>
      </c>
      <c r="F32" s="41">
        <f t="shared" si="5"/>
        <v>0</v>
      </c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42"/>
      <c r="T32" s="42"/>
      <c r="U32" s="33"/>
      <c r="V32" s="33"/>
      <c r="W32" s="34"/>
      <c r="X32" s="33"/>
      <c r="Y32" s="33"/>
      <c r="Z32" s="33"/>
      <c r="AA32" s="33"/>
      <c r="AB32" s="33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3"/>
        <v>1</v>
      </c>
      <c r="E33" s="40">
        <f t="shared" si="4"/>
        <v>0</v>
      </c>
      <c r="F33" s="41">
        <f t="shared" si="5"/>
        <v>0</v>
      </c>
      <c r="G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37"/>
      <c r="T33" s="37"/>
      <c r="U33" s="27"/>
      <c r="V33" s="27"/>
      <c r="W33" s="29"/>
      <c r="X33" s="27"/>
      <c r="Y33" s="27"/>
      <c r="Z33" s="27"/>
      <c r="AA33" s="27"/>
      <c r="AB33" s="27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3"/>
        <v>1</v>
      </c>
      <c r="E34" s="40">
        <f t="shared" si="4"/>
        <v>0</v>
      </c>
      <c r="F34" s="41">
        <f t="shared" si="5"/>
        <v>0</v>
      </c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42"/>
      <c r="T34" s="42"/>
      <c r="U34" s="33"/>
      <c r="V34" s="33"/>
      <c r="W34" s="34"/>
      <c r="X34" s="33"/>
      <c r="Y34" s="33"/>
      <c r="Z34" s="33"/>
      <c r="AA34" s="33"/>
      <c r="AB34" s="33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3"/>
        <v>1</v>
      </c>
      <c r="E35" s="40">
        <f t="shared" si="4"/>
        <v>0</v>
      </c>
      <c r="F35" s="41">
        <f t="shared" si="5"/>
        <v>0</v>
      </c>
      <c r="G35" s="2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37"/>
      <c r="T35" s="37"/>
      <c r="U35" s="27"/>
      <c r="V35" s="27"/>
      <c r="W35" s="29"/>
      <c r="X35" s="27"/>
      <c r="Y35" s="27"/>
      <c r="Z35" s="27"/>
      <c r="AA35" s="27"/>
      <c r="AB35" s="27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3"/>
        <v>1</v>
      </c>
      <c r="E36" s="40">
        <f t="shared" si="4"/>
        <v>0</v>
      </c>
      <c r="F36" s="41">
        <f t="shared" si="5"/>
        <v>0</v>
      </c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42"/>
      <c r="T36" s="42"/>
      <c r="U36" s="33"/>
      <c r="V36" s="33"/>
      <c r="W36" s="34"/>
      <c r="X36" s="33"/>
      <c r="Y36" s="33"/>
      <c r="Z36" s="33"/>
      <c r="AA36" s="33"/>
      <c r="AB36" s="33"/>
    </row>
    <row r="37" spans="1:28" x14ac:dyDescent="0.2">
      <c r="A37" s="41" t="e">
        <f t="shared" ref="A37:A68" si="8">VLOOKUP(J37,DDEPM_USERS,2,FALSE)</f>
        <v>#N/A</v>
      </c>
      <c r="B37" s="38">
        <f t="shared" si="6"/>
        <v>16</v>
      </c>
      <c r="C37" s="38">
        <f t="shared" si="7"/>
        <v>24</v>
      </c>
      <c r="D37" s="39">
        <f t="shared" ref="D37:D68" si="9">T37-S37+1</f>
        <v>1</v>
      </c>
      <c r="E37" s="40">
        <f t="shared" ref="E37:E68" si="10">Z37*(C37-B37+1)*D37</f>
        <v>0</v>
      </c>
      <c r="F37" s="41">
        <f t="shared" ref="F37:F68" si="11">E37*AA37</f>
        <v>0</v>
      </c>
      <c r="G37" s="2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37"/>
      <c r="T37" s="37"/>
      <c r="U37" s="27"/>
      <c r="V37" s="27"/>
      <c r="W37" s="29"/>
      <c r="X37" s="27"/>
      <c r="Y37" s="27"/>
      <c r="Z37" s="27"/>
      <c r="AA37" s="27"/>
      <c r="AB37" s="27"/>
    </row>
    <row r="38" spans="1:28" x14ac:dyDescent="0.2">
      <c r="A38" s="41" t="e">
        <f t="shared" si="8"/>
        <v>#N/A</v>
      </c>
      <c r="B38" s="38">
        <f t="shared" si="6"/>
        <v>16</v>
      </c>
      <c r="C38" s="38">
        <f t="shared" si="7"/>
        <v>24</v>
      </c>
      <c r="D38" s="39">
        <f t="shared" si="9"/>
        <v>1</v>
      </c>
      <c r="E38" s="40">
        <f t="shared" si="10"/>
        <v>0</v>
      </c>
      <c r="F38" s="41">
        <f t="shared" si="11"/>
        <v>0</v>
      </c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42"/>
      <c r="T38" s="42"/>
      <c r="U38" s="33"/>
      <c r="V38" s="33"/>
      <c r="W38" s="34"/>
      <c r="X38" s="33"/>
      <c r="Y38" s="33"/>
      <c r="Z38" s="33"/>
      <c r="AA38" s="33"/>
      <c r="AB38" s="33"/>
    </row>
    <row r="39" spans="1:28" x14ac:dyDescent="0.2">
      <c r="A39" s="41" t="e">
        <f t="shared" si="8"/>
        <v>#N/A</v>
      </c>
      <c r="B39" s="38">
        <f t="shared" si="6"/>
        <v>16</v>
      </c>
      <c r="C39" s="38">
        <f t="shared" si="7"/>
        <v>24</v>
      </c>
      <c r="D39" s="39">
        <f t="shared" si="9"/>
        <v>1</v>
      </c>
      <c r="E39" s="40">
        <f t="shared" si="10"/>
        <v>0</v>
      </c>
      <c r="F39" s="41">
        <f t="shared" si="11"/>
        <v>0</v>
      </c>
      <c r="G39" s="2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37"/>
      <c r="T39" s="37"/>
      <c r="U39" s="27"/>
      <c r="V39" s="27"/>
      <c r="W39" s="29"/>
      <c r="X39" s="27"/>
      <c r="Y39" s="27"/>
      <c r="Z39" s="27"/>
      <c r="AA39" s="27"/>
      <c r="AB39" s="27"/>
    </row>
    <row r="40" spans="1:28" x14ac:dyDescent="0.2">
      <c r="A40" s="41" t="e">
        <f t="shared" si="8"/>
        <v>#N/A</v>
      </c>
      <c r="B40" s="38">
        <f t="shared" si="6"/>
        <v>16</v>
      </c>
      <c r="C40" s="38">
        <f t="shared" si="7"/>
        <v>24</v>
      </c>
      <c r="D40" s="39">
        <f t="shared" si="9"/>
        <v>1</v>
      </c>
      <c r="E40" s="40">
        <f t="shared" si="10"/>
        <v>0</v>
      </c>
      <c r="F40" s="41">
        <f t="shared" si="11"/>
        <v>0</v>
      </c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42"/>
      <c r="T40" s="42"/>
      <c r="U40" s="33"/>
      <c r="V40" s="33"/>
      <c r="W40" s="34"/>
      <c r="X40" s="33"/>
      <c r="Y40" s="33"/>
      <c r="Z40" s="33"/>
      <c r="AA40" s="33"/>
      <c r="AB40" s="33"/>
    </row>
    <row r="41" spans="1:28" x14ac:dyDescent="0.2">
      <c r="A41" s="41" t="e">
        <f t="shared" si="8"/>
        <v>#N/A</v>
      </c>
      <c r="B41" s="38">
        <f t="shared" si="6"/>
        <v>16</v>
      </c>
      <c r="C41" s="38">
        <f t="shared" si="7"/>
        <v>24</v>
      </c>
      <c r="D41" s="39">
        <f t="shared" si="9"/>
        <v>1</v>
      </c>
      <c r="E41" s="40">
        <f t="shared" si="10"/>
        <v>0</v>
      </c>
      <c r="F41" s="41">
        <f t="shared" si="11"/>
        <v>0</v>
      </c>
      <c r="G41" s="2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37"/>
      <c r="T41" s="37"/>
      <c r="U41" s="27"/>
      <c r="V41" s="27"/>
      <c r="W41" s="29"/>
      <c r="X41" s="27"/>
      <c r="Y41" s="27"/>
      <c r="Z41" s="27"/>
      <c r="AA41" s="27"/>
      <c r="AB41" s="27"/>
    </row>
    <row r="42" spans="1:28" x14ac:dyDescent="0.2">
      <c r="A42" s="41" t="e">
        <f t="shared" si="8"/>
        <v>#N/A</v>
      </c>
      <c r="B42" s="38">
        <f t="shared" si="6"/>
        <v>16</v>
      </c>
      <c r="C42" s="38">
        <f t="shared" si="7"/>
        <v>24</v>
      </c>
      <c r="D42" s="39">
        <f t="shared" si="9"/>
        <v>1</v>
      </c>
      <c r="E42" s="40">
        <f t="shared" si="10"/>
        <v>0</v>
      </c>
      <c r="F42" s="41">
        <f t="shared" si="11"/>
        <v>0</v>
      </c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42"/>
      <c r="T42" s="42"/>
      <c r="U42" s="33"/>
      <c r="V42" s="33"/>
      <c r="W42" s="34"/>
      <c r="X42" s="33"/>
      <c r="Y42" s="33"/>
      <c r="Z42" s="33"/>
      <c r="AA42" s="33"/>
      <c r="AB42" s="33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37"/>
      <c r="T43" s="37"/>
      <c r="U43" s="27"/>
      <c r="V43" s="27"/>
      <c r="W43" s="29"/>
      <c r="X43" s="27"/>
      <c r="Y43" s="27"/>
      <c r="Z43" s="27"/>
      <c r="AA43" s="27"/>
      <c r="AB43" s="27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42"/>
      <c r="T44" s="42"/>
      <c r="U44" s="33"/>
      <c r="V44" s="33"/>
      <c r="W44" s="34"/>
      <c r="X44" s="33"/>
      <c r="Y44" s="33"/>
      <c r="Z44" s="33"/>
      <c r="AA44" s="33"/>
      <c r="AB44" s="33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2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37"/>
      <c r="T45" s="37"/>
      <c r="U45" s="27"/>
      <c r="V45" s="27"/>
      <c r="W45" s="29"/>
      <c r="X45" s="27"/>
      <c r="Y45" s="27"/>
      <c r="Z45" s="27"/>
      <c r="AA45" s="27"/>
      <c r="AB45" s="27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42"/>
      <c r="T46" s="42"/>
      <c r="U46" s="33"/>
      <c r="V46" s="33"/>
      <c r="W46" s="34"/>
      <c r="X46" s="33"/>
      <c r="Y46" s="33"/>
      <c r="Z46" s="33"/>
      <c r="AA46" s="33"/>
      <c r="AB46" s="33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2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37"/>
      <c r="T47" s="37"/>
      <c r="U47" s="27"/>
      <c r="V47" s="27"/>
      <c r="W47" s="29"/>
      <c r="X47" s="27"/>
      <c r="Y47" s="27"/>
      <c r="Z47" s="27"/>
      <c r="AA47" s="27"/>
      <c r="AB47" s="27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42"/>
      <c r="T48" s="42"/>
      <c r="U48" s="33"/>
      <c r="V48" s="33"/>
      <c r="W48" s="34"/>
      <c r="X48" s="33"/>
      <c r="Y48" s="33"/>
      <c r="Z48" s="33"/>
      <c r="AA48" s="33"/>
      <c r="AB48" s="33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2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37"/>
      <c r="T49" s="37"/>
      <c r="U49" s="27"/>
      <c r="V49" s="27"/>
      <c r="W49" s="29"/>
      <c r="X49" s="27"/>
      <c r="Y49" s="27"/>
      <c r="Z49" s="27"/>
      <c r="AA49" s="27"/>
      <c r="AB49" s="27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42"/>
      <c r="T50" s="42"/>
      <c r="U50" s="33"/>
      <c r="V50" s="33"/>
      <c r="W50" s="34"/>
      <c r="X50" s="33"/>
      <c r="Y50" s="33"/>
      <c r="Z50" s="33"/>
      <c r="AA50" s="33"/>
      <c r="AB50" s="33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2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37"/>
      <c r="T51" s="37"/>
      <c r="U51" s="27"/>
      <c r="V51" s="27"/>
      <c r="W51" s="29"/>
      <c r="X51" s="27"/>
      <c r="Y51" s="27"/>
      <c r="Z51" s="27"/>
      <c r="AA51" s="27"/>
      <c r="AB51" s="27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42"/>
      <c r="T52" s="42"/>
      <c r="U52" s="33"/>
      <c r="V52" s="33"/>
      <c r="W52" s="34"/>
      <c r="X52" s="33"/>
      <c r="Y52" s="33"/>
      <c r="Z52" s="33"/>
      <c r="AA52" s="33"/>
      <c r="AB52" s="33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2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37"/>
      <c r="T53" s="37"/>
      <c r="U53" s="27"/>
      <c r="V53" s="27"/>
      <c r="W53" s="29"/>
      <c r="X53" s="27"/>
      <c r="Y53" s="27"/>
      <c r="Z53" s="27"/>
      <c r="AA53" s="27"/>
      <c r="AB53" s="27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42"/>
      <c r="T54" s="42"/>
      <c r="U54" s="33"/>
      <c r="V54" s="33"/>
      <c r="W54" s="34"/>
      <c r="X54" s="33"/>
      <c r="Y54" s="33"/>
      <c r="Z54" s="33"/>
      <c r="AA54" s="33"/>
      <c r="AB54" s="33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2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37"/>
      <c r="T55" s="37"/>
      <c r="U55" s="27"/>
      <c r="V55" s="27"/>
      <c r="W55" s="29"/>
      <c r="X55" s="27"/>
      <c r="Y55" s="27"/>
      <c r="Z55" s="27"/>
      <c r="AA55" s="27"/>
      <c r="AB55" s="27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42"/>
      <c r="T56" s="42"/>
      <c r="U56" s="33"/>
      <c r="V56" s="33"/>
      <c r="W56" s="34"/>
      <c r="X56" s="33"/>
      <c r="Y56" s="33"/>
      <c r="Z56" s="33"/>
      <c r="AA56" s="33"/>
      <c r="AB56" s="33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2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37"/>
      <c r="T57" s="37"/>
      <c r="U57" s="27"/>
      <c r="V57" s="27"/>
      <c r="W57" s="29"/>
      <c r="X57" s="27"/>
      <c r="Y57" s="27"/>
      <c r="Z57" s="27"/>
      <c r="AA57" s="27"/>
      <c r="AB57" s="27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42"/>
      <c r="T58" s="42"/>
      <c r="U58" s="33"/>
      <c r="V58" s="33"/>
      <c r="W58" s="34"/>
      <c r="X58" s="33"/>
      <c r="Y58" s="33"/>
      <c r="Z58" s="33"/>
      <c r="AA58" s="33"/>
      <c r="AB58" s="33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37"/>
      <c r="T59" s="37"/>
      <c r="U59" s="27"/>
      <c r="V59" s="27"/>
      <c r="W59" s="29"/>
      <c r="X59" s="27"/>
      <c r="Y59" s="27"/>
      <c r="Z59" s="27"/>
      <c r="AA59" s="27"/>
      <c r="AB59" s="27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42"/>
      <c r="T60" s="42"/>
      <c r="U60" s="33"/>
      <c r="V60" s="33"/>
      <c r="W60" s="34"/>
      <c r="X60" s="33"/>
      <c r="Y60" s="33"/>
      <c r="Z60" s="33"/>
      <c r="AA60" s="33"/>
      <c r="AB60" s="33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37"/>
      <c r="T61" s="37"/>
      <c r="U61" s="27"/>
      <c r="V61" s="27"/>
      <c r="W61" s="29"/>
      <c r="X61" s="27"/>
      <c r="Y61" s="27"/>
      <c r="Z61" s="27"/>
      <c r="AA61" s="27"/>
      <c r="AB61" s="27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42"/>
      <c r="T62" s="42"/>
      <c r="U62" s="33"/>
      <c r="V62" s="33"/>
      <c r="W62" s="34"/>
      <c r="X62" s="33"/>
      <c r="Y62" s="33"/>
      <c r="Z62" s="33"/>
      <c r="AA62" s="33"/>
      <c r="AB62" s="33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2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37"/>
      <c r="T63" s="37"/>
      <c r="U63" s="27"/>
      <c r="V63" s="27"/>
      <c r="W63" s="29"/>
      <c r="X63" s="27"/>
      <c r="Y63" s="27"/>
      <c r="Z63" s="27"/>
      <c r="AA63" s="27"/>
      <c r="AB63" s="27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42"/>
      <c r="T64" s="42"/>
      <c r="U64" s="33"/>
      <c r="V64" s="33"/>
      <c r="W64" s="34"/>
      <c r="X64" s="33"/>
      <c r="Y64" s="33"/>
      <c r="Z64" s="33"/>
      <c r="AA64" s="33"/>
      <c r="AB64" s="33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2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37"/>
      <c r="T65" s="37"/>
      <c r="U65" s="27"/>
      <c r="V65" s="27"/>
      <c r="W65" s="29"/>
      <c r="X65" s="27"/>
      <c r="Y65" s="27"/>
      <c r="Z65" s="27"/>
      <c r="AA65" s="27"/>
      <c r="AB65" s="27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42"/>
      <c r="T66" s="42"/>
      <c r="U66" s="33"/>
      <c r="V66" s="33"/>
      <c r="W66" s="34"/>
      <c r="X66" s="33"/>
      <c r="Y66" s="33"/>
      <c r="Z66" s="33"/>
      <c r="AA66" s="33"/>
      <c r="AB66" s="33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37"/>
      <c r="T67" s="37"/>
      <c r="U67" s="27"/>
      <c r="V67" s="27"/>
      <c r="W67" s="29"/>
      <c r="X67" s="27"/>
      <c r="Y67" s="27"/>
      <c r="Z67" s="27"/>
      <c r="AA67" s="27"/>
      <c r="AB67" s="27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42"/>
      <c r="T68" s="42"/>
      <c r="U68" s="33"/>
      <c r="V68" s="33"/>
      <c r="W68" s="34"/>
      <c r="X68" s="33"/>
      <c r="Y68" s="33"/>
      <c r="Z68" s="33"/>
      <c r="AA68" s="33"/>
      <c r="AB68" s="33"/>
    </row>
    <row r="69" spans="1:28" x14ac:dyDescent="0.2">
      <c r="A69" s="41" t="e">
        <f t="shared" ref="A69:A100" si="12">VLOOKUP(J69,DDEPM_USERS,2,FALSE)</f>
        <v>#N/A</v>
      </c>
      <c r="B69" s="38">
        <f t="shared" si="6"/>
        <v>16</v>
      </c>
      <c r="C69" s="38">
        <f t="shared" si="7"/>
        <v>24</v>
      </c>
      <c r="D69" s="39">
        <f t="shared" ref="D69:D100" si="13">T69-S69+1</f>
        <v>1</v>
      </c>
      <c r="E69" s="40">
        <f t="shared" ref="E69:E100" si="14">Z69*(C69-B69+1)*D69</f>
        <v>0</v>
      </c>
      <c r="F69" s="41">
        <f t="shared" ref="F69:F100" si="15">E69*AA69</f>
        <v>0</v>
      </c>
      <c r="G69" s="2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37"/>
      <c r="T69" s="37"/>
      <c r="U69" s="27"/>
      <c r="V69" s="27"/>
      <c r="W69" s="29"/>
      <c r="X69" s="27"/>
      <c r="Y69" s="27"/>
      <c r="Z69" s="27"/>
      <c r="AA69" s="27"/>
      <c r="AB69" s="27"/>
    </row>
    <row r="70" spans="1:28" x14ac:dyDescent="0.2">
      <c r="A70" s="41" t="e">
        <f t="shared" si="12"/>
        <v>#N/A</v>
      </c>
      <c r="B70" s="38">
        <f t="shared" si="6"/>
        <v>16</v>
      </c>
      <c r="C70" s="38">
        <f t="shared" si="7"/>
        <v>24</v>
      </c>
      <c r="D70" s="39">
        <f t="shared" si="13"/>
        <v>1</v>
      </c>
      <c r="E70" s="40">
        <f t="shared" si="14"/>
        <v>0</v>
      </c>
      <c r="F70" s="41">
        <f t="shared" si="15"/>
        <v>0</v>
      </c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42"/>
      <c r="T70" s="42"/>
      <c r="U70" s="33"/>
      <c r="V70" s="33"/>
      <c r="W70" s="34"/>
      <c r="X70" s="33"/>
      <c r="Y70" s="33"/>
      <c r="Z70" s="33"/>
      <c r="AA70" s="33"/>
      <c r="AB70" s="33"/>
    </row>
    <row r="71" spans="1:28" x14ac:dyDescent="0.2">
      <c r="A71" s="41" t="e">
        <f t="shared" si="12"/>
        <v>#N/A</v>
      </c>
      <c r="B71" s="38">
        <f t="shared" si="6"/>
        <v>16</v>
      </c>
      <c r="C71" s="38">
        <f t="shared" si="7"/>
        <v>24</v>
      </c>
      <c r="D71" s="39">
        <f t="shared" si="13"/>
        <v>1</v>
      </c>
      <c r="E71" s="40">
        <f t="shared" si="14"/>
        <v>0</v>
      </c>
      <c r="F71" s="41">
        <f t="shared" si="15"/>
        <v>0</v>
      </c>
      <c r="G71" s="2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37"/>
      <c r="T71" s="37"/>
      <c r="U71" s="27"/>
      <c r="V71" s="27"/>
      <c r="W71" s="29"/>
      <c r="X71" s="27"/>
      <c r="Y71" s="27"/>
      <c r="Z71" s="27"/>
      <c r="AA71" s="27"/>
      <c r="AB71" s="27"/>
    </row>
    <row r="72" spans="1:28" x14ac:dyDescent="0.2">
      <c r="A72" s="41" t="e">
        <f t="shared" si="12"/>
        <v>#N/A</v>
      </c>
      <c r="B72" s="38">
        <f t="shared" si="6"/>
        <v>16</v>
      </c>
      <c r="C72" s="38">
        <f t="shared" si="7"/>
        <v>24</v>
      </c>
      <c r="D72" s="39">
        <f t="shared" si="13"/>
        <v>1</v>
      </c>
      <c r="E72" s="40">
        <f t="shared" si="14"/>
        <v>0</v>
      </c>
      <c r="F72" s="41">
        <f t="shared" si="15"/>
        <v>0</v>
      </c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42"/>
      <c r="T72" s="42"/>
      <c r="U72" s="33"/>
      <c r="V72" s="33"/>
      <c r="W72" s="34"/>
      <c r="X72" s="33"/>
      <c r="Y72" s="33"/>
      <c r="Z72" s="33"/>
      <c r="AA72" s="33"/>
      <c r="AB72" s="33"/>
    </row>
    <row r="73" spans="1:28" x14ac:dyDescent="0.2">
      <c r="A73" s="41" t="e">
        <f t="shared" si="12"/>
        <v>#N/A</v>
      </c>
      <c r="B73" s="38">
        <f t="shared" si="6"/>
        <v>16</v>
      </c>
      <c r="C73" s="38">
        <f t="shared" si="7"/>
        <v>24</v>
      </c>
      <c r="D73" s="39">
        <f t="shared" si="13"/>
        <v>1</v>
      </c>
      <c r="E73" s="40">
        <f t="shared" si="14"/>
        <v>0</v>
      </c>
      <c r="F73" s="41">
        <f t="shared" si="15"/>
        <v>0</v>
      </c>
      <c r="G73" s="2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37"/>
      <c r="T73" s="37"/>
      <c r="U73" s="27"/>
      <c r="V73" s="27"/>
      <c r="W73" s="29"/>
      <c r="X73" s="27"/>
      <c r="Y73" s="27"/>
      <c r="Z73" s="27"/>
      <c r="AA73" s="27"/>
      <c r="AB73" s="27"/>
    </row>
    <row r="74" spans="1:28" x14ac:dyDescent="0.2">
      <c r="A74" s="41" t="e">
        <f t="shared" si="12"/>
        <v>#N/A</v>
      </c>
      <c r="B74" s="38">
        <f t="shared" si="6"/>
        <v>16</v>
      </c>
      <c r="C74" s="38">
        <f t="shared" si="7"/>
        <v>24</v>
      </c>
      <c r="D74" s="39">
        <f t="shared" si="13"/>
        <v>1</v>
      </c>
      <c r="E74" s="40">
        <f t="shared" si="14"/>
        <v>0</v>
      </c>
      <c r="F74" s="41">
        <f t="shared" si="15"/>
        <v>0</v>
      </c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42"/>
      <c r="T74" s="42"/>
      <c r="U74" s="33"/>
      <c r="V74" s="33"/>
      <c r="W74" s="34"/>
      <c r="X74" s="33"/>
      <c r="Y74" s="33"/>
      <c r="Z74" s="33"/>
      <c r="AA74" s="33"/>
      <c r="AB74" s="33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2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37"/>
      <c r="T75" s="37"/>
      <c r="U75" s="27"/>
      <c r="V75" s="27"/>
      <c r="W75" s="29"/>
      <c r="X75" s="27"/>
      <c r="Y75" s="27"/>
      <c r="Z75" s="27"/>
      <c r="AA75" s="27"/>
      <c r="AB75" s="27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42"/>
      <c r="T76" s="42"/>
      <c r="U76" s="33"/>
      <c r="V76" s="33"/>
      <c r="W76" s="34"/>
      <c r="X76" s="33"/>
      <c r="Y76" s="33"/>
      <c r="Z76" s="33"/>
      <c r="AA76" s="33"/>
      <c r="AB76" s="33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37"/>
      <c r="T77" s="37"/>
      <c r="U77" s="27"/>
      <c r="V77" s="27"/>
      <c r="W77" s="29"/>
      <c r="X77" s="27"/>
      <c r="Y77" s="27"/>
      <c r="Z77" s="27"/>
      <c r="AA77" s="27"/>
      <c r="AB77" s="27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42"/>
      <c r="T78" s="42"/>
      <c r="U78" s="33"/>
      <c r="V78" s="33"/>
      <c r="W78" s="34"/>
      <c r="X78" s="33"/>
      <c r="Y78" s="33"/>
      <c r="Z78" s="33"/>
      <c r="AA78" s="33"/>
      <c r="AB78" s="33"/>
    </row>
    <row r="79" spans="1:28" x14ac:dyDescent="0.2">
      <c r="A79" s="41" t="e">
        <f t="shared" si="12"/>
        <v>#N/A</v>
      </c>
      <c r="B79" s="38">
        <f t="shared" ref="B79:B142" si="16">IF(ISNUMBER(FIND("-",U79))=TRUE,VALUE(MID(U79,FIND("-",U79)-1,1)),16)</f>
        <v>16</v>
      </c>
      <c r="C79" s="38">
        <f t="shared" ref="C79:C142" si="17">IF(ISNUMBER(FIND("-",U79))=TRUE,VALUE(MID(U79,FIND("-",U79)+1,2)),24)</f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2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37"/>
      <c r="T79" s="37"/>
      <c r="U79" s="27"/>
      <c r="V79" s="27"/>
      <c r="W79" s="29"/>
      <c r="X79" s="27"/>
      <c r="Y79" s="27"/>
      <c r="Z79" s="27"/>
      <c r="AA79" s="27"/>
      <c r="AB79" s="27"/>
    </row>
    <row r="80" spans="1:28" x14ac:dyDescent="0.2">
      <c r="A80" s="41" t="e">
        <f t="shared" si="12"/>
        <v>#N/A</v>
      </c>
      <c r="B80" s="38">
        <f t="shared" si="16"/>
        <v>16</v>
      </c>
      <c r="C80" s="38">
        <f t="shared" si="1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42"/>
      <c r="T80" s="42"/>
      <c r="U80" s="33"/>
      <c r="V80" s="33"/>
      <c r="W80" s="34"/>
      <c r="X80" s="33"/>
      <c r="Y80" s="33"/>
      <c r="Z80" s="33"/>
      <c r="AA80" s="33"/>
      <c r="AB80" s="33"/>
    </row>
    <row r="81" spans="1:28" x14ac:dyDescent="0.2">
      <c r="A81" s="41" t="e">
        <f t="shared" si="12"/>
        <v>#N/A</v>
      </c>
      <c r="B81" s="38">
        <f t="shared" si="16"/>
        <v>16</v>
      </c>
      <c r="C81" s="38">
        <f t="shared" si="1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2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37"/>
      <c r="T81" s="37"/>
      <c r="U81" s="27"/>
      <c r="V81" s="27"/>
      <c r="W81" s="29"/>
      <c r="X81" s="27"/>
      <c r="Y81" s="27"/>
      <c r="Z81" s="27"/>
      <c r="AA81" s="27"/>
      <c r="AB81" s="27"/>
    </row>
    <row r="82" spans="1:28" x14ac:dyDescent="0.2">
      <c r="A82" s="41" t="e">
        <f t="shared" si="12"/>
        <v>#N/A</v>
      </c>
      <c r="B82" s="38">
        <f t="shared" si="16"/>
        <v>16</v>
      </c>
      <c r="C82" s="38">
        <f t="shared" si="1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32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42"/>
      <c r="T82" s="42"/>
      <c r="U82" s="33"/>
      <c r="V82" s="33"/>
      <c r="W82" s="34"/>
      <c r="X82" s="33"/>
      <c r="Y82" s="33"/>
      <c r="Z82" s="33"/>
      <c r="AA82" s="33"/>
      <c r="AB82" s="33"/>
    </row>
    <row r="83" spans="1:28" x14ac:dyDescent="0.2">
      <c r="A83" s="41" t="e">
        <f t="shared" si="12"/>
        <v>#N/A</v>
      </c>
      <c r="B83" s="38">
        <f t="shared" si="16"/>
        <v>16</v>
      </c>
      <c r="C83" s="38">
        <f t="shared" si="1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2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37"/>
      <c r="T83" s="37"/>
      <c r="U83" s="27"/>
      <c r="V83" s="27"/>
      <c r="W83" s="29"/>
      <c r="X83" s="27"/>
      <c r="Y83" s="27"/>
      <c r="Z83" s="27"/>
      <c r="AA83" s="27"/>
      <c r="AB83" s="27"/>
    </row>
    <row r="84" spans="1:28" x14ac:dyDescent="0.2">
      <c r="A84" s="41" t="e">
        <f t="shared" si="12"/>
        <v>#N/A</v>
      </c>
      <c r="B84" s="38">
        <f t="shared" si="16"/>
        <v>16</v>
      </c>
      <c r="C84" s="38">
        <f t="shared" si="17"/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32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42"/>
      <c r="T84" s="42"/>
      <c r="U84" s="33"/>
      <c r="V84" s="33"/>
      <c r="W84" s="34"/>
      <c r="X84" s="33"/>
      <c r="Y84" s="33"/>
      <c r="Z84" s="33"/>
      <c r="AA84" s="33"/>
      <c r="AB84" s="33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2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37"/>
      <c r="T85" s="37"/>
      <c r="U85" s="27"/>
      <c r="V85" s="27"/>
      <c r="W85" s="29"/>
      <c r="X85" s="27"/>
      <c r="Y85" s="27"/>
      <c r="Z85" s="27"/>
      <c r="AA85" s="27"/>
      <c r="AB85" s="27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42"/>
      <c r="T86" s="42"/>
      <c r="U86" s="33"/>
      <c r="V86" s="33"/>
      <c r="W86" s="34"/>
      <c r="X86" s="33"/>
      <c r="Y86" s="33"/>
      <c r="Z86" s="33"/>
      <c r="AA86" s="33"/>
      <c r="AB86" s="33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2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37"/>
      <c r="T87" s="37"/>
      <c r="U87" s="27"/>
      <c r="V87" s="27"/>
      <c r="W87" s="29"/>
      <c r="X87" s="27"/>
      <c r="Y87" s="27"/>
      <c r="Z87" s="27"/>
      <c r="AA87" s="27"/>
      <c r="AB87" s="27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32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42"/>
      <c r="T88" s="42"/>
      <c r="U88" s="33"/>
      <c r="V88" s="33"/>
      <c r="W88" s="34"/>
      <c r="X88" s="33"/>
      <c r="Y88" s="33"/>
      <c r="Z88" s="33"/>
      <c r="AA88" s="33"/>
      <c r="AB88" s="33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2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37"/>
      <c r="T89" s="37"/>
      <c r="U89" s="27"/>
      <c r="V89" s="27"/>
      <c r="W89" s="29"/>
      <c r="X89" s="27"/>
      <c r="Y89" s="27"/>
      <c r="Z89" s="27"/>
      <c r="AA89" s="27"/>
      <c r="AB89" s="27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32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42"/>
      <c r="T90" s="42"/>
      <c r="U90" s="33"/>
      <c r="V90" s="33"/>
      <c r="W90" s="34"/>
      <c r="X90" s="33"/>
      <c r="Y90" s="33"/>
      <c r="Z90" s="33"/>
      <c r="AA90" s="33"/>
      <c r="AB90" s="33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2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37"/>
      <c r="T91" s="37"/>
      <c r="U91" s="27"/>
      <c r="V91" s="27"/>
      <c r="W91" s="29"/>
      <c r="X91" s="27"/>
      <c r="Y91" s="27"/>
      <c r="Z91" s="27"/>
      <c r="AA91" s="27"/>
      <c r="AB91" s="27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32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42"/>
      <c r="T92" s="42"/>
      <c r="U92" s="33"/>
      <c r="V92" s="33"/>
      <c r="W92" s="34"/>
      <c r="X92" s="33"/>
      <c r="Y92" s="33"/>
      <c r="Z92" s="33"/>
      <c r="AA92" s="33"/>
      <c r="AB92" s="33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2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37"/>
      <c r="T93" s="37"/>
      <c r="U93" s="27"/>
      <c r="V93" s="27"/>
      <c r="W93" s="29"/>
      <c r="X93" s="27"/>
      <c r="Y93" s="27"/>
      <c r="Z93" s="27"/>
      <c r="AA93" s="27"/>
      <c r="AB93" s="27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32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42"/>
      <c r="T94" s="42"/>
      <c r="U94" s="33"/>
      <c r="V94" s="33"/>
      <c r="W94" s="34"/>
      <c r="X94" s="33"/>
      <c r="Y94" s="33"/>
      <c r="Z94" s="33"/>
      <c r="AA94" s="33"/>
      <c r="AB94" s="33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2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37"/>
      <c r="T95" s="37"/>
      <c r="U95" s="27"/>
      <c r="V95" s="27"/>
      <c r="W95" s="29"/>
      <c r="X95" s="27"/>
      <c r="Y95" s="27"/>
      <c r="Z95" s="27"/>
      <c r="AA95" s="27"/>
      <c r="AB95" s="27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32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42"/>
      <c r="T96" s="42"/>
      <c r="U96" s="33"/>
      <c r="V96" s="33"/>
      <c r="W96" s="34"/>
      <c r="X96" s="33"/>
      <c r="Y96" s="33"/>
      <c r="Z96" s="33"/>
      <c r="AA96" s="33"/>
      <c r="AB96" s="33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2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37"/>
      <c r="T97" s="37"/>
      <c r="U97" s="27"/>
      <c r="V97" s="27"/>
      <c r="W97" s="29"/>
      <c r="X97" s="27"/>
      <c r="Y97" s="27"/>
      <c r="Z97" s="27"/>
      <c r="AA97" s="27"/>
      <c r="AB97" s="27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32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42"/>
      <c r="T98" s="42"/>
      <c r="U98" s="33"/>
      <c r="V98" s="33"/>
      <c r="W98" s="34"/>
      <c r="X98" s="33"/>
      <c r="Y98" s="33"/>
      <c r="Z98" s="33"/>
      <c r="AA98" s="33"/>
      <c r="AB98" s="33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2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37"/>
      <c r="T99" s="37"/>
      <c r="U99" s="27"/>
      <c r="V99" s="27"/>
      <c r="W99" s="29"/>
      <c r="X99" s="27"/>
      <c r="Y99" s="27"/>
      <c r="Z99" s="27"/>
      <c r="AA99" s="27"/>
      <c r="AB99" s="27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32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42"/>
      <c r="T100" s="42"/>
      <c r="U100" s="33"/>
      <c r="V100" s="33"/>
      <c r="W100" s="34"/>
      <c r="X100" s="33"/>
      <c r="Y100" s="33"/>
      <c r="Z100" s="33"/>
      <c r="AA100" s="33"/>
      <c r="AB100" s="33"/>
    </row>
    <row r="101" spans="1:28" x14ac:dyDescent="0.2">
      <c r="A101" s="41" t="e">
        <f t="shared" ref="A101:A121" si="18">VLOOKUP(J101,DDEPM_USERS,2,FALSE)</f>
        <v>#N/A</v>
      </c>
      <c r="B101" s="38">
        <f t="shared" si="16"/>
        <v>16</v>
      </c>
      <c r="C101" s="38">
        <f t="shared" si="17"/>
        <v>24</v>
      </c>
      <c r="D101" s="39">
        <f t="shared" ref="D101:D121" si="19">T101-S101+1</f>
        <v>1</v>
      </c>
      <c r="E101" s="40">
        <f t="shared" ref="E101:E121" si="20">Z101*(C101-B101+1)*D101</f>
        <v>0</v>
      </c>
      <c r="F101" s="41">
        <f t="shared" ref="F101:F121" si="21">E101*AA101</f>
        <v>0</v>
      </c>
      <c r="G101" s="2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37"/>
      <c r="T101" s="37"/>
      <c r="U101" s="27"/>
      <c r="V101" s="27"/>
      <c r="W101" s="29"/>
      <c r="X101" s="27"/>
      <c r="Y101" s="27"/>
      <c r="Z101" s="27"/>
      <c r="AA101" s="27"/>
      <c r="AB101" s="27"/>
    </row>
    <row r="102" spans="1:28" x14ac:dyDescent="0.2">
      <c r="A102" s="41" t="e">
        <f t="shared" si="18"/>
        <v>#N/A</v>
      </c>
      <c r="B102" s="38">
        <f t="shared" si="16"/>
        <v>16</v>
      </c>
      <c r="C102" s="38">
        <f t="shared" si="17"/>
        <v>24</v>
      </c>
      <c r="D102" s="39">
        <f t="shared" si="19"/>
        <v>1</v>
      </c>
      <c r="E102" s="40">
        <f t="shared" si="20"/>
        <v>0</v>
      </c>
      <c r="F102" s="41">
        <f t="shared" si="21"/>
        <v>0</v>
      </c>
      <c r="G102" s="32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42"/>
      <c r="T102" s="42"/>
      <c r="U102" s="33"/>
      <c r="V102" s="33"/>
      <c r="W102" s="34"/>
      <c r="X102" s="33"/>
      <c r="Y102" s="33"/>
      <c r="Z102" s="33"/>
      <c r="AA102" s="33"/>
      <c r="AB102" s="33"/>
    </row>
    <row r="103" spans="1:28" x14ac:dyDescent="0.2">
      <c r="A103" s="41" t="e">
        <f t="shared" si="18"/>
        <v>#N/A</v>
      </c>
      <c r="B103" s="38">
        <f t="shared" si="16"/>
        <v>16</v>
      </c>
      <c r="C103" s="38">
        <f t="shared" si="17"/>
        <v>24</v>
      </c>
      <c r="D103" s="39">
        <f t="shared" si="19"/>
        <v>1</v>
      </c>
      <c r="E103" s="40">
        <f t="shared" si="20"/>
        <v>0</v>
      </c>
      <c r="F103" s="41">
        <f t="shared" si="21"/>
        <v>0</v>
      </c>
      <c r="G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37"/>
      <c r="T103" s="37"/>
      <c r="U103" s="27"/>
      <c r="V103" s="27"/>
      <c r="W103" s="29"/>
      <c r="X103" s="27"/>
      <c r="Y103" s="27"/>
      <c r="Z103" s="27"/>
      <c r="AA103" s="27"/>
      <c r="AB103" s="27"/>
    </row>
    <row r="104" spans="1:28" x14ac:dyDescent="0.2">
      <c r="A104" s="41" t="e">
        <f t="shared" si="18"/>
        <v>#N/A</v>
      </c>
      <c r="B104" s="38">
        <f t="shared" si="16"/>
        <v>16</v>
      </c>
      <c r="C104" s="38">
        <f t="shared" si="17"/>
        <v>24</v>
      </c>
      <c r="D104" s="39">
        <f t="shared" si="19"/>
        <v>1</v>
      </c>
      <c r="E104" s="40">
        <f t="shared" si="20"/>
        <v>0</v>
      </c>
      <c r="F104" s="41">
        <f t="shared" si="21"/>
        <v>0</v>
      </c>
      <c r="G104" s="32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42"/>
      <c r="T104" s="42"/>
      <c r="U104" s="33"/>
      <c r="V104" s="33"/>
      <c r="W104" s="34"/>
      <c r="X104" s="33"/>
      <c r="Y104" s="33"/>
      <c r="Z104" s="33"/>
      <c r="AA104" s="33"/>
      <c r="AB104" s="33"/>
    </row>
    <row r="105" spans="1:28" x14ac:dyDescent="0.2">
      <c r="A105" s="41" t="e">
        <f t="shared" si="18"/>
        <v>#N/A</v>
      </c>
      <c r="B105" s="38">
        <f t="shared" si="16"/>
        <v>16</v>
      </c>
      <c r="C105" s="38">
        <f t="shared" si="17"/>
        <v>24</v>
      </c>
      <c r="D105" s="39">
        <f t="shared" si="19"/>
        <v>1</v>
      </c>
      <c r="E105" s="40">
        <f t="shared" si="20"/>
        <v>0</v>
      </c>
      <c r="F105" s="41">
        <f t="shared" si="21"/>
        <v>0</v>
      </c>
      <c r="G105" s="2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37"/>
      <c r="T105" s="37"/>
      <c r="U105" s="27"/>
      <c r="V105" s="27"/>
      <c r="W105" s="29"/>
      <c r="X105" s="27"/>
      <c r="Y105" s="27"/>
      <c r="Z105" s="27"/>
      <c r="AA105" s="27"/>
      <c r="AB105" s="27"/>
    </row>
    <row r="106" spans="1:28" x14ac:dyDescent="0.2">
      <c r="A106" s="41" t="e">
        <f t="shared" si="18"/>
        <v>#N/A</v>
      </c>
      <c r="B106" s="38">
        <f t="shared" si="16"/>
        <v>16</v>
      </c>
      <c r="C106" s="38">
        <f t="shared" si="17"/>
        <v>24</v>
      </c>
      <c r="D106" s="39">
        <f t="shared" si="19"/>
        <v>1</v>
      </c>
      <c r="E106" s="40">
        <f t="shared" si="20"/>
        <v>0</v>
      </c>
      <c r="F106" s="41">
        <f t="shared" si="21"/>
        <v>0</v>
      </c>
      <c r="G106" s="32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42"/>
      <c r="T106" s="42"/>
      <c r="U106" s="33"/>
      <c r="V106" s="33"/>
      <c r="W106" s="34"/>
      <c r="X106" s="33"/>
      <c r="Y106" s="33"/>
      <c r="Z106" s="33"/>
      <c r="AA106" s="33"/>
      <c r="AB106" s="33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37"/>
      <c r="T107" s="37"/>
      <c r="U107" s="27"/>
      <c r="V107" s="27"/>
      <c r="W107" s="29"/>
      <c r="X107" s="27"/>
      <c r="Y107" s="27"/>
      <c r="Z107" s="27"/>
      <c r="AA107" s="27"/>
      <c r="AB107" s="27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32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42"/>
      <c r="T108" s="42"/>
      <c r="U108" s="33"/>
      <c r="V108" s="33"/>
      <c r="W108" s="34"/>
      <c r="X108" s="33"/>
      <c r="Y108" s="33"/>
      <c r="Z108" s="33"/>
      <c r="AA108" s="33"/>
      <c r="AB108" s="33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2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37"/>
      <c r="T109" s="37"/>
      <c r="U109" s="27"/>
      <c r="V109" s="27"/>
      <c r="W109" s="29"/>
      <c r="X109" s="27"/>
      <c r="Y109" s="27"/>
      <c r="Z109" s="27"/>
      <c r="AA109" s="27"/>
      <c r="AB109" s="27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42"/>
      <c r="T110" s="42"/>
      <c r="U110" s="33"/>
      <c r="V110" s="33"/>
      <c r="W110" s="34"/>
      <c r="X110" s="33"/>
      <c r="Y110" s="33"/>
      <c r="Z110" s="33"/>
      <c r="AA110" s="33"/>
      <c r="AB110" s="33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2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37"/>
      <c r="T111" s="37"/>
      <c r="U111" s="27"/>
      <c r="V111" s="27"/>
      <c r="W111" s="29"/>
      <c r="X111" s="27"/>
      <c r="Y111" s="27"/>
      <c r="Z111" s="27"/>
      <c r="AA111" s="27"/>
      <c r="AB111" s="27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32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42"/>
      <c r="T112" s="42"/>
      <c r="U112" s="33"/>
      <c r="V112" s="33"/>
      <c r="W112" s="34"/>
      <c r="X112" s="33"/>
      <c r="Y112" s="33"/>
      <c r="Z112" s="33"/>
      <c r="AA112" s="33"/>
      <c r="AB112" s="33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2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37"/>
      <c r="T113" s="37"/>
      <c r="U113" s="27"/>
      <c r="V113" s="27"/>
      <c r="W113" s="29"/>
      <c r="X113" s="27"/>
      <c r="Y113" s="27"/>
      <c r="Z113" s="27"/>
      <c r="AA113" s="27"/>
      <c r="AB113" s="27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32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42"/>
      <c r="T114" s="42"/>
      <c r="U114" s="33"/>
      <c r="V114" s="33"/>
      <c r="W114" s="34"/>
      <c r="X114" s="33"/>
      <c r="Y114" s="33"/>
      <c r="Z114" s="33"/>
      <c r="AA114" s="33"/>
      <c r="AB114" s="33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2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37"/>
      <c r="T115" s="37"/>
      <c r="U115" s="27"/>
      <c r="V115" s="27"/>
      <c r="W115" s="29"/>
      <c r="X115" s="27"/>
      <c r="Y115" s="27"/>
      <c r="Z115" s="27"/>
      <c r="AA115" s="27"/>
      <c r="AB115" s="27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32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42"/>
      <c r="T116" s="42"/>
      <c r="U116" s="33"/>
      <c r="V116" s="33"/>
      <c r="W116" s="34"/>
      <c r="X116" s="33"/>
      <c r="Y116" s="33"/>
      <c r="Z116" s="33"/>
      <c r="AA116" s="33"/>
      <c r="AB116" s="33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2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37"/>
      <c r="T117" s="37"/>
      <c r="U117" s="27"/>
      <c r="V117" s="27"/>
      <c r="W117" s="29"/>
      <c r="X117" s="27"/>
      <c r="Y117" s="27"/>
      <c r="Z117" s="27"/>
      <c r="AA117" s="27"/>
      <c r="AB117" s="27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32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42"/>
      <c r="T118" s="42"/>
      <c r="U118" s="33"/>
      <c r="V118" s="33"/>
      <c r="W118" s="34"/>
      <c r="X118" s="33"/>
      <c r="Y118" s="33"/>
      <c r="Z118" s="33"/>
      <c r="AA118" s="33"/>
      <c r="AB118" s="33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2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37"/>
      <c r="T119" s="37"/>
      <c r="U119" s="27"/>
      <c r="V119" s="27"/>
      <c r="W119" s="29"/>
      <c r="X119" s="27"/>
      <c r="Y119" s="27"/>
      <c r="Z119" s="27"/>
      <c r="AA119" s="27"/>
      <c r="AB119" s="27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32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42"/>
      <c r="T120" s="42"/>
      <c r="U120" s="33"/>
      <c r="V120" s="33"/>
      <c r="W120" s="34"/>
      <c r="X120" s="33"/>
      <c r="Y120" s="33"/>
      <c r="Z120" s="33"/>
      <c r="AA120" s="33"/>
      <c r="AB120" s="33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2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37"/>
      <c r="T121" s="37"/>
      <c r="U121" s="27"/>
      <c r="V121" s="27"/>
      <c r="W121" s="29"/>
      <c r="X121" s="27"/>
      <c r="Y121" s="27"/>
      <c r="Z121" s="27"/>
      <c r="AA121" s="27"/>
      <c r="AB121" s="27"/>
    </row>
    <row r="122" spans="1:28" x14ac:dyDescent="0.2">
      <c r="A122" s="41" t="e">
        <f t="shared" ref="A122:A185" si="22">VLOOKUP(J122,DDEPM_USERS,2,FALSE)</f>
        <v>#N/A</v>
      </c>
      <c r="B122" s="38">
        <f t="shared" si="16"/>
        <v>16</v>
      </c>
      <c r="C122" s="38">
        <f t="shared" si="17"/>
        <v>24</v>
      </c>
      <c r="D122" s="39">
        <f t="shared" ref="D122:D185" si="23">T122-S122+1</f>
        <v>1</v>
      </c>
      <c r="E122" s="40">
        <f t="shared" ref="E122:E185" si="24">Z122*(C122-B122+1)*D122</f>
        <v>0</v>
      </c>
      <c r="F122" s="41">
        <f t="shared" ref="F122:F185" si="25">E122*AA122</f>
        <v>0</v>
      </c>
    </row>
    <row r="123" spans="1:28" x14ac:dyDescent="0.2">
      <c r="A123" s="41" t="e">
        <f t="shared" si="22"/>
        <v>#N/A</v>
      </c>
      <c r="B123" s="38">
        <f t="shared" si="16"/>
        <v>16</v>
      </c>
      <c r="C123" s="38">
        <f t="shared" si="17"/>
        <v>24</v>
      </c>
      <c r="D123" s="39">
        <f t="shared" si="23"/>
        <v>1</v>
      </c>
      <c r="E123" s="40">
        <f t="shared" si="24"/>
        <v>0</v>
      </c>
      <c r="F123" s="41">
        <f t="shared" si="25"/>
        <v>0</v>
      </c>
    </row>
    <row r="124" spans="1:28" x14ac:dyDescent="0.2">
      <c r="A124" s="41" t="e">
        <f t="shared" si="22"/>
        <v>#N/A</v>
      </c>
      <c r="B124" s="38">
        <f t="shared" si="16"/>
        <v>16</v>
      </c>
      <c r="C124" s="38">
        <f t="shared" si="17"/>
        <v>24</v>
      </c>
      <c r="D124" s="39">
        <f t="shared" si="23"/>
        <v>1</v>
      </c>
      <c r="E124" s="40">
        <f t="shared" si="24"/>
        <v>0</v>
      </c>
      <c r="F124" s="41">
        <f t="shared" si="25"/>
        <v>0</v>
      </c>
    </row>
    <row r="125" spans="1:28" x14ac:dyDescent="0.2">
      <c r="A125" s="41" t="e">
        <f t="shared" si="22"/>
        <v>#N/A</v>
      </c>
      <c r="B125" s="38">
        <f t="shared" si="16"/>
        <v>16</v>
      </c>
      <c r="C125" s="38">
        <f t="shared" si="17"/>
        <v>24</v>
      </c>
      <c r="D125" s="39">
        <f t="shared" si="23"/>
        <v>1</v>
      </c>
      <c r="E125" s="40">
        <f t="shared" si="24"/>
        <v>0</v>
      </c>
      <c r="F125" s="41">
        <f t="shared" si="25"/>
        <v>0</v>
      </c>
    </row>
    <row r="126" spans="1:28" x14ac:dyDescent="0.2">
      <c r="A126" s="41" t="e">
        <f t="shared" si="22"/>
        <v>#N/A</v>
      </c>
      <c r="B126" s="38">
        <f t="shared" si="16"/>
        <v>16</v>
      </c>
      <c r="C126" s="38">
        <f t="shared" si="17"/>
        <v>24</v>
      </c>
      <c r="D126" s="39">
        <f t="shared" si="23"/>
        <v>1</v>
      </c>
      <c r="E126" s="40">
        <f t="shared" si="24"/>
        <v>0</v>
      </c>
      <c r="F126" s="41">
        <f t="shared" si="25"/>
        <v>0</v>
      </c>
    </row>
    <row r="127" spans="1:28" x14ac:dyDescent="0.2">
      <c r="A127" s="41" t="e">
        <f t="shared" si="22"/>
        <v>#N/A</v>
      </c>
      <c r="B127" s="38">
        <f t="shared" si="16"/>
        <v>16</v>
      </c>
      <c r="C127" s="38">
        <f t="shared" si="17"/>
        <v>24</v>
      </c>
      <c r="D127" s="39">
        <f t="shared" si="23"/>
        <v>1</v>
      </c>
      <c r="E127" s="40">
        <f t="shared" si="24"/>
        <v>0</v>
      </c>
      <c r="F127" s="41">
        <f t="shared" si="25"/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ref="B143:B206" si="26">IF(ISNUMBER(FIND("-",U143))=TRUE,VALUE(MID(U143,FIND("-",U143)-1,1)),16)</f>
        <v>16</v>
      </c>
      <c r="C143" s="38">
        <f t="shared" ref="C143:C206" si="27">IF(ISNUMBER(FIND("-",U143))=TRUE,VALUE(MID(U143,FIND("-",U143)+1,2)),24)</f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26"/>
        <v>16</v>
      </c>
      <c r="C144" s="38">
        <f t="shared" si="2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26"/>
        <v>16</v>
      </c>
      <c r="C145" s="38">
        <f t="shared" si="2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26"/>
        <v>16</v>
      </c>
      <c r="C146" s="38">
        <f t="shared" si="2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26"/>
        <v>16</v>
      </c>
      <c r="C147" s="38">
        <f t="shared" si="2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si="26"/>
        <v>16</v>
      </c>
      <c r="C148" s="38">
        <f t="shared" si="27"/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ref="A186:A249" si="28">VLOOKUP(J186,DDEPM_USERS,2,FALSE)</f>
        <v>#N/A</v>
      </c>
      <c r="B186" s="38">
        <f t="shared" si="26"/>
        <v>16</v>
      </c>
      <c r="C186" s="38">
        <f t="shared" si="27"/>
        <v>24</v>
      </c>
      <c r="D186" s="39">
        <f t="shared" ref="D186:D249" si="29">T186-S186+1</f>
        <v>1</v>
      </c>
      <c r="E186" s="40">
        <f t="shared" ref="E186:E249" si="30">Z186*(C186-B186+1)*D186</f>
        <v>0</v>
      </c>
      <c r="F186" s="41">
        <f t="shared" ref="F186:F249" si="31">E186*AA186</f>
        <v>0</v>
      </c>
    </row>
    <row r="187" spans="1:6" x14ac:dyDescent="0.2">
      <c r="A187" s="41" t="e">
        <f t="shared" si="28"/>
        <v>#N/A</v>
      </c>
      <c r="B187" s="38">
        <f t="shared" si="26"/>
        <v>16</v>
      </c>
      <c r="C187" s="38">
        <f t="shared" si="27"/>
        <v>24</v>
      </c>
      <c r="D187" s="39">
        <f t="shared" si="29"/>
        <v>1</v>
      </c>
      <c r="E187" s="40">
        <f t="shared" si="30"/>
        <v>0</v>
      </c>
      <c r="F187" s="41">
        <f t="shared" si="31"/>
        <v>0</v>
      </c>
    </row>
    <row r="188" spans="1:6" x14ac:dyDescent="0.2">
      <c r="A188" s="41" t="e">
        <f t="shared" si="28"/>
        <v>#N/A</v>
      </c>
      <c r="B188" s="38">
        <f t="shared" si="26"/>
        <v>16</v>
      </c>
      <c r="C188" s="38">
        <f t="shared" si="27"/>
        <v>24</v>
      </c>
      <c r="D188" s="39">
        <f t="shared" si="29"/>
        <v>1</v>
      </c>
      <c r="E188" s="40">
        <f t="shared" si="30"/>
        <v>0</v>
      </c>
      <c r="F188" s="41">
        <f t="shared" si="31"/>
        <v>0</v>
      </c>
    </row>
    <row r="189" spans="1:6" x14ac:dyDescent="0.2">
      <c r="A189" s="41" t="e">
        <f t="shared" si="28"/>
        <v>#N/A</v>
      </c>
      <c r="B189" s="38">
        <f t="shared" si="26"/>
        <v>16</v>
      </c>
      <c r="C189" s="38">
        <f t="shared" si="27"/>
        <v>24</v>
      </c>
      <c r="D189" s="39">
        <f t="shared" si="29"/>
        <v>1</v>
      </c>
      <c r="E189" s="40">
        <f t="shared" si="30"/>
        <v>0</v>
      </c>
      <c r="F189" s="41">
        <f t="shared" si="31"/>
        <v>0</v>
      </c>
    </row>
    <row r="190" spans="1:6" x14ac:dyDescent="0.2">
      <c r="A190" s="41" t="e">
        <f t="shared" si="28"/>
        <v>#N/A</v>
      </c>
      <c r="B190" s="38">
        <f t="shared" si="26"/>
        <v>16</v>
      </c>
      <c r="C190" s="38">
        <f t="shared" si="27"/>
        <v>24</v>
      </c>
      <c r="D190" s="39">
        <f t="shared" si="29"/>
        <v>1</v>
      </c>
      <c r="E190" s="40">
        <f t="shared" si="30"/>
        <v>0</v>
      </c>
      <c r="F190" s="41">
        <f t="shared" si="31"/>
        <v>0</v>
      </c>
    </row>
    <row r="191" spans="1:6" x14ac:dyDescent="0.2">
      <c r="A191" s="41" t="e">
        <f t="shared" si="28"/>
        <v>#N/A</v>
      </c>
      <c r="B191" s="38">
        <f t="shared" si="26"/>
        <v>16</v>
      </c>
      <c r="C191" s="38">
        <f t="shared" si="27"/>
        <v>24</v>
      </c>
      <c r="D191" s="39">
        <f t="shared" si="29"/>
        <v>1</v>
      </c>
      <c r="E191" s="40">
        <f t="shared" si="30"/>
        <v>0</v>
      </c>
      <c r="F191" s="41">
        <f t="shared" si="31"/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ref="B207:B270" si="32">IF(ISNUMBER(FIND("-",U207))=TRUE,VALUE(MID(U207,FIND("-",U207)-1,1)),16)</f>
        <v>16</v>
      </c>
      <c r="C207" s="38">
        <f t="shared" ref="C207:C270" si="33">IF(ISNUMBER(FIND("-",U207))=TRUE,VALUE(MID(U207,FIND("-",U207)+1,2)),24)</f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32"/>
        <v>16</v>
      </c>
      <c r="C208" s="38">
        <f t="shared" si="33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32"/>
        <v>16</v>
      </c>
      <c r="C209" s="38">
        <f t="shared" si="33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32"/>
        <v>16</v>
      </c>
      <c r="C210" s="38">
        <f t="shared" si="33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32"/>
        <v>16</v>
      </c>
      <c r="C211" s="38">
        <f t="shared" si="33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si="32"/>
        <v>16</v>
      </c>
      <c r="C212" s="38">
        <f t="shared" si="33"/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ref="A250:A313" si="34">VLOOKUP(J250,DDEPM_USERS,2,FALSE)</f>
        <v>#N/A</v>
      </c>
      <c r="B250" s="38">
        <f t="shared" si="32"/>
        <v>16</v>
      </c>
      <c r="C250" s="38">
        <f t="shared" si="33"/>
        <v>24</v>
      </c>
      <c r="D250" s="39">
        <f t="shared" ref="D250:D313" si="35">T250-S250+1</f>
        <v>1</v>
      </c>
      <c r="E250" s="40">
        <f t="shared" ref="E250:E313" si="36">Z250*(C250-B250+1)*D250</f>
        <v>0</v>
      </c>
      <c r="F250" s="41">
        <f t="shared" ref="F250:F313" si="37">E250*AA250</f>
        <v>0</v>
      </c>
    </row>
    <row r="251" spans="1:6" x14ac:dyDescent="0.2">
      <c r="A251" s="41" t="e">
        <f t="shared" si="34"/>
        <v>#N/A</v>
      </c>
      <c r="B251" s="38">
        <f t="shared" si="32"/>
        <v>16</v>
      </c>
      <c r="C251" s="38">
        <f t="shared" si="33"/>
        <v>24</v>
      </c>
      <c r="D251" s="39">
        <f t="shared" si="35"/>
        <v>1</v>
      </c>
      <c r="E251" s="40">
        <f t="shared" si="36"/>
        <v>0</v>
      </c>
      <c r="F251" s="41">
        <f t="shared" si="37"/>
        <v>0</v>
      </c>
    </row>
    <row r="252" spans="1:6" x14ac:dyDescent="0.2">
      <c r="A252" s="41" t="e">
        <f t="shared" si="34"/>
        <v>#N/A</v>
      </c>
      <c r="B252" s="38">
        <f t="shared" si="32"/>
        <v>16</v>
      </c>
      <c r="C252" s="38">
        <f t="shared" si="33"/>
        <v>24</v>
      </c>
      <c r="D252" s="39">
        <f t="shared" si="35"/>
        <v>1</v>
      </c>
      <c r="E252" s="40">
        <f t="shared" si="36"/>
        <v>0</v>
      </c>
      <c r="F252" s="41">
        <f t="shared" si="37"/>
        <v>0</v>
      </c>
    </row>
    <row r="253" spans="1:6" x14ac:dyDescent="0.2">
      <c r="A253" s="41" t="e">
        <f t="shared" si="34"/>
        <v>#N/A</v>
      </c>
      <c r="B253" s="38">
        <f t="shared" si="32"/>
        <v>16</v>
      </c>
      <c r="C253" s="38">
        <f t="shared" si="33"/>
        <v>24</v>
      </c>
      <c r="D253" s="39">
        <f t="shared" si="35"/>
        <v>1</v>
      </c>
      <c r="E253" s="40">
        <f t="shared" si="36"/>
        <v>0</v>
      </c>
      <c r="F253" s="41">
        <f t="shared" si="37"/>
        <v>0</v>
      </c>
    </row>
    <row r="254" spans="1:6" x14ac:dyDescent="0.2">
      <c r="A254" s="41" t="e">
        <f t="shared" si="34"/>
        <v>#N/A</v>
      </c>
      <c r="B254" s="38">
        <f t="shared" si="32"/>
        <v>16</v>
      </c>
      <c r="C254" s="38">
        <f t="shared" si="33"/>
        <v>24</v>
      </c>
      <c r="D254" s="39">
        <f t="shared" si="35"/>
        <v>1</v>
      </c>
      <c r="E254" s="40">
        <f t="shared" si="36"/>
        <v>0</v>
      </c>
      <c r="F254" s="41">
        <f t="shared" si="37"/>
        <v>0</v>
      </c>
    </row>
    <row r="255" spans="1:6" x14ac:dyDescent="0.2">
      <c r="A255" s="41" t="e">
        <f t="shared" si="34"/>
        <v>#N/A</v>
      </c>
      <c r="B255" s="38">
        <f t="shared" si="32"/>
        <v>16</v>
      </c>
      <c r="C255" s="38">
        <f t="shared" si="33"/>
        <v>24</v>
      </c>
      <c r="D255" s="39">
        <f t="shared" si="35"/>
        <v>1</v>
      </c>
      <c r="E255" s="40">
        <f t="shared" si="36"/>
        <v>0</v>
      </c>
      <c r="F255" s="41">
        <f t="shared" si="37"/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ref="B271:B334" si="38">IF(ISNUMBER(FIND("-",U271))=TRUE,VALUE(MID(U271,FIND("-",U271)-1,1)),16)</f>
        <v>16</v>
      </c>
      <c r="C271" s="38">
        <f t="shared" ref="C271:C334" si="39">IF(ISNUMBER(FIND("-",U271))=TRUE,VALUE(MID(U271,FIND("-",U271)+1,2)),24)</f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8"/>
        <v>16</v>
      </c>
      <c r="C272" s="38">
        <f t="shared" si="39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8"/>
        <v>16</v>
      </c>
      <c r="C273" s="38">
        <f t="shared" si="39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8"/>
        <v>16</v>
      </c>
      <c r="C274" s="38">
        <f t="shared" si="39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8"/>
        <v>16</v>
      </c>
      <c r="C275" s="38">
        <f t="shared" si="39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si="38"/>
        <v>16</v>
      </c>
      <c r="C276" s="38">
        <f t="shared" si="39"/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ref="A314:A377" si="40">VLOOKUP(J314,DDEPM_USERS,2,FALSE)</f>
        <v>#N/A</v>
      </c>
      <c r="B314" s="38">
        <f t="shared" si="38"/>
        <v>16</v>
      </c>
      <c r="C314" s="38">
        <f t="shared" si="39"/>
        <v>24</v>
      </c>
      <c r="D314" s="39">
        <f t="shared" ref="D314:D377" si="41">T314-S314+1</f>
        <v>1</v>
      </c>
      <c r="E314" s="40">
        <f t="shared" ref="E314:E377" si="42">Z314*(C314-B314+1)*D314</f>
        <v>0</v>
      </c>
      <c r="F314" s="41">
        <f t="shared" ref="F314:F377" si="43">E314*AA314</f>
        <v>0</v>
      </c>
    </row>
    <row r="315" spans="1:6" x14ac:dyDescent="0.2">
      <c r="A315" s="41" t="e">
        <f t="shared" si="40"/>
        <v>#N/A</v>
      </c>
      <c r="B315" s="38">
        <f t="shared" si="38"/>
        <v>16</v>
      </c>
      <c r="C315" s="38">
        <f t="shared" si="39"/>
        <v>24</v>
      </c>
      <c r="D315" s="39">
        <f t="shared" si="41"/>
        <v>1</v>
      </c>
      <c r="E315" s="40">
        <f t="shared" si="42"/>
        <v>0</v>
      </c>
      <c r="F315" s="41">
        <f t="shared" si="43"/>
        <v>0</v>
      </c>
    </row>
    <row r="316" spans="1:6" x14ac:dyDescent="0.2">
      <c r="A316" s="41" t="e">
        <f t="shared" si="40"/>
        <v>#N/A</v>
      </c>
      <c r="B316" s="38">
        <f t="shared" si="38"/>
        <v>16</v>
      </c>
      <c r="C316" s="38">
        <f t="shared" si="39"/>
        <v>24</v>
      </c>
      <c r="D316" s="39">
        <f t="shared" si="41"/>
        <v>1</v>
      </c>
      <c r="E316" s="40">
        <f t="shared" si="42"/>
        <v>0</v>
      </c>
      <c r="F316" s="41">
        <f t="shared" si="43"/>
        <v>0</v>
      </c>
    </row>
    <row r="317" spans="1:6" x14ac:dyDescent="0.2">
      <c r="A317" s="41" t="e">
        <f t="shared" si="40"/>
        <v>#N/A</v>
      </c>
      <c r="B317" s="38">
        <f t="shared" si="38"/>
        <v>16</v>
      </c>
      <c r="C317" s="38">
        <f t="shared" si="39"/>
        <v>24</v>
      </c>
      <c r="D317" s="39">
        <f t="shared" si="41"/>
        <v>1</v>
      </c>
      <c r="E317" s="40">
        <f t="shared" si="42"/>
        <v>0</v>
      </c>
      <c r="F317" s="41">
        <f t="shared" si="43"/>
        <v>0</v>
      </c>
    </row>
    <row r="318" spans="1:6" x14ac:dyDescent="0.2">
      <c r="A318" s="41" t="e">
        <f t="shared" si="40"/>
        <v>#N/A</v>
      </c>
      <c r="B318" s="38">
        <f t="shared" si="38"/>
        <v>16</v>
      </c>
      <c r="C318" s="38">
        <f t="shared" si="39"/>
        <v>24</v>
      </c>
      <c r="D318" s="39">
        <f t="shared" si="41"/>
        <v>1</v>
      </c>
      <c r="E318" s="40">
        <f t="shared" si="42"/>
        <v>0</v>
      </c>
      <c r="F318" s="41">
        <f t="shared" si="43"/>
        <v>0</v>
      </c>
    </row>
    <row r="319" spans="1:6" x14ac:dyDescent="0.2">
      <c r="A319" s="41" t="e">
        <f t="shared" si="40"/>
        <v>#N/A</v>
      </c>
      <c r="B319" s="38">
        <f t="shared" si="38"/>
        <v>16</v>
      </c>
      <c r="C319" s="38">
        <f t="shared" si="39"/>
        <v>24</v>
      </c>
      <c r="D319" s="39">
        <f t="shared" si="41"/>
        <v>1</v>
      </c>
      <c r="E319" s="40">
        <f t="shared" si="42"/>
        <v>0</v>
      </c>
      <c r="F319" s="41">
        <f t="shared" si="43"/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ref="B335:B398" si="44">IF(ISNUMBER(FIND("-",U335))=TRUE,VALUE(MID(U335,FIND("-",U335)-1,1)),16)</f>
        <v>16</v>
      </c>
      <c r="C335" s="38">
        <f t="shared" ref="C335:C398" si="45">IF(ISNUMBER(FIND("-",U335))=TRUE,VALUE(MID(U335,FIND("-",U335)+1,2)),24)</f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44"/>
        <v>16</v>
      </c>
      <c r="C336" s="38">
        <f t="shared" si="45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44"/>
        <v>16</v>
      </c>
      <c r="C337" s="38">
        <f t="shared" si="45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44"/>
        <v>16</v>
      </c>
      <c r="C338" s="38">
        <f t="shared" si="45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44"/>
        <v>16</v>
      </c>
      <c r="C339" s="38">
        <f t="shared" si="45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si="44"/>
        <v>16</v>
      </c>
      <c r="C340" s="38">
        <f t="shared" si="45"/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ref="A378:A441" si="46">VLOOKUP(J378,DDEPM_USERS,2,FALSE)</f>
        <v>#N/A</v>
      </c>
      <c r="B378" s="38">
        <f t="shared" si="44"/>
        <v>16</v>
      </c>
      <c r="C378" s="38">
        <f t="shared" si="45"/>
        <v>24</v>
      </c>
      <c r="D378" s="39">
        <f t="shared" ref="D378:D441" si="47">T378-S378+1</f>
        <v>1</v>
      </c>
      <c r="E378" s="40">
        <f t="shared" ref="E378:E441" si="48">Z378*(C378-B378+1)*D378</f>
        <v>0</v>
      </c>
      <c r="F378" s="41">
        <f t="shared" ref="F378:F441" si="49">E378*AA378</f>
        <v>0</v>
      </c>
    </row>
    <row r="379" spans="1:6" x14ac:dyDescent="0.2">
      <c r="A379" s="41" t="e">
        <f t="shared" si="46"/>
        <v>#N/A</v>
      </c>
      <c r="B379" s="38">
        <f t="shared" si="44"/>
        <v>16</v>
      </c>
      <c r="C379" s="38">
        <f t="shared" si="45"/>
        <v>24</v>
      </c>
      <c r="D379" s="39">
        <f t="shared" si="47"/>
        <v>1</v>
      </c>
      <c r="E379" s="40">
        <f t="shared" si="48"/>
        <v>0</v>
      </c>
      <c r="F379" s="41">
        <f t="shared" si="49"/>
        <v>0</v>
      </c>
    </row>
    <row r="380" spans="1:6" x14ac:dyDescent="0.2">
      <c r="A380" s="41" t="e">
        <f t="shared" si="46"/>
        <v>#N/A</v>
      </c>
      <c r="B380" s="38">
        <f t="shared" si="44"/>
        <v>16</v>
      </c>
      <c r="C380" s="38">
        <f t="shared" si="45"/>
        <v>24</v>
      </c>
      <c r="D380" s="39">
        <f t="shared" si="47"/>
        <v>1</v>
      </c>
      <c r="E380" s="40">
        <f t="shared" si="48"/>
        <v>0</v>
      </c>
      <c r="F380" s="41">
        <f t="shared" si="49"/>
        <v>0</v>
      </c>
    </row>
    <row r="381" spans="1:6" x14ac:dyDescent="0.2">
      <c r="A381" s="41" t="e">
        <f t="shared" si="46"/>
        <v>#N/A</v>
      </c>
      <c r="B381" s="38">
        <f t="shared" si="44"/>
        <v>16</v>
      </c>
      <c r="C381" s="38">
        <f t="shared" si="45"/>
        <v>24</v>
      </c>
      <c r="D381" s="39">
        <f t="shared" si="47"/>
        <v>1</v>
      </c>
      <c r="E381" s="40">
        <f t="shared" si="48"/>
        <v>0</v>
      </c>
      <c r="F381" s="41">
        <f t="shared" si="49"/>
        <v>0</v>
      </c>
    </row>
    <row r="382" spans="1:6" x14ac:dyDescent="0.2">
      <c r="A382" s="41" t="e">
        <f t="shared" si="46"/>
        <v>#N/A</v>
      </c>
      <c r="B382" s="38">
        <f t="shared" si="44"/>
        <v>16</v>
      </c>
      <c r="C382" s="38">
        <f t="shared" si="45"/>
        <v>24</v>
      </c>
      <c r="D382" s="39">
        <f t="shared" si="47"/>
        <v>1</v>
      </c>
      <c r="E382" s="40">
        <f t="shared" si="48"/>
        <v>0</v>
      </c>
      <c r="F382" s="41">
        <f t="shared" si="49"/>
        <v>0</v>
      </c>
    </row>
    <row r="383" spans="1:6" x14ac:dyDescent="0.2">
      <c r="A383" s="41" t="e">
        <f t="shared" si="46"/>
        <v>#N/A</v>
      </c>
      <c r="B383" s="38">
        <f t="shared" si="44"/>
        <v>16</v>
      </c>
      <c r="C383" s="38">
        <f t="shared" si="45"/>
        <v>24</v>
      </c>
      <c r="D383" s="39">
        <f t="shared" si="47"/>
        <v>1</v>
      </c>
      <c r="E383" s="40">
        <f t="shared" si="48"/>
        <v>0</v>
      </c>
      <c r="F383" s="41">
        <f t="shared" si="49"/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ref="B399:B462" si="50">IF(ISNUMBER(FIND("-",U399))=TRUE,VALUE(MID(U399,FIND("-",U399)-1,1)),16)</f>
        <v>16</v>
      </c>
      <c r="C399" s="38">
        <f t="shared" ref="C399:C462" si="51">IF(ISNUMBER(FIND("-",U399))=TRUE,VALUE(MID(U399,FIND("-",U399)+1,2)),24)</f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50"/>
        <v>16</v>
      </c>
      <c r="C400" s="38">
        <f t="shared" si="51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50"/>
        <v>16</v>
      </c>
      <c r="C401" s="38">
        <f t="shared" si="51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50"/>
        <v>16</v>
      </c>
      <c r="C402" s="38">
        <f t="shared" si="51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50"/>
        <v>16</v>
      </c>
      <c r="C403" s="38">
        <f t="shared" si="51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si="50"/>
        <v>16</v>
      </c>
      <c r="C404" s="38">
        <f t="shared" si="51"/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ref="A442:A503" si="52">VLOOKUP(J442,DDEPM_USERS,2,FALSE)</f>
        <v>#N/A</v>
      </c>
      <c r="B442" s="38">
        <f t="shared" si="50"/>
        <v>16</v>
      </c>
      <c r="C442" s="38">
        <f t="shared" si="51"/>
        <v>24</v>
      </c>
      <c r="D442" s="39">
        <f t="shared" ref="D442:D503" si="53">T442-S442+1</f>
        <v>1</v>
      </c>
      <c r="E442" s="40">
        <f t="shared" ref="E442:E503" si="54">Z442*(C442-B442+1)*D442</f>
        <v>0</v>
      </c>
      <c r="F442" s="41">
        <f t="shared" ref="F442:F503" si="55">E442*AA442</f>
        <v>0</v>
      </c>
    </row>
    <row r="443" spans="1:6" x14ac:dyDescent="0.2">
      <c r="A443" s="41" t="e">
        <f t="shared" si="52"/>
        <v>#N/A</v>
      </c>
      <c r="B443" s="38">
        <f t="shared" si="50"/>
        <v>16</v>
      </c>
      <c r="C443" s="38">
        <f t="shared" si="51"/>
        <v>24</v>
      </c>
      <c r="D443" s="39">
        <f t="shared" si="53"/>
        <v>1</v>
      </c>
      <c r="E443" s="40">
        <f t="shared" si="54"/>
        <v>0</v>
      </c>
      <c r="F443" s="41">
        <f t="shared" si="55"/>
        <v>0</v>
      </c>
    </row>
    <row r="444" spans="1:6" x14ac:dyDescent="0.2">
      <c r="A444" s="41" t="e">
        <f t="shared" si="52"/>
        <v>#N/A</v>
      </c>
      <c r="B444" s="38">
        <f t="shared" si="50"/>
        <v>16</v>
      </c>
      <c r="C444" s="38">
        <f t="shared" si="51"/>
        <v>24</v>
      </c>
      <c r="D444" s="39">
        <f t="shared" si="53"/>
        <v>1</v>
      </c>
      <c r="E444" s="40">
        <f t="shared" si="54"/>
        <v>0</v>
      </c>
      <c r="F444" s="41">
        <f t="shared" si="55"/>
        <v>0</v>
      </c>
    </row>
    <row r="445" spans="1:6" x14ac:dyDescent="0.2">
      <c r="A445" s="41" t="e">
        <f t="shared" si="52"/>
        <v>#N/A</v>
      </c>
      <c r="B445" s="38">
        <f t="shared" si="50"/>
        <v>16</v>
      </c>
      <c r="C445" s="38">
        <f t="shared" si="51"/>
        <v>24</v>
      </c>
      <c r="D445" s="39">
        <f t="shared" si="53"/>
        <v>1</v>
      </c>
      <c r="E445" s="40">
        <f t="shared" si="54"/>
        <v>0</v>
      </c>
      <c r="F445" s="41">
        <f t="shared" si="55"/>
        <v>0</v>
      </c>
    </row>
    <row r="446" spans="1:6" x14ac:dyDescent="0.2">
      <c r="A446" s="41" t="e">
        <f t="shared" si="52"/>
        <v>#N/A</v>
      </c>
      <c r="B446" s="38">
        <f t="shared" si="50"/>
        <v>16</v>
      </c>
      <c r="C446" s="38">
        <f t="shared" si="51"/>
        <v>24</v>
      </c>
      <c r="D446" s="39">
        <f t="shared" si="53"/>
        <v>1</v>
      </c>
      <c r="E446" s="40">
        <f t="shared" si="54"/>
        <v>0</v>
      </c>
      <c r="F446" s="41">
        <f t="shared" si="55"/>
        <v>0</v>
      </c>
    </row>
    <row r="447" spans="1:6" x14ac:dyDescent="0.2">
      <c r="A447" s="41" t="e">
        <f t="shared" si="52"/>
        <v>#N/A</v>
      </c>
      <c r="B447" s="38">
        <f t="shared" si="50"/>
        <v>16</v>
      </c>
      <c r="C447" s="38">
        <f t="shared" si="51"/>
        <v>24</v>
      </c>
      <c r="D447" s="39">
        <f t="shared" si="53"/>
        <v>1</v>
      </c>
      <c r="E447" s="40">
        <f t="shared" si="54"/>
        <v>0</v>
      </c>
      <c r="F447" s="41">
        <f t="shared" si="55"/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ref="B463:B503" si="56">IF(ISNUMBER(FIND("-",U463))=TRUE,VALUE(MID(U463,FIND("-",U463)-1,1)),16)</f>
        <v>16</v>
      </c>
      <c r="C463" s="38">
        <f t="shared" ref="C463:C503" si="57">IF(ISNUMBER(FIND("-",U463))=TRUE,VALUE(MID(U463,FIND("-",U463)+1,2)),24)</f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6"/>
        <v>16</v>
      </c>
      <c r="C464" s="38">
        <f t="shared" si="57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6"/>
        <v>16</v>
      </c>
      <c r="C465" s="38">
        <f t="shared" si="57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6"/>
        <v>16</v>
      </c>
      <c r="C466" s="38">
        <f t="shared" si="57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6"/>
        <v>16</v>
      </c>
      <c r="C467" s="38">
        <f t="shared" si="57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si="56"/>
        <v>16</v>
      </c>
      <c r="C468" s="38">
        <f t="shared" si="57"/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261</v>
      </c>
      <c r="B1" s="52"/>
      <c r="C1" s="52"/>
    </row>
    <row r="2" spans="1:25" x14ac:dyDescent="0.2">
      <c r="A2" s="105" t="s">
        <v>262</v>
      </c>
      <c r="B2" s="52"/>
      <c r="C2" s="52"/>
    </row>
    <row r="3" spans="1:25" x14ac:dyDescent="0.2">
      <c r="A3" s="104">
        <f>'E-Mail'!$B$1</f>
        <v>36987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74</v>
      </c>
      <c r="B5" s="20" t="s">
        <v>73</v>
      </c>
      <c r="C5" s="20" t="s">
        <v>8</v>
      </c>
    </row>
    <row r="6" spans="1:25" x14ac:dyDescent="0.2">
      <c r="A6" s="17" t="s">
        <v>105</v>
      </c>
      <c r="B6" s="21">
        <f>COUNTIF($F$9:$F$4999,A6)</f>
        <v>0</v>
      </c>
      <c r="C6" s="21">
        <f>SUMIF($F$9:$F$5000,A6,$C$9:$C$5000)</f>
        <v>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 t="s">
        <v>72</v>
      </c>
    </row>
    <row r="9" spans="1:25" ht="26.25" thickBot="1" x14ac:dyDescent="0.25">
      <c r="A9" s="44" t="s">
        <v>260</v>
      </c>
      <c r="B9" s="43" t="s">
        <v>264</v>
      </c>
      <c r="C9" s="44" t="s">
        <v>76</v>
      </c>
      <c r="D9" s="78" t="s">
        <v>275</v>
      </c>
      <c r="E9" s="78" t="s">
        <v>276</v>
      </c>
      <c r="F9" s="78" t="s">
        <v>277</v>
      </c>
      <c r="G9" s="78" t="s">
        <v>278</v>
      </c>
      <c r="H9" s="78" t="s">
        <v>279</v>
      </c>
      <c r="I9" s="78" t="s">
        <v>280</v>
      </c>
      <c r="J9" s="78" t="s">
        <v>281</v>
      </c>
      <c r="K9" s="78" t="s">
        <v>282</v>
      </c>
      <c r="L9" s="78" t="s">
        <v>283</v>
      </c>
      <c r="M9" s="78" t="s">
        <v>284</v>
      </c>
      <c r="N9" s="78" t="s">
        <v>285</v>
      </c>
      <c r="O9" s="78" t="s">
        <v>286</v>
      </c>
      <c r="P9" s="78" t="s">
        <v>287</v>
      </c>
      <c r="Q9" s="78" t="s">
        <v>288</v>
      </c>
      <c r="R9" s="78" t="s">
        <v>289</v>
      </c>
      <c r="S9" s="78" t="s">
        <v>290</v>
      </c>
      <c r="T9" s="78" t="s">
        <v>291</v>
      </c>
      <c r="U9" s="78" t="s">
        <v>292</v>
      </c>
      <c r="V9" s="78" t="s">
        <v>293</v>
      </c>
      <c r="W9" s="78" t="s">
        <v>294</v>
      </c>
      <c r="X9" s="78" t="s">
        <v>295</v>
      </c>
      <c r="Y9" s="78" t="s">
        <v>296</v>
      </c>
    </row>
    <row r="10" spans="1:25" x14ac:dyDescent="0.2">
      <c r="A10" s="45" t="e">
        <f t="shared" ref="A10:A71" si="0">VLOOKUP(G10,DDEGL_USERS,2,FALSE)</f>
        <v>#N/A</v>
      </c>
      <c r="B10" s="45">
        <f t="shared" ref="B10:B17" si="1">(YEAR(Q10)-YEAR(P10))*12+MONTH(Q10)-MONTH(P10)+1</f>
        <v>1</v>
      </c>
      <c r="C10" s="45">
        <f t="shared" ref="C10:C71" si="2">B10*W10</f>
        <v>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3"/>
      <c r="Q10" s="83"/>
      <c r="R10" s="79"/>
      <c r="S10" s="79"/>
      <c r="T10" s="80"/>
      <c r="U10" s="79"/>
      <c r="V10" s="79"/>
      <c r="W10" s="79"/>
      <c r="X10" s="79"/>
      <c r="Y10" s="79"/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ref="B18:B81" si="3">(YEAR(Q18)-YEAR(P18))*12+MONTH(Q18)-MONTH(P18)+1</f>
        <v>1</v>
      </c>
      <c r="C18" s="45">
        <f t="shared" si="2"/>
        <v>0</v>
      </c>
    </row>
    <row r="19" spans="1:25" x14ac:dyDescent="0.2">
      <c r="A19" s="45" t="e">
        <f t="shared" si="0"/>
        <v>#N/A</v>
      </c>
      <c r="B19" s="45">
        <f t="shared" si="3"/>
        <v>1</v>
      </c>
      <c r="C19" s="45">
        <f t="shared" si="2"/>
        <v>0</v>
      </c>
    </row>
    <row r="20" spans="1:25" x14ac:dyDescent="0.2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ref="A72:A135" si="4">VLOOKUP(G72,DDEGL_USERS,2,FALSE)</f>
        <v>#N/A</v>
      </c>
      <c r="B72" s="45">
        <f t="shared" si="3"/>
        <v>1</v>
      </c>
      <c r="C72" s="45">
        <f t="shared" ref="C72:C135" si="5">B72*W72</f>
        <v>0</v>
      </c>
    </row>
    <row r="73" spans="1:3" x14ac:dyDescent="0.2">
      <c r="A73" s="45" t="e">
        <f t="shared" si="4"/>
        <v>#N/A</v>
      </c>
      <c r="B73" s="45">
        <f t="shared" si="3"/>
        <v>1</v>
      </c>
      <c r="C73" s="45">
        <f t="shared" si="5"/>
        <v>0</v>
      </c>
    </row>
    <row r="74" spans="1:3" x14ac:dyDescent="0.2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ref="B82:B145" si="6">(YEAR(Q82)-YEAR(P82))*12+MONTH(Q82)-MONTH(P82)+1</f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6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ref="A136:A199" si="7">VLOOKUP(G136,DDEGL_USERS,2,FALSE)</f>
        <v>#N/A</v>
      </c>
      <c r="B136" s="45">
        <f t="shared" si="6"/>
        <v>1</v>
      </c>
      <c r="C136" s="45">
        <f t="shared" ref="C136:C199" si="8">B136*W136</f>
        <v>0</v>
      </c>
    </row>
    <row r="137" spans="1:3" x14ac:dyDescent="0.2">
      <c r="A137" s="45" t="e">
        <f t="shared" si="7"/>
        <v>#N/A</v>
      </c>
      <c r="B137" s="45">
        <f t="shared" si="6"/>
        <v>1</v>
      </c>
      <c r="C137" s="45">
        <f t="shared" si="8"/>
        <v>0</v>
      </c>
    </row>
    <row r="138" spans="1:3" x14ac:dyDescent="0.2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ref="B146:B209" si="9">(YEAR(Q146)-YEAR(P146))*12+MONTH(Q146)-MONTH(P146)+1</f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9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ref="A200:A263" si="10">VLOOKUP(G200,DDEGL_USERS,2,FALSE)</f>
        <v>#N/A</v>
      </c>
      <c r="B200" s="45">
        <f t="shared" si="9"/>
        <v>1</v>
      </c>
      <c r="C200" s="45">
        <f t="shared" ref="C200:C263" si="11">B200*W200</f>
        <v>0</v>
      </c>
    </row>
    <row r="201" spans="1:3" x14ac:dyDescent="0.2">
      <c r="A201" s="45" t="e">
        <f t="shared" si="10"/>
        <v>#N/A</v>
      </c>
      <c r="B201" s="45">
        <f t="shared" si="9"/>
        <v>1</v>
      </c>
      <c r="C201" s="45">
        <f t="shared" si="11"/>
        <v>0</v>
      </c>
    </row>
    <row r="202" spans="1:3" x14ac:dyDescent="0.2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ref="B210:B273" si="12">(YEAR(Q210)-YEAR(P210))*12+MONTH(Q210)-MONTH(P210)+1</f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12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ref="A264:A327" si="13">VLOOKUP(G264,DDEGL_USERS,2,FALSE)</f>
        <v>#N/A</v>
      </c>
      <c r="B264" s="45">
        <f t="shared" si="12"/>
        <v>1</v>
      </c>
      <c r="C264" s="45">
        <f t="shared" ref="C264:C327" si="14">B264*W264</f>
        <v>0</v>
      </c>
    </row>
    <row r="265" spans="1:3" x14ac:dyDescent="0.2">
      <c r="A265" s="45" t="e">
        <f t="shared" si="13"/>
        <v>#N/A</v>
      </c>
      <c r="B265" s="45">
        <f t="shared" si="12"/>
        <v>1</v>
      </c>
      <c r="C265" s="45">
        <f t="shared" si="14"/>
        <v>0</v>
      </c>
    </row>
    <row r="266" spans="1:3" x14ac:dyDescent="0.2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ref="B274:B337" si="15">(YEAR(Q274)-YEAR(P274))*12+MONTH(Q274)-MONTH(P274)+1</f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5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ref="A328:A391" si="16">VLOOKUP(G328,DDEGL_USERS,2,FALSE)</f>
        <v>#N/A</v>
      </c>
      <c r="B328" s="45">
        <f t="shared" si="15"/>
        <v>1</v>
      </c>
      <c r="C328" s="45">
        <f t="shared" ref="C328:C391" si="17">B328*W328</f>
        <v>0</v>
      </c>
    </row>
    <row r="329" spans="1:3" x14ac:dyDescent="0.2">
      <c r="A329" s="45" t="e">
        <f t="shared" si="16"/>
        <v>#N/A</v>
      </c>
      <c r="B329" s="45">
        <f t="shared" si="15"/>
        <v>1</v>
      </c>
      <c r="C329" s="45">
        <f t="shared" si="17"/>
        <v>0</v>
      </c>
    </row>
    <row r="330" spans="1:3" x14ac:dyDescent="0.2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ref="B338:B401" si="18">(YEAR(Q338)-YEAR(P338))*12+MONTH(Q338)-MONTH(P338)+1</f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8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ref="A392:A455" si="19">VLOOKUP(G392,DDEGL_USERS,2,FALSE)</f>
        <v>#N/A</v>
      </c>
      <c r="B392" s="45">
        <f t="shared" si="18"/>
        <v>1</v>
      </c>
      <c r="C392" s="45">
        <f t="shared" ref="C392:C455" si="20">B392*W392</f>
        <v>0</v>
      </c>
    </row>
    <row r="393" spans="1:3" x14ac:dyDescent="0.2">
      <c r="A393" s="45" t="e">
        <f t="shared" si="19"/>
        <v>#N/A</v>
      </c>
      <c r="B393" s="45">
        <f t="shared" si="18"/>
        <v>1</v>
      </c>
      <c r="C393" s="45">
        <f t="shared" si="20"/>
        <v>0</v>
      </c>
    </row>
    <row r="394" spans="1:3" x14ac:dyDescent="0.2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ref="B402:B465" si="21">(YEAR(Q402)-YEAR(P402))*12+MONTH(Q402)-MONTH(P402)+1</f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21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ref="A456:A506" si="22">VLOOKUP(G456,DDEGL_USERS,2,FALSE)</f>
        <v>#N/A</v>
      </c>
      <c r="B456" s="45">
        <f t="shared" si="21"/>
        <v>1</v>
      </c>
      <c r="C456" s="45">
        <f t="shared" ref="C456:C506" si="23">B456*W456</f>
        <v>0</v>
      </c>
    </row>
    <row r="457" spans="1:3" x14ac:dyDescent="0.2">
      <c r="A457" s="45" t="e">
        <f t="shared" si="22"/>
        <v>#N/A</v>
      </c>
      <c r="B457" s="45">
        <f t="shared" si="21"/>
        <v>1</v>
      </c>
      <c r="C457" s="45">
        <f t="shared" si="23"/>
        <v>0</v>
      </c>
    </row>
    <row r="458" spans="1:3" x14ac:dyDescent="0.2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ref="B466:B506" si="24">(YEAR(Q466)-YEAR(P466))*12+MONTH(Q466)-MONTH(P466)+1</f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4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258</v>
      </c>
    </row>
    <row r="2" spans="1:8" ht="15.75" x14ac:dyDescent="0.25">
      <c r="A2" s="50" t="s">
        <v>259</v>
      </c>
    </row>
    <row r="4" spans="1:8" ht="15.75" x14ac:dyDescent="0.25">
      <c r="A4" s="18" t="s">
        <v>112</v>
      </c>
      <c r="D4" s="18" t="s">
        <v>113</v>
      </c>
      <c r="G4" s="18" t="s">
        <v>114</v>
      </c>
    </row>
    <row r="5" spans="1:8" x14ac:dyDescent="0.2">
      <c r="A5" s="23" t="s">
        <v>75</v>
      </c>
      <c r="B5" s="22" t="s">
        <v>115</v>
      </c>
      <c r="D5" s="23" t="s">
        <v>75</v>
      </c>
      <c r="E5" s="22" t="s">
        <v>115</v>
      </c>
      <c r="G5" s="23" t="s">
        <v>75</v>
      </c>
      <c r="H5" s="22" t="s">
        <v>115</v>
      </c>
    </row>
    <row r="6" spans="1:8" x14ac:dyDescent="0.2">
      <c r="A6" s="27" t="s">
        <v>116</v>
      </c>
      <c r="B6" s="26" t="s">
        <v>117</v>
      </c>
      <c r="D6" s="27" t="s">
        <v>101</v>
      </c>
      <c r="E6" s="26" t="s">
        <v>129</v>
      </c>
      <c r="G6" s="27" t="s">
        <v>106</v>
      </c>
      <c r="H6" s="26" t="s">
        <v>121</v>
      </c>
    </row>
    <row r="7" spans="1:8" x14ac:dyDescent="0.2">
      <c r="A7" s="33" t="s">
        <v>118</v>
      </c>
      <c r="B7" s="32" t="s">
        <v>119</v>
      </c>
      <c r="D7" s="33" t="s">
        <v>239</v>
      </c>
      <c r="E7" s="32" t="s">
        <v>133</v>
      </c>
      <c r="G7" s="33" t="s">
        <v>257</v>
      </c>
      <c r="H7" s="32" t="s">
        <v>169</v>
      </c>
    </row>
    <row r="8" spans="1:8" x14ac:dyDescent="0.2">
      <c r="A8" s="27" t="s">
        <v>120</v>
      </c>
      <c r="B8" s="26" t="s">
        <v>121</v>
      </c>
      <c r="D8" s="27" t="s">
        <v>240</v>
      </c>
      <c r="E8" s="26" t="s">
        <v>140</v>
      </c>
      <c r="G8" s="27" t="s">
        <v>107</v>
      </c>
      <c r="H8" s="26" t="s">
        <v>202</v>
      </c>
    </row>
    <row r="9" spans="1:8" x14ac:dyDescent="0.2">
      <c r="A9" s="33" t="s">
        <v>122</v>
      </c>
      <c r="B9" s="32" t="s">
        <v>123</v>
      </c>
      <c r="D9" s="33" t="s">
        <v>241</v>
      </c>
      <c r="E9" s="32" t="s">
        <v>242</v>
      </c>
      <c r="G9" s="33" t="s">
        <v>108</v>
      </c>
      <c r="H9" s="32" t="s">
        <v>238</v>
      </c>
    </row>
    <row r="10" spans="1:8" x14ac:dyDescent="0.2">
      <c r="A10" s="27" t="s">
        <v>124</v>
      </c>
      <c r="B10" s="26" t="s">
        <v>125</v>
      </c>
      <c r="D10" s="27" t="s">
        <v>243</v>
      </c>
      <c r="E10" s="26" t="s">
        <v>244</v>
      </c>
      <c r="G10" s="11"/>
      <c r="H10" s="48"/>
    </row>
    <row r="11" spans="1:8" x14ac:dyDescent="0.2">
      <c r="A11" s="33" t="s">
        <v>126</v>
      </c>
      <c r="B11" s="32" t="s">
        <v>127</v>
      </c>
      <c r="D11" s="33" t="s">
        <v>245</v>
      </c>
      <c r="E11" s="32" t="s">
        <v>163</v>
      </c>
    </row>
    <row r="12" spans="1:8" x14ac:dyDescent="0.2">
      <c r="A12" s="27" t="s">
        <v>128</v>
      </c>
      <c r="B12" s="26" t="s">
        <v>129</v>
      </c>
      <c r="D12" s="27" t="s">
        <v>246</v>
      </c>
      <c r="E12" s="26" t="s">
        <v>155</v>
      </c>
    </row>
    <row r="13" spans="1:8" x14ac:dyDescent="0.2">
      <c r="A13" s="33" t="s">
        <v>130</v>
      </c>
      <c r="B13" s="32" t="s">
        <v>131</v>
      </c>
      <c r="D13" s="33" t="s">
        <v>247</v>
      </c>
      <c r="E13" s="32" t="s">
        <v>169</v>
      </c>
    </row>
    <row r="14" spans="1:8" x14ac:dyDescent="0.2">
      <c r="A14" s="27" t="s">
        <v>132</v>
      </c>
      <c r="B14" s="26" t="s">
        <v>133</v>
      </c>
      <c r="D14" s="27" t="s">
        <v>248</v>
      </c>
      <c r="E14" s="26" t="s">
        <v>174</v>
      </c>
    </row>
    <row r="15" spans="1:8" x14ac:dyDescent="0.2">
      <c r="A15" s="33" t="s">
        <v>134</v>
      </c>
      <c r="B15" s="32" t="s">
        <v>133</v>
      </c>
      <c r="D15" s="33" t="s">
        <v>249</v>
      </c>
      <c r="E15" s="32" t="s">
        <v>176</v>
      </c>
    </row>
    <row r="16" spans="1:8" x14ac:dyDescent="0.2">
      <c r="A16" s="27" t="s">
        <v>135</v>
      </c>
      <c r="B16" s="26" t="s">
        <v>136</v>
      </c>
      <c r="D16" s="27" t="s">
        <v>103</v>
      </c>
      <c r="E16" s="26" t="s">
        <v>185</v>
      </c>
    </row>
    <row r="17" spans="1:5" x14ac:dyDescent="0.2">
      <c r="A17" s="33" t="s">
        <v>137</v>
      </c>
      <c r="B17" s="32" t="s">
        <v>138</v>
      </c>
      <c r="D17" s="33" t="s">
        <v>250</v>
      </c>
      <c r="E17" s="32" t="s">
        <v>192</v>
      </c>
    </row>
    <row r="18" spans="1:5" x14ac:dyDescent="0.2">
      <c r="A18" s="27" t="s">
        <v>139</v>
      </c>
      <c r="B18" s="26" t="s">
        <v>140</v>
      </c>
      <c r="D18" s="27" t="s">
        <v>251</v>
      </c>
      <c r="E18" s="26" t="s">
        <v>198</v>
      </c>
    </row>
    <row r="19" spans="1:5" x14ac:dyDescent="0.2">
      <c r="A19" s="33" t="s">
        <v>85</v>
      </c>
      <c r="B19" s="32" t="s">
        <v>141</v>
      </c>
      <c r="D19" s="33" t="s">
        <v>104</v>
      </c>
      <c r="E19" s="32" t="s">
        <v>208</v>
      </c>
    </row>
    <row r="20" spans="1:5" x14ac:dyDescent="0.2">
      <c r="A20" s="27" t="s">
        <v>142</v>
      </c>
      <c r="B20" s="26" t="s">
        <v>143</v>
      </c>
      <c r="D20" s="27" t="s">
        <v>252</v>
      </c>
      <c r="E20" s="26" t="s">
        <v>211</v>
      </c>
    </row>
    <row r="21" spans="1:5" x14ac:dyDescent="0.2">
      <c r="A21" s="33" t="s">
        <v>144</v>
      </c>
      <c r="B21" s="32" t="s">
        <v>145</v>
      </c>
      <c r="D21" s="33" t="s">
        <v>253</v>
      </c>
      <c r="E21" s="32" t="s">
        <v>213</v>
      </c>
    </row>
    <row r="22" spans="1:5" x14ac:dyDescent="0.2">
      <c r="A22" s="27" t="s">
        <v>146</v>
      </c>
      <c r="B22" s="26" t="s">
        <v>147</v>
      </c>
      <c r="D22" s="27" t="s">
        <v>254</v>
      </c>
      <c r="E22" s="26" t="s">
        <v>220</v>
      </c>
    </row>
    <row r="23" spans="1:5" x14ac:dyDescent="0.2">
      <c r="A23" s="33" t="s">
        <v>90</v>
      </c>
      <c r="B23" s="32" t="s">
        <v>148</v>
      </c>
      <c r="D23" s="33" t="s">
        <v>255</v>
      </c>
      <c r="E23" s="32" t="s">
        <v>224</v>
      </c>
    </row>
    <row r="24" spans="1:5" x14ac:dyDescent="0.2">
      <c r="A24" s="27" t="s">
        <v>91</v>
      </c>
      <c r="B24" s="26" t="s">
        <v>149</v>
      </c>
      <c r="D24" s="27" t="s">
        <v>256</v>
      </c>
      <c r="E24" s="26" t="s">
        <v>234</v>
      </c>
    </row>
    <row r="25" spans="1:5" x14ac:dyDescent="0.2">
      <c r="A25" s="33" t="s">
        <v>150</v>
      </c>
      <c r="B25" s="32" t="s">
        <v>151</v>
      </c>
    </row>
    <row r="26" spans="1:5" x14ac:dyDescent="0.2">
      <c r="A26" s="27" t="s">
        <v>152</v>
      </c>
      <c r="B26" s="26" t="s">
        <v>153</v>
      </c>
    </row>
    <row r="27" spans="1:5" x14ac:dyDescent="0.2">
      <c r="A27" s="33" t="s">
        <v>154</v>
      </c>
      <c r="B27" s="32" t="s">
        <v>155</v>
      </c>
    </row>
    <row r="28" spans="1:5" x14ac:dyDescent="0.2">
      <c r="A28" s="27" t="s">
        <v>156</v>
      </c>
      <c r="B28" s="26" t="s">
        <v>157</v>
      </c>
    </row>
    <row r="29" spans="1:5" x14ac:dyDescent="0.2">
      <c r="A29" s="33" t="s">
        <v>92</v>
      </c>
      <c r="B29" s="32" t="s">
        <v>158</v>
      </c>
    </row>
    <row r="30" spans="1:5" x14ac:dyDescent="0.2">
      <c r="A30" s="27" t="s">
        <v>159</v>
      </c>
      <c r="B30" s="26" t="s">
        <v>160</v>
      </c>
    </row>
    <row r="31" spans="1:5" x14ac:dyDescent="0.2">
      <c r="A31" s="33" t="s">
        <v>93</v>
      </c>
      <c r="B31" s="32" t="s">
        <v>161</v>
      </c>
    </row>
    <row r="32" spans="1:5" x14ac:dyDescent="0.2">
      <c r="A32" s="27" t="s">
        <v>162</v>
      </c>
      <c r="B32" s="26" t="s">
        <v>163</v>
      </c>
    </row>
    <row r="33" spans="1:2" x14ac:dyDescent="0.2">
      <c r="A33" s="33" t="s">
        <v>164</v>
      </c>
      <c r="B33" s="32" t="s">
        <v>165</v>
      </c>
    </row>
    <row r="34" spans="1:2" x14ac:dyDescent="0.2">
      <c r="A34" s="27" t="s">
        <v>166</v>
      </c>
      <c r="B34" s="26" t="s">
        <v>167</v>
      </c>
    </row>
    <row r="35" spans="1:2" x14ac:dyDescent="0.2">
      <c r="A35" s="33" t="s">
        <v>168</v>
      </c>
      <c r="B35" s="32" t="s">
        <v>169</v>
      </c>
    </row>
    <row r="36" spans="1:2" x14ac:dyDescent="0.2">
      <c r="A36" s="27" t="s">
        <v>94</v>
      </c>
      <c r="B36" s="26" t="s">
        <v>170</v>
      </c>
    </row>
    <row r="37" spans="1:2" x14ac:dyDescent="0.2">
      <c r="A37" s="33" t="s">
        <v>95</v>
      </c>
      <c r="B37" s="32" t="s">
        <v>171</v>
      </c>
    </row>
    <row r="38" spans="1:2" x14ac:dyDescent="0.2">
      <c r="A38" s="27" t="s">
        <v>96</v>
      </c>
      <c r="B38" s="26" t="s">
        <v>172</v>
      </c>
    </row>
    <row r="39" spans="1:2" x14ac:dyDescent="0.2">
      <c r="A39" s="33" t="s">
        <v>173</v>
      </c>
      <c r="B39" s="32" t="s">
        <v>174</v>
      </c>
    </row>
    <row r="40" spans="1:2" x14ac:dyDescent="0.2">
      <c r="A40" s="27" t="s">
        <v>175</v>
      </c>
      <c r="B40" s="26" t="s">
        <v>176</v>
      </c>
    </row>
    <row r="41" spans="1:2" x14ac:dyDescent="0.2">
      <c r="A41" s="33" t="s">
        <v>177</v>
      </c>
      <c r="B41" s="32" t="s">
        <v>178</v>
      </c>
    </row>
    <row r="42" spans="1:2" x14ac:dyDescent="0.2">
      <c r="A42" s="27" t="s">
        <v>179</v>
      </c>
      <c r="B42" s="26" t="s">
        <v>149</v>
      </c>
    </row>
    <row r="43" spans="1:2" x14ac:dyDescent="0.2">
      <c r="A43" s="33" t="s">
        <v>180</v>
      </c>
      <c r="B43" s="32" t="s">
        <v>181</v>
      </c>
    </row>
    <row r="44" spans="1:2" x14ac:dyDescent="0.2">
      <c r="A44" s="27" t="s">
        <v>182</v>
      </c>
      <c r="B44" s="26" t="s">
        <v>183</v>
      </c>
    </row>
    <row r="45" spans="1:2" x14ac:dyDescent="0.2">
      <c r="A45" s="33" t="s">
        <v>184</v>
      </c>
      <c r="B45" s="32" t="s">
        <v>185</v>
      </c>
    </row>
    <row r="46" spans="1:2" x14ac:dyDescent="0.2">
      <c r="A46" s="27" t="s">
        <v>186</v>
      </c>
      <c r="B46" s="26" t="s">
        <v>153</v>
      </c>
    </row>
    <row r="47" spans="1:2" x14ac:dyDescent="0.2">
      <c r="A47" s="33" t="s">
        <v>187</v>
      </c>
      <c r="B47" s="32" t="s">
        <v>188</v>
      </c>
    </row>
    <row r="48" spans="1:2" x14ac:dyDescent="0.2">
      <c r="A48" s="27" t="s">
        <v>189</v>
      </c>
      <c r="B48" s="26" t="s">
        <v>188</v>
      </c>
    </row>
    <row r="49" spans="1:2" x14ac:dyDescent="0.2">
      <c r="A49" s="33" t="s">
        <v>190</v>
      </c>
      <c r="B49" s="32" t="s">
        <v>155</v>
      </c>
    </row>
    <row r="50" spans="1:2" x14ac:dyDescent="0.2">
      <c r="A50" s="27" t="s">
        <v>191</v>
      </c>
      <c r="B50" s="26" t="s">
        <v>192</v>
      </c>
    </row>
    <row r="51" spans="1:2" x14ac:dyDescent="0.2">
      <c r="A51" s="33" t="s">
        <v>193</v>
      </c>
      <c r="B51" s="32" t="s">
        <v>194</v>
      </c>
    </row>
    <row r="52" spans="1:2" x14ac:dyDescent="0.2">
      <c r="A52" s="27" t="s">
        <v>195</v>
      </c>
      <c r="B52" s="26" t="s">
        <v>196</v>
      </c>
    </row>
    <row r="53" spans="1:2" x14ac:dyDescent="0.2">
      <c r="A53" s="33" t="s">
        <v>197</v>
      </c>
      <c r="B53" s="32" t="s">
        <v>198</v>
      </c>
    </row>
    <row r="54" spans="1:2" x14ac:dyDescent="0.2">
      <c r="A54" s="27" t="s">
        <v>199</v>
      </c>
      <c r="B54" s="26" t="s">
        <v>200</v>
      </c>
    </row>
    <row r="55" spans="1:2" x14ac:dyDescent="0.2">
      <c r="A55" s="33" t="s">
        <v>201</v>
      </c>
      <c r="B55" s="32" t="s">
        <v>202</v>
      </c>
    </row>
    <row r="56" spans="1:2" x14ac:dyDescent="0.2">
      <c r="A56" s="27" t="s">
        <v>203</v>
      </c>
      <c r="B56" s="26" t="s">
        <v>204</v>
      </c>
    </row>
    <row r="57" spans="1:2" x14ac:dyDescent="0.2">
      <c r="A57" s="33" t="s">
        <v>205</v>
      </c>
      <c r="B57" s="32" t="s">
        <v>206</v>
      </c>
    </row>
    <row r="58" spans="1:2" x14ac:dyDescent="0.2">
      <c r="A58" s="27" t="s">
        <v>207</v>
      </c>
      <c r="B58" s="26" t="s">
        <v>208</v>
      </c>
    </row>
    <row r="59" spans="1:2" x14ac:dyDescent="0.2">
      <c r="A59" s="33" t="s">
        <v>209</v>
      </c>
      <c r="B59" s="32" t="s">
        <v>210</v>
      </c>
    </row>
    <row r="60" spans="1:2" x14ac:dyDescent="0.2">
      <c r="A60" s="27" t="s">
        <v>80</v>
      </c>
      <c r="B60" s="26" t="s">
        <v>211</v>
      </c>
    </row>
    <row r="61" spans="1:2" x14ac:dyDescent="0.2">
      <c r="A61" s="33" t="s">
        <v>212</v>
      </c>
      <c r="B61" s="32" t="s">
        <v>213</v>
      </c>
    </row>
    <row r="62" spans="1:2" x14ac:dyDescent="0.2">
      <c r="A62" s="27" t="s">
        <v>214</v>
      </c>
      <c r="B62" s="26" t="s">
        <v>215</v>
      </c>
    </row>
    <row r="63" spans="1:2" x14ac:dyDescent="0.2">
      <c r="A63" s="33" t="s">
        <v>216</v>
      </c>
      <c r="B63" s="32" t="s">
        <v>163</v>
      </c>
    </row>
    <row r="64" spans="1:2" x14ac:dyDescent="0.2">
      <c r="A64" s="27" t="s">
        <v>217</v>
      </c>
      <c r="B64" s="26" t="s">
        <v>218</v>
      </c>
    </row>
    <row r="65" spans="1:2" x14ac:dyDescent="0.2">
      <c r="A65" s="33" t="s">
        <v>219</v>
      </c>
      <c r="B65" s="32" t="s">
        <v>220</v>
      </c>
    </row>
    <row r="66" spans="1:2" x14ac:dyDescent="0.2">
      <c r="A66" s="27" t="s">
        <v>221</v>
      </c>
      <c r="B66" s="26" t="s">
        <v>222</v>
      </c>
    </row>
    <row r="67" spans="1:2" x14ac:dyDescent="0.2">
      <c r="A67" s="33" t="s">
        <v>223</v>
      </c>
      <c r="B67" s="32" t="s">
        <v>224</v>
      </c>
    </row>
    <row r="68" spans="1:2" x14ac:dyDescent="0.2">
      <c r="A68" s="27" t="s">
        <v>225</v>
      </c>
      <c r="B68" s="26" t="s">
        <v>226</v>
      </c>
    </row>
    <row r="69" spans="1:2" x14ac:dyDescent="0.2">
      <c r="A69" s="33" t="s">
        <v>227</v>
      </c>
      <c r="B69" s="32" t="s">
        <v>228</v>
      </c>
    </row>
    <row r="70" spans="1:2" x14ac:dyDescent="0.2">
      <c r="A70" s="27" t="s">
        <v>229</v>
      </c>
      <c r="B70" s="26" t="s">
        <v>230</v>
      </c>
    </row>
    <row r="71" spans="1:2" x14ac:dyDescent="0.2">
      <c r="A71" s="33" t="s">
        <v>231</v>
      </c>
      <c r="B71" s="32" t="s">
        <v>232</v>
      </c>
    </row>
    <row r="72" spans="1:2" x14ac:dyDescent="0.2">
      <c r="A72" s="27" t="s">
        <v>233</v>
      </c>
      <c r="B72" s="26" t="s">
        <v>234</v>
      </c>
    </row>
    <row r="73" spans="1:2" x14ac:dyDescent="0.2">
      <c r="A73" s="33" t="s">
        <v>235</v>
      </c>
      <c r="B73" s="32" t="s">
        <v>236</v>
      </c>
    </row>
    <row r="74" spans="1:2" x14ac:dyDescent="0.2">
      <c r="A74" s="27" t="s">
        <v>237</v>
      </c>
      <c r="B74" s="26" t="s">
        <v>238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1.28515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270</v>
      </c>
    </row>
    <row r="2" spans="1:19" x14ac:dyDescent="0.2">
      <c r="A2" s="17" t="s">
        <v>303</v>
      </c>
    </row>
    <row r="3" spans="1:19" x14ac:dyDescent="0.2">
      <c r="A3" s="17" t="s">
        <v>304</v>
      </c>
    </row>
    <row r="4" spans="1:19" x14ac:dyDescent="0.2">
      <c r="A4" s="104">
        <f>'E-Mail'!B1</f>
        <v>36987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109</v>
      </c>
      <c r="B6" s="101"/>
      <c r="C6" s="101"/>
      <c r="D6" s="101"/>
      <c r="E6" s="102"/>
      <c r="G6" s="100" t="s">
        <v>110</v>
      </c>
      <c r="H6" s="101"/>
      <c r="I6" s="101"/>
      <c r="J6" s="101"/>
      <c r="K6" s="102"/>
      <c r="M6" s="100" t="s">
        <v>111</v>
      </c>
      <c r="N6" s="101"/>
      <c r="O6" s="101"/>
      <c r="P6" s="101"/>
      <c r="Q6" s="102"/>
      <c r="S6" s="18"/>
    </row>
    <row r="7" spans="1:19" ht="13.5" thickBot="1" x14ac:dyDescent="0.25">
      <c r="A7" s="107" t="s">
        <v>305</v>
      </c>
      <c r="B7" s="108">
        <f>'E-Mail'!C6</f>
        <v>70435000</v>
      </c>
      <c r="C7" s="35"/>
      <c r="D7" s="6" t="s">
        <v>387</v>
      </c>
      <c r="E7" s="109">
        <f>VLOOKUP("Grand Total",$A$9:$E$23,5,FALSE)/B7</f>
        <v>1.3061688081209626E-2</v>
      </c>
      <c r="G7" s="107" t="s">
        <v>306</v>
      </c>
      <c r="H7" s="108">
        <f>'E-Mail'!C5</f>
        <v>3733650</v>
      </c>
      <c r="I7" s="35"/>
      <c r="J7" s="6" t="s">
        <v>387</v>
      </c>
      <c r="K7" s="109">
        <f>VLOOKUP("Grand Total",$G$9:$K$23,5,FALSE)/H7</f>
        <v>2.2712359219530485E-2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63</v>
      </c>
      <c r="E8" s="110"/>
      <c r="G8" s="10"/>
      <c r="H8" s="114"/>
      <c r="I8" s="114"/>
      <c r="J8" s="85" t="s">
        <v>63</v>
      </c>
      <c r="K8" s="110"/>
      <c r="M8" s="19" t="s">
        <v>72</v>
      </c>
    </row>
    <row r="9" spans="1:19" x14ac:dyDescent="0.2">
      <c r="A9" s="85" t="s">
        <v>59</v>
      </c>
      <c r="B9" s="85" t="s">
        <v>47</v>
      </c>
      <c r="C9" s="85" t="s">
        <v>58</v>
      </c>
      <c r="D9" s="13" t="s">
        <v>319</v>
      </c>
      <c r="E9" s="15" t="s">
        <v>318</v>
      </c>
      <c r="G9" s="85" t="s">
        <v>59</v>
      </c>
      <c r="H9" s="85" t="s">
        <v>47</v>
      </c>
      <c r="I9" s="85" t="s">
        <v>58</v>
      </c>
      <c r="J9" s="13" t="s">
        <v>64</v>
      </c>
      <c r="K9" s="15" t="s">
        <v>8</v>
      </c>
    </row>
    <row r="10" spans="1:19" x14ac:dyDescent="0.2">
      <c r="A10" s="10" t="s">
        <v>315</v>
      </c>
      <c r="B10" s="10" t="s">
        <v>27</v>
      </c>
      <c r="C10" s="10" t="s">
        <v>19</v>
      </c>
      <c r="D10" s="13">
        <v>1</v>
      </c>
      <c r="E10" s="15">
        <v>920000</v>
      </c>
      <c r="G10" s="10" t="s">
        <v>68</v>
      </c>
      <c r="H10" s="10" t="s">
        <v>10</v>
      </c>
      <c r="I10" s="10" t="s">
        <v>13</v>
      </c>
      <c r="J10" s="13">
        <v>3</v>
      </c>
      <c r="K10" s="15">
        <v>36000</v>
      </c>
    </row>
    <row r="11" spans="1:19" x14ac:dyDescent="0.2">
      <c r="A11" s="11" t="s">
        <v>62</v>
      </c>
      <c r="B11" s="12"/>
      <c r="C11" s="12"/>
      <c r="D11" s="14">
        <v>1</v>
      </c>
      <c r="E11" s="16">
        <v>920000</v>
      </c>
      <c r="G11" s="10" t="s">
        <v>413</v>
      </c>
      <c r="H11" s="10" t="s">
        <v>10</v>
      </c>
      <c r="I11" s="10" t="s">
        <v>13</v>
      </c>
      <c r="J11" s="13">
        <v>2</v>
      </c>
      <c r="K11" s="15">
        <v>20800</v>
      </c>
    </row>
    <row r="12" spans="1:19" x14ac:dyDescent="0.2">
      <c r="G12" s="10" t="s">
        <v>434</v>
      </c>
      <c r="H12" s="10" t="s">
        <v>10</v>
      </c>
      <c r="I12" s="10" t="s">
        <v>13</v>
      </c>
      <c r="J12" s="13">
        <v>1</v>
      </c>
      <c r="K12" s="15">
        <v>17600</v>
      </c>
    </row>
    <row r="13" spans="1:19" x14ac:dyDescent="0.2">
      <c r="G13" s="10" t="s">
        <v>432</v>
      </c>
      <c r="H13" s="10" t="s">
        <v>10</v>
      </c>
      <c r="I13" s="10" t="s">
        <v>13</v>
      </c>
      <c r="J13" s="13">
        <v>1</v>
      </c>
      <c r="K13" s="15">
        <v>10400</v>
      </c>
    </row>
    <row r="14" spans="1:19" x14ac:dyDescent="0.2">
      <c r="G14" s="11" t="s">
        <v>62</v>
      </c>
      <c r="H14" s="12"/>
      <c r="I14" s="12"/>
      <c r="J14" s="14">
        <v>7</v>
      </c>
      <c r="K14" s="16">
        <v>84800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zoomScale="85" workbookViewId="0"/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1" t="s">
        <v>271</v>
      </c>
    </row>
    <row r="2" spans="1:14" x14ac:dyDescent="0.2">
      <c r="A2" s="17" t="s">
        <v>303</v>
      </c>
    </row>
    <row r="3" spans="1:14" x14ac:dyDescent="0.2">
      <c r="A3" s="17" t="s">
        <v>304</v>
      </c>
    </row>
    <row r="4" spans="1:14" x14ac:dyDescent="0.2">
      <c r="A4" s="104">
        <f>'E-Mail'!B1</f>
        <v>36987</v>
      </c>
    </row>
    <row r="5" spans="1:14" x14ac:dyDescent="0.2">
      <c r="A5" s="17"/>
    </row>
    <row r="6" spans="1:14" ht="14.25" x14ac:dyDescent="0.2">
      <c r="A6" s="106" t="s">
        <v>307</v>
      </c>
    </row>
    <row r="7" spans="1:14" ht="13.5" thickBot="1" x14ac:dyDescent="0.25">
      <c r="A7" s="17"/>
    </row>
    <row r="8" spans="1:14" ht="16.5" thickBot="1" x14ac:dyDescent="0.3">
      <c r="A8" s="103" t="s">
        <v>268</v>
      </c>
      <c r="B8" s="101"/>
      <c r="C8" s="101"/>
      <c r="D8" s="102"/>
      <c r="F8" s="103" t="s">
        <v>269</v>
      </c>
      <c r="G8" s="101"/>
      <c r="H8" s="101"/>
      <c r="I8" s="102"/>
      <c r="K8" s="103" t="s">
        <v>302</v>
      </c>
      <c r="L8" s="101"/>
      <c r="M8" s="101"/>
      <c r="N8" s="102"/>
    </row>
    <row r="9" spans="1:14" x14ac:dyDescent="0.2">
      <c r="A9" s="10"/>
      <c r="B9" s="114"/>
      <c r="C9" s="85" t="s">
        <v>63</v>
      </c>
      <c r="D9" s="110"/>
      <c r="F9" s="10"/>
      <c r="G9" s="114"/>
      <c r="H9" s="85" t="s">
        <v>63</v>
      </c>
      <c r="I9" s="110"/>
      <c r="J9" s="97"/>
      <c r="K9" s="10"/>
      <c r="L9" s="114"/>
      <c r="M9" s="85" t="s">
        <v>63</v>
      </c>
      <c r="N9" s="110"/>
    </row>
    <row r="10" spans="1:14" x14ac:dyDescent="0.2">
      <c r="A10" s="85" t="s">
        <v>277</v>
      </c>
      <c r="B10" s="111" t="s">
        <v>260</v>
      </c>
      <c r="C10" s="112" t="s">
        <v>64</v>
      </c>
      <c r="D10" s="113" t="s">
        <v>267</v>
      </c>
      <c r="F10" s="111" t="s">
        <v>277</v>
      </c>
      <c r="G10" s="111" t="s">
        <v>260</v>
      </c>
      <c r="H10" s="117" t="s">
        <v>64</v>
      </c>
      <c r="I10" s="113" t="s">
        <v>267</v>
      </c>
      <c r="J10" s="98"/>
      <c r="K10" s="111" t="s">
        <v>277</v>
      </c>
      <c r="L10" s="111" t="s">
        <v>260</v>
      </c>
      <c r="M10" s="117" t="s">
        <v>64</v>
      </c>
      <c r="N10" s="120" t="s">
        <v>267</v>
      </c>
    </row>
    <row r="11" spans="1:14" x14ac:dyDescent="0.2">
      <c r="A11" s="10" t="s">
        <v>79</v>
      </c>
      <c r="B11" s="10" t="s">
        <v>176</v>
      </c>
      <c r="C11" s="13">
        <v>2</v>
      </c>
      <c r="D11" s="15">
        <v>1600</v>
      </c>
      <c r="F11" s="118" t="s">
        <v>79</v>
      </c>
      <c r="G11" s="10" t="s">
        <v>129</v>
      </c>
      <c r="H11" s="53">
        <v>3</v>
      </c>
      <c r="I11" s="15">
        <v>96000</v>
      </c>
      <c r="J11" s="98"/>
      <c r="K11" s="10" t="s">
        <v>638</v>
      </c>
      <c r="L11" s="10" t="s">
        <v>639</v>
      </c>
      <c r="M11" s="13">
        <v>1</v>
      </c>
      <c r="N11" s="15">
        <v>0</v>
      </c>
    </row>
    <row r="12" spans="1:14" x14ac:dyDescent="0.2">
      <c r="A12" s="86" t="s">
        <v>265</v>
      </c>
      <c r="B12" s="87"/>
      <c r="C12" s="88">
        <v>2</v>
      </c>
      <c r="D12" s="89">
        <v>1600</v>
      </c>
      <c r="F12" s="119"/>
      <c r="G12" s="47" t="s">
        <v>208</v>
      </c>
      <c r="H12" s="54">
        <v>3</v>
      </c>
      <c r="I12" s="55">
        <v>9600</v>
      </c>
      <c r="J12" s="98"/>
      <c r="K12" s="10" t="s">
        <v>640</v>
      </c>
      <c r="L12" s="114"/>
      <c r="M12" s="88" t="e">
        <v>#N/A</v>
      </c>
      <c r="N12" s="89">
        <v>0</v>
      </c>
    </row>
    <row r="13" spans="1:14" x14ac:dyDescent="0.2">
      <c r="A13" s="10" t="s">
        <v>84</v>
      </c>
      <c r="B13" s="10" t="s">
        <v>141</v>
      </c>
      <c r="C13" s="13">
        <v>2</v>
      </c>
      <c r="D13" s="15">
        <v>30000</v>
      </c>
      <c r="F13" s="86" t="s">
        <v>265</v>
      </c>
      <c r="G13" s="87"/>
      <c r="H13" s="90">
        <v>6</v>
      </c>
      <c r="I13" s="89">
        <v>105600</v>
      </c>
      <c r="J13" s="98"/>
      <c r="K13" s="91" t="s">
        <v>62</v>
      </c>
      <c r="L13" s="92"/>
      <c r="M13" s="99" t="e">
        <v>#N/A</v>
      </c>
      <c r="N13" s="94">
        <v>0</v>
      </c>
    </row>
    <row r="14" spans="1:14" x14ac:dyDescent="0.2">
      <c r="A14" s="158"/>
      <c r="B14" s="47" t="s">
        <v>158</v>
      </c>
      <c r="C14" s="159">
        <v>1</v>
      </c>
      <c r="D14" s="55">
        <v>15000</v>
      </c>
      <c r="F14" s="91" t="s">
        <v>62</v>
      </c>
      <c r="G14" s="92"/>
      <c r="H14" s="93">
        <v>6</v>
      </c>
      <c r="I14" s="94">
        <v>105600</v>
      </c>
      <c r="J14" s="96"/>
    </row>
    <row r="15" spans="1:14" x14ac:dyDescent="0.2">
      <c r="A15" s="158"/>
      <c r="B15" s="47" t="s">
        <v>172</v>
      </c>
      <c r="C15" s="159">
        <v>7</v>
      </c>
      <c r="D15" s="55">
        <v>105000</v>
      </c>
    </row>
    <row r="16" spans="1:14" x14ac:dyDescent="0.2">
      <c r="A16" s="158"/>
      <c r="B16" s="47" t="s">
        <v>161</v>
      </c>
      <c r="C16" s="159">
        <v>1</v>
      </c>
      <c r="D16" s="55">
        <v>15000</v>
      </c>
    </row>
    <row r="17" spans="1:4" x14ac:dyDescent="0.2">
      <c r="A17" s="86" t="s">
        <v>266</v>
      </c>
      <c r="B17" s="87"/>
      <c r="C17" s="88">
        <v>11</v>
      </c>
      <c r="D17" s="89">
        <v>165000</v>
      </c>
    </row>
    <row r="18" spans="1:4" x14ac:dyDescent="0.2">
      <c r="A18" s="11" t="s">
        <v>62</v>
      </c>
      <c r="B18" s="12"/>
      <c r="C18" s="14">
        <v>13</v>
      </c>
      <c r="D18" s="16">
        <v>166600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274</v>
      </c>
      <c r="B1" s="3"/>
      <c r="F1" s="4"/>
      <c r="G1" s="5" t="s">
        <v>26</v>
      </c>
      <c r="H1" s="1">
        <f>SUM(H11:H998)</f>
        <v>3733650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36987</v>
      </c>
      <c r="B3" s="3"/>
      <c r="F3" s="4"/>
      <c r="G3" s="64"/>
      <c r="H3" s="66"/>
    </row>
    <row r="5" spans="1:9" s="56" customFormat="1" ht="9.75" customHeight="1" x14ac:dyDescent="0.2">
      <c r="A5" s="57" t="s">
        <v>328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272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444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</row>
    <row r="10" spans="1:9" s="56" customFormat="1" ht="25.5" customHeight="1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</row>
    <row r="11" spans="1:9" s="56" customFormat="1" ht="10.5" customHeight="1" thickTop="1" thickBot="1" x14ac:dyDescent="0.25">
      <c r="A11" s="170" t="s">
        <v>380</v>
      </c>
      <c r="B11" s="171"/>
      <c r="C11" s="171"/>
      <c r="D11" s="171"/>
      <c r="E11" s="171"/>
      <c r="F11" s="171"/>
      <c r="G11" s="171"/>
      <c r="H11" s="171"/>
      <c r="I11" s="172"/>
    </row>
    <row r="12" spans="1:9" s="56" customFormat="1" ht="22.5" thickTop="1" thickBot="1" x14ac:dyDescent="0.25">
      <c r="A12" s="60" t="s">
        <v>445</v>
      </c>
      <c r="B12" s="60" t="s">
        <v>12</v>
      </c>
      <c r="C12" s="62">
        <v>64.5</v>
      </c>
      <c r="D12" s="62">
        <v>65</v>
      </c>
      <c r="E12" s="62">
        <v>64.75</v>
      </c>
      <c r="F12" s="62">
        <v>64.5</v>
      </c>
      <c r="G12" s="62" t="s">
        <v>446</v>
      </c>
      <c r="H12" s="63">
        <v>1600</v>
      </c>
      <c r="I12" s="60" t="s">
        <v>13</v>
      </c>
    </row>
    <row r="13" spans="1:9" s="56" customFormat="1" ht="22.5" thickTop="1" thickBot="1" x14ac:dyDescent="0.25">
      <c r="A13" s="60" t="s">
        <v>447</v>
      </c>
      <c r="B13" s="61">
        <v>37012</v>
      </c>
      <c r="C13" s="62">
        <v>70.25</v>
      </c>
      <c r="D13" s="62">
        <v>70.5</v>
      </c>
      <c r="E13" s="62">
        <v>70.375</v>
      </c>
      <c r="F13" s="62">
        <v>70.5</v>
      </c>
      <c r="G13" s="62" t="s">
        <v>448</v>
      </c>
      <c r="H13" s="63">
        <v>35200</v>
      </c>
      <c r="I13" s="60" t="s">
        <v>13</v>
      </c>
    </row>
    <row r="14" spans="1:9" s="56" customFormat="1" ht="22.5" thickTop="1" thickBot="1" x14ac:dyDescent="0.25">
      <c r="A14" s="60" t="s">
        <v>420</v>
      </c>
      <c r="B14" s="61">
        <v>37043</v>
      </c>
      <c r="C14" s="62">
        <v>91</v>
      </c>
      <c r="D14" s="62">
        <v>91</v>
      </c>
      <c r="E14" s="62">
        <v>91</v>
      </c>
      <c r="F14" s="62">
        <v>91</v>
      </c>
      <c r="G14" s="62" t="s">
        <v>449</v>
      </c>
      <c r="H14" s="63">
        <v>16800</v>
      </c>
      <c r="I14" s="60" t="s">
        <v>13</v>
      </c>
    </row>
    <row r="15" spans="1:9" s="56" customFormat="1" ht="22.5" thickTop="1" thickBot="1" x14ac:dyDescent="0.25">
      <c r="A15" s="60" t="s">
        <v>391</v>
      </c>
      <c r="B15" s="60" t="s">
        <v>14</v>
      </c>
      <c r="C15" s="62">
        <v>136</v>
      </c>
      <c r="D15" s="62">
        <v>136.5</v>
      </c>
      <c r="E15" s="62">
        <v>136.25</v>
      </c>
      <c r="F15" s="62">
        <v>136.5</v>
      </c>
      <c r="G15" s="62" t="s">
        <v>450</v>
      </c>
      <c r="H15" s="63">
        <v>70400</v>
      </c>
      <c r="I15" s="60" t="s">
        <v>13</v>
      </c>
    </row>
    <row r="16" spans="1:9" s="56" customFormat="1" ht="22.5" thickTop="1" thickBot="1" x14ac:dyDescent="0.25">
      <c r="A16" s="60" t="s">
        <v>451</v>
      </c>
      <c r="B16" s="61">
        <v>37135</v>
      </c>
      <c r="C16" s="62">
        <v>70</v>
      </c>
      <c r="D16" s="62">
        <v>70</v>
      </c>
      <c r="E16" s="62">
        <v>70</v>
      </c>
      <c r="F16" s="62">
        <v>70</v>
      </c>
      <c r="G16" s="62" t="s">
        <v>449</v>
      </c>
      <c r="H16" s="63">
        <v>15200</v>
      </c>
      <c r="I16" s="60" t="s">
        <v>13</v>
      </c>
    </row>
    <row r="17" spans="1:9" s="56" customFormat="1" ht="22.5" thickTop="1" thickBot="1" x14ac:dyDescent="0.25">
      <c r="A17" s="60" t="s">
        <v>452</v>
      </c>
      <c r="B17" s="60" t="s">
        <v>31</v>
      </c>
      <c r="C17" s="62">
        <v>61.5</v>
      </c>
      <c r="D17" s="62">
        <v>61.5</v>
      </c>
      <c r="E17" s="62">
        <v>61.5</v>
      </c>
      <c r="F17" s="62">
        <v>61.5</v>
      </c>
      <c r="G17" s="62" t="s">
        <v>453</v>
      </c>
      <c r="H17" s="63">
        <v>51200</v>
      </c>
      <c r="I17" s="60" t="s">
        <v>13</v>
      </c>
    </row>
    <row r="18" spans="1:9" s="56" customFormat="1" ht="22.5" thickTop="1" thickBot="1" x14ac:dyDescent="0.25">
      <c r="A18" s="60" t="s">
        <v>392</v>
      </c>
      <c r="B18" s="60" t="s">
        <v>12</v>
      </c>
      <c r="C18" s="62">
        <v>49.25</v>
      </c>
      <c r="D18" s="62">
        <v>49.25</v>
      </c>
      <c r="E18" s="62">
        <v>49.25</v>
      </c>
      <c r="F18" s="62">
        <v>49.25</v>
      </c>
      <c r="G18" s="62" t="s">
        <v>454</v>
      </c>
      <c r="H18" s="63">
        <v>4800</v>
      </c>
      <c r="I18" s="60" t="s">
        <v>13</v>
      </c>
    </row>
    <row r="19" spans="1:9" s="56" customFormat="1" ht="22.5" thickTop="1" thickBot="1" x14ac:dyDescent="0.25">
      <c r="A19" s="60" t="s">
        <v>393</v>
      </c>
      <c r="B19" s="61">
        <v>37043</v>
      </c>
      <c r="C19" s="62">
        <v>58.5</v>
      </c>
      <c r="D19" s="62">
        <v>58.5</v>
      </c>
      <c r="E19" s="62">
        <v>58.5</v>
      </c>
      <c r="F19" s="62">
        <v>58.5</v>
      </c>
      <c r="G19" s="62" t="s">
        <v>455</v>
      </c>
      <c r="H19" s="63">
        <v>33600</v>
      </c>
      <c r="I19" s="60" t="s">
        <v>13</v>
      </c>
    </row>
    <row r="20" spans="1:9" s="56" customFormat="1" ht="22.5" thickTop="1" thickBot="1" x14ac:dyDescent="0.25">
      <c r="A20" s="60" t="s">
        <v>456</v>
      </c>
      <c r="B20" s="60" t="s">
        <v>457</v>
      </c>
      <c r="C20" s="62">
        <v>58.25</v>
      </c>
      <c r="D20" s="62">
        <v>58.5</v>
      </c>
      <c r="E20" s="62">
        <v>58.375</v>
      </c>
      <c r="F20" s="62">
        <v>58.25</v>
      </c>
      <c r="G20" s="62" t="s">
        <v>458</v>
      </c>
      <c r="H20" s="63">
        <v>8000</v>
      </c>
      <c r="I20" s="60" t="s">
        <v>13</v>
      </c>
    </row>
    <row r="21" spans="1:9" s="56" customFormat="1" ht="22.5" thickTop="1" thickBot="1" x14ac:dyDescent="0.25">
      <c r="A21" s="60" t="s">
        <v>459</v>
      </c>
      <c r="B21" s="60" t="s">
        <v>12</v>
      </c>
      <c r="C21" s="62">
        <v>60</v>
      </c>
      <c r="D21" s="62">
        <v>60</v>
      </c>
      <c r="E21" s="62">
        <v>60</v>
      </c>
      <c r="F21" s="62">
        <v>60</v>
      </c>
      <c r="G21" s="62" t="s">
        <v>460</v>
      </c>
      <c r="H21" s="62">
        <v>800</v>
      </c>
      <c r="I21" s="60" t="s">
        <v>13</v>
      </c>
    </row>
    <row r="22" spans="1:9" s="56" customFormat="1" ht="22.5" thickTop="1" thickBot="1" x14ac:dyDescent="0.25">
      <c r="A22" s="60" t="s">
        <v>461</v>
      </c>
      <c r="B22" s="60" t="s">
        <v>31</v>
      </c>
      <c r="C22" s="62">
        <v>57.25</v>
      </c>
      <c r="D22" s="62">
        <v>57.25</v>
      </c>
      <c r="E22" s="62">
        <v>57.25</v>
      </c>
      <c r="F22" s="62">
        <v>57.25</v>
      </c>
      <c r="G22" s="62" t="s">
        <v>462</v>
      </c>
      <c r="H22" s="63">
        <v>51200</v>
      </c>
      <c r="I22" s="60" t="s">
        <v>13</v>
      </c>
    </row>
    <row r="23" spans="1:9" s="56" customFormat="1" ht="14.25" thickTop="1" thickBot="1" x14ac:dyDescent="0.25">
      <c r="A23" s="170" t="s">
        <v>381</v>
      </c>
      <c r="B23" s="171"/>
      <c r="C23" s="171"/>
      <c r="D23" s="171"/>
      <c r="E23" s="171"/>
      <c r="F23" s="171"/>
      <c r="G23" s="171"/>
      <c r="H23" s="171"/>
      <c r="I23" s="172"/>
    </row>
    <row r="24" spans="1:9" s="56" customFormat="1" ht="22.5" thickTop="1" thickBot="1" x14ac:dyDescent="0.25">
      <c r="A24" s="60" t="s">
        <v>463</v>
      </c>
      <c r="B24" s="60" t="s">
        <v>31</v>
      </c>
      <c r="C24" s="62">
        <v>25.75</v>
      </c>
      <c r="D24" s="62">
        <v>25.75</v>
      </c>
      <c r="E24" s="62">
        <v>25.75</v>
      </c>
      <c r="F24" s="62">
        <v>25.75</v>
      </c>
      <c r="G24" s="62" t="s">
        <v>464</v>
      </c>
      <c r="H24" s="63">
        <v>59250</v>
      </c>
      <c r="I24" s="60" t="s">
        <v>13</v>
      </c>
    </row>
    <row r="25" spans="1:9" s="56" customFormat="1" ht="22.5" thickTop="1" thickBot="1" x14ac:dyDescent="0.25">
      <c r="A25" s="60" t="s">
        <v>465</v>
      </c>
      <c r="B25" s="60" t="s">
        <v>430</v>
      </c>
      <c r="C25" s="62">
        <v>26.75</v>
      </c>
      <c r="D25" s="62">
        <v>26.75</v>
      </c>
      <c r="E25" s="62">
        <v>26.75</v>
      </c>
      <c r="F25" s="62">
        <v>26.75</v>
      </c>
      <c r="G25" s="62" t="s">
        <v>466</v>
      </c>
      <c r="H25" s="63">
        <v>234000</v>
      </c>
      <c r="I25" s="60" t="s">
        <v>13</v>
      </c>
    </row>
    <row r="26" spans="1:9" s="56" customFormat="1" ht="14.25" thickTop="1" thickBot="1" x14ac:dyDescent="0.25">
      <c r="A26" s="170" t="s">
        <v>10</v>
      </c>
      <c r="B26" s="171"/>
      <c r="C26" s="171"/>
      <c r="D26" s="171"/>
      <c r="E26" s="171"/>
      <c r="F26" s="171"/>
      <c r="G26" s="171"/>
      <c r="H26" s="171"/>
      <c r="I26" s="172"/>
    </row>
    <row r="27" spans="1:9" s="56" customFormat="1" ht="22.5" thickTop="1" thickBot="1" x14ac:dyDescent="0.25">
      <c r="A27" s="60" t="s">
        <v>336</v>
      </c>
      <c r="B27" s="60" t="s">
        <v>335</v>
      </c>
      <c r="C27" s="62">
        <v>48.5</v>
      </c>
      <c r="D27" s="62">
        <v>53</v>
      </c>
      <c r="E27" s="62">
        <v>50.75</v>
      </c>
      <c r="F27" s="62">
        <v>53</v>
      </c>
      <c r="G27" s="62" t="s">
        <v>467</v>
      </c>
      <c r="H27" s="63">
        <v>24000</v>
      </c>
      <c r="I27" s="60" t="s">
        <v>13</v>
      </c>
    </row>
    <row r="28" spans="1:9" s="56" customFormat="1" ht="22.5" thickTop="1" thickBot="1" x14ac:dyDescent="0.25">
      <c r="A28" s="60" t="s">
        <v>468</v>
      </c>
      <c r="B28" s="60" t="s">
        <v>457</v>
      </c>
      <c r="C28" s="62">
        <v>50</v>
      </c>
      <c r="D28" s="62">
        <v>58</v>
      </c>
      <c r="E28" s="62">
        <v>54.667000000000002</v>
      </c>
      <c r="F28" s="62">
        <v>58</v>
      </c>
      <c r="G28" s="62" t="s">
        <v>469</v>
      </c>
      <c r="H28" s="63">
        <v>9600</v>
      </c>
      <c r="I28" s="60" t="s">
        <v>13</v>
      </c>
    </row>
    <row r="29" spans="1:9" s="56" customFormat="1" ht="22.5" thickTop="1" thickBot="1" x14ac:dyDescent="0.25">
      <c r="A29" s="60" t="s">
        <v>11</v>
      </c>
      <c r="B29" s="60" t="s">
        <v>12</v>
      </c>
      <c r="C29" s="62">
        <v>51.25</v>
      </c>
      <c r="D29" s="62">
        <v>62</v>
      </c>
      <c r="E29" s="62">
        <v>54.41</v>
      </c>
      <c r="F29" s="62">
        <v>62</v>
      </c>
      <c r="G29" s="62" t="s">
        <v>462</v>
      </c>
      <c r="H29" s="63">
        <v>28800</v>
      </c>
      <c r="I29" s="60" t="s">
        <v>13</v>
      </c>
    </row>
    <row r="30" spans="1:9" s="56" customFormat="1" ht="22.5" thickTop="1" thickBot="1" x14ac:dyDescent="0.25">
      <c r="A30" s="60" t="s">
        <v>394</v>
      </c>
      <c r="B30" s="60" t="s">
        <v>367</v>
      </c>
      <c r="C30" s="62">
        <v>55</v>
      </c>
      <c r="D30" s="62">
        <v>56</v>
      </c>
      <c r="E30" s="62">
        <v>55.332999999999998</v>
      </c>
      <c r="F30" s="62">
        <v>56</v>
      </c>
      <c r="G30" s="62" t="s">
        <v>470</v>
      </c>
      <c r="H30" s="63">
        <v>12000</v>
      </c>
      <c r="I30" s="60" t="s">
        <v>13</v>
      </c>
    </row>
    <row r="31" spans="1:9" s="56" customFormat="1" ht="22.5" thickTop="1" thickBot="1" x14ac:dyDescent="0.25">
      <c r="A31" s="60" t="s">
        <v>24</v>
      </c>
      <c r="B31" s="61">
        <v>37012</v>
      </c>
      <c r="C31" s="62">
        <v>50.4</v>
      </c>
      <c r="D31" s="62">
        <v>52.75</v>
      </c>
      <c r="E31" s="62">
        <v>51.716000000000001</v>
      </c>
      <c r="F31" s="62">
        <v>52</v>
      </c>
      <c r="G31" s="62" t="s">
        <v>471</v>
      </c>
      <c r="H31" s="63">
        <v>1038400</v>
      </c>
      <c r="I31" s="60" t="s">
        <v>13</v>
      </c>
    </row>
    <row r="32" spans="1:9" s="56" customFormat="1" ht="22.5" thickTop="1" thickBot="1" x14ac:dyDescent="0.25">
      <c r="A32" s="60" t="s">
        <v>39</v>
      </c>
      <c r="B32" s="61">
        <v>37043</v>
      </c>
      <c r="C32" s="62">
        <v>76.5</v>
      </c>
      <c r="D32" s="62">
        <v>79.25</v>
      </c>
      <c r="E32" s="62">
        <v>77.896000000000001</v>
      </c>
      <c r="F32" s="62">
        <v>78.5</v>
      </c>
      <c r="G32" s="62" t="s">
        <v>472</v>
      </c>
      <c r="H32" s="63">
        <v>201600</v>
      </c>
      <c r="I32" s="60" t="s">
        <v>13</v>
      </c>
    </row>
    <row r="33" spans="1:9" s="56" customFormat="1" ht="22.5" thickTop="1" thickBot="1" x14ac:dyDescent="0.25">
      <c r="A33" s="60" t="s">
        <v>473</v>
      </c>
      <c r="B33" s="61">
        <v>37073</v>
      </c>
      <c r="C33" s="62">
        <v>79</v>
      </c>
      <c r="D33" s="62">
        <v>79</v>
      </c>
      <c r="E33" s="62">
        <v>79</v>
      </c>
      <c r="F33" s="62">
        <v>79</v>
      </c>
      <c r="G33" s="62" t="s">
        <v>474</v>
      </c>
      <c r="H33" s="63">
        <v>16800</v>
      </c>
      <c r="I33" s="60" t="s">
        <v>13</v>
      </c>
    </row>
    <row r="34" spans="1:9" s="56" customFormat="1" ht="22.5" thickTop="1" thickBot="1" x14ac:dyDescent="0.25">
      <c r="A34" s="60" t="s">
        <v>329</v>
      </c>
      <c r="B34" s="60" t="s">
        <v>14</v>
      </c>
      <c r="C34" s="62">
        <v>126</v>
      </c>
      <c r="D34" s="62">
        <v>128</v>
      </c>
      <c r="E34" s="62">
        <v>127</v>
      </c>
      <c r="F34" s="62">
        <v>128</v>
      </c>
      <c r="G34" s="62" t="s">
        <v>475</v>
      </c>
      <c r="H34" s="63">
        <v>70400</v>
      </c>
      <c r="I34" s="60" t="s">
        <v>13</v>
      </c>
    </row>
    <row r="35" spans="1:9" s="56" customFormat="1" ht="22.5" thickTop="1" thickBot="1" x14ac:dyDescent="0.25">
      <c r="A35" s="60" t="s">
        <v>421</v>
      </c>
      <c r="B35" s="61">
        <v>37135</v>
      </c>
      <c r="C35" s="62">
        <v>45</v>
      </c>
      <c r="D35" s="62">
        <v>45.5</v>
      </c>
      <c r="E35" s="62">
        <v>45.287999999999997</v>
      </c>
      <c r="F35" s="62">
        <v>45.45</v>
      </c>
      <c r="G35" s="62" t="s">
        <v>476</v>
      </c>
      <c r="H35" s="63">
        <v>60800</v>
      </c>
      <c r="I35" s="60" t="s">
        <v>13</v>
      </c>
    </row>
    <row r="36" spans="1:9" s="56" customFormat="1" ht="22.5" thickTop="1" thickBot="1" x14ac:dyDescent="0.25">
      <c r="A36" s="60" t="s">
        <v>35</v>
      </c>
      <c r="B36" s="60" t="s">
        <v>31</v>
      </c>
      <c r="C36" s="62">
        <v>42.75</v>
      </c>
      <c r="D36" s="62">
        <v>43.1</v>
      </c>
      <c r="E36" s="62">
        <v>42.924999999999997</v>
      </c>
      <c r="F36" s="62">
        <v>43.1</v>
      </c>
      <c r="G36" s="62" t="s">
        <v>477</v>
      </c>
      <c r="H36" s="63">
        <v>102400</v>
      </c>
      <c r="I36" s="60" t="s">
        <v>13</v>
      </c>
    </row>
    <row r="37" spans="1:9" s="56" customFormat="1" ht="22.5" thickTop="1" thickBot="1" x14ac:dyDescent="0.25">
      <c r="A37" s="60" t="s">
        <v>395</v>
      </c>
      <c r="B37" s="60" t="s">
        <v>396</v>
      </c>
      <c r="C37" s="62">
        <v>47.75</v>
      </c>
      <c r="D37" s="62">
        <v>47.75</v>
      </c>
      <c r="E37" s="62">
        <v>47.75</v>
      </c>
      <c r="F37" s="62">
        <v>47.75</v>
      </c>
      <c r="G37" s="62" t="s">
        <v>478</v>
      </c>
      <c r="H37" s="63">
        <v>33600</v>
      </c>
      <c r="I37" s="60" t="s">
        <v>13</v>
      </c>
    </row>
    <row r="38" spans="1:9" s="56" customFormat="1" ht="22.5" thickTop="1" thickBot="1" x14ac:dyDescent="0.25">
      <c r="A38" s="60" t="s">
        <v>479</v>
      </c>
      <c r="B38" s="60" t="s">
        <v>457</v>
      </c>
      <c r="C38" s="62">
        <v>54.5</v>
      </c>
      <c r="D38" s="62">
        <v>55</v>
      </c>
      <c r="E38" s="62">
        <v>54.75</v>
      </c>
      <c r="F38" s="62">
        <v>55</v>
      </c>
      <c r="G38" s="62" t="s">
        <v>469</v>
      </c>
      <c r="H38" s="63">
        <v>6400</v>
      </c>
      <c r="I38" s="60" t="s">
        <v>13</v>
      </c>
    </row>
    <row r="39" spans="1:9" s="56" customFormat="1" ht="22.5" thickTop="1" thickBot="1" x14ac:dyDescent="0.25">
      <c r="A39" s="60" t="s">
        <v>337</v>
      </c>
      <c r="B39" s="60" t="s">
        <v>12</v>
      </c>
      <c r="C39" s="62">
        <v>50.5</v>
      </c>
      <c r="D39" s="62">
        <v>57</v>
      </c>
      <c r="E39" s="62">
        <v>53.5</v>
      </c>
      <c r="F39" s="62">
        <v>57</v>
      </c>
      <c r="G39" s="62" t="s">
        <v>480</v>
      </c>
      <c r="H39" s="63">
        <v>4000</v>
      </c>
      <c r="I39" s="60" t="s">
        <v>13</v>
      </c>
    </row>
    <row r="40" spans="1:9" s="56" customFormat="1" ht="22.5" thickTop="1" thickBot="1" x14ac:dyDescent="0.25">
      <c r="A40" s="60" t="s">
        <v>481</v>
      </c>
      <c r="B40" s="60" t="s">
        <v>367</v>
      </c>
      <c r="C40" s="62">
        <v>53</v>
      </c>
      <c r="D40" s="62">
        <v>53</v>
      </c>
      <c r="E40" s="62">
        <v>53</v>
      </c>
      <c r="F40" s="62">
        <v>53</v>
      </c>
      <c r="G40" s="62" t="s">
        <v>482</v>
      </c>
      <c r="H40" s="63">
        <v>8000</v>
      </c>
      <c r="I40" s="60" t="s">
        <v>13</v>
      </c>
    </row>
    <row r="41" spans="1:9" s="56" customFormat="1" ht="22.5" thickTop="1" thickBot="1" x14ac:dyDescent="0.25">
      <c r="A41" s="60" t="s">
        <v>483</v>
      </c>
      <c r="B41" s="61">
        <v>37012</v>
      </c>
      <c r="C41" s="62">
        <v>48</v>
      </c>
      <c r="D41" s="62">
        <v>48.5</v>
      </c>
      <c r="E41" s="62">
        <v>48.25</v>
      </c>
      <c r="F41" s="62">
        <v>48.5</v>
      </c>
      <c r="G41" s="62" t="s">
        <v>484</v>
      </c>
      <c r="H41" s="63">
        <v>35200</v>
      </c>
      <c r="I41" s="60" t="s">
        <v>13</v>
      </c>
    </row>
    <row r="42" spans="1:9" s="56" customFormat="1" ht="22.5" thickTop="1" thickBot="1" x14ac:dyDescent="0.25">
      <c r="A42" s="60" t="s">
        <v>397</v>
      </c>
      <c r="B42" s="61">
        <v>37135</v>
      </c>
      <c r="C42" s="62">
        <v>43</v>
      </c>
      <c r="D42" s="62">
        <v>43</v>
      </c>
      <c r="E42" s="62">
        <v>43</v>
      </c>
      <c r="F42" s="62">
        <v>43</v>
      </c>
      <c r="G42" s="62" t="s">
        <v>485</v>
      </c>
      <c r="H42" s="63">
        <v>15200</v>
      </c>
      <c r="I42" s="60" t="s">
        <v>13</v>
      </c>
    </row>
    <row r="43" spans="1:9" s="56" customFormat="1" ht="22.5" thickTop="1" thickBot="1" x14ac:dyDescent="0.25">
      <c r="A43" s="60" t="s">
        <v>486</v>
      </c>
      <c r="B43" s="60" t="s">
        <v>457</v>
      </c>
      <c r="C43" s="62">
        <v>63</v>
      </c>
      <c r="D43" s="62">
        <v>63</v>
      </c>
      <c r="E43" s="62">
        <v>63</v>
      </c>
      <c r="F43" s="62">
        <v>63</v>
      </c>
      <c r="G43" s="62" t="s">
        <v>487</v>
      </c>
      <c r="H43" s="63">
        <v>3200</v>
      </c>
      <c r="I43" s="60" t="s">
        <v>13</v>
      </c>
    </row>
    <row r="44" spans="1:9" s="56" customFormat="1" ht="22.5" thickTop="1" thickBot="1" x14ac:dyDescent="0.25">
      <c r="A44" s="60" t="s">
        <v>15</v>
      </c>
      <c r="B44" s="60" t="s">
        <v>12</v>
      </c>
      <c r="C44" s="62">
        <v>55</v>
      </c>
      <c r="D44" s="62">
        <v>67</v>
      </c>
      <c r="E44" s="62">
        <v>58.783999999999999</v>
      </c>
      <c r="F44" s="62">
        <v>66</v>
      </c>
      <c r="G44" s="62" t="s">
        <v>488</v>
      </c>
      <c r="H44" s="63">
        <v>17600</v>
      </c>
      <c r="I44" s="60" t="s">
        <v>13</v>
      </c>
    </row>
    <row r="45" spans="1:9" s="56" customFormat="1" ht="22.5" thickTop="1" thickBot="1" x14ac:dyDescent="0.25">
      <c r="A45" s="60" t="s">
        <v>489</v>
      </c>
      <c r="B45" s="61">
        <v>37012</v>
      </c>
      <c r="C45" s="62">
        <v>63</v>
      </c>
      <c r="D45" s="62">
        <v>63</v>
      </c>
      <c r="E45" s="62">
        <v>63</v>
      </c>
      <c r="F45" s="62">
        <v>63</v>
      </c>
      <c r="G45" s="62" t="s">
        <v>490</v>
      </c>
      <c r="H45" s="63">
        <v>17600</v>
      </c>
      <c r="I45" s="60" t="s">
        <v>13</v>
      </c>
    </row>
    <row r="46" spans="1:9" s="56" customFormat="1" ht="22.5" thickTop="1" thickBot="1" x14ac:dyDescent="0.25">
      <c r="A46" s="60" t="s">
        <v>491</v>
      </c>
      <c r="B46" s="61">
        <v>37043</v>
      </c>
      <c r="C46" s="62">
        <v>87.5</v>
      </c>
      <c r="D46" s="62">
        <v>87.5</v>
      </c>
      <c r="E46" s="62">
        <v>87.5</v>
      </c>
      <c r="F46" s="62">
        <v>87.5</v>
      </c>
      <c r="G46" s="62" t="s">
        <v>492</v>
      </c>
      <c r="H46" s="63">
        <v>16800</v>
      </c>
      <c r="I46" s="60" t="s">
        <v>13</v>
      </c>
    </row>
    <row r="47" spans="1:9" s="56" customFormat="1" ht="22.5" thickTop="1" thickBot="1" x14ac:dyDescent="0.25">
      <c r="A47" s="60" t="s">
        <v>493</v>
      </c>
      <c r="B47" s="60" t="s">
        <v>14</v>
      </c>
      <c r="C47" s="62">
        <v>137</v>
      </c>
      <c r="D47" s="62">
        <v>137</v>
      </c>
      <c r="E47" s="62">
        <v>137</v>
      </c>
      <c r="F47" s="62">
        <v>137</v>
      </c>
      <c r="G47" s="62" t="s">
        <v>494</v>
      </c>
      <c r="H47" s="63">
        <v>35200</v>
      </c>
      <c r="I47" s="60" t="s">
        <v>13</v>
      </c>
    </row>
    <row r="48" spans="1:9" s="56" customFormat="1" ht="22.5" thickTop="1" thickBot="1" x14ac:dyDescent="0.25">
      <c r="A48" s="60" t="s">
        <v>495</v>
      </c>
      <c r="B48" s="61">
        <v>36983</v>
      </c>
      <c r="C48" s="62">
        <v>43.75</v>
      </c>
      <c r="D48" s="62">
        <v>43.75</v>
      </c>
      <c r="E48" s="62">
        <v>43.75</v>
      </c>
      <c r="F48" s="62">
        <v>43.75</v>
      </c>
      <c r="G48" s="62" t="s">
        <v>496</v>
      </c>
      <c r="H48" s="63">
        <v>17600</v>
      </c>
      <c r="I48" s="60" t="s">
        <v>13</v>
      </c>
    </row>
    <row r="49" spans="1:9" s="56" customFormat="1" ht="22.5" thickTop="1" thickBot="1" x14ac:dyDescent="0.25">
      <c r="A49" s="60" t="s">
        <v>497</v>
      </c>
      <c r="B49" s="60" t="s">
        <v>498</v>
      </c>
      <c r="C49" s="62">
        <v>95.5</v>
      </c>
      <c r="D49" s="62">
        <v>95.5</v>
      </c>
      <c r="E49" s="62">
        <v>95.5</v>
      </c>
      <c r="F49" s="62">
        <v>95.5</v>
      </c>
      <c r="G49" s="62" t="s">
        <v>499</v>
      </c>
      <c r="H49" s="63">
        <v>35200</v>
      </c>
      <c r="I49" s="60" t="s">
        <v>13</v>
      </c>
    </row>
    <row r="50" spans="1:9" s="56" customFormat="1" ht="22.5" thickTop="1" thickBot="1" x14ac:dyDescent="0.25">
      <c r="A50" s="60" t="s">
        <v>500</v>
      </c>
      <c r="B50" s="61">
        <v>37165</v>
      </c>
      <c r="C50" s="62">
        <v>240</v>
      </c>
      <c r="D50" s="62">
        <v>240</v>
      </c>
      <c r="E50" s="62">
        <v>240</v>
      </c>
      <c r="F50" s="62">
        <v>240</v>
      </c>
      <c r="G50" s="62" t="s">
        <v>490</v>
      </c>
      <c r="H50" s="63">
        <v>21600</v>
      </c>
      <c r="I50" s="60" t="s">
        <v>13</v>
      </c>
    </row>
    <row r="51" spans="1:9" s="56" customFormat="1" ht="22.5" thickTop="1" thickBot="1" x14ac:dyDescent="0.25">
      <c r="A51" s="60" t="s">
        <v>501</v>
      </c>
      <c r="B51" s="61">
        <v>37226</v>
      </c>
      <c r="C51" s="62">
        <v>240</v>
      </c>
      <c r="D51" s="62">
        <v>240</v>
      </c>
      <c r="E51" s="62">
        <v>240</v>
      </c>
      <c r="F51" s="62">
        <v>240</v>
      </c>
      <c r="G51" s="62" t="s">
        <v>502</v>
      </c>
      <c r="H51" s="63">
        <v>20000</v>
      </c>
      <c r="I51" s="60" t="s">
        <v>13</v>
      </c>
    </row>
    <row r="52" spans="1:9" s="56" customFormat="1" ht="22.5" thickTop="1" thickBot="1" x14ac:dyDescent="0.25">
      <c r="A52" s="60" t="s">
        <v>398</v>
      </c>
      <c r="B52" s="61">
        <v>37012</v>
      </c>
      <c r="C52" s="62">
        <v>59.25</v>
      </c>
      <c r="D52" s="62">
        <v>59.25</v>
      </c>
      <c r="E52" s="62">
        <v>59.25</v>
      </c>
      <c r="F52" s="62">
        <v>59.25</v>
      </c>
      <c r="G52" s="62" t="s">
        <v>503</v>
      </c>
      <c r="H52" s="63">
        <v>17600</v>
      </c>
      <c r="I52" s="60" t="s">
        <v>13</v>
      </c>
    </row>
    <row r="53" spans="1:9" s="56" customFormat="1" ht="22.5" thickTop="1" thickBot="1" x14ac:dyDescent="0.25">
      <c r="A53" s="60" t="s">
        <v>504</v>
      </c>
      <c r="B53" s="60" t="s">
        <v>457</v>
      </c>
      <c r="C53" s="62">
        <v>49.5</v>
      </c>
      <c r="D53" s="62">
        <v>53.5</v>
      </c>
      <c r="E53" s="62">
        <v>50.786000000000001</v>
      </c>
      <c r="F53" s="62">
        <v>53.5</v>
      </c>
      <c r="G53" s="62" t="s">
        <v>450</v>
      </c>
      <c r="H53" s="63">
        <v>38400</v>
      </c>
      <c r="I53" s="60" t="s">
        <v>13</v>
      </c>
    </row>
    <row r="54" spans="1:9" s="56" customFormat="1" ht="22.5" thickTop="1" thickBot="1" x14ac:dyDescent="0.25">
      <c r="A54" s="60" t="s">
        <v>505</v>
      </c>
      <c r="B54" s="60" t="s">
        <v>335</v>
      </c>
      <c r="C54" s="62">
        <v>49.25</v>
      </c>
      <c r="D54" s="62">
        <v>49.25</v>
      </c>
      <c r="E54" s="62">
        <v>49.25</v>
      </c>
      <c r="F54" s="62">
        <v>49.25</v>
      </c>
      <c r="G54" s="62" t="s">
        <v>506</v>
      </c>
      <c r="H54" s="63">
        <v>12800</v>
      </c>
      <c r="I54" s="60" t="s">
        <v>13</v>
      </c>
    </row>
    <row r="55" spans="1:9" s="56" customFormat="1" ht="22.5" thickTop="1" thickBot="1" x14ac:dyDescent="0.25">
      <c r="A55" s="60" t="s">
        <v>16</v>
      </c>
      <c r="B55" s="60" t="s">
        <v>12</v>
      </c>
      <c r="C55" s="62">
        <v>54</v>
      </c>
      <c r="D55" s="62">
        <v>58</v>
      </c>
      <c r="E55" s="62">
        <v>56.113</v>
      </c>
      <c r="F55" s="62">
        <v>57.5</v>
      </c>
      <c r="G55" s="62" t="s">
        <v>507</v>
      </c>
      <c r="H55" s="63">
        <v>16000</v>
      </c>
      <c r="I55" s="60" t="s">
        <v>13</v>
      </c>
    </row>
    <row r="56" spans="1:9" s="56" customFormat="1" ht="22.5" thickTop="1" thickBot="1" x14ac:dyDescent="0.25">
      <c r="A56" s="60" t="s">
        <v>368</v>
      </c>
      <c r="B56" s="61">
        <v>37012</v>
      </c>
      <c r="C56" s="62">
        <v>51.25</v>
      </c>
      <c r="D56" s="62">
        <v>52.25</v>
      </c>
      <c r="E56" s="62">
        <v>51.628</v>
      </c>
      <c r="F56" s="62">
        <v>52.25</v>
      </c>
      <c r="G56" s="62" t="s">
        <v>508</v>
      </c>
      <c r="H56" s="63">
        <v>281600</v>
      </c>
      <c r="I56" s="60" t="s">
        <v>13</v>
      </c>
    </row>
    <row r="57" spans="1:9" s="56" customFormat="1" ht="22.5" thickTop="1" thickBot="1" x14ac:dyDescent="0.25">
      <c r="A57" s="60" t="s">
        <v>400</v>
      </c>
      <c r="B57" s="61">
        <v>37043</v>
      </c>
      <c r="C57" s="62">
        <v>75</v>
      </c>
      <c r="D57" s="62">
        <v>77</v>
      </c>
      <c r="E57" s="62">
        <v>76.213999999999999</v>
      </c>
      <c r="F57" s="62">
        <v>77</v>
      </c>
      <c r="G57" s="62" t="s">
        <v>509</v>
      </c>
      <c r="H57" s="63">
        <v>117600</v>
      </c>
      <c r="I57" s="60" t="s">
        <v>13</v>
      </c>
    </row>
    <row r="58" spans="1:9" s="56" customFormat="1" ht="22.5" thickTop="1" thickBot="1" x14ac:dyDescent="0.25">
      <c r="A58" s="60" t="s">
        <v>401</v>
      </c>
      <c r="B58" s="60" t="s">
        <v>14</v>
      </c>
      <c r="C58" s="62">
        <v>121.5</v>
      </c>
      <c r="D58" s="62">
        <v>121.5</v>
      </c>
      <c r="E58" s="62">
        <v>121.5</v>
      </c>
      <c r="F58" s="62">
        <v>121.5</v>
      </c>
      <c r="G58" s="62" t="s">
        <v>510</v>
      </c>
      <c r="H58" s="63">
        <v>35200</v>
      </c>
      <c r="I58" s="60" t="s">
        <v>13</v>
      </c>
    </row>
    <row r="59" spans="1:9" s="56" customFormat="1" ht="22.5" thickTop="1" thickBot="1" x14ac:dyDescent="0.25">
      <c r="A59" s="60" t="s">
        <v>511</v>
      </c>
      <c r="B59" s="61">
        <v>37135</v>
      </c>
      <c r="C59" s="62">
        <v>47.25</v>
      </c>
      <c r="D59" s="62">
        <v>47.4</v>
      </c>
      <c r="E59" s="62">
        <v>47.325000000000003</v>
      </c>
      <c r="F59" s="62">
        <v>47.25</v>
      </c>
      <c r="G59" s="62" t="s">
        <v>512</v>
      </c>
      <c r="H59" s="63">
        <v>30400</v>
      </c>
      <c r="I59" s="60" t="s">
        <v>13</v>
      </c>
    </row>
    <row r="60" spans="1:9" ht="22.5" thickTop="1" thickBot="1" x14ac:dyDescent="0.25">
      <c r="A60" s="60" t="s">
        <v>402</v>
      </c>
      <c r="B60" s="60" t="s">
        <v>31</v>
      </c>
      <c r="C60" s="62">
        <v>43.4</v>
      </c>
      <c r="D60" s="62">
        <v>43.8</v>
      </c>
      <c r="E60" s="62">
        <v>43.476999999999997</v>
      </c>
      <c r="F60" s="62">
        <v>43.8</v>
      </c>
      <c r="G60" s="62" t="s">
        <v>466</v>
      </c>
      <c r="H60" s="63">
        <v>665600</v>
      </c>
      <c r="I60" s="60" t="s">
        <v>13</v>
      </c>
    </row>
    <row r="61" spans="1:9" ht="22.5" thickTop="1" thickBot="1" x14ac:dyDescent="0.25">
      <c r="A61" s="60" t="s">
        <v>513</v>
      </c>
      <c r="B61" s="60" t="s">
        <v>514</v>
      </c>
      <c r="C61" s="62">
        <v>38</v>
      </c>
      <c r="D61" s="62">
        <v>38</v>
      </c>
      <c r="E61" s="62">
        <v>38</v>
      </c>
      <c r="F61" s="62">
        <v>38</v>
      </c>
      <c r="G61" s="62" t="s">
        <v>515</v>
      </c>
      <c r="H61" s="63">
        <v>51200</v>
      </c>
      <c r="I61" s="60" t="s">
        <v>13</v>
      </c>
    </row>
    <row r="62" spans="1:9" ht="22.5" thickTop="1" thickBot="1" x14ac:dyDescent="0.25">
      <c r="A62" s="60" t="s">
        <v>403</v>
      </c>
      <c r="B62" s="61">
        <v>37012</v>
      </c>
      <c r="C62" s="62">
        <v>280</v>
      </c>
      <c r="D62" s="62">
        <v>288</v>
      </c>
      <c r="E62" s="62">
        <v>285</v>
      </c>
      <c r="F62" s="62">
        <v>280</v>
      </c>
      <c r="G62" s="62" t="s">
        <v>516</v>
      </c>
      <c r="H62" s="63">
        <v>31200</v>
      </c>
      <c r="I62" s="60" t="s">
        <v>13</v>
      </c>
    </row>
    <row r="63" spans="1:9" ht="22.5" thickTop="1" thickBot="1" x14ac:dyDescent="0.25">
      <c r="A63" s="60" t="s">
        <v>382</v>
      </c>
      <c r="B63" s="60" t="s">
        <v>12</v>
      </c>
      <c r="C63" s="62">
        <v>140</v>
      </c>
      <c r="D63" s="62">
        <v>140</v>
      </c>
      <c r="E63" s="62">
        <v>140</v>
      </c>
      <c r="F63" s="62">
        <v>140</v>
      </c>
      <c r="G63" s="62" t="s">
        <v>477</v>
      </c>
      <c r="H63" s="62">
        <v>400</v>
      </c>
      <c r="I63" s="60" t="s">
        <v>13</v>
      </c>
    </row>
    <row r="64" spans="1:9" ht="22.5" thickTop="1" thickBot="1" x14ac:dyDescent="0.25">
      <c r="A64" s="60" t="s">
        <v>37</v>
      </c>
      <c r="B64" s="60" t="s">
        <v>12</v>
      </c>
      <c r="C64" s="62">
        <v>57</v>
      </c>
      <c r="D64" s="62">
        <v>57.5</v>
      </c>
      <c r="E64" s="62">
        <v>57.25</v>
      </c>
      <c r="F64" s="62">
        <v>57.5</v>
      </c>
      <c r="G64" s="62" t="s">
        <v>517</v>
      </c>
      <c r="H64" s="63">
        <v>1600</v>
      </c>
      <c r="I64" s="60" t="s">
        <v>13</v>
      </c>
    </row>
    <row r="65" ht="13.5" thickTop="1" x14ac:dyDescent="0.2"/>
  </sheetData>
  <mergeCells count="11">
    <mergeCell ref="C9:C10"/>
    <mergeCell ref="D9:D10"/>
    <mergeCell ref="A11:I11"/>
    <mergeCell ref="A23:I23"/>
    <mergeCell ref="A26:I26"/>
    <mergeCell ref="G9:G10"/>
    <mergeCell ref="H9:H10"/>
    <mergeCell ref="I9:I10"/>
    <mergeCell ref="F9:F10"/>
    <mergeCell ref="A9:A10"/>
    <mergeCell ref="B9:B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274</v>
      </c>
      <c r="F1" s="5"/>
      <c r="G1" s="6" t="s">
        <v>32</v>
      </c>
      <c r="H1" s="1">
        <f>SUM(H11:H990)</f>
        <v>6017500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36987</v>
      </c>
      <c r="F3" s="64"/>
      <c r="G3" s="68"/>
      <c r="H3" s="66"/>
    </row>
    <row r="5" spans="1:12" ht="9.75" customHeight="1" x14ac:dyDescent="0.2">
      <c r="A5" s="57" t="s">
        <v>330</v>
      </c>
      <c r="J5" s="56"/>
      <c r="K5" s="56"/>
      <c r="L5" s="56"/>
    </row>
    <row r="6" spans="1:12" ht="9.75" customHeight="1" x14ac:dyDescent="0.2">
      <c r="A6" s="57" t="s">
        <v>272</v>
      </c>
      <c r="J6" s="56"/>
      <c r="K6" s="56"/>
      <c r="L6" s="56"/>
    </row>
    <row r="7" spans="1:12" ht="9.75" customHeight="1" x14ac:dyDescent="0.2">
      <c r="A7" s="57" t="s">
        <v>444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  <c r="L9" s="56"/>
    </row>
    <row r="10" spans="1:12" ht="25.5" customHeight="1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  <c r="L10" s="56"/>
    </row>
    <row r="11" spans="1:12" ht="10.5" customHeight="1" thickTop="1" thickBot="1" x14ac:dyDescent="0.25">
      <c r="A11" s="170" t="s">
        <v>518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  <c r="L11" s="56"/>
    </row>
    <row r="12" spans="1:12" ht="14.25" customHeight="1" thickTop="1" thickBot="1" x14ac:dyDescent="0.25">
      <c r="A12" s="60" t="s">
        <v>519</v>
      </c>
      <c r="B12" s="61">
        <v>37012</v>
      </c>
      <c r="C12" s="62">
        <v>0.24</v>
      </c>
      <c r="D12" s="62">
        <v>0.24</v>
      </c>
      <c r="E12" s="62">
        <v>0.24</v>
      </c>
      <c r="F12" s="62">
        <v>0.24</v>
      </c>
      <c r="G12" s="62" t="s">
        <v>520</v>
      </c>
      <c r="H12" s="63">
        <v>155000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170" t="s">
        <v>17</v>
      </c>
      <c r="B13" s="171"/>
      <c r="C13" s="171"/>
      <c r="D13" s="171"/>
      <c r="E13" s="171"/>
      <c r="F13" s="171"/>
      <c r="G13" s="171"/>
      <c r="H13" s="171"/>
      <c r="I13" s="172"/>
      <c r="J13" s="56"/>
      <c r="K13" s="56"/>
      <c r="L13" s="56"/>
    </row>
    <row r="14" spans="1:12" ht="14.25" customHeight="1" thickTop="1" thickBot="1" x14ac:dyDescent="0.25">
      <c r="A14" s="60" t="s">
        <v>338</v>
      </c>
      <c r="B14" s="60" t="s">
        <v>18</v>
      </c>
      <c r="C14" s="62">
        <v>5.22</v>
      </c>
      <c r="D14" s="62">
        <v>5.32</v>
      </c>
      <c r="E14" s="62">
        <v>5.2469999999999999</v>
      </c>
      <c r="F14" s="62">
        <v>5.32</v>
      </c>
      <c r="G14" s="62" t="s">
        <v>521</v>
      </c>
      <c r="H14" s="63">
        <v>187500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522</v>
      </c>
      <c r="B15" s="60" t="s">
        <v>18</v>
      </c>
      <c r="C15" s="62">
        <v>5.22</v>
      </c>
      <c r="D15" s="62">
        <v>5.22</v>
      </c>
      <c r="E15" s="62">
        <v>5.22</v>
      </c>
      <c r="F15" s="62">
        <v>5.22</v>
      </c>
      <c r="G15" s="62" t="s">
        <v>523</v>
      </c>
      <c r="H15" s="63">
        <v>15000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339</v>
      </c>
      <c r="B16" s="60" t="s">
        <v>18</v>
      </c>
      <c r="C16" s="62">
        <v>5.55</v>
      </c>
      <c r="D16" s="62">
        <v>5.64</v>
      </c>
      <c r="E16" s="62">
        <v>5.5960000000000001</v>
      </c>
      <c r="F16" s="62">
        <v>5.61</v>
      </c>
      <c r="G16" s="62" t="s">
        <v>524</v>
      </c>
      <c r="H16" s="63">
        <v>450000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340</v>
      </c>
      <c r="B17" s="60" t="s">
        <v>18</v>
      </c>
      <c r="C17" s="62">
        <v>5.3</v>
      </c>
      <c r="D17" s="62">
        <v>5.35</v>
      </c>
      <c r="E17" s="62">
        <v>5.3330000000000002</v>
      </c>
      <c r="F17" s="62">
        <v>5.35</v>
      </c>
      <c r="G17" s="62" t="s">
        <v>525</v>
      </c>
      <c r="H17" s="63">
        <v>105000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20</v>
      </c>
      <c r="B18" s="60" t="s">
        <v>18</v>
      </c>
      <c r="C18" s="62">
        <v>5.64</v>
      </c>
      <c r="D18" s="62">
        <v>5.665</v>
      </c>
      <c r="E18" s="62">
        <v>5.6529999999999996</v>
      </c>
      <c r="F18" s="62">
        <v>5.66</v>
      </c>
      <c r="G18" s="62" t="s">
        <v>487</v>
      </c>
      <c r="H18" s="63">
        <v>120000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341</v>
      </c>
      <c r="B19" s="60" t="s">
        <v>18</v>
      </c>
      <c r="C19" s="62">
        <v>5.54</v>
      </c>
      <c r="D19" s="62">
        <v>5.57</v>
      </c>
      <c r="E19" s="62">
        <v>5.55</v>
      </c>
      <c r="F19" s="62">
        <v>5.57</v>
      </c>
      <c r="G19" s="62" t="s">
        <v>526</v>
      </c>
      <c r="H19" s="63">
        <v>45000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342</v>
      </c>
      <c r="B20" s="60" t="s">
        <v>18</v>
      </c>
      <c r="C20" s="62">
        <v>5.1100000000000003</v>
      </c>
      <c r="D20" s="62">
        <v>5.2</v>
      </c>
      <c r="E20" s="62">
        <v>5.157</v>
      </c>
      <c r="F20" s="62">
        <v>5.13</v>
      </c>
      <c r="G20" s="62" t="s">
        <v>455</v>
      </c>
      <c r="H20" s="63">
        <v>495000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369</v>
      </c>
      <c r="B21" s="60" t="s">
        <v>18</v>
      </c>
      <c r="C21" s="62">
        <v>4.45</v>
      </c>
      <c r="D21" s="62">
        <v>4.8</v>
      </c>
      <c r="E21" s="62">
        <v>4.6079999999999997</v>
      </c>
      <c r="F21" s="62">
        <v>4.45</v>
      </c>
      <c r="G21" s="62" t="s">
        <v>526</v>
      </c>
      <c r="H21" s="63">
        <v>570000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527</v>
      </c>
      <c r="B22" s="60" t="s">
        <v>18</v>
      </c>
      <c r="C22" s="62">
        <v>5.31</v>
      </c>
      <c r="D22" s="62">
        <v>5.31</v>
      </c>
      <c r="E22" s="62">
        <v>5.31</v>
      </c>
      <c r="F22" s="62">
        <v>5.31</v>
      </c>
      <c r="G22" s="62" t="s">
        <v>528</v>
      </c>
      <c r="H22" s="63">
        <v>30000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21</v>
      </c>
      <c r="B23" s="60" t="s">
        <v>18</v>
      </c>
      <c r="C23" s="62">
        <v>5.3</v>
      </c>
      <c r="D23" s="62">
        <v>5.38</v>
      </c>
      <c r="E23" s="62">
        <v>5.3460000000000001</v>
      </c>
      <c r="F23" s="62">
        <v>5.38</v>
      </c>
      <c r="G23" s="62" t="s">
        <v>529</v>
      </c>
      <c r="H23" s="63">
        <v>585000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422</v>
      </c>
      <c r="B24" s="60" t="s">
        <v>18</v>
      </c>
      <c r="C24" s="62">
        <v>4.57</v>
      </c>
      <c r="D24" s="62">
        <v>4.6500000000000004</v>
      </c>
      <c r="E24" s="62">
        <v>4.5999999999999996</v>
      </c>
      <c r="F24" s="62">
        <v>4.6500000000000004</v>
      </c>
      <c r="G24" s="62" t="s">
        <v>530</v>
      </c>
      <c r="H24" s="63">
        <v>45000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343</v>
      </c>
      <c r="B25" s="60" t="s">
        <v>18</v>
      </c>
      <c r="C25" s="62">
        <v>5.5629999999999997</v>
      </c>
      <c r="D25" s="62">
        <v>5.6150000000000002</v>
      </c>
      <c r="E25" s="62">
        <v>5.5890000000000004</v>
      </c>
      <c r="F25" s="62">
        <v>5.585</v>
      </c>
      <c r="G25" s="62" t="s">
        <v>531</v>
      </c>
      <c r="H25" s="63">
        <v>120000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344</v>
      </c>
      <c r="B26" s="60" t="s">
        <v>18</v>
      </c>
      <c r="C26" s="62">
        <v>5.23</v>
      </c>
      <c r="D26" s="62">
        <v>5.33</v>
      </c>
      <c r="E26" s="62">
        <v>5.2709999999999999</v>
      </c>
      <c r="F26" s="62">
        <v>5.32</v>
      </c>
      <c r="G26" s="62" t="s">
        <v>532</v>
      </c>
      <c r="H26" s="63">
        <v>300000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370</v>
      </c>
      <c r="B27" s="60" t="s">
        <v>18</v>
      </c>
      <c r="C27" s="62">
        <v>5.2</v>
      </c>
      <c r="D27" s="62">
        <v>5.25</v>
      </c>
      <c r="E27" s="62">
        <v>5.218</v>
      </c>
      <c r="F27" s="62">
        <v>5.25</v>
      </c>
      <c r="G27" s="62" t="s">
        <v>448</v>
      </c>
      <c r="H27" s="63">
        <v>37500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345</v>
      </c>
      <c r="B28" s="60" t="s">
        <v>18</v>
      </c>
      <c r="C28" s="62">
        <v>5.4050000000000002</v>
      </c>
      <c r="D28" s="62">
        <v>5.48</v>
      </c>
      <c r="E28" s="62">
        <v>5.4450000000000003</v>
      </c>
      <c r="F28" s="62">
        <v>5.46</v>
      </c>
      <c r="G28" s="62" t="s">
        <v>533</v>
      </c>
      <c r="H28" s="63">
        <v>360000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346</v>
      </c>
      <c r="B29" s="60" t="s">
        <v>18</v>
      </c>
      <c r="C29" s="62">
        <v>5.4329999999999998</v>
      </c>
      <c r="D29" s="62">
        <v>5.4630000000000001</v>
      </c>
      <c r="E29" s="62">
        <v>5.4480000000000004</v>
      </c>
      <c r="F29" s="62">
        <v>5.4329999999999998</v>
      </c>
      <c r="G29" s="62" t="s">
        <v>534</v>
      </c>
      <c r="H29" s="63">
        <v>30000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404</v>
      </c>
      <c r="B30" s="60" t="s">
        <v>18</v>
      </c>
      <c r="C30" s="62">
        <v>5.19</v>
      </c>
      <c r="D30" s="62">
        <v>5.19</v>
      </c>
      <c r="E30" s="62">
        <v>5.19</v>
      </c>
      <c r="F30" s="62">
        <v>5.19</v>
      </c>
      <c r="G30" s="62" t="s">
        <v>535</v>
      </c>
      <c r="H30" s="63">
        <v>7500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371</v>
      </c>
      <c r="B31" s="60" t="s">
        <v>18</v>
      </c>
      <c r="C31" s="62">
        <v>5.25</v>
      </c>
      <c r="D31" s="62">
        <v>5.32</v>
      </c>
      <c r="E31" s="62">
        <v>5.306</v>
      </c>
      <c r="F31" s="62">
        <v>5.32</v>
      </c>
      <c r="G31" s="62" t="s">
        <v>536</v>
      </c>
      <c r="H31" s="63">
        <v>37500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347</v>
      </c>
      <c r="B32" s="60" t="s">
        <v>18</v>
      </c>
      <c r="C32" s="62">
        <v>5.32</v>
      </c>
      <c r="D32" s="62">
        <v>5.34</v>
      </c>
      <c r="E32" s="62">
        <v>5.3330000000000002</v>
      </c>
      <c r="F32" s="62">
        <v>5.34</v>
      </c>
      <c r="G32" s="62" t="s">
        <v>537</v>
      </c>
      <c r="H32" s="63">
        <v>45000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383</v>
      </c>
      <c r="B33" s="60" t="s">
        <v>18</v>
      </c>
      <c r="C33" s="62">
        <v>5.415</v>
      </c>
      <c r="D33" s="62">
        <v>5.4530000000000003</v>
      </c>
      <c r="E33" s="62">
        <v>5.4420000000000002</v>
      </c>
      <c r="F33" s="62">
        <v>5.4450000000000003</v>
      </c>
      <c r="G33" s="62" t="s">
        <v>538</v>
      </c>
      <c r="H33" s="63">
        <v>37500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423</v>
      </c>
      <c r="B34" s="60" t="s">
        <v>18</v>
      </c>
      <c r="C34" s="62">
        <v>14</v>
      </c>
      <c r="D34" s="62">
        <v>14.75</v>
      </c>
      <c r="E34" s="62">
        <v>14.35</v>
      </c>
      <c r="F34" s="62">
        <v>14.75</v>
      </c>
      <c r="G34" s="62" t="s">
        <v>488</v>
      </c>
      <c r="H34" s="63">
        <v>150000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424</v>
      </c>
      <c r="B35" s="60" t="s">
        <v>18</v>
      </c>
      <c r="C35" s="62">
        <v>14.75</v>
      </c>
      <c r="D35" s="62">
        <v>15</v>
      </c>
      <c r="E35" s="62">
        <v>14.875</v>
      </c>
      <c r="F35" s="62">
        <v>15</v>
      </c>
      <c r="G35" s="62" t="s">
        <v>538</v>
      </c>
      <c r="H35" s="63">
        <v>60000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539</v>
      </c>
      <c r="B36" s="60" t="s">
        <v>18</v>
      </c>
      <c r="C36" s="62">
        <v>5.75</v>
      </c>
      <c r="D36" s="62">
        <v>5.75</v>
      </c>
      <c r="E36" s="62">
        <v>5.75</v>
      </c>
      <c r="F36" s="62">
        <v>5.75</v>
      </c>
      <c r="G36" s="62" t="s">
        <v>540</v>
      </c>
      <c r="H36" s="63">
        <v>30000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348</v>
      </c>
      <c r="B37" s="60" t="s">
        <v>18</v>
      </c>
      <c r="C37" s="62">
        <v>5.14</v>
      </c>
      <c r="D37" s="62">
        <v>5.15</v>
      </c>
      <c r="E37" s="62">
        <v>5.1420000000000003</v>
      </c>
      <c r="F37" s="62">
        <v>5.15</v>
      </c>
      <c r="G37" s="62" t="s">
        <v>530</v>
      </c>
      <c r="H37" s="63">
        <v>37500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349</v>
      </c>
      <c r="B38" s="60" t="s">
        <v>18</v>
      </c>
      <c r="C38" s="62">
        <v>5.22</v>
      </c>
      <c r="D38" s="62">
        <v>5.29</v>
      </c>
      <c r="E38" s="62">
        <v>5.2590000000000003</v>
      </c>
      <c r="F38" s="62">
        <v>5.27</v>
      </c>
      <c r="G38" s="62" t="s">
        <v>541</v>
      </c>
      <c r="H38" s="63">
        <v>165000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350</v>
      </c>
      <c r="B39" s="60" t="s">
        <v>18</v>
      </c>
      <c r="C39" s="62">
        <v>5.25</v>
      </c>
      <c r="D39" s="62">
        <v>5.29</v>
      </c>
      <c r="E39" s="62">
        <v>5.2729999999999997</v>
      </c>
      <c r="F39" s="62">
        <v>5.29</v>
      </c>
      <c r="G39" s="62" t="s">
        <v>542</v>
      </c>
      <c r="H39" s="63">
        <v>60000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351</v>
      </c>
      <c r="B40" s="60" t="s">
        <v>18</v>
      </c>
      <c r="C40" s="62">
        <v>5.19</v>
      </c>
      <c r="D40" s="62">
        <v>5.35</v>
      </c>
      <c r="E40" s="62">
        <v>5.2569999999999997</v>
      </c>
      <c r="F40" s="62">
        <v>5.32</v>
      </c>
      <c r="G40" s="62" t="s">
        <v>543</v>
      </c>
      <c r="H40" s="63">
        <v>285000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352</v>
      </c>
      <c r="B41" s="60" t="s">
        <v>18</v>
      </c>
      <c r="C41" s="62">
        <v>5.71</v>
      </c>
      <c r="D41" s="62">
        <v>5.8</v>
      </c>
      <c r="E41" s="62">
        <v>5.7549999999999999</v>
      </c>
      <c r="F41" s="62">
        <v>5.75</v>
      </c>
      <c r="G41" s="62" t="s">
        <v>544</v>
      </c>
      <c r="H41" s="63">
        <v>90000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384</v>
      </c>
      <c r="B42" s="60" t="s">
        <v>18</v>
      </c>
      <c r="C42" s="62">
        <v>5.25</v>
      </c>
      <c r="D42" s="62">
        <v>5.25</v>
      </c>
      <c r="E42" s="62">
        <v>5.25</v>
      </c>
      <c r="F42" s="62">
        <v>5.25</v>
      </c>
      <c r="G42" s="62" t="s">
        <v>545</v>
      </c>
      <c r="H42" s="63">
        <v>7500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353</v>
      </c>
      <c r="B43" s="60" t="s">
        <v>18</v>
      </c>
      <c r="C43" s="62">
        <v>5.2850000000000001</v>
      </c>
      <c r="D43" s="62">
        <v>5.36</v>
      </c>
      <c r="E43" s="62">
        <v>5.3079999999999998</v>
      </c>
      <c r="F43" s="62">
        <v>5.36</v>
      </c>
      <c r="G43" s="62" t="s">
        <v>546</v>
      </c>
      <c r="H43" s="63">
        <v>202500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22</v>
      </c>
      <c r="B44" s="60" t="s">
        <v>18</v>
      </c>
      <c r="C44" s="62">
        <v>5.3</v>
      </c>
      <c r="D44" s="62">
        <v>5.36</v>
      </c>
      <c r="E44" s="62">
        <v>5.34</v>
      </c>
      <c r="F44" s="62">
        <v>5.36</v>
      </c>
      <c r="G44" s="62" t="s">
        <v>547</v>
      </c>
      <c r="H44" s="63">
        <v>135000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548</v>
      </c>
      <c r="B45" s="60" t="s">
        <v>18</v>
      </c>
      <c r="C45" s="62">
        <v>5.8150000000000004</v>
      </c>
      <c r="D45" s="62">
        <v>5.8150000000000004</v>
      </c>
      <c r="E45" s="62">
        <v>5.8150000000000004</v>
      </c>
      <c r="F45" s="62">
        <v>5.8150000000000004</v>
      </c>
      <c r="G45" s="62" t="s">
        <v>549</v>
      </c>
      <c r="H45" s="63">
        <v>30000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354</v>
      </c>
      <c r="B46" s="60" t="s">
        <v>18</v>
      </c>
      <c r="C46" s="62">
        <v>5.1100000000000003</v>
      </c>
      <c r="D46" s="62">
        <v>5.3</v>
      </c>
      <c r="E46" s="62">
        <v>5.2050000000000001</v>
      </c>
      <c r="F46" s="62">
        <v>5.3</v>
      </c>
      <c r="G46" s="62" t="s">
        <v>550</v>
      </c>
      <c r="H46" s="63">
        <v>187500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170" t="s">
        <v>23</v>
      </c>
      <c r="B47" s="171"/>
      <c r="C47" s="171"/>
      <c r="D47" s="171"/>
      <c r="E47" s="171"/>
      <c r="F47" s="171"/>
      <c r="G47" s="171"/>
      <c r="H47" s="171"/>
      <c r="I47" s="172"/>
      <c r="J47" s="56"/>
      <c r="K47" s="56"/>
      <c r="L47" s="56"/>
    </row>
    <row r="48" spans="1:12" ht="14.25" customHeight="1" thickTop="1" thickBot="1" x14ac:dyDescent="0.25">
      <c r="A48" s="60" t="s">
        <v>425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551</v>
      </c>
      <c r="H48" s="63">
        <v>60000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60" t="s">
        <v>355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552</v>
      </c>
      <c r="H49" s="63">
        <v>210000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60" t="s">
        <v>356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553</v>
      </c>
      <c r="H50" s="63">
        <v>120000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554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555</v>
      </c>
      <c r="H51" s="63">
        <v>60000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426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556</v>
      </c>
      <c r="H52" s="63">
        <v>90000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38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557</v>
      </c>
      <c r="H53" s="63">
        <v>90000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558</v>
      </c>
      <c r="B54" s="60" t="s">
        <v>399</v>
      </c>
      <c r="C54" s="62">
        <v>0</v>
      </c>
      <c r="D54" s="62">
        <v>0</v>
      </c>
      <c r="E54" s="62">
        <v>0</v>
      </c>
      <c r="F54" s="62">
        <v>0</v>
      </c>
      <c r="G54" s="62" t="s">
        <v>559</v>
      </c>
      <c r="H54" s="63">
        <v>50000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560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537</v>
      </c>
      <c r="H55" s="63">
        <v>45000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561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562</v>
      </c>
      <c r="H56" s="63">
        <v>7500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357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563</v>
      </c>
      <c r="H57" s="63">
        <v>37500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564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480</v>
      </c>
      <c r="H58" s="63">
        <v>7500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565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537</v>
      </c>
      <c r="H59" s="63">
        <v>22500</v>
      </c>
      <c r="I59" s="60" t="s">
        <v>19</v>
      </c>
      <c r="J59" s="56"/>
      <c r="K59" s="56"/>
      <c r="L59" s="56"/>
    </row>
    <row r="60" spans="1:12" ht="13.5" thickTop="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2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2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spans="1:12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2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spans="1:12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1">
    <mergeCell ref="B9:B10"/>
    <mergeCell ref="H9:H10"/>
    <mergeCell ref="I9:I10"/>
    <mergeCell ref="C9:C10"/>
    <mergeCell ref="A13:I13"/>
    <mergeCell ref="A47:I47"/>
    <mergeCell ref="D9:D10"/>
    <mergeCell ref="F9:F10"/>
    <mergeCell ref="G9:G10"/>
    <mergeCell ref="A11:I11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274</v>
      </c>
      <c r="F1" s="7"/>
      <c r="G1" s="6" t="s">
        <v>33</v>
      </c>
      <c r="H1" s="1">
        <f>SUM(H11:H995)</f>
        <v>64417500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36987</v>
      </c>
      <c r="F3" s="67"/>
      <c r="G3" s="68"/>
      <c r="H3" s="66"/>
    </row>
    <row r="5" spans="1:11" ht="9.75" customHeight="1" x14ac:dyDescent="0.2">
      <c r="A5" s="57" t="s">
        <v>273</v>
      </c>
      <c r="J5" s="56"/>
      <c r="K5" s="56"/>
    </row>
    <row r="6" spans="1:11" ht="9.75" customHeight="1" x14ac:dyDescent="0.2">
      <c r="A6" s="57" t="s">
        <v>272</v>
      </c>
      <c r="J6" s="56"/>
      <c r="K6" s="56"/>
    </row>
    <row r="7" spans="1:11" ht="9.75" customHeight="1" x14ac:dyDescent="0.2">
      <c r="A7" s="57" t="s">
        <v>444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</row>
    <row r="10" spans="1:11" ht="21.75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</row>
    <row r="11" spans="1:11" ht="10.5" customHeight="1" thickTop="1" thickBot="1" x14ac:dyDescent="0.25">
      <c r="A11" s="170" t="s">
        <v>405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</row>
    <row r="12" spans="1:11" ht="14.25" customHeight="1" thickTop="1" thickBot="1" x14ac:dyDescent="0.25">
      <c r="A12" s="60" t="s">
        <v>566</v>
      </c>
      <c r="B12" s="60" t="s">
        <v>376</v>
      </c>
      <c r="C12" s="62">
        <v>4.25</v>
      </c>
      <c r="D12" s="62">
        <v>4.25</v>
      </c>
      <c r="E12" s="62">
        <v>4.25</v>
      </c>
      <c r="F12" s="62">
        <v>4.25</v>
      </c>
      <c r="G12" s="62" t="s">
        <v>567</v>
      </c>
      <c r="H12" s="63">
        <v>912500</v>
      </c>
      <c r="I12" s="60" t="s">
        <v>19</v>
      </c>
      <c r="J12" s="56"/>
      <c r="K12" s="56"/>
    </row>
    <row r="13" spans="1:11" ht="14.25" thickTop="1" thickBot="1" x14ac:dyDescent="0.25">
      <c r="A13" s="170" t="s">
        <v>36</v>
      </c>
      <c r="B13" s="171"/>
      <c r="C13" s="171"/>
      <c r="D13" s="171"/>
      <c r="E13" s="171"/>
      <c r="F13" s="171"/>
      <c r="G13" s="171"/>
      <c r="H13" s="171"/>
      <c r="I13" s="172"/>
      <c r="J13" s="56"/>
      <c r="K13" s="56"/>
    </row>
    <row r="14" spans="1:11" ht="14.25" customHeight="1" thickTop="1" thickBot="1" x14ac:dyDescent="0.25">
      <c r="A14" s="60" t="s">
        <v>568</v>
      </c>
      <c r="B14" s="60" t="s">
        <v>309</v>
      </c>
      <c r="C14" s="62">
        <v>-7.4999999999999997E-2</v>
      </c>
      <c r="D14" s="62">
        <v>-7.4999999999999997E-2</v>
      </c>
      <c r="E14" s="62">
        <v>-7.4999999999999997E-2</v>
      </c>
      <c r="F14" s="62">
        <v>-7.4999999999999997E-2</v>
      </c>
      <c r="G14" s="62" t="s">
        <v>569</v>
      </c>
      <c r="H14" s="63">
        <v>920000</v>
      </c>
      <c r="I14" s="60" t="s">
        <v>19</v>
      </c>
      <c r="J14" s="56"/>
      <c r="K14" s="56"/>
    </row>
    <row r="15" spans="1:11" ht="14.25" customHeight="1" thickTop="1" thickBot="1" x14ac:dyDescent="0.25">
      <c r="A15" s="60" t="s">
        <v>570</v>
      </c>
      <c r="B15" s="61">
        <v>37012</v>
      </c>
      <c r="C15" s="62">
        <v>-3.0000000000000001E-3</v>
      </c>
      <c r="D15" s="62">
        <v>-3.0000000000000001E-3</v>
      </c>
      <c r="E15" s="62">
        <v>-3.0000000000000001E-3</v>
      </c>
      <c r="F15" s="62">
        <v>-3.0000000000000001E-3</v>
      </c>
      <c r="G15" s="62" t="s">
        <v>571</v>
      </c>
      <c r="H15" s="63">
        <v>620000</v>
      </c>
      <c r="I15" s="60" t="s">
        <v>19</v>
      </c>
      <c r="J15" s="56"/>
      <c r="K15" s="56"/>
    </row>
    <row r="16" spans="1:11" ht="14.25" customHeight="1" thickTop="1" thickBot="1" x14ac:dyDescent="0.25">
      <c r="A16" s="60" t="s">
        <v>572</v>
      </c>
      <c r="B16" s="60" t="s">
        <v>309</v>
      </c>
      <c r="C16" s="62">
        <v>-3.0000000000000001E-3</v>
      </c>
      <c r="D16" s="62">
        <v>-3.0000000000000001E-3</v>
      </c>
      <c r="E16" s="62">
        <v>-3.0000000000000001E-3</v>
      </c>
      <c r="F16" s="62">
        <v>-3.0000000000000001E-3</v>
      </c>
      <c r="G16" s="62" t="s">
        <v>571</v>
      </c>
      <c r="H16" s="63">
        <v>3680000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573</v>
      </c>
      <c r="B17" s="60" t="s">
        <v>309</v>
      </c>
      <c r="C17" s="62">
        <v>-0.06</v>
      </c>
      <c r="D17" s="62">
        <v>-0.06</v>
      </c>
      <c r="E17" s="62">
        <v>-0.06</v>
      </c>
      <c r="F17" s="62">
        <v>-0.06</v>
      </c>
      <c r="G17" s="62" t="s">
        <v>574</v>
      </c>
      <c r="H17" s="63">
        <v>1840000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575</v>
      </c>
      <c r="B18" s="61">
        <v>37012</v>
      </c>
      <c r="C18" s="62">
        <v>-0.06</v>
      </c>
      <c r="D18" s="62">
        <v>-0.06</v>
      </c>
      <c r="E18" s="62">
        <v>-0.06</v>
      </c>
      <c r="F18" s="62">
        <v>-0.06</v>
      </c>
      <c r="G18" s="62" t="s">
        <v>576</v>
      </c>
      <c r="H18" s="63">
        <v>155000</v>
      </c>
      <c r="I18" s="60" t="s">
        <v>19</v>
      </c>
      <c r="J18" s="56"/>
      <c r="K18" s="56"/>
    </row>
    <row r="19" spans="1:11" ht="14.25" thickTop="1" thickBot="1" x14ac:dyDescent="0.25">
      <c r="A19" s="60" t="s">
        <v>577</v>
      </c>
      <c r="B19" s="61">
        <v>37012</v>
      </c>
      <c r="C19" s="62">
        <v>1.2999999999999999E-2</v>
      </c>
      <c r="D19" s="62">
        <v>1.2999999999999999E-2</v>
      </c>
      <c r="E19" s="62">
        <v>1.2999999999999999E-2</v>
      </c>
      <c r="F19" s="62">
        <v>1.2999999999999999E-2</v>
      </c>
      <c r="G19" s="62" t="s">
        <v>578</v>
      </c>
      <c r="H19" s="63">
        <v>310000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579</v>
      </c>
      <c r="B20" s="60" t="s">
        <v>309</v>
      </c>
      <c r="C20" s="62">
        <v>2.3E-2</v>
      </c>
      <c r="D20" s="62">
        <v>2.3E-2</v>
      </c>
      <c r="E20" s="62">
        <v>2.3E-2</v>
      </c>
      <c r="F20" s="62">
        <v>2.3E-2</v>
      </c>
      <c r="G20" s="62" t="s">
        <v>580</v>
      </c>
      <c r="H20" s="63">
        <v>920000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406</v>
      </c>
      <c r="B21" s="61">
        <v>37012</v>
      </c>
      <c r="C21" s="62">
        <v>-0.80500000000000005</v>
      </c>
      <c r="D21" s="62">
        <v>-0.80500000000000005</v>
      </c>
      <c r="E21" s="62">
        <v>-0.80500000000000005</v>
      </c>
      <c r="F21" s="62">
        <v>-0.80500000000000005</v>
      </c>
      <c r="G21" s="62" t="s">
        <v>581</v>
      </c>
      <c r="H21" s="63">
        <v>77500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582</v>
      </c>
      <c r="B22" s="61">
        <v>37043</v>
      </c>
      <c r="C22" s="62">
        <v>-0.80500000000000005</v>
      </c>
      <c r="D22" s="62">
        <v>-0.80500000000000005</v>
      </c>
      <c r="E22" s="62">
        <v>-0.80500000000000005</v>
      </c>
      <c r="F22" s="62">
        <v>-0.80500000000000005</v>
      </c>
      <c r="G22" s="62" t="s">
        <v>581</v>
      </c>
      <c r="H22" s="63">
        <v>75000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583</v>
      </c>
      <c r="B23" s="61">
        <v>37012</v>
      </c>
      <c r="C23" s="62">
        <v>-8.5000000000000006E-2</v>
      </c>
      <c r="D23" s="62">
        <v>-8.5000000000000006E-2</v>
      </c>
      <c r="E23" s="62">
        <v>-8.5000000000000006E-2</v>
      </c>
      <c r="F23" s="62">
        <v>-8.5000000000000006E-2</v>
      </c>
      <c r="G23" s="62" t="s">
        <v>584</v>
      </c>
      <c r="H23" s="63">
        <v>310000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358</v>
      </c>
      <c r="B24" s="60" t="s">
        <v>309</v>
      </c>
      <c r="C24" s="62">
        <v>-7.2999999999999995E-2</v>
      </c>
      <c r="D24" s="62">
        <v>-7.2999999999999995E-2</v>
      </c>
      <c r="E24" s="62">
        <v>-7.2999999999999995E-2</v>
      </c>
      <c r="F24" s="62">
        <v>-7.2999999999999995E-2</v>
      </c>
      <c r="G24" s="62" t="s">
        <v>585</v>
      </c>
      <c r="H24" s="63">
        <v>920000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331</v>
      </c>
      <c r="B25" s="61">
        <v>37012</v>
      </c>
      <c r="C25" s="62">
        <v>0</v>
      </c>
      <c r="D25" s="62">
        <v>1.4999999999999999E-2</v>
      </c>
      <c r="E25" s="62">
        <v>8.0000000000000002E-3</v>
      </c>
      <c r="F25" s="62">
        <v>0</v>
      </c>
      <c r="G25" s="62" t="s">
        <v>496</v>
      </c>
      <c r="H25" s="63">
        <v>1085000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586</v>
      </c>
      <c r="B26" s="60" t="s">
        <v>407</v>
      </c>
      <c r="C26" s="62">
        <v>0.2</v>
      </c>
      <c r="D26" s="62">
        <v>0.2</v>
      </c>
      <c r="E26" s="62">
        <v>0.2</v>
      </c>
      <c r="F26" s="62">
        <v>0.2</v>
      </c>
      <c r="G26" s="62" t="s">
        <v>587</v>
      </c>
      <c r="H26" s="63">
        <v>920000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408</v>
      </c>
      <c r="B27" s="60" t="s">
        <v>309</v>
      </c>
      <c r="C27" s="62">
        <v>0.14499999999999999</v>
      </c>
      <c r="D27" s="62">
        <v>0.14499999999999999</v>
      </c>
      <c r="E27" s="62">
        <v>0.14499999999999999</v>
      </c>
      <c r="F27" s="62">
        <v>0.14499999999999999</v>
      </c>
      <c r="G27" s="62" t="s">
        <v>588</v>
      </c>
      <c r="H27" s="63">
        <v>920000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589</v>
      </c>
      <c r="B28" s="60" t="s">
        <v>372</v>
      </c>
      <c r="C28" s="62">
        <v>0.185</v>
      </c>
      <c r="D28" s="62">
        <v>0.188</v>
      </c>
      <c r="E28" s="62">
        <v>0.186</v>
      </c>
      <c r="F28" s="62">
        <v>0.188</v>
      </c>
      <c r="G28" s="62" t="s">
        <v>467</v>
      </c>
      <c r="H28" s="63">
        <v>3020000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590</v>
      </c>
      <c r="B29" s="60" t="s">
        <v>372</v>
      </c>
      <c r="C29" s="62">
        <v>-0.16</v>
      </c>
      <c r="D29" s="62">
        <v>-0.16</v>
      </c>
      <c r="E29" s="62">
        <v>-0.16</v>
      </c>
      <c r="F29" s="62">
        <v>-0.16</v>
      </c>
      <c r="G29" s="62" t="s">
        <v>547</v>
      </c>
      <c r="H29" s="63">
        <v>755000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591</v>
      </c>
      <c r="B30" s="61">
        <v>37012</v>
      </c>
      <c r="C30" s="62">
        <v>-7.8E-2</v>
      </c>
      <c r="D30" s="62">
        <v>-7.8E-2</v>
      </c>
      <c r="E30" s="62">
        <v>-7.8E-2</v>
      </c>
      <c r="F30" s="62">
        <v>-7.8E-2</v>
      </c>
      <c r="G30" s="62" t="s">
        <v>592</v>
      </c>
      <c r="H30" s="63">
        <v>310000</v>
      </c>
      <c r="I30" s="60" t="s">
        <v>19</v>
      </c>
      <c r="J30" s="56"/>
      <c r="K30" s="56"/>
    </row>
    <row r="31" spans="1:11" ht="22.5" thickTop="1" thickBot="1" x14ac:dyDescent="0.25">
      <c r="A31" s="60" t="s">
        <v>427</v>
      </c>
      <c r="B31" s="60" t="s">
        <v>309</v>
      </c>
      <c r="C31" s="62">
        <v>-7.4999999999999997E-2</v>
      </c>
      <c r="D31" s="62">
        <v>-7.4999999999999997E-2</v>
      </c>
      <c r="E31" s="62">
        <v>-7.4999999999999997E-2</v>
      </c>
      <c r="F31" s="62">
        <v>-7.4999999999999997E-2</v>
      </c>
      <c r="G31" s="62" t="s">
        <v>574</v>
      </c>
      <c r="H31" s="63">
        <v>1840000</v>
      </c>
      <c r="I31" s="60" t="s">
        <v>19</v>
      </c>
      <c r="J31" s="56"/>
      <c r="K31" s="56"/>
    </row>
    <row r="32" spans="1:11" ht="14.25" customHeight="1" thickTop="1" thickBot="1" x14ac:dyDescent="0.25">
      <c r="A32" s="60" t="s">
        <v>428</v>
      </c>
      <c r="B32" s="61">
        <v>37012</v>
      </c>
      <c r="C32" s="62">
        <v>-0.03</v>
      </c>
      <c r="D32" s="62">
        <v>-2.5000000000000001E-2</v>
      </c>
      <c r="E32" s="62">
        <v>-2.9000000000000001E-2</v>
      </c>
      <c r="F32" s="62">
        <v>-0.03</v>
      </c>
      <c r="G32" s="62" t="s">
        <v>593</v>
      </c>
      <c r="H32" s="63">
        <v>310000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594</v>
      </c>
      <c r="B33" s="60" t="s">
        <v>309</v>
      </c>
      <c r="C33" s="62">
        <v>5.2999999999999999E-2</v>
      </c>
      <c r="D33" s="62">
        <v>5.5E-2</v>
      </c>
      <c r="E33" s="62">
        <v>5.3999999999999999E-2</v>
      </c>
      <c r="F33" s="62">
        <v>5.5E-2</v>
      </c>
      <c r="G33" s="62" t="s">
        <v>595</v>
      </c>
      <c r="H33" s="63">
        <v>15640000</v>
      </c>
      <c r="I33" s="60" t="s">
        <v>19</v>
      </c>
      <c r="J33" s="56"/>
      <c r="K33" s="56"/>
    </row>
    <row r="34" spans="1:11" ht="14.25" customHeight="1" thickTop="1" thickBot="1" x14ac:dyDescent="0.25">
      <c r="A34" s="170" t="s">
        <v>40</v>
      </c>
      <c r="B34" s="171"/>
      <c r="C34" s="171"/>
      <c r="D34" s="171"/>
      <c r="E34" s="171"/>
      <c r="F34" s="171"/>
      <c r="G34" s="171"/>
      <c r="H34" s="171"/>
      <c r="I34" s="172"/>
      <c r="J34" s="56"/>
      <c r="K34" s="56"/>
    </row>
    <row r="35" spans="1:11" ht="10.5" customHeight="1" thickTop="1" thickBot="1" x14ac:dyDescent="0.25">
      <c r="A35" s="60" t="s">
        <v>429</v>
      </c>
      <c r="B35" s="61">
        <v>37012</v>
      </c>
      <c r="C35" s="62">
        <v>0.14299999999999999</v>
      </c>
      <c r="D35" s="62">
        <v>0.14299999999999999</v>
      </c>
      <c r="E35" s="62">
        <v>0.14299999999999999</v>
      </c>
      <c r="F35" s="62">
        <v>0.14299999999999999</v>
      </c>
      <c r="G35" s="62" t="s">
        <v>596</v>
      </c>
      <c r="H35" s="63">
        <v>310000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409</v>
      </c>
      <c r="B36" s="60" t="s">
        <v>309</v>
      </c>
      <c r="C36" s="62">
        <v>0.15</v>
      </c>
      <c r="D36" s="62">
        <v>0.15</v>
      </c>
      <c r="E36" s="62">
        <v>0.15</v>
      </c>
      <c r="F36" s="62">
        <v>0.15</v>
      </c>
      <c r="G36" s="62" t="s">
        <v>597</v>
      </c>
      <c r="H36" s="63">
        <v>920000</v>
      </c>
      <c r="I36" s="60" t="s">
        <v>19</v>
      </c>
      <c r="J36" s="56"/>
      <c r="K36" s="56"/>
    </row>
    <row r="37" spans="1:11" ht="10.5" customHeight="1" thickTop="1" thickBot="1" x14ac:dyDescent="0.25">
      <c r="A37" s="170" t="s">
        <v>25</v>
      </c>
      <c r="B37" s="171"/>
      <c r="C37" s="171"/>
      <c r="D37" s="171"/>
      <c r="E37" s="171"/>
      <c r="F37" s="171"/>
      <c r="G37" s="171"/>
      <c r="H37" s="171"/>
      <c r="I37" s="172"/>
      <c r="J37" s="56"/>
      <c r="K37" s="56"/>
    </row>
    <row r="38" spans="1:11" ht="14.25" customHeight="1" thickTop="1" thickBot="1" x14ac:dyDescent="0.25">
      <c r="A38" s="60" t="s">
        <v>373</v>
      </c>
      <c r="B38" s="60" t="s">
        <v>374</v>
      </c>
      <c r="C38" s="62">
        <v>5.3380000000000001</v>
      </c>
      <c r="D38" s="62">
        <v>5.4130000000000003</v>
      </c>
      <c r="E38" s="62">
        <v>5.3680000000000003</v>
      </c>
      <c r="F38" s="62">
        <v>5.38</v>
      </c>
      <c r="G38" s="62" t="s">
        <v>598</v>
      </c>
      <c r="H38" s="63">
        <v>1080000</v>
      </c>
      <c r="I38" s="60" t="s">
        <v>19</v>
      </c>
      <c r="J38" s="56"/>
      <c r="K38" s="56"/>
    </row>
    <row r="39" spans="1:11" ht="14.25" thickTop="1" thickBot="1" x14ac:dyDescent="0.25">
      <c r="A39" s="170" t="s">
        <v>27</v>
      </c>
      <c r="B39" s="171"/>
      <c r="C39" s="171"/>
      <c r="D39" s="171"/>
      <c r="E39" s="171"/>
      <c r="F39" s="171"/>
      <c r="G39" s="171"/>
      <c r="H39" s="171"/>
      <c r="I39" s="172"/>
      <c r="J39" s="56"/>
      <c r="K39" s="56"/>
    </row>
    <row r="40" spans="1:11" ht="14.25" thickTop="1" thickBot="1" x14ac:dyDescent="0.25">
      <c r="A40" s="60" t="s">
        <v>34</v>
      </c>
      <c r="B40" s="61">
        <v>37012</v>
      </c>
      <c r="C40" s="62">
        <v>5.36</v>
      </c>
      <c r="D40" s="62">
        <v>5.44</v>
      </c>
      <c r="E40" s="62">
        <v>5.3929999999999998</v>
      </c>
      <c r="F40" s="62">
        <v>5.37</v>
      </c>
      <c r="G40" s="62" t="s">
        <v>599</v>
      </c>
      <c r="H40" s="63">
        <v>10695000</v>
      </c>
      <c r="I40" s="60" t="s">
        <v>19</v>
      </c>
      <c r="J40" s="56"/>
      <c r="K40" s="56"/>
    </row>
    <row r="41" spans="1:11" ht="10.5" customHeight="1" thickTop="1" thickBot="1" x14ac:dyDescent="0.25">
      <c r="A41" s="60" t="s">
        <v>385</v>
      </c>
      <c r="B41" s="61">
        <v>37043</v>
      </c>
      <c r="C41" s="62">
        <v>5.423</v>
      </c>
      <c r="D41" s="62">
        <v>5.48</v>
      </c>
      <c r="E41" s="62">
        <v>5.4420000000000002</v>
      </c>
      <c r="F41" s="62">
        <v>5.48</v>
      </c>
      <c r="G41" s="62" t="s">
        <v>600</v>
      </c>
      <c r="H41" s="63">
        <v>750000</v>
      </c>
      <c r="I41" s="60" t="s">
        <v>19</v>
      </c>
      <c r="J41" s="56"/>
      <c r="K41" s="56"/>
    </row>
    <row r="42" spans="1:11" ht="14.25" customHeight="1" thickTop="1" thickBot="1" x14ac:dyDescent="0.25">
      <c r="A42" s="60" t="s">
        <v>332</v>
      </c>
      <c r="B42" s="60" t="s">
        <v>309</v>
      </c>
      <c r="C42" s="62">
        <v>5.4349999999999996</v>
      </c>
      <c r="D42" s="62">
        <v>5.57</v>
      </c>
      <c r="E42" s="62">
        <v>5.4870000000000001</v>
      </c>
      <c r="F42" s="62">
        <v>5.45</v>
      </c>
      <c r="G42" s="62" t="s">
        <v>601</v>
      </c>
      <c r="H42" s="63">
        <v>10120000</v>
      </c>
      <c r="I42" s="60" t="s">
        <v>19</v>
      </c>
      <c r="J42" s="56"/>
      <c r="K42" s="56"/>
    </row>
    <row r="43" spans="1:11" ht="22.5" thickTop="1" thickBot="1" x14ac:dyDescent="0.25">
      <c r="A43" s="60" t="s">
        <v>375</v>
      </c>
      <c r="B43" s="60" t="s">
        <v>372</v>
      </c>
      <c r="C43" s="62">
        <v>5.58</v>
      </c>
      <c r="D43" s="62">
        <v>5.69</v>
      </c>
      <c r="E43" s="62">
        <v>5.6150000000000002</v>
      </c>
      <c r="F43" s="62">
        <v>5.58</v>
      </c>
      <c r="G43" s="62" t="s">
        <v>601</v>
      </c>
      <c r="H43" s="63">
        <v>3397500</v>
      </c>
      <c r="I43" s="60" t="s">
        <v>19</v>
      </c>
      <c r="J43" s="56"/>
      <c r="K43" s="56"/>
    </row>
    <row r="44" spans="1:11" ht="14.25" thickTop="1" thickBot="1" x14ac:dyDescent="0.25">
      <c r="A44" s="60" t="s">
        <v>602</v>
      </c>
      <c r="B44" s="60" t="s">
        <v>603</v>
      </c>
      <c r="C44" s="62">
        <v>4.62</v>
      </c>
      <c r="D44" s="62">
        <v>4.63</v>
      </c>
      <c r="E44" s="62">
        <v>4.6269999999999998</v>
      </c>
      <c r="F44" s="62">
        <v>4.63</v>
      </c>
      <c r="G44" s="62" t="s">
        <v>542</v>
      </c>
      <c r="H44" s="63">
        <v>1605000</v>
      </c>
      <c r="I44" s="60" t="s">
        <v>19</v>
      </c>
      <c r="J44" s="56"/>
      <c r="K44" s="56"/>
    </row>
    <row r="45" spans="1:11" ht="13.5" thickTop="1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spans="1:11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spans="1:11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spans="1:1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3">
    <mergeCell ref="H9:H10"/>
    <mergeCell ref="I9:I10"/>
    <mergeCell ref="F9:F10"/>
    <mergeCell ref="A34:I34"/>
    <mergeCell ref="A37:I37"/>
    <mergeCell ref="A39:I39"/>
    <mergeCell ref="A11:I11"/>
    <mergeCell ref="G9:G10"/>
    <mergeCell ref="A13:I13"/>
    <mergeCell ref="A9:A10"/>
    <mergeCell ref="B9:B10"/>
    <mergeCell ref="D9:D10"/>
    <mergeCell ref="C9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65</v>
      </c>
    </row>
    <row r="2" spans="1:20" ht="15.75" x14ac:dyDescent="0.25">
      <c r="A2" s="50" t="s">
        <v>308</v>
      </c>
    </row>
    <row r="3" spans="1:20" x14ac:dyDescent="0.2">
      <c r="A3" s="104">
        <f>'E-Mail'!$B$1</f>
        <v>36987</v>
      </c>
    </row>
    <row r="4" spans="1:20" ht="15.75" x14ac:dyDescent="0.25">
      <c r="A4" s="18"/>
    </row>
    <row r="5" spans="1:20" ht="13.5" thickBot="1" x14ac:dyDescent="0.25">
      <c r="A5" s="20" t="s">
        <v>74</v>
      </c>
      <c r="B5" s="20" t="s">
        <v>73</v>
      </c>
      <c r="C5" s="20" t="s">
        <v>8</v>
      </c>
    </row>
    <row r="6" spans="1:20" x14ac:dyDescent="0.2">
      <c r="A6" s="17" t="s">
        <v>19</v>
      </c>
      <c r="B6" s="21">
        <f>COUNTIF($S$15:$S$4996,A6)</f>
        <v>1</v>
      </c>
      <c r="C6" s="21">
        <f>SUMIF($S$15:$S$4997,A6,$R$15:$R$4997)</f>
        <v>920000</v>
      </c>
    </row>
    <row r="7" spans="1:20" x14ac:dyDescent="0.2">
      <c r="A7" s="17" t="s">
        <v>61</v>
      </c>
      <c r="B7" s="21">
        <f>COUNTIF($S$15:$S$4996,A7)</f>
        <v>0</v>
      </c>
      <c r="C7" s="21">
        <f>SUMIF($S$15:$S$4997,A7,$R$15:$R$4997)</f>
        <v>0</v>
      </c>
    </row>
    <row r="8" spans="1:20" ht="13.5" thickBot="1" x14ac:dyDescent="0.25"/>
    <row r="9" spans="1:20" ht="14.25" thickTop="1" thickBot="1" x14ac:dyDescent="0.25">
      <c r="H9" s="116" t="s">
        <v>316</v>
      </c>
      <c r="I9" s="116" t="s">
        <v>317</v>
      </c>
    </row>
    <row r="10" spans="1:20" ht="10.5" customHeight="1" thickTop="1" x14ac:dyDescent="0.2">
      <c r="A10" s="69" t="s">
        <v>431</v>
      </c>
    </row>
    <row r="11" spans="1:20" ht="10.5" customHeight="1" x14ac:dyDescent="0.2">
      <c r="A11" s="70" t="s">
        <v>604</v>
      </c>
    </row>
    <row r="12" spans="1:20" x14ac:dyDescent="0.2">
      <c r="A12" s="70" t="s">
        <v>42</v>
      </c>
    </row>
    <row r="13" spans="1:20" x14ac:dyDescent="0.2">
      <c r="A13" s="70" t="s">
        <v>605</v>
      </c>
    </row>
    <row r="14" spans="1:20" ht="10.5" customHeight="1" thickBot="1" x14ac:dyDescent="0.25"/>
    <row r="15" spans="1:20" ht="10.5" customHeight="1" thickTop="1" thickBot="1" x14ac:dyDescent="0.25">
      <c r="A15" s="71" t="s">
        <v>43</v>
      </c>
      <c r="B15" s="71" t="s">
        <v>44</v>
      </c>
      <c r="C15" s="71" t="s">
        <v>45</v>
      </c>
      <c r="D15" s="71" t="s">
        <v>46</v>
      </c>
      <c r="E15" s="71" t="s">
        <v>47</v>
      </c>
      <c r="F15" s="71" t="s">
        <v>48</v>
      </c>
      <c r="G15" s="71" t="s">
        <v>1</v>
      </c>
      <c r="H15" s="116" t="s">
        <v>316</v>
      </c>
      <c r="I15" s="116" t="s">
        <v>317</v>
      </c>
      <c r="J15" s="71" t="s">
        <v>49</v>
      </c>
      <c r="K15" s="71" t="s">
        <v>50</v>
      </c>
      <c r="L15" s="71" t="s">
        <v>51</v>
      </c>
      <c r="M15" s="71" t="s">
        <v>52</v>
      </c>
      <c r="N15" s="71" t="s">
        <v>53</v>
      </c>
      <c r="O15" s="71" t="s">
        <v>54</v>
      </c>
      <c r="P15" s="71" t="s">
        <v>55</v>
      </c>
      <c r="Q15" s="71" t="s">
        <v>56</v>
      </c>
      <c r="R15" s="71" t="s">
        <v>57</v>
      </c>
      <c r="S15" s="71" t="s">
        <v>58</v>
      </c>
      <c r="T15" s="71" t="s">
        <v>59</v>
      </c>
    </row>
    <row r="16" spans="1:20" ht="24" customHeight="1" thickTop="1" thickBot="1" x14ac:dyDescent="0.25">
      <c r="A16" s="72" t="s">
        <v>606</v>
      </c>
      <c r="B16" s="74">
        <v>280123780</v>
      </c>
      <c r="C16" s="73"/>
      <c r="D16" s="73" t="s">
        <v>60</v>
      </c>
      <c r="E16" s="73" t="s">
        <v>27</v>
      </c>
      <c r="F16" s="73" t="s">
        <v>310</v>
      </c>
      <c r="G16" s="73" t="s">
        <v>309</v>
      </c>
      <c r="H16" s="72" t="s">
        <v>311</v>
      </c>
      <c r="I16" s="72" t="s">
        <v>607</v>
      </c>
      <c r="J16" s="73"/>
      <c r="K16" s="75"/>
      <c r="L16" s="73"/>
      <c r="M16" s="73" t="s">
        <v>608</v>
      </c>
      <c r="N16" s="75">
        <v>5.4950000000000001</v>
      </c>
      <c r="O16" s="73" t="s">
        <v>313</v>
      </c>
      <c r="P16" s="77">
        <v>5000</v>
      </c>
      <c r="Q16" s="73" t="s">
        <v>314</v>
      </c>
      <c r="R16" s="77">
        <v>920000</v>
      </c>
      <c r="S16" s="73" t="s">
        <v>19</v>
      </c>
      <c r="T16" s="73" t="s">
        <v>315</v>
      </c>
    </row>
    <row r="17" spans="1:20" ht="14.25" thickTop="1" thickBot="1" x14ac:dyDescent="0.25">
      <c r="A17" s="175" t="s">
        <v>609</v>
      </c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7"/>
    </row>
    <row r="18" spans="1:20" ht="13.5" thickTop="1" x14ac:dyDescent="0.2"/>
    <row r="22" spans="1:20" ht="14.25" customHeight="1" x14ac:dyDescent="0.2"/>
    <row r="25" spans="1:20" ht="14.25" customHeight="1" x14ac:dyDescent="0.2"/>
    <row r="27" spans="1:20" ht="14.25" customHeight="1" x14ac:dyDescent="0.2"/>
    <row r="29" spans="1:20" ht="12.75" customHeight="1" x14ac:dyDescent="0.2"/>
    <row r="30" spans="1:20" ht="10.5" customHeight="1" x14ac:dyDescent="0.2"/>
    <row r="33" ht="12.75" customHeight="1" x14ac:dyDescent="0.2"/>
    <row r="34" ht="10.5" customHeight="1" x14ac:dyDescent="0.2"/>
  </sheetData>
  <mergeCells count="1">
    <mergeCell ref="A17:T17"/>
  </mergeCells>
  <phoneticPr fontId="0" type="noConversion"/>
  <hyperlinks>
    <hyperlink ref="B16" r:id="rId1" display="https://www.intcx.com/ReportServlet/any.class?operation=confirm&amp;dealID=280123780&amp;dt=Apr-06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1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70</v>
      </c>
    </row>
    <row r="2" spans="1:26" ht="15.75" x14ac:dyDescent="0.25">
      <c r="A2" s="50" t="s">
        <v>308</v>
      </c>
    </row>
    <row r="3" spans="1:26" x14ac:dyDescent="0.2">
      <c r="A3" s="104">
        <f>'E-Mail'!$B$1</f>
        <v>36987</v>
      </c>
    </row>
    <row r="5" spans="1:26" ht="13.5" thickBot="1" x14ac:dyDescent="0.25">
      <c r="A5" s="20" t="s">
        <v>74</v>
      </c>
      <c r="B5" s="20" t="s">
        <v>73</v>
      </c>
      <c r="C5" s="20" t="s">
        <v>8</v>
      </c>
    </row>
    <row r="6" spans="1:26" x14ac:dyDescent="0.2">
      <c r="A6" s="17" t="s">
        <v>13</v>
      </c>
      <c r="B6" s="21">
        <f>COUNTIF($S$15:$S$4979,A6)</f>
        <v>7</v>
      </c>
      <c r="C6" s="21">
        <f>SUMIF($S$15:$S$4980,A6,$R$15:$R$4980)</f>
        <v>84800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316</v>
      </c>
      <c r="I9" s="116" t="s">
        <v>317</v>
      </c>
    </row>
    <row r="10" spans="1:26" ht="12.75" customHeight="1" thickTop="1" x14ac:dyDescent="0.2">
      <c r="A10" s="69" t="s">
        <v>359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604</v>
      </c>
      <c r="U11" s="56"/>
      <c r="V11" s="56"/>
      <c r="W11" s="56"/>
      <c r="X11" s="56"/>
      <c r="Y11" s="56"/>
      <c r="Z11" s="56"/>
    </row>
    <row r="12" spans="1:26" x14ac:dyDescent="0.2">
      <c r="A12" s="70" t="s">
        <v>42</v>
      </c>
      <c r="U12" s="56"/>
      <c r="V12" s="56"/>
      <c r="W12" s="56"/>
      <c r="X12" s="56"/>
      <c r="Y12" s="56"/>
      <c r="Z12" s="56"/>
    </row>
    <row r="13" spans="1:26" x14ac:dyDescent="0.2">
      <c r="A13" s="70" t="s">
        <v>605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43</v>
      </c>
      <c r="B15" s="71" t="s">
        <v>44</v>
      </c>
      <c r="C15" s="71" t="s">
        <v>45</v>
      </c>
      <c r="D15" s="71" t="s">
        <v>46</v>
      </c>
      <c r="E15" s="71" t="s">
        <v>47</v>
      </c>
      <c r="F15" s="71" t="s">
        <v>48</v>
      </c>
      <c r="G15" s="71" t="s">
        <v>1</v>
      </c>
      <c r="H15" s="116" t="s">
        <v>316</v>
      </c>
      <c r="I15" s="116" t="s">
        <v>317</v>
      </c>
      <c r="J15" s="71" t="s">
        <v>49</v>
      </c>
      <c r="K15" s="71" t="s">
        <v>50</v>
      </c>
      <c r="L15" s="71" t="s">
        <v>51</v>
      </c>
      <c r="M15" s="71" t="s">
        <v>52</v>
      </c>
      <c r="N15" s="71" t="s">
        <v>53</v>
      </c>
      <c r="O15" s="71" t="s">
        <v>54</v>
      </c>
      <c r="P15" s="71" t="s">
        <v>55</v>
      </c>
      <c r="Q15" s="71" t="s">
        <v>56</v>
      </c>
      <c r="R15" s="71" t="s">
        <v>57</v>
      </c>
      <c r="S15" s="71" t="s">
        <v>58</v>
      </c>
      <c r="T15" s="71" t="s">
        <v>59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606</v>
      </c>
      <c r="B16" s="74">
        <v>762316606</v>
      </c>
      <c r="C16" s="73"/>
      <c r="D16" s="73" t="s">
        <v>60</v>
      </c>
      <c r="E16" s="73" t="s">
        <v>10</v>
      </c>
      <c r="F16" s="73" t="s">
        <v>69</v>
      </c>
      <c r="G16" s="73" t="s">
        <v>12</v>
      </c>
      <c r="H16" s="72" t="s">
        <v>411</v>
      </c>
      <c r="I16" s="72" t="s">
        <v>411</v>
      </c>
      <c r="J16" s="73"/>
      <c r="K16" s="75"/>
      <c r="L16" s="73"/>
      <c r="M16" s="73" t="s">
        <v>610</v>
      </c>
      <c r="N16" s="75">
        <v>61</v>
      </c>
      <c r="O16" s="73" t="s">
        <v>66</v>
      </c>
      <c r="P16" s="75">
        <v>50</v>
      </c>
      <c r="Q16" s="73" t="s">
        <v>67</v>
      </c>
      <c r="R16" s="75">
        <v>800</v>
      </c>
      <c r="S16" s="73" t="s">
        <v>13</v>
      </c>
      <c r="T16" s="73" t="s">
        <v>68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606</v>
      </c>
      <c r="B17" s="74">
        <v>362868359</v>
      </c>
      <c r="C17" s="73"/>
      <c r="D17" s="73" t="s">
        <v>410</v>
      </c>
      <c r="E17" s="73" t="s">
        <v>10</v>
      </c>
      <c r="F17" s="73" t="s">
        <v>412</v>
      </c>
      <c r="G17" s="76">
        <v>37012</v>
      </c>
      <c r="H17" s="72" t="s">
        <v>311</v>
      </c>
      <c r="I17" s="72" t="s">
        <v>312</v>
      </c>
      <c r="J17" s="73"/>
      <c r="K17" s="75"/>
      <c r="L17" s="73"/>
      <c r="M17" s="73" t="s">
        <v>377</v>
      </c>
      <c r="N17" s="75">
        <v>288</v>
      </c>
      <c r="O17" s="73" t="s">
        <v>66</v>
      </c>
      <c r="P17" s="75">
        <v>25</v>
      </c>
      <c r="Q17" s="73" t="s">
        <v>67</v>
      </c>
      <c r="R17" s="77">
        <v>10400</v>
      </c>
      <c r="S17" s="73" t="s">
        <v>13</v>
      </c>
      <c r="T17" s="73" t="s">
        <v>432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606</v>
      </c>
      <c r="B18" s="74">
        <v>209538912</v>
      </c>
      <c r="C18" s="73"/>
      <c r="D18" s="73" t="s">
        <v>410</v>
      </c>
      <c r="E18" s="73" t="s">
        <v>10</v>
      </c>
      <c r="F18" s="73" t="s">
        <v>412</v>
      </c>
      <c r="G18" s="76">
        <v>37012</v>
      </c>
      <c r="H18" s="72" t="s">
        <v>311</v>
      </c>
      <c r="I18" s="72" t="s">
        <v>312</v>
      </c>
      <c r="J18" s="73"/>
      <c r="K18" s="75"/>
      <c r="L18" s="73"/>
      <c r="M18" s="73" t="s">
        <v>610</v>
      </c>
      <c r="N18" s="75">
        <v>287</v>
      </c>
      <c r="O18" s="73" t="s">
        <v>66</v>
      </c>
      <c r="P18" s="75">
        <v>25</v>
      </c>
      <c r="Q18" s="73" t="s">
        <v>67</v>
      </c>
      <c r="R18" s="77">
        <v>10400</v>
      </c>
      <c r="S18" s="73" t="s">
        <v>13</v>
      </c>
      <c r="T18" s="73" t="s">
        <v>413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606</v>
      </c>
      <c r="B19" s="74">
        <v>440684948</v>
      </c>
      <c r="C19" s="73"/>
      <c r="D19" s="73" t="s">
        <v>60</v>
      </c>
      <c r="E19" s="73" t="s">
        <v>10</v>
      </c>
      <c r="F19" s="73" t="s">
        <v>611</v>
      </c>
      <c r="G19" s="76">
        <v>36983</v>
      </c>
      <c r="H19" s="72" t="s">
        <v>612</v>
      </c>
      <c r="I19" s="72" t="s">
        <v>613</v>
      </c>
      <c r="J19" s="73"/>
      <c r="K19" s="75"/>
      <c r="L19" s="73"/>
      <c r="M19" s="73" t="s">
        <v>610</v>
      </c>
      <c r="N19" s="75">
        <v>43.75</v>
      </c>
      <c r="O19" s="73" t="s">
        <v>66</v>
      </c>
      <c r="P19" s="75">
        <v>50</v>
      </c>
      <c r="Q19" s="73" t="s">
        <v>67</v>
      </c>
      <c r="R19" s="77">
        <v>17600</v>
      </c>
      <c r="S19" s="73" t="s">
        <v>13</v>
      </c>
      <c r="T19" s="73" t="s">
        <v>434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606</v>
      </c>
      <c r="B20" s="74">
        <v>126593312</v>
      </c>
      <c r="C20" s="73"/>
      <c r="D20" s="73" t="s">
        <v>410</v>
      </c>
      <c r="E20" s="73" t="s">
        <v>10</v>
      </c>
      <c r="F20" s="73" t="s">
        <v>412</v>
      </c>
      <c r="G20" s="76">
        <v>37012</v>
      </c>
      <c r="H20" s="72" t="s">
        <v>311</v>
      </c>
      <c r="I20" s="72" t="s">
        <v>312</v>
      </c>
      <c r="J20" s="73"/>
      <c r="K20" s="75"/>
      <c r="L20" s="73"/>
      <c r="M20" s="73" t="s">
        <v>610</v>
      </c>
      <c r="N20" s="75">
        <v>280</v>
      </c>
      <c r="O20" s="73" t="s">
        <v>66</v>
      </c>
      <c r="P20" s="75">
        <v>25</v>
      </c>
      <c r="Q20" s="73" t="s">
        <v>67</v>
      </c>
      <c r="R20" s="77">
        <v>10400</v>
      </c>
      <c r="S20" s="73" t="s">
        <v>13</v>
      </c>
      <c r="T20" s="73" t="s">
        <v>413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606</v>
      </c>
      <c r="B21" s="74">
        <v>886357677</v>
      </c>
      <c r="C21" s="73"/>
      <c r="D21" s="73" t="s">
        <v>60</v>
      </c>
      <c r="E21" s="73" t="s">
        <v>10</v>
      </c>
      <c r="F21" s="73" t="s">
        <v>69</v>
      </c>
      <c r="G21" s="76">
        <v>37012</v>
      </c>
      <c r="H21" s="72" t="s">
        <v>311</v>
      </c>
      <c r="I21" s="72" t="s">
        <v>312</v>
      </c>
      <c r="J21" s="73"/>
      <c r="K21" s="75"/>
      <c r="L21" s="73"/>
      <c r="M21" s="73" t="s">
        <v>610</v>
      </c>
      <c r="N21" s="75">
        <v>52.7</v>
      </c>
      <c r="O21" s="73" t="s">
        <v>66</v>
      </c>
      <c r="P21" s="75">
        <v>50</v>
      </c>
      <c r="Q21" s="73" t="s">
        <v>67</v>
      </c>
      <c r="R21" s="77">
        <v>17600</v>
      </c>
      <c r="S21" s="73" t="s">
        <v>13</v>
      </c>
      <c r="T21" s="73" t="s">
        <v>68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606</v>
      </c>
      <c r="B22" s="74">
        <v>370239338</v>
      </c>
      <c r="C22" s="73"/>
      <c r="D22" s="73" t="s">
        <v>410</v>
      </c>
      <c r="E22" s="73" t="s">
        <v>10</v>
      </c>
      <c r="F22" s="73" t="s">
        <v>614</v>
      </c>
      <c r="G22" s="76">
        <v>37012</v>
      </c>
      <c r="H22" s="72" t="s">
        <v>311</v>
      </c>
      <c r="I22" s="72" t="s">
        <v>312</v>
      </c>
      <c r="J22" s="73"/>
      <c r="K22" s="75"/>
      <c r="L22" s="73"/>
      <c r="M22" s="73" t="s">
        <v>433</v>
      </c>
      <c r="N22" s="75">
        <v>48.5</v>
      </c>
      <c r="O22" s="73" t="s">
        <v>66</v>
      </c>
      <c r="P22" s="75">
        <v>50</v>
      </c>
      <c r="Q22" s="73" t="s">
        <v>67</v>
      </c>
      <c r="R22" s="77">
        <v>17600</v>
      </c>
      <c r="S22" s="73" t="s">
        <v>13</v>
      </c>
      <c r="T22" s="73" t="s">
        <v>68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175" t="s">
        <v>609</v>
      </c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7"/>
      <c r="U23" s="56"/>
      <c r="V23" s="56"/>
      <c r="W23" s="56"/>
      <c r="X23" s="56"/>
      <c r="Y23" s="56"/>
      <c r="Z23" s="56"/>
    </row>
    <row r="24" spans="1:26" ht="13.5" thickTop="1" x14ac:dyDescent="0.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</sheetData>
  <mergeCells count="1">
    <mergeCell ref="A23:T23"/>
  </mergeCells>
  <phoneticPr fontId="0" type="noConversion"/>
  <hyperlinks>
    <hyperlink ref="B16" r:id="rId1" display="https://www.intcx.com/ReportServlet/any.class?operation=confirm&amp;dealID=762316606&amp;dt=Apr-06-01"/>
    <hyperlink ref="B17" r:id="rId2" display="https://www.intcx.com/ReportServlet/any.class?operation=confirm&amp;dealID=362868359&amp;dt=Apr-06-01"/>
    <hyperlink ref="B18" r:id="rId3" display="https://www.intcx.com/ReportServlet/any.class?operation=confirm&amp;dealID=209538912&amp;dt=Apr-06-01"/>
    <hyperlink ref="B19" r:id="rId4" display="https://www.intcx.com/ReportServlet/any.class?operation=confirm&amp;dealID=440684948&amp;dt=Apr-06-01"/>
    <hyperlink ref="B20" r:id="rId5" display="https://www.intcx.com/ReportServlet/any.class?operation=confirm&amp;dealID=126593312&amp;dt=Apr-06-01"/>
    <hyperlink ref="B21" r:id="rId6" display="https://www.intcx.com/ReportServlet/any.class?operation=confirm&amp;dealID=886357677&amp;dt=Apr-06-01"/>
    <hyperlink ref="B22" r:id="rId7" display="https://www.intcx.com/ReportServlet/any.class?operation=confirm&amp;dealID=370239338&amp;dt=Apr-06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71</v>
      </c>
    </row>
    <row r="2" spans="1:20" ht="15.75" x14ac:dyDescent="0.25">
      <c r="A2" s="50" t="s">
        <v>308</v>
      </c>
    </row>
    <row r="3" spans="1:20" x14ac:dyDescent="0.2">
      <c r="A3" s="104">
        <f>'E-Mail'!$B$1</f>
        <v>36987</v>
      </c>
    </row>
    <row r="5" spans="1:20" ht="13.5" thickBot="1" x14ac:dyDescent="0.25">
      <c r="A5" s="20" t="s">
        <v>74</v>
      </c>
      <c r="B5" s="20" t="s">
        <v>73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6" t="s">
        <v>316</v>
      </c>
      <c r="I9" s="116" t="s">
        <v>317</v>
      </c>
    </row>
    <row r="10" spans="1:20" ht="13.5" thickTop="1" x14ac:dyDescent="0.2">
      <c r="A10" s="69" t="s">
        <v>333</v>
      </c>
    </row>
    <row r="11" spans="1:20" x14ac:dyDescent="0.2">
      <c r="A11" s="70" t="s">
        <v>41</v>
      </c>
    </row>
    <row r="12" spans="1:20" x14ac:dyDescent="0.2">
      <c r="A12" s="70" t="s">
        <v>42</v>
      </c>
    </row>
    <row r="13" spans="1:20" x14ac:dyDescent="0.2">
      <c r="A13" s="70" t="s">
        <v>615</v>
      </c>
    </row>
    <row r="14" spans="1:20" ht="13.5" thickBot="1" x14ac:dyDescent="0.25"/>
    <row r="15" spans="1:20" ht="22.5" thickTop="1" thickBot="1" x14ac:dyDescent="0.25">
      <c r="A15" s="71" t="s">
        <v>43</v>
      </c>
      <c r="B15" s="71" t="s">
        <v>44</v>
      </c>
      <c r="C15" s="71" t="s">
        <v>45</v>
      </c>
      <c r="D15" s="71" t="s">
        <v>46</v>
      </c>
      <c r="E15" s="71" t="s">
        <v>47</v>
      </c>
      <c r="F15" s="71" t="s">
        <v>48</v>
      </c>
      <c r="G15" s="71" t="s">
        <v>1</v>
      </c>
      <c r="H15" s="71" t="s">
        <v>316</v>
      </c>
      <c r="I15" s="71" t="s">
        <v>317</v>
      </c>
      <c r="J15" s="71" t="s">
        <v>49</v>
      </c>
      <c r="K15" s="71" t="s">
        <v>50</v>
      </c>
      <c r="L15" s="71" t="s">
        <v>51</v>
      </c>
      <c r="M15" s="71" t="s">
        <v>52</v>
      </c>
      <c r="N15" s="71" t="s">
        <v>53</v>
      </c>
      <c r="O15" s="71" t="s">
        <v>54</v>
      </c>
      <c r="P15" s="71" t="s">
        <v>55</v>
      </c>
      <c r="Q15" s="71" t="s">
        <v>56</v>
      </c>
      <c r="R15" s="71" t="s">
        <v>57</v>
      </c>
      <c r="S15" s="71" t="s">
        <v>58</v>
      </c>
      <c r="T15" s="71" t="s">
        <v>59</v>
      </c>
    </row>
    <row r="16" spans="1:20" ht="13.5" thickTop="1" x14ac:dyDescent="0.2">
      <c r="A16" s="115" t="s">
        <v>72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2023-09-17T12:48:44Z</dcterms:modified>
</cp:coreProperties>
</file>