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E86F2E-B99B-4981-8041-BE4A522C1267}" xr6:coauthVersionLast="47" xr6:coauthVersionMax="47" xr10:uidLastSave="{00000000-0000-0000-0000-000000000000}"/>
  <bookViews>
    <workbookView xWindow="-120" yWindow="-120" windowWidth="38640" windowHeight="1572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'DD-EGL'!$D$9:$Y$18</definedName>
    <definedName name="TABLE" localSheetId="9">'DD-ENA'!$D$10:$Y$149</definedName>
    <definedName name="TABLE" localSheetId="10">'DD-EPM'!$G$9:$AB$126</definedName>
    <definedName name="TABLE" localSheetId="6">'ICE-ENA'!$B$17:$U$33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'ICE-ENA'!$B$17:$U$35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'ICE-Power'!$A$9:$I$60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<sst xmlns="http://schemas.openxmlformats.org/spreadsheetml/2006/main" count="1524" uniqueCount="678">
  <si>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</si>
  <si>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</si>
  <si>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</si>
  <si>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</si>
  <si>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</si>
  <si>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</si>
  <si>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</si>
  <si>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</si>
  <si>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</si>
  <si>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</si>
  <si>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</si>
  <si>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</si>
  <si>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</si>
  <si>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</si>
  <si>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</si>
  <si>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</si>
  <si>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</si>
  <si>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</si>
  <si>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</si>
  <si>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</si>
  <si>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</si>
  <si>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</si>
  <si>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</si>
  <si>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</si>
  <si>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</si>
  <si>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</si>
  <si>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</si>
  <si>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</si>
  <si>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</si>
  <si>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</si>
  <si>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</si>
  <si>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</si>
  <si>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</si>
  <si>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</si>
  <si>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</si>
  <si>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</si>
  <si>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</si>
  <si>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</si>
  <si>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</si>
  <si>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</si>
  <si>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</si>
  <si>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NG Fin BS, LD1 for NGI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</si>
  <si>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</si>
  <si>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</si>
  <si>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</si>
  <si>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</si>
  <si>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</si>
  <si>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</si>
  <si>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</si>
  <si>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</si>
  <si>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</si>
  <si>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</si>
  <si>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</si>
  <si>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</si>
  <si>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</si>
  <si>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</si>
  <si>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</si>
  <si>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</si>
  <si>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</si>
  <si>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</si>
  <si>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</si>
  <si>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</si>
  <si>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</si>
  <si>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</si>
  <si>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</si>
  <si>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</si>
  <si>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</si>
  <si>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</si>
  <si>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</si>
  <si>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</si>
  <si>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</si>
  <si>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</si>
  <si>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</si>
  <si>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</si>
  <si>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</si>
  <si>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</si>
  <si>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</si>
  <si>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</si>
  <si>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</si>
  <si>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</si>
  <si>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</si>
  <si>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</si>
  <si>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</si>
  <si>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</si>
  <si>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</si>
  <si>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</si>
  <si>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</si>
  <si>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</si>
  <si>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</si>
  <si>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</si>
  <si>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</si>
  <si>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</si>
  <si>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</si>
  <si>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</si>
  <si>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</si>
  <si>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</si>
  <si>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</si>
  <si>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</si>
  <si>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</si>
  <si>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</si>
  <si>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</si>
  <si>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</si>
  <si>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</si>
  <si>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</si>
  <si>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</si>
  <si>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</si>
  <si>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</si>
  <si>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</si>
  <si>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</si>
  <si>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</si>
  <si>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</si>
  <si>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</si>
  <si>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</si>
  <si>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</si>
  <si>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</si>
  <si>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</si>
  <si>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</si>
  <si>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</si>
  <si>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</si>
  <si>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</si>
  <si>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</si>
  <si>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</si>
  <si>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</si>
  <si>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</si>
  <si>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</si>
  <si>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</si>
  <si>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</si>
  <si>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</si>
  <si>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</si>
  <si>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</si>
  <si>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</si>
  <si>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</si>
  <si>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</si>
  <si>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</si>
  <si>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</si>
  <si>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</si>
  <si>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</si>
  <si>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</si>
  <si>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</si>
  <si>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</si>
  <si>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</si>
  <si>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</si>
  <si>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</si>
  <si>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</si>
  <si>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</si>
  <si>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</si>
  <si>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</si>
  <si>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</si>
  <si>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</si>
  <si>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</si>
  <si>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</si>
  <si>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</si>
  <si>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</si>
  <si>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</si>
  <si>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</si>
  <si>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</si>
  <si>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</si>
  <si>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</si>
  <si>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</si>
  <si>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</si>
  <si>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</si>
  <si>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</si>
  <si>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</si>
  <si>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</si>
  <si>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</si>
  <si>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</si>
  <si>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</si>
  <si>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</si>
  <si>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</si>
  <si>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</si>
  <si>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</si>
  <si>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</si>
  <si>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</si>
  <si>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</si>
  <si>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</si>
  <si>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</si>
  <si>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</si>
  <si>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</si>
  <si>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</si>
  <si>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</si>
  <si>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</si>
  <si>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</si>
  <si>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</si>
  <si>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</si>
  <si>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</si>
  <si>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</si>
  <si>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</si>
  <si>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</si>
  <si>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</si>
  <si>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</si>
  <si>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</si>
  <si>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</si>
  <si>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</si>
  <si>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</si>
  <si>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</si>
  <si>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</si>
  <si>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</si>
  <si>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</si>
  <si>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</si>
  <si>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</si>
  <si>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</si>
  <si>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</si>
  <si>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</si>
  <si>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</si>
  <si>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</si>
  <si>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</si>
  <si>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</si>
  <si>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</si>
  <si>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</si>
  <si>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</si>
  <si>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</si>
  <si>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</si>
  <si>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</si>
  <si>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</si>
  <si>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</si>
  <si>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</si>
  <si>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</si>
  <si>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</si>
  <si>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</si>
  <si>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</si>
  <si>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</si>
  <si>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</si>
  <si>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</si>
  <si>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</si>
  <si>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</si>
  <si>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</si>
  <si>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</si>
  <si>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</si>
  <si>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</si>
  <si>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</si>
  <si>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</si>
  <si>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</si>
  <si>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</si>
  <si>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</si>
  <si>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</si>
  <si>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</si>
  <si>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</si>
  <si>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</si>
  <si>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</si>
  <si>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</si>
  <si>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</si>
  <si>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</si>
  <si>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</si>
  <si>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</si>
  <si>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</si>
  <si>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</si>
  <si>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</si>
  <si>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</si>
  <si>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</si>
  <si>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</si>
  <si>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</si>
  <si>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</si>
  <si>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</si>
  <si>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</si>
  <si>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</si>
  <si>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</si>
  <si>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</si>
  <si>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</si>
  <si>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</si>
  <si>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</si>
  <si>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</si>
  <si>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</si>
  <si>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</si>
  <si>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</si>
  <si>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</si>
  <si>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</si>
  <si>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</si>
  <si>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</si>
  <si>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</si>
  <si>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</si>
  <si>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</si>
  <si>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</si>
  <si>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</si>
  <si>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</si>
  <si>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</si>
  <si>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</si>
  <si>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</si>
  <si>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</si>
  <si>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</si>
  <si>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</si>
  <si>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</si>
  <si>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</si>
  <si>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</si>
  <si>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</si>
  <si>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</si>
  <si>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</si>
  <si>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</si>
  <si>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</si>
  <si>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</si>
  <si>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</si>
  <si>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</si>
  <si>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</si>
  <si>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</si>
  <si>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</si>
  <si>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</si>
  <si>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</si>
  <si>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</si>
  <si>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</si>
  <si>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</si>
  <si>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</si>
  <si>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</si>
  <si>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</si>
  <si>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</si>
  <si>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</si>
  <si>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</si>
  <si>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</si>
  <si>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</si>
  <si>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</si>
  <si>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</si>
  <si>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</si>
  <si>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</si>
  <si>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</si>
  <si>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</si>
  <si>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</si>
  <si>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</si>
  <si>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</si>
  <si>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</si>
  <si>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</si>
  <si>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</si>
  <si>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</si>
  <si>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</si>
  <si>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</si>
  <si>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</si>
  <si>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</si>
  <si>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</si>
  <si>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</si>
  <si>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</si>
  <si>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</si>
  <si>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</si>
  <si>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</si>
  <si>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</si>
  <si>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</si>
  <si>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</si>
  <si>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</si>
  <si>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</si>
  <si>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pwr.TVA</t>
  </si>
  <si>
    <t>Bal Month</t>
  </si>
  <si>
    <t>    Firm-LD Peak - Cin - Bal Month</t>
  </si>
  <si>
    <t>    Firm-LD Peak - Comed - Next Day</t>
  </si>
  <si>
    <t>    NG Firm Phys, FP - ANR-SW - Next Day Gas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</si>
  <si>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</si>
  <si>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</si>
  <si>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</si>
  <si>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</si>
  <si>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</si>
  <si>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</si>
  <si>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</si>
  <si>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</si>
  <si>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</si>
  <si>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</si>
  <si>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PG&amp;E-Citygate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</si>
  <si>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</si>
  <si>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</si>
  <si>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</si>
  <si>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</si>
  <si>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</si>
  <si>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</si>
  <si>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</si>
  <si>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</si>
  <si>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</si>
  <si>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Mich - Next Day Gas</t>
  </si>
  <si>
    <t>    NG Firm Phys, ID, GDD - Tenn-5L - Next Day Gas</t>
  </si>
  <si>
    <t>    NG Fin BS, LD1 for IF - Panhandle - May01-Oct01</t>
  </si>
  <si>
    <t>    NG Fin BS, LD1 for IF - Perm - Jun01</t>
  </si>
  <si>
    <t>Enron Power Marketing, Inc.</t>
  </si>
  <si>
    <t>pwr.asterisk</t>
  </si>
  <si>
    <t>pwr.Financial Swap</t>
  </si>
  <si>
    <t>pwr.New York Zone G</t>
  </si>
  <si>
    <t>pwr.financial swap</t>
  </si>
  <si>
    <t>pwr.NY Zone G</t>
  </si>
  <si>
    <t>HE8-23EPT</t>
  </si>
  <si>
    <t>BUY</t>
  </si>
  <si>
    <t>Next Week</t>
  </si>
  <si>
    <t>    Firm-LD Peak - PJM-W - 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</si>
  <si>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</si>
  <si>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</si>
  <si>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</si>
  <si>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</si>
  <si>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    NG Firm Phys, ID, GDD - TET ELA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</si>
  <si>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</si>
  <si>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</si>
  <si>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</si>
  <si>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</si>
  <si>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    NG Fin, FP for LD1 - Henry - Cal 03</t>
  </si>
  <si>
    <t>Cal 03</t>
  </si>
  <si>
    <t>Morgan Stanley Capital Group, Inc.</t>
  </si>
  <si>
    <t>ng.Next Day</t>
  </si>
  <si>
    <t>DYNJSIZ</t>
  </si>
  <si>
    <t>Fin Swap-Peak</t>
  </si>
  <si>
    <t>Firm-LD Off-Peak</t>
  </si>
  <si>
    <t>Mar02-Apr02</t>
  </si>
  <si>
    <t>    Firm-LD Peak - Mid C - May01</t>
  </si>
  <si>
    <t>    Firm-LD Peak - Nepool - Next Day</t>
  </si>
  <si>
    <t>    Firm-LD Peak - Nepool - Jun01</t>
  </si>
  <si>
    <t>    Firm-LD Peak - SP-15 - Next Day</t>
  </si>
  <si>
    <t>    NG Firm Phys, FP - PG&amp;E-Topock - Next Day Gas</t>
  </si>
  <si>
    <t>    NG Firm Phys, FP - PGLC - Next Day Gas</t>
  </si>
  <si>
    <t>    NG Firm Phys, FP - TET WLA - Next Day Gas</t>
  </si>
  <si>
    <t>    NG Fin, FP for LD1 - Henry - Jun01</t>
  </si>
  <si>
    <t>DYNATAY</t>
  </si>
  <si>
    <t>pwr.CE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</si>
  <si>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</si>
  <si>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</si>
  <si>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</si>
  <si>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</si>
  <si>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</si>
  <si>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</si>
  <si>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</si>
  <si>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</si>
  <si>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</si>
  <si>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Natural Gas Liquids Total</t>
  </si>
  <si>
    <t xml:space="preserve">ENRON PERCENTAGE: </t>
  </si>
  <si>
    <t>US NATURAL GAS</t>
  </si>
  <si>
    <t>NATURAL GAS LIQUIDS</t>
  </si>
  <si>
    <t>CRUDE</t>
  </si>
  <si>
    <t>    Fin Swap-Peak - NYPOOL J - Jul01-Aug01</t>
  </si>
  <si>
    <t>    Fin Swap-Peak - NYPOOL A - Next Day</t>
  </si>
  <si>
    <t>    Fin Swap-Peak - NYPOOL A - Jun01</t>
  </si>
  <si>
    <t>    Firm-LD Peak - Cin - Next Week</t>
  </si>
  <si>
    <t>    Firm-LD Peak - Cin - Jan02-Feb02</t>
  </si>
  <si>
    <t>Jan02-Feb02</t>
  </si>
  <si>
    <t>    Firm-LD Peak - Comed - Sep01</t>
  </si>
  <si>
    <t>    Firm-LD Peak - Ent - Sep01</t>
  </si>
  <si>
    <t>    Firm-LD Peak - Nepool - Next Week</t>
  </si>
  <si>
    <t>    Firm-LD Peak - Nepool - May01</t>
  </si>
  <si>
    <t>    Firm-LD Peak - Nepool - Q4 01</t>
  </si>
  <si>
    <t>Custom</t>
  </si>
  <si>
    <t>    Firm-LD Peak - PJM-W - Jun01</t>
  </si>
  <si>
    <t>    Firm-LD Peak - PJM-W - Jul01-Aug01</t>
  </si>
  <si>
    <t>    Firm-LD Peak - PJM-W - Q4 01</t>
  </si>
  <si>
    <t>    Firm-LD Peak - Palo - May01</t>
  </si>
  <si>
    <t>    Firm-LD Peak - TVA - Q4 01</t>
  </si>
  <si>
    <t>    NG Firm Phys, FP - NGPL-STX - Next Day Gas</t>
  </si>
  <si>
    <t>    NG Firm Phys, FP - TET-STX - Next Day Gas</t>
  </si>
  <si>
    <t>    NG Firm Phys, FP - Waha - Next Day Gas</t>
  </si>
  <si>
    <t>    NG Firm Phys, ID, GDD - NGPL-STX - Next Day Gas</t>
  </si>
  <si>
    <t>    NG Firm Phys, ID, GDD - Transco Z-6 (NY) - Next Day Gas</t>
  </si>
  <si>
    <t>NG Fin BS, LD1 for GDM</t>
  </si>
  <si>
    <t>    NG Fin BS, LD1 for GDM - Mich - May01-Oct01</t>
  </si>
  <si>
    <t>    NG Fin BS, LD1 for IF - TCO - Nov01-Mar02</t>
  </si>
  <si>
    <t>    NG Fin BS, LD1 for IF - CG-ONSH - May01</t>
  </si>
  <si>
    <t>    NG Fin BS, LD1 for IF - CG-ONSH - May01-Oct01</t>
  </si>
  <si>
    <t>    NG Fin BS, LD1 for IF - HSC - Jun01</t>
  </si>
  <si>
    <t>    NG Fin BS, LD1 for IF - NW-Rockies - May01</t>
  </si>
  <si>
    <t>Q3 01</t>
  </si>
  <si>
    <t>    NG Fin BS, LD1 for IF - Perm - May01-Oct01</t>
  </si>
  <si>
    <t>    NG Fin BS, LD1 for NGI - Chicago - May01-Oct01</t>
  </si>
  <si>
    <t>Sold</t>
  </si>
  <si>
    <t>Apr-09-01</t>
  </si>
  <si>
    <t>Apr-13-01</t>
  </si>
  <si>
    <t>Palo</t>
  </si>
  <si>
    <t>Fischer, M</t>
  </si>
  <si>
    <t>DYNJJOH</t>
  </si>
  <si>
    <t>DYNCMCG</t>
  </si>
  <si>
    <t>ng.TETCO ELA</t>
  </si>
  <si>
    <t>08:54 A.M.</t>
  </si>
  <si>
    <t>DYNASAN</t>
  </si>
  <si>
    <t>ng.TGT Zone SL</t>
  </si>
  <si>
    <t>09:31 A.M.</t>
  </si>
  <si>
    <t>DYNFMOR</t>
  </si>
  <si>
    <t>DYNMSTE</t>
  </si>
  <si>
    <t>pwr.Ercot</t>
  </si>
  <si>
    <t>pwr.East Coast Next Week Power</t>
  </si>
  <si>
    <r>
      <t> Trade Dates:  </t>
    </r>
    <r>
      <rPr>
        <sz val="8"/>
        <color indexed="8"/>
        <rFont val="Verdana"/>
        <family val="2"/>
      </rPr>
      <t>Apr-5-01 thru Apr-5-01</t>
    </r>
  </si>
  <si>
    <t>    Fin Swap-Peak - NYPOOL J - Jun01</t>
  </si>
  <si>
    <t>Apr-05-01 17:35 GMT</t>
  </si>
  <si>
    <t>Apr-05-01 18:02 GMT</t>
  </si>
  <si>
    <t>Apr-05-01 12:36 GMT</t>
  </si>
  <si>
    <t>    Fin Swap-Peak - NYPOOL A - Next Week</t>
  </si>
  <si>
    <t>Apr-05-01 19:08 GMT</t>
  </si>
  <si>
    <t>Apr-05-01 17:45 GMT</t>
  </si>
  <si>
    <t>    Fin Swap-Peak - NYPOOL G - Custom</t>
  </si>
  <si>
    <t>Apr-05-01 12:21 GMT</t>
  </si>
  <si>
    <t>    Firm-LD Off-Peak - SP-15 Off-Peak - Next Day Off-Peak</t>
  </si>
  <si>
    <t>Next Day Off-Peak</t>
  </si>
  <si>
    <t>Apr-05-01 13:30 GMT</t>
  </si>
  <si>
    <t>    Firm-LD Peak - Cin - Custom</t>
  </si>
  <si>
    <t>Apr-05-01 11:36 GMT</t>
  </si>
  <si>
    <t>Apr-05-01 18:52 GMT</t>
  </si>
  <si>
    <t>Apr-05-01 14:54 GMT</t>
  </si>
  <si>
    <t>Apr-05-01 19:09 GMT</t>
  </si>
  <si>
    <t>Apr-05-01 16:23 GMT</t>
  </si>
  <si>
    <t>Apr-05-01 17:14 GMT</t>
  </si>
  <si>
    <t>    Firm-LD Peak - Cin - Sep01</t>
  </si>
  <si>
    <t>Apr-05-01 18:40 GMT</t>
  </si>
  <si>
    <t>Apr-05-01 18:54 GMT</t>
  </si>
  <si>
    <t>Apr-05-01 13:39 GMT</t>
  </si>
  <si>
    <t>    Firm-LD Peak - Cin - Mar02-Apr02</t>
  </si>
  <si>
    <t>Apr-05-01 13:14 GMT</t>
  </si>
  <si>
    <t>    Firm-LD Peak - Cin - May02</t>
  </si>
  <si>
    <t>Apr-05-01 13:57 GMT</t>
  </si>
  <si>
    <t>    Firm-LD Peak - Cin - Sep02</t>
  </si>
  <si>
    <t>Apr-05-01 18:20 GMT</t>
  </si>
  <si>
    <t>    Firm-LD Peak - Comed - Bal Month</t>
  </si>
  <si>
    <t>Apr-05-01 14:31 GMT</t>
  </si>
  <si>
    <t>Apr-05-01 13:15 GMT</t>
  </si>
  <si>
    <t>Apr-05-01 12:53 GMT</t>
  </si>
  <si>
    <t>    Firm-LD Peak - Comed - Jun02</t>
  </si>
  <si>
    <t>Apr-05-01 13:35 GMT</t>
  </si>
  <si>
    <t>Apr-05-01 19:00 GMT</t>
  </si>
  <si>
    <t>    Firm-LD Peak - Ent - Next Week</t>
  </si>
  <si>
    <t>Apr-05-01 17:53 GMT</t>
  </si>
  <si>
    <t>Apr-05-01 18:51 GMT</t>
  </si>
  <si>
    <t>    Firm-LD Peak - Mid C - Q1 02</t>
  </si>
  <si>
    <t>Q1 02</t>
  </si>
  <si>
    <t>Apr-05-01 15:25 GMT</t>
  </si>
  <si>
    <t>Apr-05-01 14:17 GMT</t>
  </si>
  <si>
    <t>Apr-05-01 13:45 GMT</t>
  </si>
  <si>
    <t>Apr-05-01 11:49 GMT</t>
  </si>
  <si>
    <t>Apr-05-01 14:47 GMT</t>
  </si>
  <si>
    <t>    Firm-LD Peak - Nepool - Jul01-Aug01</t>
  </si>
  <si>
    <t>Apr-05-01 17:56 GMT</t>
  </si>
  <si>
    <t>Apr-05-01 12:16 GMT</t>
  </si>
  <si>
    <t>Apr-05-01 17:38 GMT</t>
  </si>
  <si>
    <t>Apr-05-01 14:44 GMT</t>
  </si>
  <si>
    <t>Apr-05-01 16:31 GMT</t>
  </si>
  <si>
    <t>Apr-05-01 12:50 GMT</t>
  </si>
  <si>
    <t>Apr-05-01 14:46 GMT</t>
  </si>
  <si>
    <t>Apr-05-01 18:09 GMT</t>
  </si>
  <si>
    <t>Apr-05-01 13:12 GMT</t>
  </si>
  <si>
    <t>Apr-05-01 18:43 GMT</t>
  </si>
  <si>
    <t>    Firm-LD Peak - Ercot UBU - May01</t>
  </si>
  <si>
    <t>Apr-05-01 13:53 GMT</t>
  </si>
  <si>
    <t>Apr-05-01 12:49 GMT</t>
  </si>
  <si>
    <t>Apr-05-01 14:35 GMT</t>
  </si>
  <si>
    <t>Apr-05-01 19:48 GMT</t>
  </si>
  <si>
    <t>Apr-05-01 14:49 GMT</t>
  </si>
  <si>
    <t>Apr-05-01 14:57 GMT</t>
  </si>
  <si>
    <t>Apr-05-01 14:05 GMT</t>
  </si>
  <si>
    <t>Apr-05-01 14:28 GMT</t>
  </si>
  <si>
    <t>Apr-05-01 14:13 GMT</t>
  </si>
  <si>
    <t>    NG Firm Phys, FP - Henry - Bal Month Gas</t>
  </si>
  <si>
    <t>Apr-05-01 13:44 GMT</t>
  </si>
  <si>
    <t>    NG Firm Phys, FP - Opal - Next Day Gas</t>
  </si>
  <si>
    <t>Apr-05-01 13:04 GMT</t>
  </si>
  <si>
    <t>Apr-05-01 14:24 GMT</t>
  </si>
  <si>
    <t>Apr-05-01 14:11 GMT</t>
  </si>
  <si>
    <t>Apr-05-01 14:25 GMT</t>
  </si>
  <si>
    <t>Apr-05-01 13:43 GMT</t>
  </si>
  <si>
    <t>Apr-05-01 14:36 GMT</t>
  </si>
  <si>
    <t>Apr-05-01 13:28 GMT</t>
  </si>
  <si>
    <t>Apr-05-01 13:29 GMT</t>
  </si>
  <si>
    <t>Apr-05-01 14:33 GMT</t>
  </si>
  <si>
    <t>    NG Firm Phys, FP - Panhandle - Next Day Gas</t>
  </si>
  <si>
    <t>    NG Firm Phys, FP - Socal-Ehrenberg - Next Day Gas</t>
  </si>
  <si>
    <t>Apr-05-01 13:54 GMT</t>
  </si>
  <si>
    <t>    NG Firm Phys, FP - Socal-Topock - Next Day Gas</t>
  </si>
  <si>
    <t>Apr-05-01 13:46 GMT</t>
  </si>
  <si>
    <t>Apr-05-01 15:02 GMT</t>
  </si>
  <si>
    <t>Apr-05-01 15:04 GMT</t>
  </si>
  <si>
    <t>Apr-05-01 14:50 GMT</t>
  </si>
  <si>
    <t>Apr-05-01 15:17 GMT</t>
  </si>
  <si>
    <t>Apr-05-01 12:58 GMT</t>
  </si>
  <si>
    <t>Apr-05-01 14:20 GMT</t>
  </si>
  <si>
    <t>    NG Firm Phys, FP - Tran 85 - Next Day Gas</t>
  </si>
  <si>
    <t>Apr-05-01 14:23 GMT</t>
  </si>
  <si>
    <t>Apr-05-01 14:40 GMT</t>
  </si>
  <si>
    <t>    NG Firm Phys, FP - Trunk WLA - Next Day Gas</t>
  </si>
  <si>
    <t>Apr-05-01 14:06 GMT</t>
  </si>
  <si>
    <t>    NG Firm Phys, ID, GDD - TCO - Next Day Gas</t>
  </si>
  <si>
    <t>Apr-05-01 13:36 GMT</t>
  </si>
  <si>
    <t>Apr-05-01 20:33 GMT</t>
  </si>
  <si>
    <t>Apr-05-01 13:38 GMT</t>
  </si>
  <si>
    <t>    NG Firm Phys, ID, GDD - NGPL-LA - Next Day Gas</t>
  </si>
  <si>
    <t>Apr-05-01 13:26 GMT</t>
  </si>
  <si>
    <t>    NG Firm Phys, ID, GDD - NGPL-Mid - Next Day Gas</t>
  </si>
  <si>
    <t>Apr-05-01 13:11 GMT</t>
  </si>
  <si>
    <t>Apr-05-01 12:42 GMT</t>
  </si>
  <si>
    <t>    NG Firm Phys, ID, GDD - NGPL-TxOk East - Next Day Gas</t>
  </si>
  <si>
    <t>    NG Firm Phys, ID, GDD - PGLC - Next Day Gas</t>
  </si>
  <si>
    <t>Apr-05-01 13:03 GMT</t>
  </si>
  <si>
    <t>Apr-05-01 13:37 GMT</t>
  </si>
  <si>
    <t>Apr-05-01 14:39 GMT</t>
  </si>
  <si>
    <t>    NG Firm Phys, ID, GDD - Tran 65 - Next Day Gas</t>
  </si>
  <si>
    <t>Apr-05-01 12:47 GMT</t>
  </si>
  <si>
    <t>Apr-05-01 12:56 GMT</t>
  </si>
  <si>
    <t>NG Firm Phys, ID, IF</t>
  </si>
  <si>
    <t>    NG Firm Phys, ID, IF - Opal - May01</t>
  </si>
  <si>
    <t>Apr-05-01 16:34 GMT</t>
  </si>
  <si>
    <t>NG Firm Phys, ID, NGI</t>
  </si>
  <si>
    <t>    NG Firm Phys, ID, NGI - Socal-Ehrenberg - May01</t>
  </si>
  <si>
    <t>Apr-05-01 18:59 GMT</t>
  </si>
  <si>
    <t>NG Fin BS, LD1 for CGPR</t>
  </si>
  <si>
    <t>    NG Fin BS, LD1 for CGPR - AB-NIT - Aug01</t>
  </si>
  <si>
    <t>Apr-05-01 15:01 GMT</t>
  </si>
  <si>
    <t>    NG Fin BS, LD1 for CGPR - AB-NIT - Oct01</t>
  </si>
  <si>
    <t>Apr-05-01 14:59 GMT</t>
  </si>
  <si>
    <t>    NG Fin BS, LD1 for CGPR - AB-NIT - Nov01-Mar02</t>
  </si>
  <si>
    <t>Apr-05-01 17:18 GMT</t>
  </si>
  <si>
    <t>    NG Fin BS, LD1 for IF - TCO - Oct01</t>
  </si>
  <si>
    <t>Apr-05-01 19:45 GMT</t>
  </si>
  <si>
    <t>Apr-05-01 17:20 GMT</t>
  </si>
  <si>
    <t>Apr-05-01 14:01 GMT</t>
  </si>
  <si>
    <t>    NG Fin BS, LD1 for IF - HSC - May01</t>
  </si>
  <si>
    <t>Apr-05-01 13:20 GMT</t>
  </si>
  <si>
    <t>Apr-05-01 13:21 GMT</t>
  </si>
  <si>
    <t>    NG Fin BS, LD1 for IF - HSC - May01-Oct01</t>
  </si>
  <si>
    <t>Apr-05-01 19:04 GMT</t>
  </si>
  <si>
    <t>    NG Fin BS, LD1 for IF - NGPL-Mid - May01-Oct01</t>
  </si>
  <si>
    <t>Apr-05-01 14:38 GMT</t>
  </si>
  <si>
    <t>    NG Fin BS, LD1 for IF - NNG-Demarc - Nov01-Mar02</t>
  </si>
  <si>
    <t>Apr-05-01 13:13 GMT</t>
  </si>
  <si>
    <t>Apr-05-01 14:21 GMT</t>
  </si>
  <si>
    <t>Apr-05-01 14:14 GMT</t>
  </si>
  <si>
    <t>    NG Fin BS, LD1 for IF - Panhandle - Nov01-Mar02</t>
  </si>
  <si>
    <t>Apr-05-01 17:08 GMT</t>
  </si>
  <si>
    <t>Apr-05-01 19:01 GMT</t>
  </si>
  <si>
    <t>Apr-05-01 12:45 GMT</t>
  </si>
  <si>
    <t>    NG Fin BS, LD1 for IF - SJ - May01</t>
  </si>
  <si>
    <t>Apr-05-01 15:03 GMT</t>
  </si>
  <si>
    <t>    NG Fin BS, LD1 for IF - Tenn-LA - May01-Oct01</t>
  </si>
  <si>
    <t>Apr-05-01 14:56 GMT</t>
  </si>
  <si>
    <t>    NG Fin BS, LD1 for IF - TGT-SL - May01</t>
  </si>
  <si>
    <t>Apr-05-01 13:48 GMT</t>
  </si>
  <si>
    <t>    NG Fin BS, LD1 for IF - Tran 65 - May01</t>
  </si>
  <si>
    <t>Apr-05-01 14:18 GMT</t>
  </si>
  <si>
    <t>    NG Fin BS, LD1 for IF - Trunk LA - May01</t>
  </si>
  <si>
    <t>    NG Fin BS, LD1 for IF - Waha - May01</t>
  </si>
  <si>
    <t>Apr-05-01 13:22 GMT</t>
  </si>
  <si>
    <t>    NG Fin BS, LD1 for IF - Waha - Q3 01</t>
  </si>
  <si>
    <t>Apr-05-01 13:59 GMT</t>
  </si>
  <si>
    <t>    NG Fin BS, LD1 for NGI - Chicago - May01</t>
  </si>
  <si>
    <t>Apr-05-01 15:56 GMT</t>
  </si>
  <si>
    <t>Apr-05-01 17:25 GMT</t>
  </si>
  <si>
    <t>Apr-05-01 19:46 GMT</t>
  </si>
  <si>
    <t>Apr-05-01 16:25 GMT</t>
  </si>
  <si>
    <t>Apr-05-01 18:42 GMT</t>
  </si>
  <si>
    <t>Apr-05-01 19:38 GMT</t>
  </si>
  <si>
    <t>    NG Fin, FP for LD1 - Henry - Cal 02</t>
  </si>
  <si>
    <t>Cal 02</t>
  </si>
  <si>
    <t>Apr-05-01 15:16 GMT</t>
  </si>
  <si>
    <t>Apr-05-01 13:51 GMT</t>
  </si>
  <si>
    <t>Enron North America Corp.</t>
  </si>
  <si>
    <t> Trade Dates:  Apr-5-01 thru Apr-5-01</t>
  </si>
  <si>
    <t>Apr-05-01</t>
  </si>
  <si>
    <t>Jan-01-02</t>
  </si>
  <si>
    <t>Dec-31-02</t>
  </si>
  <si>
    <t>Duke Energy Trading and Marketing LLC</t>
  </si>
  <si>
    <t>Apr-05-01  Deals</t>
  </si>
  <si>
    <t>Mid C</t>
  </si>
  <si>
    <t>Motley, M</t>
  </si>
  <si>
    <t>El Paso Merchant Energy L.P.</t>
  </si>
  <si>
    <t>TVA</t>
  </si>
  <si>
    <t>Reliant Energy Services, Inc.</t>
  </si>
  <si>
    <t>Carson , M</t>
  </si>
  <si>
    <t>Aquila Energy Marketing Corp</t>
  </si>
  <si>
    <t>Herndon, R</t>
  </si>
  <si>
    <t>Trade Dates:  Apr-5-01 thru Apr-5-01</t>
  </si>
  <si>
    <t>DYNESHE</t>
  </si>
  <si>
    <t>pwr.NY Zone A</t>
  </si>
  <si>
    <t>09:28 A.M.</t>
  </si>
  <si>
    <t>07:34 A.M.</t>
  </si>
  <si>
    <t>08:41 A.M.</t>
  </si>
  <si>
    <t>09:03 A.M.</t>
  </si>
  <si>
    <t>09:24 A.M.</t>
  </si>
  <si>
    <t>DYNTTU</t>
  </si>
  <si>
    <t>09:17 A.M.</t>
  </si>
  <si>
    <t>ng.Columbia Gulf Onsh Pool</t>
  </si>
  <si>
    <t>ng.Northern Natural Demarc</t>
  </si>
  <si>
    <t>09:29 A.M.</t>
  </si>
  <si>
    <t>ng.Panhandle (PEPL)</t>
  </si>
  <si>
    <t>09:06 A.M.</t>
  </si>
  <si>
    <t>pwr.Jan-Feb 02</t>
  </si>
  <si>
    <t>10:22 A.M.</t>
  </si>
  <si>
    <t>pwr.June01</t>
  </si>
  <si>
    <t>10:16 A.M.</t>
  </si>
  <si>
    <t>01:22 P.M.</t>
  </si>
  <si>
    <t>11:30 A.M.</t>
  </si>
  <si>
    <t>06:36 A.M.</t>
  </si>
  <si>
    <t>06:47 A.M.</t>
  </si>
  <si>
    <t>07:49 A.M.</t>
  </si>
  <si>
    <t>08:47 A.M.</t>
  </si>
  <si>
    <t>08:56 A.M.</t>
  </si>
  <si>
    <t>DYNCMOOR</t>
  </si>
  <si>
    <t>07:42 A.M.</t>
  </si>
  <si>
    <t>pwr.East Coast Spot+1 Power</t>
  </si>
  <si>
    <t>01:43 P.M.</t>
  </si>
  <si>
    <t>10:08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</si>
</sst>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87.36028645833" createdVersion="1" recordCount="1">
  <cacheSource type="worksheet">
    <worksheetSource ref="A9:Y10" sheet="DD-EGL"/>
  </cacheSource>
  <cacheFields count="25">
    <cacheField name="Enron Trader" numFmtId="0">
      <sharedItems count="3">
        <s v="Wade Hicks"/>
        <s v="Adam Gros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atural gasoli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ron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05T00:00:00" maxDate="2001-04-06T00:00:00" count="1">
        <d v="2001-04-05T00:00:00"/>
      </sharedItems>
    </cacheField>
    <cacheField name="Transaction Time " numFmtId="0">
      <sharedItems count="1">
        <s v="10:08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6749999999999998" maxValue="0.66749999999999998" count="1">
        <n v="0.66749999999999998"/>
      </sharedItems>
    </cacheField>
    <cacheField name="Deal Number " numFmtId="0">
      <sharedItems containsSemiMixedTypes="0" containsString="0" containsNumber="1" containsInteger="1" minValue="22461" maxValue="22461" count="1">
        <n v="224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87.357749537034" createdVersion="1" recordCount="12">
  <cacheSource type="worksheet">
    <worksheetSource ref="A10:Y22" sheet="DD-ENA"/>
  </cacheSource>
  <cacheFields count="25">
    <cacheField name="Enron Trader" numFmtId="0">
      <sharedItems count="15">
        <s v="Gautam Gupta"/>
        <s v="Narsimha Misra"/>
        <s v="Chris Germany"/>
        <s v="Susan Pereira"/>
        <s v="Kelli Stevens"/>
        <s v="Dan Junek" u="1"/>
        <s v="John Arnold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</sharedItems>
    </cacheField>
    <cacheField name="Period" numFmtId="0">
      <sharedItems containsSemiMixedTypes="0" containsString="0" containsNumber="1" containsInteger="1" minValue="1" maxValue="16" count="2">
        <n v="16"/>
        <n v="1"/>
      </sharedItems>
    </cacheField>
    <cacheField name="Total Volume" numFmtId="0">
      <sharedItems containsSemiMixedTypes="0" containsString="0" containsNumber="1" containsInteger="1" minValue="800" maxValue="5000" count="2">
        <n v="8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Power"/>
        <s v="US Natural Gas"/>
        <s v="Coal" u="1"/>
      </sharedItems>
    </cacheField>
    <cacheField name="User Name " numFmtId="0">
      <sharedItems count="5">
        <s v="GGUPTA_FIN"/>
        <s v="NMISRA_FIN"/>
        <s v="ENECGERMANY"/>
        <s v="ENEPEREI"/>
        <s v="ENEkelli"/>
      </sharedItems>
    </cacheField>
    <cacheField name="Dynegy User Name " numFmtId="0">
      <sharedItems count="7">
        <s v="DYNESHE"/>
        <s v="DYNJJOH"/>
        <s v="DYNASAN"/>
        <s v="DYNCMCG"/>
        <s v="DYNTTU"/>
        <s v="DYNFMOR"/>
        <s v="DYNJSIZ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7">
        <s v="pwr.NY Zone A"/>
        <s v="pwr.New York Zone G"/>
        <s v="ng.TGT Zone SL"/>
        <s v="ng.TETCO ELA"/>
        <s v="ng.Columbia Gulf Onsh Pool"/>
        <s v="ng.Northern Natural Demarc"/>
        <s v="ng.Panhandle (PEPL)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3">
        <s v="pwr.NY Zone A"/>
        <s v="pwr.NY Zone G"/>
        <m/>
      </sharedItems>
    </cacheField>
    <cacheField name="Term " numFmtId="0">
      <sharedItems count="2">
        <s v="pwr.East Coast Spot Power"/>
        <s v="ng.Next Day"/>
      </sharedItems>
    </cacheField>
    <cacheField name="Term Start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Term End Date " numFmtId="0">
      <sharedItems containsSemiMixedTypes="0" containsNonDate="0" containsDate="1" containsString="0" minDate="2001-04-06T00:00:00" maxDate="2001-04-07T00:00:00" count="1">
        <d v="2001-04-06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5T00:00:00" maxDate="2001-04-06T00:00:00" count="1">
        <d v="2001-04-05T00:00:00"/>
      </sharedItems>
    </cacheField>
    <cacheField name="Transaction Time " numFmtId="0">
      <sharedItems count="10">
        <s v="09:28 A.M."/>
        <s v="09:31 A.M."/>
        <s v="07:34 A.M."/>
        <s v="08:41 A.M."/>
        <s v="09:03 A.M."/>
        <s v="09:24 A.M."/>
        <s v="09:17 A.M."/>
        <s v="08:54 A.M."/>
        <s v="09:29 A.M."/>
        <s v="09:0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2">
        <n v="50"/>
        <n v="5000"/>
      </sharedItems>
    </cacheField>
    <cacheField name="Price " numFmtId="0">
      <sharedItems containsSemiMixedTypes="0" containsString="0" containsNumber="1" minValue="5.0875000000000004" maxValue="54.5" count="11">
        <n v="44.25"/>
        <n v="54.5"/>
        <n v="54.25"/>
        <n v="5.22"/>
        <n v="5.0999999999999996"/>
        <n v="5.13"/>
        <n v="5.12"/>
        <n v="5.17"/>
        <n v="5.18"/>
        <n v="5.0925000000000002"/>
        <n v="5.0875000000000004"/>
      </sharedItems>
    </cacheField>
    <cacheField name="Deal Number " numFmtId="0">
      <sharedItems containsSemiMixedTypes="0" containsString="0" containsNumber="1" containsInteger="1" minValue="22222" maxValue="22403" count="12">
        <n v="22392"/>
        <n v="22403"/>
        <n v="22222"/>
        <n v="22278"/>
        <n v="22341"/>
        <n v="22381"/>
        <n v="22372"/>
        <n v="22323"/>
        <n v="22394"/>
        <n v="22322"/>
        <n v="22348"/>
        <n v="223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87.357859722222" createdVersion="1" recordCount="11">
  <cacheSource type="worksheet">
    <worksheetSource ref="A9:AB20" sheet="DD-EPM"/>
  </cacheSource>
  <cacheFields count="28">
    <cacheField name="Enron Trader" numFmtId="0">
      <sharedItems count="4">
        <s v="Clint De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59" count="4">
        <n v="59"/>
        <n v="30"/>
        <n v="5"/>
        <n v="1"/>
      </sharedItems>
    </cacheField>
    <cacheField name="Total Volume" numFmtId="0">
      <sharedItems containsSemiMixedTypes="0" containsString="0" containsNumber="1" containsInteger="1" minValue="800" maxValue="47200" count="4">
        <n v="47200"/>
        <n v="24000"/>
        <n v="4000"/>
        <n v="800"/>
      </sharedItems>
    </cacheField>
    <cacheField name="Notional Value" numFmtId="0">
      <sharedItems containsSemiMixedTypes="0" containsString="0" containsNumber="1" containsInteger="1" minValue="36600" maxValue="2265600" count="11">
        <n v="2265600"/>
        <n v="1686000"/>
        <n v="187000"/>
        <n v="184000"/>
        <n v="37800"/>
        <n v="38400"/>
        <n v="37400"/>
        <n v="37000"/>
        <n v="36600"/>
        <n v="37600"/>
        <n v="44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3">
        <s v="DYNMSTE"/>
        <s v="DYNATAY"/>
        <s v="DYNCMOOR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5">
        <s v="pwr.Jan-Feb 02"/>
        <s v="pwr.June01"/>
        <s v="pwr.East Coast Next Week Power"/>
        <s v="pwr.East Coast Spot Power"/>
        <s v="pwr.East Coast Spot+1 Power"/>
      </sharedItems>
    </cacheField>
    <cacheField name="Term Start Date " numFmtId="0">
      <sharedItems containsSemiMixedTypes="0" containsNonDate="0" containsDate="1" containsString="0" minDate="2001-04-06T00:00:00" maxDate="2002-01-02T00:00:00" count="4">
        <d v="2002-01-01T00:00:00"/>
        <d v="2001-06-01T00:00:00"/>
        <d v="2001-04-09T00:00:00"/>
        <d v="2001-04-06T00:00:00"/>
      </sharedItems>
    </cacheField>
    <cacheField name="Term End Date " numFmtId="0">
      <sharedItems containsSemiMixedTypes="0" containsNonDate="0" containsDate="1" containsString="0" minDate="2001-04-06T00:00:00" maxDate="2002-03-01T00:00:00" count="5">
        <d v="2002-02-28T00:00:00"/>
        <d v="2001-06-30T00:00:00"/>
        <d v="2001-04-13T00:00:00"/>
        <d v="2001-04-06T00:00:00"/>
        <d v="2001-04-09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5T00:00:00" maxDate="2001-04-06T00:00:00" count="1">
        <d v="2001-04-05T00:00:00"/>
      </sharedItems>
    </cacheField>
    <cacheField name="Transaction Time " numFmtId="0">
      <sharedItems count="11">
        <s v="10:22 A.M."/>
        <s v="10:16 A.M."/>
        <s v="01:22 P.M."/>
        <s v="11:30 A.M."/>
        <s v="06:36 A.M."/>
        <s v="06:47 A.M."/>
        <s v="07:49 A.M."/>
        <s v="08:47 A.M."/>
        <s v="08:56 A.M."/>
        <s v="07:42 A.M."/>
        <s v="01:43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5.75" maxValue="70.25" count="9">
        <n v="48"/>
        <n v="70.25"/>
        <n v="46.75"/>
        <n v="46"/>
        <n v="47.25"/>
        <n v="46.25"/>
        <n v="45.75"/>
        <n v="47"/>
        <n v="56"/>
      </sharedItems>
    </cacheField>
    <cacheField name="Deal Number " numFmtId="0">
      <sharedItems containsSemiMixedTypes="0" containsString="0" containsNumber="1" containsInteger="1" minValue="22208" maxValue="22568" count="11">
        <n v="22482"/>
        <n v="22468"/>
        <n v="22551"/>
        <n v="22518"/>
        <n v="22208"/>
        <n v="22210"/>
        <n v="22231"/>
        <n v="22305"/>
        <n v="22327"/>
        <n v="22228"/>
        <n v="225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87.357434375001" createdVersion="1" recordCount="2">
  <cacheSource type="worksheet">
    <worksheetSource ref="A15:T17" sheet="ICE-ENA"/>
  </cacheSource>
  <cacheFields count="20">
    <cacheField name="Trade Date" numFmtId="0">
      <sharedItems count="1">
        <s v="Apr-05-01"/>
      </sharedItems>
    </cacheField>
    <cacheField name="Deal ID" numFmtId="0">
      <sharedItems containsSemiMixedTypes="0" containsString="0" containsNumber="1" containsInteger="1" minValue="128045869" maxValue="275218309" count="2">
        <n v="128045869"/>
        <n v="275218309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unt="1">
        <s v="Cal 02"/>
      </sharedItems>
    </cacheField>
    <cacheField name="START" numFmtId="0">
      <sharedItems count="1">
        <s v="Jan-01-02"/>
      </sharedItems>
    </cacheField>
    <cacheField name="END" numFmtId="0">
      <sharedItems count="1"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Morgan Stanley Capital Group, Inc."/>
        <s v="Duke Energy Trading and Marketing LLC"/>
      </sharedItems>
    </cacheField>
    <cacheField name="Price" numFmtId="0">
      <sharedItems containsSemiMixedTypes="0" containsString="0" containsNumber="1" minValue="4.7350000000000003" maxValue="4.74" count="2">
        <n v="4.7350000000000003"/>
        <n v="4.74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5000" count="2">
        <n v="5000"/>
        <n v="2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12500" maxValue="1825000" count="2">
        <n v="1825000"/>
        <n v="9125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87.357540277779" createdVersion="1" recordCount="8">
  <cacheSource type="worksheet">
    <worksheetSource ref="A15:T23" sheet="ICE-EPM"/>
  </cacheSource>
  <cacheFields count="20">
    <cacheField name="Trade Date" numFmtId="0">
      <sharedItems count="1">
        <s v="Apr-05-01"/>
      </sharedItems>
    </cacheField>
    <cacheField name="Deal ID" numFmtId="0">
      <sharedItems containsSemiMixedTypes="0" containsString="0" containsNumber="1" containsInteger="1" minValue="118649089" maxValue="901190242" count="8">
        <n v="188764350"/>
        <n v="901190242"/>
        <n v="772847138"/>
        <n v="118649089"/>
        <n v="186654527"/>
        <n v="138035625"/>
        <n v="269403924"/>
        <n v="187494366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4">
        <s v="Mid C"/>
        <s v="Palo"/>
        <s v="Cin"/>
        <s v="TVA"/>
      </sharedItems>
    </cacheField>
    <cacheField name="Strip" numFmtId="0">
      <sharedItems containsDate="1" containsMixedTypes="1" minDate="2001-05-01T00:00:00" maxDate="2001-05-02T00:00:00" count="3">
        <d v="2001-05-01T00:00:00"/>
        <s v="Next Week"/>
        <s v="Next Day"/>
      </sharedItems>
    </cacheField>
    <cacheField name="START" numFmtId="0">
      <sharedItems count="2">
        <s v="May-01-01"/>
        <s v="Apr-09-01"/>
      </sharedItems>
    </cacheField>
    <cacheField name="END" numFmtId="0">
      <sharedItems count="3">
        <s v="May-31-01"/>
        <s v="Apr-13-01"/>
        <s v="Apr-09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Morgan Stanley Capital Group, Inc."/>
        <s v="El Paso Merchant Energy L.P."/>
        <s v="Reliant Energy Services, Inc."/>
        <s v="Aquila Energy Marketing Corp"/>
      </sharedItems>
    </cacheField>
    <cacheField name="Price" numFmtId="0">
      <sharedItems containsSemiMixedTypes="0" containsString="0" containsNumber="1" minValue="48.75" maxValue="320" count="7">
        <n v="320"/>
        <n v="295"/>
        <n v="296.5"/>
        <n v="301"/>
        <n v="48.75"/>
        <n v="55.5"/>
        <n v="51.1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0" count="3">
        <n v="25"/>
        <n v="50"/>
        <n v="5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0" count="4">
        <n v="10400"/>
        <n v="4000"/>
        <n v="800"/>
        <n v="1760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Motley, M"/>
        <s v="Fischer, M"/>
        <s v="Dorland , C"/>
        <s v="Carson , M"/>
        <s v="Herndon, R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0"/>
    <x v="0"/>
    <x v="0"/>
    <x v="1"/>
    <x v="0"/>
    <x v="1"/>
    <x v="0"/>
    <x v="0"/>
    <x v="0"/>
    <x v="0"/>
    <x v="0"/>
    <x v="0"/>
    <x v="1"/>
    <x v="0"/>
    <x v="0"/>
    <x v="1"/>
    <x v="1"/>
  </r>
  <r>
    <x v="1"/>
    <x v="0"/>
    <x v="0"/>
    <x v="0"/>
    <x v="0"/>
    <x v="0"/>
    <x v="1"/>
    <x v="1"/>
    <x v="0"/>
    <x v="0"/>
    <x v="0"/>
    <x v="1"/>
    <x v="0"/>
    <x v="1"/>
    <x v="0"/>
    <x v="0"/>
    <x v="0"/>
    <x v="0"/>
    <x v="0"/>
    <x v="0"/>
    <x v="2"/>
    <x v="1"/>
    <x v="0"/>
    <x v="2"/>
    <x v="2"/>
  </r>
  <r>
    <x v="2"/>
    <x v="1"/>
    <x v="1"/>
    <x v="0"/>
    <x v="0"/>
    <x v="1"/>
    <x v="2"/>
    <x v="2"/>
    <x v="1"/>
    <x v="1"/>
    <x v="1"/>
    <x v="2"/>
    <x v="1"/>
    <x v="2"/>
    <x v="1"/>
    <x v="0"/>
    <x v="0"/>
    <x v="1"/>
    <x v="0"/>
    <x v="0"/>
    <x v="3"/>
    <x v="1"/>
    <x v="1"/>
    <x v="3"/>
    <x v="3"/>
  </r>
  <r>
    <x v="2"/>
    <x v="1"/>
    <x v="1"/>
    <x v="0"/>
    <x v="0"/>
    <x v="1"/>
    <x v="2"/>
    <x v="3"/>
    <x v="1"/>
    <x v="1"/>
    <x v="1"/>
    <x v="3"/>
    <x v="1"/>
    <x v="2"/>
    <x v="1"/>
    <x v="0"/>
    <x v="0"/>
    <x v="1"/>
    <x v="0"/>
    <x v="0"/>
    <x v="4"/>
    <x v="0"/>
    <x v="1"/>
    <x v="4"/>
    <x v="4"/>
  </r>
  <r>
    <x v="2"/>
    <x v="1"/>
    <x v="1"/>
    <x v="0"/>
    <x v="0"/>
    <x v="1"/>
    <x v="2"/>
    <x v="3"/>
    <x v="1"/>
    <x v="1"/>
    <x v="1"/>
    <x v="3"/>
    <x v="1"/>
    <x v="2"/>
    <x v="1"/>
    <x v="0"/>
    <x v="0"/>
    <x v="1"/>
    <x v="0"/>
    <x v="0"/>
    <x v="5"/>
    <x v="0"/>
    <x v="1"/>
    <x v="5"/>
    <x v="5"/>
  </r>
  <r>
    <x v="2"/>
    <x v="1"/>
    <x v="1"/>
    <x v="0"/>
    <x v="0"/>
    <x v="1"/>
    <x v="2"/>
    <x v="4"/>
    <x v="1"/>
    <x v="1"/>
    <x v="1"/>
    <x v="3"/>
    <x v="1"/>
    <x v="2"/>
    <x v="1"/>
    <x v="0"/>
    <x v="0"/>
    <x v="1"/>
    <x v="0"/>
    <x v="0"/>
    <x v="6"/>
    <x v="0"/>
    <x v="1"/>
    <x v="6"/>
    <x v="6"/>
  </r>
  <r>
    <x v="3"/>
    <x v="1"/>
    <x v="1"/>
    <x v="0"/>
    <x v="0"/>
    <x v="1"/>
    <x v="3"/>
    <x v="5"/>
    <x v="1"/>
    <x v="1"/>
    <x v="1"/>
    <x v="4"/>
    <x v="1"/>
    <x v="2"/>
    <x v="1"/>
    <x v="0"/>
    <x v="0"/>
    <x v="1"/>
    <x v="0"/>
    <x v="0"/>
    <x v="7"/>
    <x v="1"/>
    <x v="1"/>
    <x v="7"/>
    <x v="7"/>
  </r>
  <r>
    <x v="4"/>
    <x v="1"/>
    <x v="1"/>
    <x v="0"/>
    <x v="0"/>
    <x v="1"/>
    <x v="4"/>
    <x v="6"/>
    <x v="1"/>
    <x v="1"/>
    <x v="1"/>
    <x v="5"/>
    <x v="1"/>
    <x v="2"/>
    <x v="1"/>
    <x v="0"/>
    <x v="0"/>
    <x v="1"/>
    <x v="0"/>
    <x v="0"/>
    <x v="8"/>
    <x v="1"/>
    <x v="1"/>
    <x v="8"/>
    <x v="8"/>
  </r>
  <r>
    <x v="4"/>
    <x v="1"/>
    <x v="1"/>
    <x v="0"/>
    <x v="0"/>
    <x v="1"/>
    <x v="4"/>
    <x v="6"/>
    <x v="1"/>
    <x v="1"/>
    <x v="1"/>
    <x v="6"/>
    <x v="1"/>
    <x v="2"/>
    <x v="1"/>
    <x v="0"/>
    <x v="0"/>
    <x v="1"/>
    <x v="0"/>
    <x v="0"/>
    <x v="7"/>
    <x v="1"/>
    <x v="1"/>
    <x v="9"/>
    <x v="9"/>
  </r>
  <r>
    <x v="4"/>
    <x v="1"/>
    <x v="1"/>
    <x v="0"/>
    <x v="0"/>
    <x v="1"/>
    <x v="4"/>
    <x v="6"/>
    <x v="1"/>
    <x v="1"/>
    <x v="1"/>
    <x v="6"/>
    <x v="1"/>
    <x v="2"/>
    <x v="1"/>
    <x v="0"/>
    <x v="0"/>
    <x v="1"/>
    <x v="0"/>
    <x v="0"/>
    <x v="9"/>
    <x v="1"/>
    <x v="1"/>
    <x v="10"/>
    <x v="10"/>
  </r>
  <r>
    <x v="4"/>
    <x v="1"/>
    <x v="1"/>
    <x v="0"/>
    <x v="0"/>
    <x v="1"/>
    <x v="4"/>
    <x v="6"/>
    <x v="1"/>
    <x v="1"/>
    <x v="1"/>
    <x v="6"/>
    <x v="1"/>
    <x v="2"/>
    <x v="1"/>
    <x v="0"/>
    <x v="0"/>
    <x v="1"/>
    <x v="0"/>
    <x v="0"/>
    <x v="6"/>
    <x v="0"/>
    <x v="1"/>
    <x v="4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1"/>
    <x v="0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2"/>
    <x v="2"/>
    <x v="0"/>
    <x v="0"/>
    <x v="0"/>
    <x v="3"/>
    <x v="0"/>
    <x v="0"/>
    <x v="3"/>
    <x v="3"/>
  </r>
  <r>
    <x v="1"/>
    <x v="0"/>
    <x v="0"/>
    <x v="3"/>
    <x v="3"/>
    <x v="4"/>
    <x v="0"/>
    <x v="0"/>
    <x v="0"/>
    <x v="1"/>
    <x v="1"/>
    <x v="0"/>
    <x v="0"/>
    <x v="0"/>
    <x v="1"/>
    <x v="0"/>
    <x v="0"/>
    <x v="3"/>
    <x v="3"/>
    <x v="3"/>
    <x v="0"/>
    <x v="0"/>
    <x v="0"/>
    <x v="4"/>
    <x v="0"/>
    <x v="0"/>
    <x v="4"/>
    <x v="4"/>
  </r>
  <r>
    <x v="1"/>
    <x v="0"/>
    <x v="0"/>
    <x v="3"/>
    <x v="3"/>
    <x v="5"/>
    <x v="0"/>
    <x v="0"/>
    <x v="0"/>
    <x v="1"/>
    <x v="1"/>
    <x v="0"/>
    <x v="0"/>
    <x v="0"/>
    <x v="1"/>
    <x v="0"/>
    <x v="0"/>
    <x v="3"/>
    <x v="3"/>
    <x v="3"/>
    <x v="0"/>
    <x v="0"/>
    <x v="0"/>
    <x v="5"/>
    <x v="0"/>
    <x v="0"/>
    <x v="0"/>
    <x v="5"/>
  </r>
  <r>
    <x v="1"/>
    <x v="0"/>
    <x v="0"/>
    <x v="3"/>
    <x v="3"/>
    <x v="6"/>
    <x v="0"/>
    <x v="0"/>
    <x v="0"/>
    <x v="1"/>
    <x v="1"/>
    <x v="0"/>
    <x v="0"/>
    <x v="0"/>
    <x v="1"/>
    <x v="0"/>
    <x v="0"/>
    <x v="3"/>
    <x v="3"/>
    <x v="3"/>
    <x v="0"/>
    <x v="0"/>
    <x v="0"/>
    <x v="6"/>
    <x v="1"/>
    <x v="0"/>
    <x v="2"/>
    <x v="6"/>
  </r>
  <r>
    <x v="1"/>
    <x v="0"/>
    <x v="0"/>
    <x v="3"/>
    <x v="3"/>
    <x v="7"/>
    <x v="0"/>
    <x v="0"/>
    <x v="0"/>
    <x v="1"/>
    <x v="1"/>
    <x v="0"/>
    <x v="0"/>
    <x v="0"/>
    <x v="1"/>
    <x v="0"/>
    <x v="0"/>
    <x v="3"/>
    <x v="3"/>
    <x v="3"/>
    <x v="0"/>
    <x v="0"/>
    <x v="0"/>
    <x v="7"/>
    <x v="1"/>
    <x v="0"/>
    <x v="5"/>
    <x v="7"/>
  </r>
  <r>
    <x v="1"/>
    <x v="0"/>
    <x v="0"/>
    <x v="3"/>
    <x v="3"/>
    <x v="8"/>
    <x v="0"/>
    <x v="0"/>
    <x v="0"/>
    <x v="1"/>
    <x v="1"/>
    <x v="0"/>
    <x v="0"/>
    <x v="0"/>
    <x v="1"/>
    <x v="0"/>
    <x v="0"/>
    <x v="3"/>
    <x v="3"/>
    <x v="3"/>
    <x v="0"/>
    <x v="0"/>
    <x v="0"/>
    <x v="8"/>
    <x v="1"/>
    <x v="0"/>
    <x v="6"/>
    <x v="8"/>
  </r>
  <r>
    <x v="2"/>
    <x v="0"/>
    <x v="0"/>
    <x v="3"/>
    <x v="3"/>
    <x v="9"/>
    <x v="0"/>
    <x v="0"/>
    <x v="0"/>
    <x v="2"/>
    <x v="2"/>
    <x v="0"/>
    <x v="0"/>
    <x v="0"/>
    <x v="2"/>
    <x v="0"/>
    <x v="0"/>
    <x v="3"/>
    <x v="3"/>
    <x v="3"/>
    <x v="0"/>
    <x v="0"/>
    <x v="0"/>
    <x v="9"/>
    <x v="1"/>
    <x v="0"/>
    <x v="7"/>
    <x v="9"/>
  </r>
  <r>
    <x v="2"/>
    <x v="0"/>
    <x v="0"/>
    <x v="3"/>
    <x v="3"/>
    <x v="10"/>
    <x v="0"/>
    <x v="0"/>
    <x v="0"/>
    <x v="2"/>
    <x v="2"/>
    <x v="0"/>
    <x v="0"/>
    <x v="0"/>
    <x v="2"/>
    <x v="0"/>
    <x v="0"/>
    <x v="4"/>
    <x v="2"/>
    <x v="4"/>
    <x v="0"/>
    <x v="0"/>
    <x v="0"/>
    <x v="10"/>
    <x v="0"/>
    <x v="0"/>
    <x v="8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1"/>
    <x v="0"/>
    <x v="1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0"/>
    <x v="1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3"/>
    <x v="0"/>
    <x v="1"/>
    <x v="0"/>
    <x v="1"/>
    <x v="0"/>
    <x v="0"/>
    <x v="0"/>
    <x v="0"/>
    <x v="0"/>
    <x v="0"/>
    <x v="1"/>
    <x v="2"/>
    <x v="0"/>
    <x v="0"/>
    <x v="0"/>
    <x v="0"/>
    <x v="0"/>
    <x v="1"/>
  </r>
  <r>
    <x v="0"/>
    <x v="4"/>
    <x v="0"/>
    <x v="1"/>
    <x v="0"/>
    <x v="1"/>
    <x v="0"/>
    <x v="0"/>
    <x v="0"/>
    <x v="0"/>
    <x v="0"/>
    <x v="0"/>
    <x v="1"/>
    <x v="3"/>
    <x v="0"/>
    <x v="0"/>
    <x v="0"/>
    <x v="0"/>
    <x v="0"/>
    <x v="0"/>
  </r>
  <r>
    <x v="0"/>
    <x v="5"/>
    <x v="0"/>
    <x v="1"/>
    <x v="0"/>
    <x v="2"/>
    <x v="1"/>
    <x v="1"/>
    <x v="1"/>
    <x v="0"/>
    <x v="0"/>
    <x v="0"/>
    <x v="1"/>
    <x v="4"/>
    <x v="0"/>
    <x v="1"/>
    <x v="0"/>
    <x v="1"/>
    <x v="0"/>
    <x v="2"/>
  </r>
  <r>
    <x v="0"/>
    <x v="6"/>
    <x v="0"/>
    <x v="1"/>
    <x v="0"/>
    <x v="3"/>
    <x v="2"/>
    <x v="1"/>
    <x v="2"/>
    <x v="0"/>
    <x v="0"/>
    <x v="0"/>
    <x v="2"/>
    <x v="5"/>
    <x v="0"/>
    <x v="1"/>
    <x v="0"/>
    <x v="2"/>
    <x v="0"/>
    <x v="3"/>
  </r>
  <r>
    <x v="0"/>
    <x v="7"/>
    <x v="0"/>
    <x v="0"/>
    <x v="0"/>
    <x v="2"/>
    <x v="0"/>
    <x v="0"/>
    <x v="0"/>
    <x v="0"/>
    <x v="0"/>
    <x v="0"/>
    <x v="3"/>
    <x v="6"/>
    <x v="0"/>
    <x v="2"/>
    <x v="0"/>
    <x v="3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5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3"/>
        <item x="2"/>
        <item x="1"/>
        <item x="4"/>
        <item x="0"/>
        <item m="1" x="5"/>
        <item m="1" x="6"/>
      </items>
    </pivotField>
  </pivotFields>
  <rowFields count="3">
    <field x="19"/>
    <field x="4"/>
    <field x="18"/>
  </rowFields>
  <rowItems count="6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x="0"/>
        <item m="1" x="2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8" firstHeaderRow="1" firstDataRow="2" firstDataCol="2"/>
  <pivotFields count="25">
    <pivotField axis="axisRow" dataField="1" compact="0" outline="0" subtotalTop="0" showAll="0" includeNewItemsInFilter="1" defaultSubtotal="0">
      <items count="15">
        <item x="2"/>
        <item m="1" x="5"/>
        <item m="1" x="6"/>
        <item x="4"/>
        <item x="1"/>
        <item m="1" x="7"/>
        <item m="1" x="8"/>
        <item x="3"/>
        <item m="1" x="9"/>
        <item m="1" x="10"/>
        <item m="1" x="11"/>
        <item m="1" x="12"/>
        <item m="1" x="13"/>
        <item m="1" x="14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2"/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8">
    <i>
      <x v="1"/>
      <x v="4"/>
    </i>
    <i r="1">
      <x v="14"/>
    </i>
    <i t="default">
      <x v="1"/>
    </i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275218309&amp;dt=Apr-05-01" TargetMode="External"/><Relationship Id="rId1" Type="http://schemas.openxmlformats.org/officeDocument/2006/relationships/hyperlink" Target="https://www.intcx.com/ReportServlet/any.class?operation=confirm&amp;dealID=128045869&amp;dt=Apr-05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87494366&amp;dt=Apr-05-01" TargetMode="External"/><Relationship Id="rId3" Type="http://schemas.openxmlformats.org/officeDocument/2006/relationships/hyperlink" Target="https://www.intcx.com/ReportServlet/any.class?operation=confirm&amp;dealID=772847138&amp;dt=Apr-05-01" TargetMode="External"/><Relationship Id="rId7" Type="http://schemas.openxmlformats.org/officeDocument/2006/relationships/hyperlink" Target="https://www.intcx.com/ReportServlet/any.class?operation=confirm&amp;dealID=269403924&amp;dt=Apr-05-01" TargetMode="External"/><Relationship Id="rId2" Type="http://schemas.openxmlformats.org/officeDocument/2006/relationships/hyperlink" Target="https://www.intcx.com/ReportServlet/any.class?operation=confirm&amp;dealID=901190242&amp;dt=Apr-05-01" TargetMode="External"/><Relationship Id="rId1" Type="http://schemas.openxmlformats.org/officeDocument/2006/relationships/hyperlink" Target="https://www.intcx.com/ReportServlet/any.class?operation=confirm&amp;dealID=188764350&amp;dt=Apr-05-01" TargetMode="External"/><Relationship Id="rId6" Type="http://schemas.openxmlformats.org/officeDocument/2006/relationships/hyperlink" Target="https://www.intcx.com/ReportServlet/any.class?operation=confirm&amp;dealID=138035625&amp;dt=Apr-05-01" TargetMode="External"/><Relationship Id="rId5" Type="http://schemas.openxmlformats.org/officeDocument/2006/relationships/hyperlink" Target="https://www.intcx.com/ReportServlet/any.class?operation=confirm&amp;dealID=186654527&amp;dt=Apr-05-01" TargetMode="External"/><Relationship Id="rId4" Type="http://schemas.openxmlformats.org/officeDocument/2006/relationships/hyperlink" Target="https://www.intcx.com/ReportServlet/any.class?operation=confirm&amp;dealID=118649089&amp;dt=Apr-05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18.710937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36986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3" t="s">
        <v>328</v>
      </c>
      <c r="C3" s="164"/>
      <c r="E3" s="165" t="s">
        <v>322</v>
      </c>
      <c r="F3" s="166"/>
      <c r="G3" s="166"/>
      <c r="H3" s="167"/>
    </row>
    <row r="4" spans="2:8" ht="13.5" thickBot="1" x14ac:dyDescent="0.25">
      <c r="B4" s="149" t="s">
        <v>323</v>
      </c>
      <c r="C4" s="157" t="s">
        <v>8</v>
      </c>
      <c r="E4" s="149" t="s">
        <v>325</v>
      </c>
      <c r="F4" s="150" t="s">
        <v>323</v>
      </c>
      <c r="G4" s="151" t="s">
        <v>74</v>
      </c>
      <c r="H4" s="152" t="s">
        <v>8</v>
      </c>
    </row>
    <row r="5" spans="2:8" ht="13.5" thickBot="1" x14ac:dyDescent="0.25">
      <c r="B5" s="126" t="s">
        <v>301</v>
      </c>
      <c r="C5" s="127">
        <f>'ICE-Power'!H1</f>
        <v>4489600</v>
      </c>
      <c r="D5" s="121"/>
      <c r="E5" s="133" t="s">
        <v>114</v>
      </c>
      <c r="F5" s="134" t="s">
        <v>28</v>
      </c>
      <c r="G5" s="135">
        <f>'ICE-EPM'!B6</f>
        <v>8</v>
      </c>
      <c r="H5" s="136">
        <f>'ICE-EPM'!C6</f>
        <v>232800</v>
      </c>
    </row>
    <row r="6" spans="2:8" ht="13.5" thickBot="1" x14ac:dyDescent="0.25">
      <c r="B6" s="128" t="s">
        <v>302</v>
      </c>
      <c r="C6" s="129">
        <f>SUM(C7:C8)</f>
        <v>83565000</v>
      </c>
      <c r="E6" s="137" t="s">
        <v>113</v>
      </c>
      <c r="F6" s="138" t="s">
        <v>321</v>
      </c>
      <c r="G6" s="139">
        <f>'ICE-ENA'!B6</f>
        <v>2</v>
      </c>
      <c r="H6" s="140">
        <f>'ICE-ENA'!C6</f>
        <v>2737500</v>
      </c>
    </row>
    <row r="7" spans="2:8" ht="13.5" thickBot="1" x14ac:dyDescent="0.25">
      <c r="B7" s="130" t="s">
        <v>299</v>
      </c>
      <c r="C7" s="131">
        <f>'ICE-Physical Gas'!H1</f>
        <v>3365000</v>
      </c>
      <c r="E7" s="141" t="s">
        <v>113</v>
      </c>
      <c r="F7" s="142" t="s">
        <v>414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300</v>
      </c>
      <c r="C8" s="129">
        <f>'ICE-Financial Gas'!H1</f>
        <v>80200000</v>
      </c>
      <c r="E8" s="141" t="s">
        <v>324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5" t="s">
        <v>326</v>
      </c>
      <c r="F10" s="166"/>
      <c r="G10" s="166"/>
      <c r="H10" s="167"/>
    </row>
    <row r="11" spans="2:8" ht="13.5" thickBot="1" x14ac:dyDescent="0.25">
      <c r="E11" s="149" t="s">
        <v>325</v>
      </c>
      <c r="F11" s="150" t="s">
        <v>323</v>
      </c>
      <c r="G11" s="151" t="s">
        <v>74</v>
      </c>
      <c r="H11" s="152" t="s">
        <v>8</v>
      </c>
    </row>
    <row r="12" spans="2:8" x14ac:dyDescent="0.2">
      <c r="E12" s="133" t="s">
        <v>114</v>
      </c>
      <c r="F12" s="134" t="s">
        <v>28</v>
      </c>
      <c r="G12" s="135">
        <f>'DD-EPM'!B6</f>
        <v>11</v>
      </c>
      <c r="H12" s="136">
        <f>'DD-EPM'!C6</f>
        <v>84800</v>
      </c>
    </row>
    <row r="13" spans="2:8" ht="13.5" thickBot="1" x14ac:dyDescent="0.25">
      <c r="E13" s="133" t="s">
        <v>113</v>
      </c>
      <c r="F13" s="134" t="s">
        <v>28</v>
      </c>
      <c r="G13" s="135">
        <f>'DD-ENA'!B8</f>
        <v>3</v>
      </c>
      <c r="H13" s="136">
        <f>'DD-ENA'!C8</f>
        <v>2400</v>
      </c>
    </row>
    <row r="14" spans="2:8" ht="13.5" thickBot="1" x14ac:dyDescent="0.25">
      <c r="E14" s="145" t="s">
        <v>113</v>
      </c>
      <c r="F14" s="146" t="s">
        <v>412</v>
      </c>
      <c r="G14" s="147">
        <f>'DD-ENA'!B7</f>
        <v>9</v>
      </c>
      <c r="H14" s="148">
        <f>'DD-ENA'!C7</f>
        <v>45000</v>
      </c>
    </row>
    <row r="15" spans="2:8" ht="13.5" thickBot="1" x14ac:dyDescent="0.25">
      <c r="E15" s="137" t="s">
        <v>113</v>
      </c>
      <c r="F15" s="138" t="s">
        <v>327</v>
      </c>
      <c r="G15" s="139">
        <f>'DD-ENA'!B6</f>
        <v>0</v>
      </c>
      <c r="H15" s="140">
        <f>'DD-ENA'!C6</f>
        <v>0</v>
      </c>
    </row>
    <row r="16" spans="2:8" ht="16.5" customHeight="1" thickBot="1" x14ac:dyDescent="0.25">
      <c r="E16" s="141" t="s">
        <v>115</v>
      </c>
      <c r="F16" s="142" t="s">
        <v>413</v>
      </c>
      <c r="G16" s="143">
        <f>'DD-EGL'!B6</f>
        <v>1</v>
      </c>
      <c r="H16" s="144">
        <f>'DD-EGL'!C6</f>
        <v>10000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262</v>
      </c>
    </row>
    <row r="2" spans="1:25" x14ac:dyDescent="0.2">
      <c r="A2" s="105" t="s">
        <v>66</v>
      </c>
    </row>
    <row r="3" spans="1:25" x14ac:dyDescent="0.2">
      <c r="A3" s="104">
        <f>'E-Mail'!$B$1</f>
        <v>36986</v>
      </c>
    </row>
    <row r="4" spans="1:25" x14ac:dyDescent="0.2">
      <c r="A4" s="105"/>
    </row>
    <row r="5" spans="1:25" ht="13.5" thickBot="1" x14ac:dyDescent="0.25">
      <c r="A5" s="20" t="s">
        <v>75</v>
      </c>
      <c r="B5" s="20" t="s">
        <v>74</v>
      </c>
      <c r="C5" s="20" t="s">
        <v>8</v>
      </c>
    </row>
    <row r="6" spans="1:25" x14ac:dyDescent="0.2">
      <c r="A6" s="17" t="s">
        <v>298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85</v>
      </c>
      <c r="B7" s="21">
        <f>COUNTIF($F$10:$F$5002,A7)</f>
        <v>9</v>
      </c>
      <c r="C7" s="21">
        <f>SUMIF($F$10:$F$5003,A7,$C$10:$C$5003)</f>
        <v>45000</v>
      </c>
    </row>
    <row r="8" spans="1:25" x14ac:dyDescent="0.2">
      <c r="A8" s="17" t="s">
        <v>80</v>
      </c>
      <c r="B8" s="21">
        <f>COUNTIF($F$10:$F$5002,A8)</f>
        <v>3</v>
      </c>
      <c r="C8" s="21">
        <f>SUMIF($F$10:$F$5003,A8,$C$10:$C$5003)</f>
        <v>2400</v>
      </c>
    </row>
    <row r="9" spans="1:25" ht="13.5" thickBot="1" x14ac:dyDescent="0.25"/>
    <row r="10" spans="1:25" ht="26.25" thickBot="1" x14ac:dyDescent="0.25">
      <c r="A10" s="25" t="s">
        <v>261</v>
      </c>
      <c r="B10" s="24" t="s">
        <v>264</v>
      </c>
      <c r="C10" s="25" t="s">
        <v>77</v>
      </c>
      <c r="D10" s="78" t="s">
        <v>276</v>
      </c>
      <c r="E10" s="78" t="s">
        <v>277</v>
      </c>
      <c r="F10" s="78" t="s">
        <v>278</v>
      </c>
      <c r="G10" s="78" t="s">
        <v>279</v>
      </c>
      <c r="H10" s="78" t="s">
        <v>280</v>
      </c>
      <c r="I10" s="78" t="s">
        <v>281</v>
      </c>
      <c r="J10" s="78" t="s">
        <v>282</v>
      </c>
      <c r="K10" s="78" t="s">
        <v>283</v>
      </c>
      <c r="L10" s="78" t="s">
        <v>284</v>
      </c>
      <c r="M10" s="78" t="s">
        <v>285</v>
      </c>
      <c r="N10" s="78" t="s">
        <v>286</v>
      </c>
      <c r="O10" s="78" t="s">
        <v>287</v>
      </c>
      <c r="P10" s="78" t="s">
        <v>288</v>
      </c>
      <c r="Q10" s="78" t="s">
        <v>289</v>
      </c>
      <c r="R10" s="78" t="s">
        <v>290</v>
      </c>
      <c r="S10" s="78" t="s">
        <v>291</v>
      </c>
      <c r="T10" s="78" t="s">
        <v>292</v>
      </c>
      <c r="U10" s="78" t="s">
        <v>293</v>
      </c>
      <c r="V10" s="78" t="s">
        <v>294</v>
      </c>
      <c r="W10" s="78" t="s">
        <v>295</v>
      </c>
      <c r="X10" s="78" t="s">
        <v>296</v>
      </c>
      <c r="Y10" s="78" t="s">
        <v>297</v>
      </c>
    </row>
    <row r="11" spans="1:25" ht="25.5" x14ac:dyDescent="0.2">
      <c r="A11" s="31" t="str">
        <f t="shared" ref="A11:A42" si="0">VLOOKUP(G11,DDENA_USERS,2,FALSE)</f>
        <v>Gautam Gupta</v>
      </c>
      <c r="B11" s="30">
        <f>IF(ISNUMBER(FIND("Pow",F11))=TRUE,((VALUE(MID(R11,FIND("-",R11)+1,2)))-(VALUE(MID(R11,FIND("-",R11)-1,1)))+1)*(Q11-P11+1),(Q11-P11+1))</f>
        <v>16</v>
      </c>
      <c r="C11" s="31">
        <f>B11*W11</f>
        <v>800</v>
      </c>
      <c r="D11" s="79" t="s">
        <v>78</v>
      </c>
      <c r="E11" s="79" t="s">
        <v>79</v>
      </c>
      <c r="F11" s="79" t="s">
        <v>80</v>
      </c>
      <c r="G11" s="79" t="s">
        <v>176</v>
      </c>
      <c r="H11" s="79" t="s">
        <v>648</v>
      </c>
      <c r="I11" s="79" t="s">
        <v>82</v>
      </c>
      <c r="J11" s="79" t="s">
        <v>365</v>
      </c>
      <c r="K11" s="79" t="s">
        <v>366</v>
      </c>
      <c r="L11" s="79" t="s">
        <v>649</v>
      </c>
      <c r="M11" s="79" t="s">
        <v>368</v>
      </c>
      <c r="N11" s="79" t="s">
        <v>649</v>
      </c>
      <c r="O11" s="79" t="s">
        <v>83</v>
      </c>
      <c r="P11" s="83">
        <v>36987</v>
      </c>
      <c r="Q11" s="83">
        <v>36987</v>
      </c>
      <c r="R11" s="79" t="s">
        <v>370</v>
      </c>
      <c r="S11" s="79"/>
      <c r="T11" s="80">
        <v>36986</v>
      </c>
      <c r="U11" s="79" t="s">
        <v>650</v>
      </c>
      <c r="V11" s="79" t="s">
        <v>371</v>
      </c>
      <c r="W11" s="79">
        <v>50</v>
      </c>
      <c r="X11" s="79">
        <v>44.25</v>
      </c>
      <c r="Y11" s="79">
        <v>22392</v>
      </c>
    </row>
    <row r="12" spans="1:25" ht="25.5" x14ac:dyDescent="0.2">
      <c r="A12" s="31" t="str">
        <f t="shared" si="0"/>
        <v>Gautam Gupta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78</v>
      </c>
      <c r="E12" s="81" t="s">
        <v>79</v>
      </c>
      <c r="F12" s="81" t="s">
        <v>80</v>
      </c>
      <c r="G12" s="81" t="s">
        <v>176</v>
      </c>
      <c r="H12" s="81" t="s">
        <v>452</v>
      </c>
      <c r="I12" s="81" t="s">
        <v>82</v>
      </c>
      <c r="J12" s="81" t="s">
        <v>365</v>
      </c>
      <c r="K12" s="81" t="s">
        <v>366</v>
      </c>
      <c r="L12" s="81" t="s">
        <v>367</v>
      </c>
      <c r="M12" s="81" t="s">
        <v>368</v>
      </c>
      <c r="N12" s="81" t="s">
        <v>369</v>
      </c>
      <c r="O12" s="81" t="s">
        <v>83</v>
      </c>
      <c r="P12" s="84">
        <v>36987</v>
      </c>
      <c r="Q12" s="84">
        <v>36987</v>
      </c>
      <c r="R12" s="81" t="s">
        <v>370</v>
      </c>
      <c r="S12" s="81"/>
      <c r="T12" s="82">
        <v>36986</v>
      </c>
      <c r="U12" s="81" t="s">
        <v>458</v>
      </c>
      <c r="V12" s="81" t="s">
        <v>371</v>
      </c>
      <c r="W12" s="81">
        <v>50</v>
      </c>
      <c r="X12" s="81">
        <v>54.5</v>
      </c>
      <c r="Y12" s="81">
        <v>22403</v>
      </c>
    </row>
    <row r="13" spans="1:25" ht="25.5" x14ac:dyDescent="0.2">
      <c r="A13" s="31" t="str">
        <f t="shared" si="0"/>
        <v>Narsimha Misra</v>
      </c>
      <c r="B13" s="30">
        <f t="shared" ref="B13:B76" si="1">IF(ISNUMBER(FIND("Pow",F13))=TRUE,((VALUE(MID(R13,FIND("-",R13)+1,2)))-(VALUE(MID(R13,FIND("-",R13)-1,1)))+1)*(Q13-P13+1),(Q13-P13+1))</f>
        <v>16</v>
      </c>
      <c r="C13" s="31">
        <f t="shared" ref="C13:C76" si="2">B13*W13</f>
        <v>800</v>
      </c>
      <c r="D13" s="79" t="s">
        <v>78</v>
      </c>
      <c r="E13" s="79" t="s">
        <v>79</v>
      </c>
      <c r="F13" s="79" t="s">
        <v>80</v>
      </c>
      <c r="G13" s="79" t="s">
        <v>81</v>
      </c>
      <c r="H13" s="79" t="s">
        <v>452</v>
      </c>
      <c r="I13" s="79" t="s">
        <v>82</v>
      </c>
      <c r="J13" s="79" t="s">
        <v>365</v>
      </c>
      <c r="K13" s="79" t="s">
        <v>366</v>
      </c>
      <c r="L13" s="79" t="s">
        <v>367</v>
      </c>
      <c r="M13" s="79" t="s">
        <v>368</v>
      </c>
      <c r="N13" s="79" t="s">
        <v>369</v>
      </c>
      <c r="O13" s="79" t="s">
        <v>83</v>
      </c>
      <c r="P13" s="83">
        <v>36987</v>
      </c>
      <c r="Q13" s="83">
        <v>36987</v>
      </c>
      <c r="R13" s="79" t="s">
        <v>370</v>
      </c>
      <c r="S13" s="79"/>
      <c r="T13" s="80">
        <v>36986</v>
      </c>
      <c r="U13" s="79" t="s">
        <v>651</v>
      </c>
      <c r="V13" s="79" t="s">
        <v>84</v>
      </c>
      <c r="W13" s="79">
        <v>50</v>
      </c>
      <c r="X13" s="79">
        <v>54.25</v>
      </c>
      <c r="Y13" s="79">
        <v>22222</v>
      </c>
    </row>
    <row r="14" spans="1:25" ht="25.5" x14ac:dyDescent="0.2">
      <c r="A14" s="31" t="str">
        <f t="shared" si="0"/>
        <v>Chris Germany</v>
      </c>
      <c r="B14" s="30">
        <f t="shared" si="1"/>
        <v>1</v>
      </c>
      <c r="C14" s="31">
        <f t="shared" si="2"/>
        <v>5000</v>
      </c>
      <c r="D14" s="81" t="s">
        <v>78</v>
      </c>
      <c r="E14" s="81" t="s">
        <v>79</v>
      </c>
      <c r="F14" s="81" t="s">
        <v>85</v>
      </c>
      <c r="G14" s="81" t="s">
        <v>86</v>
      </c>
      <c r="H14" s="81" t="s">
        <v>456</v>
      </c>
      <c r="I14" s="81" t="s">
        <v>87</v>
      </c>
      <c r="J14" s="81" t="s">
        <v>88</v>
      </c>
      <c r="K14" s="81" t="s">
        <v>89</v>
      </c>
      <c r="L14" s="81" t="s">
        <v>457</v>
      </c>
      <c r="M14" s="81" t="s">
        <v>90</v>
      </c>
      <c r="N14" s="81"/>
      <c r="O14" s="81" t="s">
        <v>386</v>
      </c>
      <c r="P14" s="84">
        <v>36987</v>
      </c>
      <c r="Q14" s="84">
        <v>36987</v>
      </c>
      <c r="R14" s="81"/>
      <c r="S14" s="81"/>
      <c r="T14" s="82">
        <v>36986</v>
      </c>
      <c r="U14" s="81" t="s">
        <v>652</v>
      </c>
      <c r="V14" s="81" t="s">
        <v>84</v>
      </c>
      <c r="W14" s="81">
        <v>5000</v>
      </c>
      <c r="X14" s="81">
        <v>5.22</v>
      </c>
      <c r="Y14" s="81">
        <v>22278</v>
      </c>
    </row>
    <row r="15" spans="1:25" ht="25.5" x14ac:dyDescent="0.2">
      <c r="A15" s="31" t="str">
        <f t="shared" si="0"/>
        <v>Chris Germany</v>
      </c>
      <c r="B15" s="30">
        <f t="shared" si="1"/>
        <v>1</v>
      </c>
      <c r="C15" s="31">
        <f t="shared" si="2"/>
        <v>5000</v>
      </c>
      <c r="D15" s="79" t="s">
        <v>78</v>
      </c>
      <c r="E15" s="79" t="s">
        <v>79</v>
      </c>
      <c r="F15" s="79" t="s">
        <v>85</v>
      </c>
      <c r="G15" s="79" t="s">
        <v>86</v>
      </c>
      <c r="H15" s="79" t="s">
        <v>453</v>
      </c>
      <c r="I15" s="79" t="s">
        <v>87</v>
      </c>
      <c r="J15" s="79" t="s">
        <v>88</v>
      </c>
      <c r="K15" s="79" t="s">
        <v>89</v>
      </c>
      <c r="L15" s="79" t="s">
        <v>454</v>
      </c>
      <c r="M15" s="79" t="s">
        <v>90</v>
      </c>
      <c r="N15" s="79"/>
      <c r="O15" s="79" t="s">
        <v>386</v>
      </c>
      <c r="P15" s="83">
        <v>36987</v>
      </c>
      <c r="Q15" s="83">
        <v>36987</v>
      </c>
      <c r="R15" s="79"/>
      <c r="S15" s="79"/>
      <c r="T15" s="80">
        <v>36986</v>
      </c>
      <c r="U15" s="79" t="s">
        <v>653</v>
      </c>
      <c r="V15" s="79" t="s">
        <v>371</v>
      </c>
      <c r="W15" s="79">
        <v>5000</v>
      </c>
      <c r="X15" s="79">
        <v>5.0999999999999996</v>
      </c>
      <c r="Y15" s="79">
        <v>22341</v>
      </c>
    </row>
    <row r="16" spans="1:25" ht="25.5" x14ac:dyDescent="0.2">
      <c r="A16" s="31" t="str">
        <f t="shared" si="0"/>
        <v>Chris Germany</v>
      </c>
      <c r="B16" s="30">
        <f t="shared" si="1"/>
        <v>1</v>
      </c>
      <c r="C16" s="31">
        <f t="shared" si="2"/>
        <v>5000</v>
      </c>
      <c r="D16" s="81" t="s">
        <v>78</v>
      </c>
      <c r="E16" s="81" t="s">
        <v>79</v>
      </c>
      <c r="F16" s="81" t="s">
        <v>85</v>
      </c>
      <c r="G16" s="81" t="s">
        <v>86</v>
      </c>
      <c r="H16" s="81" t="s">
        <v>453</v>
      </c>
      <c r="I16" s="81" t="s">
        <v>87</v>
      </c>
      <c r="J16" s="81" t="s">
        <v>88</v>
      </c>
      <c r="K16" s="81" t="s">
        <v>89</v>
      </c>
      <c r="L16" s="81" t="s">
        <v>454</v>
      </c>
      <c r="M16" s="81" t="s">
        <v>90</v>
      </c>
      <c r="N16" s="81"/>
      <c r="O16" s="81" t="s">
        <v>386</v>
      </c>
      <c r="P16" s="84">
        <v>36987</v>
      </c>
      <c r="Q16" s="84">
        <v>36987</v>
      </c>
      <c r="R16" s="81"/>
      <c r="S16" s="81"/>
      <c r="T16" s="82">
        <v>36986</v>
      </c>
      <c r="U16" s="81" t="s">
        <v>654</v>
      </c>
      <c r="V16" s="81" t="s">
        <v>371</v>
      </c>
      <c r="W16" s="81">
        <v>5000</v>
      </c>
      <c r="X16" s="81">
        <v>5.13</v>
      </c>
      <c r="Y16" s="81">
        <v>22381</v>
      </c>
    </row>
    <row r="17" spans="1:25" ht="25.5" x14ac:dyDescent="0.2">
      <c r="A17" s="31" t="str">
        <f t="shared" si="0"/>
        <v>Chris Germany</v>
      </c>
      <c r="B17" s="30">
        <f t="shared" si="1"/>
        <v>1</v>
      </c>
      <c r="C17" s="31">
        <f t="shared" si="2"/>
        <v>5000</v>
      </c>
      <c r="D17" s="79" t="s">
        <v>78</v>
      </c>
      <c r="E17" s="79" t="s">
        <v>79</v>
      </c>
      <c r="F17" s="79" t="s">
        <v>85</v>
      </c>
      <c r="G17" s="79" t="s">
        <v>86</v>
      </c>
      <c r="H17" s="79" t="s">
        <v>655</v>
      </c>
      <c r="I17" s="79" t="s">
        <v>87</v>
      </c>
      <c r="J17" s="79" t="s">
        <v>88</v>
      </c>
      <c r="K17" s="79" t="s">
        <v>89</v>
      </c>
      <c r="L17" s="79" t="s">
        <v>454</v>
      </c>
      <c r="M17" s="79" t="s">
        <v>90</v>
      </c>
      <c r="N17" s="79"/>
      <c r="O17" s="79" t="s">
        <v>386</v>
      </c>
      <c r="P17" s="83">
        <v>36987</v>
      </c>
      <c r="Q17" s="83">
        <v>36987</v>
      </c>
      <c r="R17" s="79"/>
      <c r="S17" s="79"/>
      <c r="T17" s="80">
        <v>36986</v>
      </c>
      <c r="U17" s="79" t="s">
        <v>656</v>
      </c>
      <c r="V17" s="79" t="s">
        <v>371</v>
      </c>
      <c r="W17" s="79">
        <v>5000</v>
      </c>
      <c r="X17" s="79">
        <v>5.12</v>
      </c>
      <c r="Y17" s="79">
        <v>22372</v>
      </c>
    </row>
    <row r="18" spans="1:25" ht="25.5" x14ac:dyDescent="0.2">
      <c r="A18" s="31" t="str">
        <f t="shared" si="0"/>
        <v>Susan Pereira</v>
      </c>
      <c r="B18" s="30">
        <f t="shared" si="1"/>
        <v>1</v>
      </c>
      <c r="C18" s="31">
        <f t="shared" si="2"/>
        <v>5000</v>
      </c>
      <c r="D18" s="81" t="s">
        <v>78</v>
      </c>
      <c r="E18" s="81" t="s">
        <v>79</v>
      </c>
      <c r="F18" s="81" t="s">
        <v>85</v>
      </c>
      <c r="G18" s="81" t="s">
        <v>94</v>
      </c>
      <c r="H18" s="81" t="s">
        <v>459</v>
      </c>
      <c r="I18" s="81" t="s">
        <v>87</v>
      </c>
      <c r="J18" s="81" t="s">
        <v>88</v>
      </c>
      <c r="K18" s="81" t="s">
        <v>89</v>
      </c>
      <c r="L18" s="81" t="s">
        <v>657</v>
      </c>
      <c r="M18" s="81" t="s">
        <v>90</v>
      </c>
      <c r="N18" s="81"/>
      <c r="O18" s="81" t="s">
        <v>386</v>
      </c>
      <c r="P18" s="84">
        <v>36987</v>
      </c>
      <c r="Q18" s="84">
        <v>36987</v>
      </c>
      <c r="R18" s="81"/>
      <c r="S18" s="81"/>
      <c r="T18" s="82">
        <v>36986</v>
      </c>
      <c r="U18" s="81" t="s">
        <v>455</v>
      </c>
      <c r="V18" s="81" t="s">
        <v>84</v>
      </c>
      <c r="W18" s="81">
        <v>5000</v>
      </c>
      <c r="X18" s="81">
        <v>5.17</v>
      </c>
      <c r="Y18" s="81">
        <v>22323</v>
      </c>
    </row>
    <row r="19" spans="1:25" ht="25.5" x14ac:dyDescent="0.2">
      <c r="A19" s="31" t="str">
        <f t="shared" si="0"/>
        <v>Kelli Stevens</v>
      </c>
      <c r="B19" s="30">
        <f t="shared" si="1"/>
        <v>1</v>
      </c>
      <c r="C19" s="31">
        <f t="shared" si="2"/>
        <v>5000</v>
      </c>
      <c r="D19" s="79" t="s">
        <v>78</v>
      </c>
      <c r="E19" s="79" t="s">
        <v>79</v>
      </c>
      <c r="F19" s="79" t="s">
        <v>85</v>
      </c>
      <c r="G19" s="79" t="s">
        <v>97</v>
      </c>
      <c r="H19" s="79" t="s">
        <v>387</v>
      </c>
      <c r="I19" s="79" t="s">
        <v>87</v>
      </c>
      <c r="J19" s="79" t="s">
        <v>88</v>
      </c>
      <c r="K19" s="79" t="s">
        <v>89</v>
      </c>
      <c r="L19" s="79" t="s">
        <v>658</v>
      </c>
      <c r="M19" s="79" t="s">
        <v>90</v>
      </c>
      <c r="N19" s="79"/>
      <c r="O19" s="79" t="s">
        <v>386</v>
      </c>
      <c r="P19" s="83">
        <v>36987</v>
      </c>
      <c r="Q19" s="83">
        <v>36987</v>
      </c>
      <c r="R19" s="79"/>
      <c r="S19" s="79"/>
      <c r="T19" s="80">
        <v>36986</v>
      </c>
      <c r="U19" s="79" t="s">
        <v>659</v>
      </c>
      <c r="V19" s="79" t="s">
        <v>84</v>
      </c>
      <c r="W19" s="79">
        <v>5000</v>
      </c>
      <c r="X19" s="79">
        <v>5.18</v>
      </c>
      <c r="Y19" s="79">
        <v>22394</v>
      </c>
    </row>
    <row r="20" spans="1:25" ht="25.5" x14ac:dyDescent="0.2">
      <c r="A20" s="31" t="str">
        <f t="shared" si="0"/>
        <v>Kelli Stevens</v>
      </c>
      <c r="B20" s="30">
        <f t="shared" si="1"/>
        <v>1</v>
      </c>
      <c r="C20" s="31">
        <f t="shared" si="2"/>
        <v>5000</v>
      </c>
      <c r="D20" s="81" t="s">
        <v>78</v>
      </c>
      <c r="E20" s="81" t="s">
        <v>79</v>
      </c>
      <c r="F20" s="81" t="s">
        <v>85</v>
      </c>
      <c r="G20" s="81" t="s">
        <v>97</v>
      </c>
      <c r="H20" s="81" t="s">
        <v>387</v>
      </c>
      <c r="I20" s="81" t="s">
        <v>87</v>
      </c>
      <c r="J20" s="81" t="s">
        <v>88</v>
      </c>
      <c r="K20" s="81" t="s">
        <v>89</v>
      </c>
      <c r="L20" s="81" t="s">
        <v>660</v>
      </c>
      <c r="M20" s="81" t="s">
        <v>90</v>
      </c>
      <c r="N20" s="81"/>
      <c r="O20" s="81" t="s">
        <v>386</v>
      </c>
      <c r="P20" s="84">
        <v>36987</v>
      </c>
      <c r="Q20" s="84">
        <v>36987</v>
      </c>
      <c r="R20" s="81"/>
      <c r="S20" s="81"/>
      <c r="T20" s="82">
        <v>36986</v>
      </c>
      <c r="U20" s="81" t="s">
        <v>455</v>
      </c>
      <c r="V20" s="81" t="s">
        <v>84</v>
      </c>
      <c r="W20" s="81">
        <v>5000</v>
      </c>
      <c r="X20" s="81">
        <v>5.0925000000000002</v>
      </c>
      <c r="Y20" s="81">
        <v>22322</v>
      </c>
    </row>
    <row r="21" spans="1:25" ht="25.5" x14ac:dyDescent="0.2">
      <c r="A21" s="31" t="str">
        <f t="shared" si="0"/>
        <v>Kelli Stevens</v>
      </c>
      <c r="B21" s="30">
        <f t="shared" si="1"/>
        <v>1</v>
      </c>
      <c r="C21" s="31">
        <f t="shared" si="2"/>
        <v>5000</v>
      </c>
      <c r="D21" s="79" t="s">
        <v>78</v>
      </c>
      <c r="E21" s="79" t="s">
        <v>79</v>
      </c>
      <c r="F21" s="79" t="s">
        <v>85</v>
      </c>
      <c r="G21" s="79" t="s">
        <v>97</v>
      </c>
      <c r="H21" s="79" t="s">
        <v>387</v>
      </c>
      <c r="I21" s="79" t="s">
        <v>87</v>
      </c>
      <c r="J21" s="79" t="s">
        <v>88</v>
      </c>
      <c r="K21" s="79" t="s">
        <v>89</v>
      </c>
      <c r="L21" s="79" t="s">
        <v>660</v>
      </c>
      <c r="M21" s="79" t="s">
        <v>90</v>
      </c>
      <c r="N21" s="79"/>
      <c r="O21" s="79" t="s">
        <v>386</v>
      </c>
      <c r="P21" s="83">
        <v>36987</v>
      </c>
      <c r="Q21" s="83">
        <v>36987</v>
      </c>
      <c r="R21" s="79"/>
      <c r="S21" s="79"/>
      <c r="T21" s="80">
        <v>36986</v>
      </c>
      <c r="U21" s="79" t="s">
        <v>661</v>
      </c>
      <c r="V21" s="79" t="s">
        <v>84</v>
      </c>
      <c r="W21" s="79">
        <v>5000</v>
      </c>
      <c r="X21" s="79">
        <v>5.0875000000000004</v>
      </c>
      <c r="Y21" s="79">
        <v>22348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78</v>
      </c>
      <c r="E22" s="81" t="s">
        <v>79</v>
      </c>
      <c r="F22" s="81" t="s">
        <v>85</v>
      </c>
      <c r="G22" s="81" t="s">
        <v>97</v>
      </c>
      <c r="H22" s="81" t="s">
        <v>387</v>
      </c>
      <c r="I22" s="81" t="s">
        <v>87</v>
      </c>
      <c r="J22" s="81" t="s">
        <v>88</v>
      </c>
      <c r="K22" s="81" t="s">
        <v>89</v>
      </c>
      <c r="L22" s="81" t="s">
        <v>660</v>
      </c>
      <c r="M22" s="81" t="s">
        <v>90</v>
      </c>
      <c r="N22" s="81"/>
      <c r="O22" s="81" t="s">
        <v>386</v>
      </c>
      <c r="P22" s="84">
        <v>36987</v>
      </c>
      <c r="Q22" s="84">
        <v>36987</v>
      </c>
      <c r="R22" s="81"/>
      <c r="S22" s="81"/>
      <c r="T22" s="82">
        <v>36986</v>
      </c>
      <c r="U22" s="81" t="s">
        <v>656</v>
      </c>
      <c r="V22" s="81" t="s">
        <v>371</v>
      </c>
      <c r="W22" s="81">
        <v>5000</v>
      </c>
      <c r="X22" s="81">
        <v>5.0999999999999996</v>
      </c>
      <c r="Y22" s="81">
        <v>22373</v>
      </c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262</v>
      </c>
    </row>
    <row r="2" spans="1:28" x14ac:dyDescent="0.2">
      <c r="A2" s="105" t="s">
        <v>71</v>
      </c>
    </row>
    <row r="3" spans="1:28" x14ac:dyDescent="0.2">
      <c r="A3" s="104">
        <f>'E-Mail'!$B$1</f>
        <v>36986</v>
      </c>
    </row>
    <row r="4" spans="1:28" x14ac:dyDescent="0.2">
      <c r="A4" s="105"/>
    </row>
    <row r="5" spans="1:28" ht="13.5" thickBot="1" x14ac:dyDescent="0.25">
      <c r="A5" s="20" t="s">
        <v>75</v>
      </c>
      <c r="B5" s="20" t="s">
        <v>74</v>
      </c>
      <c r="C5" s="20" t="s">
        <v>8</v>
      </c>
    </row>
    <row r="6" spans="1:28" x14ac:dyDescent="0.2">
      <c r="A6" s="17" t="s">
        <v>80</v>
      </c>
      <c r="B6" s="21">
        <f>COUNTIF($I$9:$I$5001,A6)</f>
        <v>11</v>
      </c>
      <c r="C6" s="21">
        <f>SUMIF($I$9:$I$5002,A6,$E$9:$E$5002)</f>
        <v>84800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261</v>
      </c>
      <c r="B9" s="7" t="s">
        <v>98</v>
      </c>
      <c r="C9" s="35" t="s">
        <v>99</v>
      </c>
      <c r="D9" s="35" t="s">
        <v>264</v>
      </c>
      <c r="E9" s="35" t="s">
        <v>77</v>
      </c>
      <c r="F9" s="36" t="s">
        <v>100</v>
      </c>
      <c r="G9" s="78" t="s">
        <v>276</v>
      </c>
      <c r="H9" s="78" t="s">
        <v>277</v>
      </c>
      <c r="I9" s="78" t="s">
        <v>278</v>
      </c>
      <c r="J9" s="78" t="s">
        <v>279</v>
      </c>
      <c r="K9" s="78" t="s">
        <v>280</v>
      </c>
      <c r="L9" s="78" t="s">
        <v>281</v>
      </c>
      <c r="M9" s="78" t="s">
        <v>282</v>
      </c>
      <c r="N9" s="78" t="s">
        <v>283</v>
      </c>
      <c r="O9" s="78" t="s">
        <v>284</v>
      </c>
      <c r="P9" s="78" t="s">
        <v>285</v>
      </c>
      <c r="Q9" s="78" t="s">
        <v>286</v>
      </c>
      <c r="R9" s="78" t="s">
        <v>287</v>
      </c>
      <c r="S9" s="78" t="s">
        <v>288</v>
      </c>
      <c r="T9" s="78" t="s">
        <v>289</v>
      </c>
      <c r="U9" s="78" t="s">
        <v>290</v>
      </c>
      <c r="V9" s="78" t="s">
        <v>291</v>
      </c>
      <c r="W9" s="78" t="s">
        <v>292</v>
      </c>
      <c r="X9" s="78" t="s">
        <v>293</v>
      </c>
      <c r="Y9" s="78" t="s">
        <v>294</v>
      </c>
      <c r="Z9" s="78" t="s">
        <v>295</v>
      </c>
      <c r="AA9" s="78" t="s">
        <v>296</v>
      </c>
      <c r="AB9" s="78" t="s">
        <v>297</v>
      </c>
    </row>
    <row r="10" spans="1:28" ht="25.5" x14ac:dyDescent="0.2">
      <c r="A10" s="41" t="str">
        <f t="shared" ref="A10:A41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59</v>
      </c>
      <c r="E10" s="40">
        <f t="shared" ref="E10:E41" si="2">Z10*(C10-B10+1)*D10</f>
        <v>47200</v>
      </c>
      <c r="F10" s="41">
        <f t="shared" ref="F10:F41" si="3">E10*AA10</f>
        <v>2265600</v>
      </c>
      <c r="G10" s="79" t="s">
        <v>78</v>
      </c>
      <c r="H10" s="79" t="s">
        <v>101</v>
      </c>
      <c r="I10" s="79" t="s">
        <v>80</v>
      </c>
      <c r="J10" s="79" t="s">
        <v>102</v>
      </c>
      <c r="K10" s="79" t="s">
        <v>460</v>
      </c>
      <c r="L10" s="79" t="s">
        <v>82</v>
      </c>
      <c r="M10" s="79" t="s">
        <v>88</v>
      </c>
      <c r="N10" s="79" t="s">
        <v>89</v>
      </c>
      <c r="O10" s="79" t="s">
        <v>461</v>
      </c>
      <c r="P10" s="79" t="s">
        <v>90</v>
      </c>
      <c r="Q10" s="79"/>
      <c r="R10" s="79" t="s">
        <v>662</v>
      </c>
      <c r="S10" s="83">
        <v>37257</v>
      </c>
      <c r="T10" s="83">
        <v>37315</v>
      </c>
      <c r="U10" s="79" t="s">
        <v>103</v>
      </c>
      <c r="V10" s="79"/>
      <c r="W10" s="80">
        <v>36986</v>
      </c>
      <c r="X10" s="79" t="s">
        <v>663</v>
      </c>
      <c r="Y10" s="79" t="s">
        <v>371</v>
      </c>
      <c r="Z10" s="79">
        <v>50</v>
      </c>
      <c r="AA10" s="79">
        <v>48</v>
      </c>
      <c r="AB10" s="79">
        <v>22482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30</v>
      </c>
      <c r="E11" s="40">
        <f t="shared" si="2"/>
        <v>24000</v>
      </c>
      <c r="F11" s="41">
        <f t="shared" si="3"/>
        <v>1686000</v>
      </c>
      <c r="G11" s="81" t="s">
        <v>78</v>
      </c>
      <c r="H11" s="81" t="s">
        <v>101</v>
      </c>
      <c r="I11" s="81" t="s">
        <v>80</v>
      </c>
      <c r="J11" s="81" t="s">
        <v>102</v>
      </c>
      <c r="K11" s="81" t="s">
        <v>460</v>
      </c>
      <c r="L11" s="81" t="s">
        <v>82</v>
      </c>
      <c r="M11" s="81" t="s">
        <v>88</v>
      </c>
      <c r="N11" s="81" t="s">
        <v>89</v>
      </c>
      <c r="O11" s="81" t="s">
        <v>461</v>
      </c>
      <c r="P11" s="81" t="s">
        <v>90</v>
      </c>
      <c r="Q11" s="81"/>
      <c r="R11" s="81" t="s">
        <v>664</v>
      </c>
      <c r="S11" s="84">
        <v>37043</v>
      </c>
      <c r="T11" s="84">
        <v>37072</v>
      </c>
      <c r="U11" s="81" t="s">
        <v>103</v>
      </c>
      <c r="V11" s="81"/>
      <c r="W11" s="82">
        <v>36986</v>
      </c>
      <c r="X11" s="81" t="s">
        <v>665</v>
      </c>
      <c r="Y11" s="81" t="s">
        <v>371</v>
      </c>
      <c r="Z11" s="81">
        <v>50</v>
      </c>
      <c r="AA11" s="81">
        <v>70.25</v>
      </c>
      <c r="AB11" s="81">
        <v>22468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5</v>
      </c>
      <c r="E12" s="40">
        <f t="shared" si="2"/>
        <v>4000</v>
      </c>
      <c r="F12" s="41">
        <f t="shared" si="3"/>
        <v>187000</v>
      </c>
      <c r="G12" s="79" t="s">
        <v>78</v>
      </c>
      <c r="H12" s="79" t="s">
        <v>101</v>
      </c>
      <c r="I12" s="79" t="s">
        <v>80</v>
      </c>
      <c r="J12" s="79" t="s">
        <v>104</v>
      </c>
      <c r="K12" s="79" t="s">
        <v>399</v>
      </c>
      <c r="L12" s="79" t="s">
        <v>82</v>
      </c>
      <c r="M12" s="79" t="s">
        <v>88</v>
      </c>
      <c r="N12" s="79" t="s">
        <v>89</v>
      </c>
      <c r="O12" s="79" t="s">
        <v>400</v>
      </c>
      <c r="P12" s="79" t="s">
        <v>90</v>
      </c>
      <c r="Q12" s="79"/>
      <c r="R12" s="79" t="s">
        <v>462</v>
      </c>
      <c r="S12" s="83">
        <v>36990</v>
      </c>
      <c r="T12" s="83">
        <v>36994</v>
      </c>
      <c r="U12" s="79" t="s">
        <v>103</v>
      </c>
      <c r="V12" s="79"/>
      <c r="W12" s="80">
        <v>36986</v>
      </c>
      <c r="X12" s="79" t="s">
        <v>666</v>
      </c>
      <c r="Y12" s="79" t="s">
        <v>371</v>
      </c>
      <c r="Z12" s="79">
        <v>50</v>
      </c>
      <c r="AA12" s="79">
        <v>46.75</v>
      </c>
      <c r="AB12" s="79">
        <v>22551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5</v>
      </c>
      <c r="E13" s="40">
        <f t="shared" si="2"/>
        <v>4000</v>
      </c>
      <c r="F13" s="41">
        <f t="shared" si="3"/>
        <v>184000</v>
      </c>
      <c r="G13" s="81" t="s">
        <v>78</v>
      </c>
      <c r="H13" s="81" t="s">
        <v>101</v>
      </c>
      <c r="I13" s="81" t="s">
        <v>80</v>
      </c>
      <c r="J13" s="81" t="s">
        <v>104</v>
      </c>
      <c r="K13" s="81" t="s">
        <v>399</v>
      </c>
      <c r="L13" s="81" t="s">
        <v>82</v>
      </c>
      <c r="M13" s="81" t="s">
        <v>88</v>
      </c>
      <c r="N13" s="81" t="s">
        <v>89</v>
      </c>
      <c r="O13" s="81" t="s">
        <v>400</v>
      </c>
      <c r="P13" s="81" t="s">
        <v>90</v>
      </c>
      <c r="Q13" s="81"/>
      <c r="R13" s="81" t="s">
        <v>462</v>
      </c>
      <c r="S13" s="84">
        <v>36990</v>
      </c>
      <c r="T13" s="84">
        <v>36994</v>
      </c>
      <c r="U13" s="81" t="s">
        <v>103</v>
      </c>
      <c r="V13" s="81"/>
      <c r="W13" s="82">
        <v>36986</v>
      </c>
      <c r="X13" s="81" t="s">
        <v>667</v>
      </c>
      <c r="Y13" s="81" t="s">
        <v>371</v>
      </c>
      <c r="Z13" s="81">
        <v>50</v>
      </c>
      <c r="AA13" s="81">
        <v>46</v>
      </c>
      <c r="AB13" s="81">
        <v>22518</v>
      </c>
    </row>
    <row r="14" spans="1:28" ht="25.5" x14ac:dyDescent="0.2">
      <c r="A14" s="41" t="str">
        <f t="shared" si="0"/>
        <v>Jeff King</v>
      </c>
      <c r="B14" s="38">
        <f t="shared" ref="B14:B19" si="4">IF(ISNUMBER(FIND("-",U14))=TRUE,VALUE(MID(U14,FIND("-",U14)-1,1)),16)</f>
        <v>7</v>
      </c>
      <c r="C14" s="38">
        <f t="shared" ref="C14:C19" si="5">IF(ISNUMBER(FIND("-",U14))=TRUE,VALUE(MID(U14,FIND("-",U14)+1,2)),24)</f>
        <v>22</v>
      </c>
      <c r="D14" s="39">
        <f t="shared" si="1"/>
        <v>1</v>
      </c>
      <c r="E14" s="40">
        <f t="shared" si="2"/>
        <v>800</v>
      </c>
      <c r="F14" s="41">
        <f t="shared" si="3"/>
        <v>37800</v>
      </c>
      <c r="G14" s="79" t="s">
        <v>78</v>
      </c>
      <c r="H14" s="79" t="s">
        <v>101</v>
      </c>
      <c r="I14" s="79" t="s">
        <v>80</v>
      </c>
      <c r="J14" s="79" t="s">
        <v>104</v>
      </c>
      <c r="K14" s="79" t="s">
        <v>399</v>
      </c>
      <c r="L14" s="79" t="s">
        <v>82</v>
      </c>
      <c r="M14" s="79" t="s">
        <v>88</v>
      </c>
      <c r="N14" s="79" t="s">
        <v>89</v>
      </c>
      <c r="O14" s="79" t="s">
        <v>400</v>
      </c>
      <c r="P14" s="79" t="s">
        <v>90</v>
      </c>
      <c r="Q14" s="79"/>
      <c r="R14" s="79" t="s">
        <v>83</v>
      </c>
      <c r="S14" s="83">
        <v>36987</v>
      </c>
      <c r="T14" s="83">
        <v>36987</v>
      </c>
      <c r="U14" s="79" t="s">
        <v>103</v>
      </c>
      <c r="V14" s="79"/>
      <c r="W14" s="80">
        <v>36986</v>
      </c>
      <c r="X14" s="79" t="s">
        <v>668</v>
      </c>
      <c r="Y14" s="79" t="s">
        <v>371</v>
      </c>
      <c r="Z14" s="79">
        <v>50</v>
      </c>
      <c r="AA14" s="79">
        <v>47.25</v>
      </c>
      <c r="AB14" s="79">
        <v>22208</v>
      </c>
    </row>
    <row r="15" spans="1:28" ht="25.5" x14ac:dyDescent="0.2">
      <c r="A15" s="41" t="str">
        <f t="shared" si="0"/>
        <v>Jeff King</v>
      </c>
      <c r="B15" s="38">
        <f t="shared" si="4"/>
        <v>7</v>
      </c>
      <c r="C15" s="38">
        <f t="shared" si="5"/>
        <v>22</v>
      </c>
      <c r="D15" s="39">
        <f t="shared" si="1"/>
        <v>1</v>
      </c>
      <c r="E15" s="40">
        <f t="shared" si="2"/>
        <v>800</v>
      </c>
      <c r="F15" s="41">
        <f t="shared" si="3"/>
        <v>38400</v>
      </c>
      <c r="G15" s="81" t="s">
        <v>78</v>
      </c>
      <c r="H15" s="81" t="s">
        <v>101</v>
      </c>
      <c r="I15" s="81" t="s">
        <v>80</v>
      </c>
      <c r="J15" s="81" t="s">
        <v>104</v>
      </c>
      <c r="K15" s="81" t="s">
        <v>399</v>
      </c>
      <c r="L15" s="81" t="s">
        <v>82</v>
      </c>
      <c r="M15" s="81" t="s">
        <v>88</v>
      </c>
      <c r="N15" s="81" t="s">
        <v>89</v>
      </c>
      <c r="O15" s="81" t="s">
        <v>400</v>
      </c>
      <c r="P15" s="81" t="s">
        <v>90</v>
      </c>
      <c r="Q15" s="81"/>
      <c r="R15" s="81" t="s">
        <v>83</v>
      </c>
      <c r="S15" s="84">
        <v>36987</v>
      </c>
      <c r="T15" s="84">
        <v>36987</v>
      </c>
      <c r="U15" s="81" t="s">
        <v>103</v>
      </c>
      <c r="V15" s="81"/>
      <c r="W15" s="82">
        <v>36986</v>
      </c>
      <c r="X15" s="81" t="s">
        <v>669</v>
      </c>
      <c r="Y15" s="81" t="s">
        <v>371</v>
      </c>
      <c r="Z15" s="81">
        <v>50</v>
      </c>
      <c r="AA15" s="81">
        <v>48</v>
      </c>
      <c r="AB15" s="81">
        <v>22210</v>
      </c>
    </row>
    <row r="16" spans="1:28" ht="25.5" x14ac:dyDescent="0.2">
      <c r="A16" s="41" t="str">
        <f t="shared" si="0"/>
        <v>Jeff King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37400</v>
      </c>
      <c r="G16" s="79" t="s">
        <v>78</v>
      </c>
      <c r="H16" s="79" t="s">
        <v>101</v>
      </c>
      <c r="I16" s="79" t="s">
        <v>80</v>
      </c>
      <c r="J16" s="79" t="s">
        <v>104</v>
      </c>
      <c r="K16" s="79" t="s">
        <v>399</v>
      </c>
      <c r="L16" s="79" t="s">
        <v>82</v>
      </c>
      <c r="M16" s="79" t="s">
        <v>88</v>
      </c>
      <c r="N16" s="79" t="s">
        <v>89</v>
      </c>
      <c r="O16" s="79" t="s">
        <v>400</v>
      </c>
      <c r="P16" s="79" t="s">
        <v>90</v>
      </c>
      <c r="Q16" s="79"/>
      <c r="R16" s="79" t="s">
        <v>83</v>
      </c>
      <c r="S16" s="83">
        <v>36987</v>
      </c>
      <c r="T16" s="83">
        <v>36987</v>
      </c>
      <c r="U16" s="79" t="s">
        <v>103</v>
      </c>
      <c r="V16" s="79"/>
      <c r="W16" s="80">
        <v>36986</v>
      </c>
      <c r="X16" s="79" t="s">
        <v>670</v>
      </c>
      <c r="Y16" s="79" t="s">
        <v>84</v>
      </c>
      <c r="Z16" s="79">
        <v>50</v>
      </c>
      <c r="AA16" s="79">
        <v>46.75</v>
      </c>
      <c r="AB16" s="79">
        <v>22231</v>
      </c>
    </row>
    <row r="17" spans="1:28" ht="25.5" x14ac:dyDescent="0.2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37000</v>
      </c>
      <c r="G17" s="81" t="s">
        <v>78</v>
      </c>
      <c r="H17" s="81" t="s">
        <v>101</v>
      </c>
      <c r="I17" s="81" t="s">
        <v>80</v>
      </c>
      <c r="J17" s="81" t="s">
        <v>104</v>
      </c>
      <c r="K17" s="81" t="s">
        <v>399</v>
      </c>
      <c r="L17" s="81" t="s">
        <v>82</v>
      </c>
      <c r="M17" s="81" t="s">
        <v>88</v>
      </c>
      <c r="N17" s="81" t="s">
        <v>89</v>
      </c>
      <c r="O17" s="81" t="s">
        <v>400</v>
      </c>
      <c r="P17" s="81" t="s">
        <v>90</v>
      </c>
      <c r="Q17" s="81"/>
      <c r="R17" s="81" t="s">
        <v>83</v>
      </c>
      <c r="S17" s="84">
        <v>36987</v>
      </c>
      <c r="T17" s="84">
        <v>36987</v>
      </c>
      <c r="U17" s="81" t="s">
        <v>103</v>
      </c>
      <c r="V17" s="81"/>
      <c r="W17" s="82">
        <v>36986</v>
      </c>
      <c r="X17" s="81" t="s">
        <v>671</v>
      </c>
      <c r="Y17" s="81" t="s">
        <v>84</v>
      </c>
      <c r="Z17" s="81">
        <v>50</v>
      </c>
      <c r="AA17" s="81">
        <v>46.25</v>
      </c>
      <c r="AB17" s="81">
        <v>22305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36600</v>
      </c>
      <c r="G18" s="79" t="s">
        <v>78</v>
      </c>
      <c r="H18" s="79" t="s">
        <v>101</v>
      </c>
      <c r="I18" s="79" t="s">
        <v>80</v>
      </c>
      <c r="J18" s="79" t="s">
        <v>104</v>
      </c>
      <c r="K18" s="79" t="s">
        <v>399</v>
      </c>
      <c r="L18" s="79" t="s">
        <v>82</v>
      </c>
      <c r="M18" s="79" t="s">
        <v>88</v>
      </c>
      <c r="N18" s="79" t="s">
        <v>89</v>
      </c>
      <c r="O18" s="79" t="s">
        <v>400</v>
      </c>
      <c r="P18" s="79" t="s">
        <v>90</v>
      </c>
      <c r="Q18" s="79"/>
      <c r="R18" s="79" t="s">
        <v>83</v>
      </c>
      <c r="S18" s="83">
        <v>36987</v>
      </c>
      <c r="T18" s="83">
        <v>36987</v>
      </c>
      <c r="U18" s="79" t="s">
        <v>103</v>
      </c>
      <c r="V18" s="79"/>
      <c r="W18" s="80">
        <v>36986</v>
      </c>
      <c r="X18" s="79" t="s">
        <v>672</v>
      </c>
      <c r="Y18" s="79" t="s">
        <v>84</v>
      </c>
      <c r="Z18" s="79">
        <v>50</v>
      </c>
      <c r="AA18" s="79">
        <v>45.75</v>
      </c>
      <c r="AB18" s="79">
        <v>22327</v>
      </c>
    </row>
    <row r="19" spans="1:28" ht="25.5" x14ac:dyDescent="0.2">
      <c r="A19" s="41" t="str">
        <f t="shared" si="0"/>
        <v>Mike Carson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37600</v>
      </c>
      <c r="G19" s="81" t="s">
        <v>78</v>
      </c>
      <c r="H19" s="81" t="s">
        <v>101</v>
      </c>
      <c r="I19" s="81" t="s">
        <v>80</v>
      </c>
      <c r="J19" s="81" t="s">
        <v>105</v>
      </c>
      <c r="K19" s="81" t="s">
        <v>673</v>
      </c>
      <c r="L19" s="81" t="s">
        <v>82</v>
      </c>
      <c r="M19" s="81" t="s">
        <v>88</v>
      </c>
      <c r="N19" s="81" t="s">
        <v>89</v>
      </c>
      <c r="O19" s="81" t="s">
        <v>335</v>
      </c>
      <c r="P19" s="81" t="s">
        <v>90</v>
      </c>
      <c r="Q19" s="81"/>
      <c r="R19" s="81" t="s">
        <v>83</v>
      </c>
      <c r="S19" s="84">
        <v>36987</v>
      </c>
      <c r="T19" s="84">
        <v>36987</v>
      </c>
      <c r="U19" s="81" t="s">
        <v>103</v>
      </c>
      <c r="V19" s="81"/>
      <c r="W19" s="82">
        <v>36986</v>
      </c>
      <c r="X19" s="81" t="s">
        <v>674</v>
      </c>
      <c r="Y19" s="81" t="s">
        <v>84</v>
      </c>
      <c r="Z19" s="81">
        <v>50</v>
      </c>
      <c r="AA19" s="81">
        <v>47</v>
      </c>
      <c r="AB19" s="81">
        <v>22228</v>
      </c>
    </row>
    <row r="20" spans="1:28" ht="25.5" x14ac:dyDescent="0.2">
      <c r="A20" s="41" t="str">
        <f t="shared" si="0"/>
        <v>Mike Carson</v>
      </c>
      <c r="B20" s="38">
        <f t="shared" ref="B20:B83" si="6">IF(ISNUMBER(FIND("-",U20))=TRUE,VALUE(MID(U20,FIND("-",U20)-1,1)),16)</f>
        <v>7</v>
      </c>
      <c r="C20" s="38">
        <f t="shared" ref="C20:C83" si="7">IF(ISNUMBER(FIND("-",U20))=TRUE,VALUE(MID(U20,FIND("-",U20)+1,2)),24)</f>
        <v>22</v>
      </c>
      <c r="D20" s="39">
        <f t="shared" si="1"/>
        <v>1</v>
      </c>
      <c r="E20" s="40">
        <f t="shared" si="2"/>
        <v>800</v>
      </c>
      <c r="F20" s="41">
        <f t="shared" si="3"/>
        <v>44800</v>
      </c>
      <c r="G20" s="79" t="s">
        <v>78</v>
      </c>
      <c r="H20" s="79" t="s">
        <v>101</v>
      </c>
      <c r="I20" s="79" t="s">
        <v>80</v>
      </c>
      <c r="J20" s="79" t="s">
        <v>105</v>
      </c>
      <c r="K20" s="79" t="s">
        <v>673</v>
      </c>
      <c r="L20" s="79" t="s">
        <v>82</v>
      </c>
      <c r="M20" s="79" t="s">
        <v>88</v>
      </c>
      <c r="N20" s="79" t="s">
        <v>89</v>
      </c>
      <c r="O20" s="79" t="s">
        <v>335</v>
      </c>
      <c r="P20" s="79" t="s">
        <v>90</v>
      </c>
      <c r="Q20" s="79"/>
      <c r="R20" s="79" t="s">
        <v>675</v>
      </c>
      <c r="S20" s="83">
        <v>36990</v>
      </c>
      <c r="T20" s="83">
        <v>36990</v>
      </c>
      <c r="U20" s="79" t="s">
        <v>103</v>
      </c>
      <c r="V20" s="79"/>
      <c r="W20" s="80">
        <v>36986</v>
      </c>
      <c r="X20" s="79" t="s">
        <v>676</v>
      </c>
      <c r="Y20" s="79" t="s">
        <v>371</v>
      </c>
      <c r="Z20" s="79">
        <v>50</v>
      </c>
      <c r="AA20" s="79">
        <v>56</v>
      </c>
      <c r="AB20" s="79">
        <v>22568</v>
      </c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262</v>
      </c>
      <c r="B1" s="52"/>
      <c r="C1" s="52"/>
    </row>
    <row r="2" spans="1:25" x14ac:dyDescent="0.2">
      <c r="A2" s="105" t="s">
        <v>263</v>
      </c>
      <c r="B2" s="52"/>
      <c r="C2" s="52"/>
    </row>
    <row r="3" spans="1:25" x14ac:dyDescent="0.2">
      <c r="A3" s="104">
        <f>'E-Mail'!$B$1</f>
        <v>36986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75</v>
      </c>
      <c r="B5" s="20" t="s">
        <v>74</v>
      </c>
      <c r="C5" s="20" t="s">
        <v>8</v>
      </c>
    </row>
    <row r="6" spans="1:25" x14ac:dyDescent="0.2">
      <c r="A6" s="17" t="s">
        <v>106</v>
      </c>
      <c r="B6" s="21">
        <f>COUNTIF($F$9:$F$5000,A6)</f>
        <v>1</v>
      </c>
      <c r="C6" s="21">
        <f>SUMIF($F$9:$F$5001,A6,$C$9:$C$5001)</f>
        <v>10000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/>
    </row>
    <row r="9" spans="1:25" ht="26.25" thickBot="1" x14ac:dyDescent="0.25">
      <c r="A9" s="44" t="s">
        <v>261</v>
      </c>
      <c r="B9" s="43" t="s">
        <v>265</v>
      </c>
      <c r="C9" s="44" t="s">
        <v>77</v>
      </c>
      <c r="D9" s="78" t="s">
        <v>276</v>
      </c>
      <c r="E9" s="78" t="s">
        <v>277</v>
      </c>
      <c r="F9" s="78" t="s">
        <v>278</v>
      </c>
      <c r="G9" s="78" t="s">
        <v>279</v>
      </c>
      <c r="H9" s="78" t="s">
        <v>280</v>
      </c>
      <c r="I9" s="78" t="s">
        <v>281</v>
      </c>
      <c r="J9" s="78" t="s">
        <v>282</v>
      </c>
      <c r="K9" s="78" t="s">
        <v>283</v>
      </c>
      <c r="L9" s="78" t="s">
        <v>284</v>
      </c>
      <c r="M9" s="78" t="s">
        <v>285</v>
      </c>
      <c r="N9" s="78" t="s">
        <v>286</v>
      </c>
      <c r="O9" s="78" t="s">
        <v>287</v>
      </c>
      <c r="P9" s="78" t="s">
        <v>288</v>
      </c>
      <c r="Q9" s="78" t="s">
        <v>289</v>
      </c>
      <c r="R9" s="78" t="s">
        <v>290</v>
      </c>
      <c r="S9" s="78" t="s">
        <v>291</v>
      </c>
      <c r="T9" s="78" t="s">
        <v>292</v>
      </c>
      <c r="U9" s="78" t="s">
        <v>293</v>
      </c>
      <c r="V9" s="78" t="s">
        <v>294</v>
      </c>
      <c r="W9" s="78" t="s">
        <v>295</v>
      </c>
      <c r="X9" s="78" t="s">
        <v>296</v>
      </c>
      <c r="Y9" s="78" t="s">
        <v>297</v>
      </c>
    </row>
    <row r="10" spans="1:25" ht="25.5" x14ac:dyDescent="0.2">
      <c r="A10" s="45" t="str">
        <f t="shared" ref="A10:A72" si="0">VLOOKUP(G10,DDEGL_USERS,2,FALSE)</f>
        <v>Wade Hicks</v>
      </c>
      <c r="B10" s="45">
        <f t="shared" ref="B10:B18" si="1">(YEAR(Q10)-YEAR(P10))*12+MONTH(Q10)-MONTH(P10)+1</f>
        <v>1</v>
      </c>
      <c r="C10" s="45">
        <f t="shared" ref="C10:C72" si="2">B10*W10</f>
        <v>10000</v>
      </c>
      <c r="D10" s="79" t="s">
        <v>78</v>
      </c>
      <c r="E10" s="79" t="s">
        <v>401</v>
      </c>
      <c r="F10" s="79" t="s">
        <v>106</v>
      </c>
      <c r="G10" s="79" t="s">
        <v>109</v>
      </c>
      <c r="H10" s="79" t="s">
        <v>402</v>
      </c>
      <c r="I10" s="79" t="s">
        <v>403</v>
      </c>
      <c r="J10" s="79" t="s">
        <v>404</v>
      </c>
      <c r="K10" s="79" t="s">
        <v>405</v>
      </c>
      <c r="L10" s="79" t="s">
        <v>406</v>
      </c>
      <c r="M10" s="79" t="s">
        <v>407</v>
      </c>
      <c r="N10" s="79"/>
      <c r="O10" s="79" t="s">
        <v>408</v>
      </c>
      <c r="P10" s="83">
        <v>36982</v>
      </c>
      <c r="Q10" s="83">
        <v>37011</v>
      </c>
      <c r="R10" s="79"/>
      <c r="S10" s="79" t="s">
        <v>409</v>
      </c>
      <c r="T10" s="80">
        <v>36986</v>
      </c>
      <c r="U10" s="79" t="s">
        <v>677</v>
      </c>
      <c r="V10" s="79" t="s">
        <v>371</v>
      </c>
      <c r="W10" s="79">
        <v>10000</v>
      </c>
      <c r="X10" s="79">
        <v>0.66749999999999998</v>
      </c>
      <c r="Y10" s="79">
        <v>22461</v>
      </c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3"/>
      <c r="Q11" s="83"/>
      <c r="R11" s="79"/>
      <c r="S11" s="79"/>
      <c r="T11" s="80"/>
      <c r="U11" s="79"/>
      <c r="V11" s="79"/>
      <c r="W11" s="79"/>
      <c r="X11" s="79"/>
      <c r="Y11" s="79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42"/>
      <c r="Q12" s="42"/>
      <c r="R12" s="33"/>
      <c r="S12" s="33"/>
      <c r="T12" s="34"/>
      <c r="U12" s="33"/>
      <c r="V12" s="33"/>
      <c r="W12" s="33"/>
      <c r="X12" s="33"/>
      <c r="Y12" s="33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37"/>
      <c r="Q13" s="37"/>
      <c r="R13" s="27"/>
      <c r="S13" s="27"/>
      <c r="T13" s="29"/>
      <c r="U13" s="27"/>
      <c r="V13" s="27"/>
      <c r="W13" s="27"/>
      <c r="X13" s="27"/>
      <c r="Y13" s="27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42"/>
      <c r="Q14" s="42"/>
      <c r="R14" s="33"/>
      <c r="S14" s="33"/>
      <c r="T14" s="34"/>
      <c r="U14" s="33"/>
      <c r="V14" s="33"/>
      <c r="W14" s="33"/>
      <c r="X14" s="33"/>
      <c r="Y14" s="33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37"/>
      <c r="Q15" s="37"/>
      <c r="R15" s="27"/>
      <c r="S15" s="27"/>
      <c r="T15" s="29"/>
      <c r="U15" s="27"/>
      <c r="V15" s="27"/>
      <c r="W15" s="27"/>
      <c r="X15" s="27"/>
      <c r="Y15" s="27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42"/>
      <c r="Q16" s="42"/>
      <c r="R16" s="33"/>
      <c r="S16" s="33"/>
      <c r="T16" s="34"/>
      <c r="U16" s="33"/>
      <c r="V16" s="33"/>
      <c r="W16" s="33"/>
      <c r="X16" s="33"/>
      <c r="Y16" s="33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37"/>
      <c r="Q17" s="37"/>
      <c r="R17" s="27"/>
      <c r="S17" s="27"/>
      <c r="T17" s="29"/>
      <c r="U17" s="27"/>
      <c r="V17" s="27"/>
      <c r="W17" s="27"/>
      <c r="X17" s="27"/>
      <c r="Y17" s="27"/>
    </row>
    <row r="18" spans="1:25" x14ac:dyDescent="0.2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42"/>
      <c r="Q18" s="42"/>
      <c r="R18" s="33"/>
      <c r="S18" s="33"/>
      <c r="T18" s="34"/>
      <c r="U18" s="33"/>
      <c r="V18" s="33"/>
      <c r="W18" s="33"/>
      <c r="X18" s="33"/>
      <c r="Y18" s="33"/>
    </row>
    <row r="19" spans="1:25" x14ac:dyDescent="0.2">
      <c r="A19" s="45" t="e">
        <f t="shared" si="0"/>
        <v>#N/A</v>
      </c>
      <c r="B19" s="45">
        <f t="shared" ref="B19:B82" si="3">(YEAR(Q19)-YEAR(P19))*12+MONTH(Q19)-MONTH(P19)+1</f>
        <v>1</v>
      </c>
      <c r="C19" s="45">
        <f t="shared" si="2"/>
        <v>0</v>
      </c>
    </row>
    <row r="20" spans="1:25" x14ac:dyDescent="0.2">
      <c r="A20" s="45" t="e">
        <f t="shared" si="0"/>
        <v>#N/A</v>
      </c>
      <c r="B20" s="45">
        <f t="shared" si="3"/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">
      <c r="A73" s="45" t="e">
        <f t="shared" ref="A73:A136" si="4">VLOOKUP(G73,DDEGL_USERS,2,FALSE)</f>
        <v>#N/A</v>
      </c>
      <c r="B73" s="45">
        <f t="shared" si="3"/>
        <v>1</v>
      </c>
      <c r="C73" s="45">
        <f t="shared" ref="C73:C136" si="5">B73*W73</f>
        <v>0</v>
      </c>
    </row>
    <row r="74" spans="1:3" x14ac:dyDescent="0.2">
      <c r="A74" s="45" t="e">
        <f t="shared" si="4"/>
        <v>#N/A</v>
      </c>
      <c r="B74" s="45">
        <f t="shared" si="3"/>
        <v>1</v>
      </c>
      <c r="C74" s="45">
        <f t="shared" si="5"/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ref="B83:B146" si="6">(YEAR(Q83)-YEAR(P83))*12+MONTH(Q83)-MONTH(P83)+1</f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si="6"/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">
      <c r="A137" s="45" t="e">
        <f t="shared" ref="A137:A200" si="7">VLOOKUP(G137,DDEGL_USERS,2,FALSE)</f>
        <v>#N/A</v>
      </c>
      <c r="B137" s="45">
        <f t="shared" si="6"/>
        <v>1</v>
      </c>
      <c r="C137" s="45">
        <f t="shared" ref="C137:C200" si="8">B137*W137</f>
        <v>0</v>
      </c>
    </row>
    <row r="138" spans="1:3" x14ac:dyDescent="0.2">
      <c r="A138" s="45" t="e">
        <f t="shared" si="7"/>
        <v>#N/A</v>
      </c>
      <c r="B138" s="45">
        <f t="shared" si="6"/>
        <v>1</v>
      </c>
      <c r="C138" s="45">
        <f t="shared" si="8"/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ref="B147:B210" si="9">(YEAR(Q147)-YEAR(P147))*12+MONTH(Q147)-MONTH(P147)+1</f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si="9"/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">
      <c r="A201" s="45" t="e">
        <f t="shared" ref="A201:A264" si="10">VLOOKUP(G201,DDEGL_USERS,2,FALSE)</f>
        <v>#N/A</v>
      </c>
      <c r="B201" s="45">
        <f t="shared" si="9"/>
        <v>1</v>
      </c>
      <c r="C201" s="45">
        <f t="shared" ref="C201:C264" si="11">B201*W201</f>
        <v>0</v>
      </c>
    </row>
    <row r="202" spans="1:3" x14ac:dyDescent="0.2">
      <c r="A202" s="45" t="e">
        <f t="shared" si="10"/>
        <v>#N/A</v>
      </c>
      <c r="B202" s="45">
        <f t="shared" si="9"/>
        <v>1</v>
      </c>
      <c r="C202" s="45">
        <f t="shared" si="11"/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ref="B211:B274" si="12">(YEAR(Q211)-YEAR(P211))*12+MONTH(Q211)-MONTH(P211)+1</f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si="12"/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">
      <c r="A265" s="45" t="e">
        <f t="shared" ref="A265:A328" si="13">VLOOKUP(G265,DDEGL_USERS,2,FALSE)</f>
        <v>#N/A</v>
      </c>
      <c r="B265" s="45">
        <f t="shared" si="12"/>
        <v>1</v>
      </c>
      <c r="C265" s="45">
        <f t="shared" ref="C265:C328" si="14">B265*W265</f>
        <v>0</v>
      </c>
    </row>
    <row r="266" spans="1:3" x14ac:dyDescent="0.2">
      <c r="A266" s="45" t="e">
        <f t="shared" si="13"/>
        <v>#N/A</v>
      </c>
      <c r="B266" s="45">
        <f t="shared" si="12"/>
        <v>1</v>
      </c>
      <c r="C266" s="45">
        <f t="shared" si="14"/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ref="B275:B338" si="15">(YEAR(Q275)-YEAR(P275))*12+MONTH(Q275)-MONTH(P275)+1</f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si="15"/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">
      <c r="A329" s="45" t="e">
        <f t="shared" ref="A329:A392" si="16">VLOOKUP(G329,DDEGL_USERS,2,FALSE)</f>
        <v>#N/A</v>
      </c>
      <c r="B329" s="45">
        <f t="shared" si="15"/>
        <v>1</v>
      </c>
      <c r="C329" s="45">
        <f t="shared" ref="C329:C392" si="17">B329*W329</f>
        <v>0</v>
      </c>
    </row>
    <row r="330" spans="1:3" x14ac:dyDescent="0.2">
      <c r="A330" s="45" t="e">
        <f t="shared" si="16"/>
        <v>#N/A</v>
      </c>
      <c r="B330" s="45">
        <f t="shared" si="15"/>
        <v>1</v>
      </c>
      <c r="C330" s="45">
        <f t="shared" si="17"/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ref="B339:B402" si="18">(YEAR(Q339)-YEAR(P339))*12+MONTH(Q339)-MONTH(P339)+1</f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si="18"/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">
      <c r="A393" s="45" t="e">
        <f t="shared" ref="A393:A456" si="19">VLOOKUP(G393,DDEGL_USERS,2,FALSE)</f>
        <v>#N/A</v>
      </c>
      <c r="B393" s="45">
        <f t="shared" si="18"/>
        <v>1</v>
      </c>
      <c r="C393" s="45">
        <f t="shared" ref="C393:C456" si="20">B393*W393</f>
        <v>0</v>
      </c>
    </row>
    <row r="394" spans="1:3" x14ac:dyDescent="0.2">
      <c r="A394" s="45" t="e">
        <f t="shared" si="19"/>
        <v>#N/A</v>
      </c>
      <c r="B394" s="45">
        <f t="shared" si="18"/>
        <v>1</v>
      </c>
      <c r="C394" s="45">
        <f t="shared" si="20"/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ref="B403:B466" si="21">(YEAR(Q403)-YEAR(P403))*12+MONTH(Q403)-MONTH(P403)+1</f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si="21"/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">
      <c r="A457" s="45" t="e">
        <f t="shared" ref="A457:A507" si="22">VLOOKUP(G457,DDEGL_USERS,2,FALSE)</f>
        <v>#N/A</v>
      </c>
      <c r="B457" s="45">
        <f t="shared" si="21"/>
        <v>1</v>
      </c>
      <c r="C457" s="45">
        <f t="shared" ref="C457:C507" si="23">B457*W457</f>
        <v>0</v>
      </c>
    </row>
    <row r="458" spans="1:3" x14ac:dyDescent="0.2">
      <c r="A458" s="45" t="e">
        <f t="shared" si="22"/>
        <v>#N/A</v>
      </c>
      <c r="B458" s="45">
        <f t="shared" si="21"/>
        <v>1</v>
      </c>
      <c r="C458" s="45">
        <f t="shared" si="23"/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ref="B467:B507" si="24">(YEAR(Q467)-YEAR(P467))*12+MONTH(Q467)-MONTH(P467)+1</f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si="24"/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259</v>
      </c>
    </row>
    <row r="2" spans="1:8" ht="15.75" x14ac:dyDescent="0.25">
      <c r="A2" s="50" t="s">
        <v>260</v>
      </c>
    </row>
    <row r="4" spans="1:8" ht="15.75" x14ac:dyDescent="0.25">
      <c r="A4" s="18" t="s">
        <v>113</v>
      </c>
      <c r="D4" s="18" t="s">
        <v>114</v>
      </c>
      <c r="G4" s="18" t="s">
        <v>115</v>
      </c>
    </row>
    <row r="5" spans="1:8" x14ac:dyDescent="0.2">
      <c r="A5" s="23" t="s">
        <v>76</v>
      </c>
      <c r="B5" s="22" t="s">
        <v>116</v>
      </c>
      <c r="D5" s="23" t="s">
        <v>76</v>
      </c>
      <c r="E5" s="22" t="s">
        <v>116</v>
      </c>
      <c r="G5" s="23" t="s">
        <v>76</v>
      </c>
      <c r="H5" s="22" t="s">
        <v>116</v>
      </c>
    </row>
    <row r="6" spans="1:8" x14ac:dyDescent="0.2">
      <c r="A6" s="27" t="s">
        <v>117</v>
      </c>
      <c r="B6" s="26" t="s">
        <v>118</v>
      </c>
      <c r="D6" s="27" t="s">
        <v>102</v>
      </c>
      <c r="E6" s="26" t="s">
        <v>130</v>
      </c>
      <c r="G6" s="27" t="s">
        <v>107</v>
      </c>
      <c r="H6" s="26" t="s">
        <v>122</v>
      </c>
    </row>
    <row r="7" spans="1:8" x14ac:dyDescent="0.2">
      <c r="A7" s="33" t="s">
        <v>119</v>
      </c>
      <c r="B7" s="32" t="s">
        <v>120</v>
      </c>
      <c r="D7" s="33" t="s">
        <v>240</v>
      </c>
      <c r="E7" s="32" t="s">
        <v>134</v>
      </c>
      <c r="G7" s="33" t="s">
        <v>258</v>
      </c>
      <c r="H7" s="32" t="s">
        <v>170</v>
      </c>
    </row>
    <row r="8" spans="1:8" x14ac:dyDescent="0.2">
      <c r="A8" s="27" t="s">
        <v>121</v>
      </c>
      <c r="B8" s="26" t="s">
        <v>122</v>
      </c>
      <c r="D8" s="27" t="s">
        <v>241</v>
      </c>
      <c r="E8" s="26" t="s">
        <v>141</v>
      </c>
      <c r="G8" s="27" t="s">
        <v>108</v>
      </c>
      <c r="H8" s="26" t="s">
        <v>203</v>
      </c>
    </row>
    <row r="9" spans="1:8" x14ac:dyDescent="0.2">
      <c r="A9" s="33" t="s">
        <v>123</v>
      </c>
      <c r="B9" s="32" t="s">
        <v>124</v>
      </c>
      <c r="D9" s="33" t="s">
        <v>242</v>
      </c>
      <c r="E9" s="32" t="s">
        <v>243</v>
      </c>
      <c r="G9" s="33" t="s">
        <v>109</v>
      </c>
      <c r="H9" s="32" t="s">
        <v>239</v>
      </c>
    </row>
    <row r="10" spans="1:8" x14ac:dyDescent="0.2">
      <c r="A10" s="27" t="s">
        <v>125</v>
      </c>
      <c r="B10" s="26" t="s">
        <v>126</v>
      </c>
      <c r="D10" s="27" t="s">
        <v>244</v>
      </c>
      <c r="E10" s="26" t="s">
        <v>245</v>
      </c>
      <c r="G10" s="11"/>
      <c r="H10" s="48"/>
    </row>
    <row r="11" spans="1:8" x14ac:dyDescent="0.2">
      <c r="A11" s="33" t="s">
        <v>127</v>
      </c>
      <c r="B11" s="32" t="s">
        <v>128</v>
      </c>
      <c r="D11" s="33" t="s">
        <v>246</v>
      </c>
      <c r="E11" s="32" t="s">
        <v>164</v>
      </c>
    </row>
    <row r="12" spans="1:8" x14ac:dyDescent="0.2">
      <c r="A12" s="27" t="s">
        <v>129</v>
      </c>
      <c r="B12" s="26" t="s">
        <v>130</v>
      </c>
      <c r="D12" s="27" t="s">
        <v>247</v>
      </c>
      <c r="E12" s="26" t="s">
        <v>156</v>
      </c>
    </row>
    <row r="13" spans="1:8" x14ac:dyDescent="0.2">
      <c r="A13" s="33" t="s">
        <v>131</v>
      </c>
      <c r="B13" s="32" t="s">
        <v>132</v>
      </c>
      <c r="D13" s="33" t="s">
        <v>248</v>
      </c>
      <c r="E13" s="32" t="s">
        <v>170</v>
      </c>
    </row>
    <row r="14" spans="1:8" x14ac:dyDescent="0.2">
      <c r="A14" s="27" t="s">
        <v>133</v>
      </c>
      <c r="B14" s="26" t="s">
        <v>134</v>
      </c>
      <c r="D14" s="27" t="s">
        <v>249</v>
      </c>
      <c r="E14" s="26" t="s">
        <v>175</v>
      </c>
    </row>
    <row r="15" spans="1:8" x14ac:dyDescent="0.2">
      <c r="A15" s="33" t="s">
        <v>135</v>
      </c>
      <c r="B15" s="32" t="s">
        <v>134</v>
      </c>
      <c r="D15" s="33" t="s">
        <v>250</v>
      </c>
      <c r="E15" s="32" t="s">
        <v>177</v>
      </c>
    </row>
    <row r="16" spans="1:8" x14ac:dyDescent="0.2">
      <c r="A16" s="27" t="s">
        <v>136</v>
      </c>
      <c r="B16" s="26" t="s">
        <v>137</v>
      </c>
      <c r="D16" s="27" t="s">
        <v>104</v>
      </c>
      <c r="E16" s="26" t="s">
        <v>186</v>
      </c>
    </row>
    <row r="17" spans="1:5" x14ac:dyDescent="0.2">
      <c r="A17" s="33" t="s">
        <v>138</v>
      </c>
      <c r="B17" s="32" t="s">
        <v>139</v>
      </c>
      <c r="D17" s="33" t="s">
        <v>251</v>
      </c>
      <c r="E17" s="32" t="s">
        <v>193</v>
      </c>
    </row>
    <row r="18" spans="1:5" x14ac:dyDescent="0.2">
      <c r="A18" s="27" t="s">
        <v>140</v>
      </c>
      <c r="B18" s="26" t="s">
        <v>141</v>
      </c>
      <c r="D18" s="27" t="s">
        <v>252</v>
      </c>
      <c r="E18" s="26" t="s">
        <v>199</v>
      </c>
    </row>
    <row r="19" spans="1:5" x14ac:dyDescent="0.2">
      <c r="A19" s="33" t="s">
        <v>86</v>
      </c>
      <c r="B19" s="32" t="s">
        <v>142</v>
      </c>
      <c r="D19" s="33" t="s">
        <v>105</v>
      </c>
      <c r="E19" s="32" t="s">
        <v>209</v>
      </c>
    </row>
    <row r="20" spans="1:5" x14ac:dyDescent="0.2">
      <c r="A20" s="27" t="s">
        <v>143</v>
      </c>
      <c r="B20" s="26" t="s">
        <v>144</v>
      </c>
      <c r="D20" s="27" t="s">
        <v>253</v>
      </c>
      <c r="E20" s="26" t="s">
        <v>212</v>
      </c>
    </row>
    <row r="21" spans="1:5" x14ac:dyDescent="0.2">
      <c r="A21" s="33" t="s">
        <v>145</v>
      </c>
      <c r="B21" s="32" t="s">
        <v>146</v>
      </c>
      <c r="D21" s="33" t="s">
        <v>254</v>
      </c>
      <c r="E21" s="32" t="s">
        <v>214</v>
      </c>
    </row>
    <row r="22" spans="1:5" x14ac:dyDescent="0.2">
      <c r="A22" s="27" t="s">
        <v>147</v>
      </c>
      <c r="B22" s="26" t="s">
        <v>148</v>
      </c>
      <c r="D22" s="27" t="s">
        <v>255</v>
      </c>
      <c r="E22" s="26" t="s">
        <v>221</v>
      </c>
    </row>
    <row r="23" spans="1:5" x14ac:dyDescent="0.2">
      <c r="A23" s="33" t="s">
        <v>91</v>
      </c>
      <c r="B23" s="32" t="s">
        <v>149</v>
      </c>
      <c r="D23" s="33" t="s">
        <v>256</v>
      </c>
      <c r="E23" s="32" t="s">
        <v>225</v>
      </c>
    </row>
    <row r="24" spans="1:5" x14ac:dyDescent="0.2">
      <c r="A24" s="27" t="s">
        <v>92</v>
      </c>
      <c r="B24" s="26" t="s">
        <v>150</v>
      </c>
      <c r="D24" s="27" t="s">
        <v>257</v>
      </c>
      <c r="E24" s="26" t="s">
        <v>235</v>
      </c>
    </row>
    <row r="25" spans="1:5" x14ac:dyDescent="0.2">
      <c r="A25" s="33" t="s">
        <v>151</v>
      </c>
      <c r="B25" s="32" t="s">
        <v>152</v>
      </c>
    </row>
    <row r="26" spans="1:5" x14ac:dyDescent="0.2">
      <c r="A26" s="27" t="s">
        <v>153</v>
      </c>
      <c r="B26" s="26" t="s">
        <v>154</v>
      </c>
    </row>
    <row r="27" spans="1:5" x14ac:dyDescent="0.2">
      <c r="A27" s="33" t="s">
        <v>155</v>
      </c>
      <c r="B27" s="32" t="s">
        <v>156</v>
      </c>
    </row>
    <row r="28" spans="1:5" x14ac:dyDescent="0.2">
      <c r="A28" s="27" t="s">
        <v>157</v>
      </c>
      <c r="B28" s="26" t="s">
        <v>158</v>
      </c>
    </row>
    <row r="29" spans="1:5" x14ac:dyDescent="0.2">
      <c r="A29" s="33" t="s">
        <v>93</v>
      </c>
      <c r="B29" s="32" t="s">
        <v>159</v>
      </c>
    </row>
    <row r="30" spans="1:5" x14ac:dyDescent="0.2">
      <c r="A30" s="27" t="s">
        <v>160</v>
      </c>
      <c r="B30" s="26" t="s">
        <v>161</v>
      </c>
    </row>
    <row r="31" spans="1:5" x14ac:dyDescent="0.2">
      <c r="A31" s="33" t="s">
        <v>94</v>
      </c>
      <c r="B31" s="32" t="s">
        <v>162</v>
      </c>
    </row>
    <row r="32" spans="1:5" x14ac:dyDescent="0.2">
      <c r="A32" s="27" t="s">
        <v>163</v>
      </c>
      <c r="B32" s="26" t="s">
        <v>164</v>
      </c>
    </row>
    <row r="33" spans="1:2" x14ac:dyDescent="0.2">
      <c r="A33" s="33" t="s">
        <v>165</v>
      </c>
      <c r="B33" s="32" t="s">
        <v>166</v>
      </c>
    </row>
    <row r="34" spans="1:2" x14ac:dyDescent="0.2">
      <c r="A34" s="27" t="s">
        <v>167</v>
      </c>
      <c r="B34" s="26" t="s">
        <v>168</v>
      </c>
    </row>
    <row r="35" spans="1:2" x14ac:dyDescent="0.2">
      <c r="A35" s="33" t="s">
        <v>169</v>
      </c>
      <c r="B35" s="32" t="s">
        <v>170</v>
      </c>
    </row>
    <row r="36" spans="1:2" x14ac:dyDescent="0.2">
      <c r="A36" s="27" t="s">
        <v>95</v>
      </c>
      <c r="B36" s="26" t="s">
        <v>171</v>
      </c>
    </row>
    <row r="37" spans="1:2" x14ac:dyDescent="0.2">
      <c r="A37" s="33" t="s">
        <v>96</v>
      </c>
      <c r="B37" s="32" t="s">
        <v>172</v>
      </c>
    </row>
    <row r="38" spans="1:2" x14ac:dyDescent="0.2">
      <c r="A38" s="27" t="s">
        <v>97</v>
      </c>
      <c r="B38" s="26" t="s">
        <v>173</v>
      </c>
    </row>
    <row r="39" spans="1:2" x14ac:dyDescent="0.2">
      <c r="A39" s="33" t="s">
        <v>174</v>
      </c>
      <c r="B39" s="32" t="s">
        <v>175</v>
      </c>
    </row>
    <row r="40" spans="1:2" x14ac:dyDescent="0.2">
      <c r="A40" s="27" t="s">
        <v>176</v>
      </c>
      <c r="B40" s="26" t="s">
        <v>177</v>
      </c>
    </row>
    <row r="41" spans="1:2" x14ac:dyDescent="0.2">
      <c r="A41" s="33" t="s">
        <v>178</v>
      </c>
      <c r="B41" s="32" t="s">
        <v>179</v>
      </c>
    </row>
    <row r="42" spans="1:2" x14ac:dyDescent="0.2">
      <c r="A42" s="27" t="s">
        <v>180</v>
      </c>
      <c r="B42" s="26" t="s">
        <v>150</v>
      </c>
    </row>
    <row r="43" spans="1:2" x14ac:dyDescent="0.2">
      <c r="A43" s="33" t="s">
        <v>181</v>
      </c>
      <c r="B43" s="32" t="s">
        <v>182</v>
      </c>
    </row>
    <row r="44" spans="1:2" x14ac:dyDescent="0.2">
      <c r="A44" s="27" t="s">
        <v>183</v>
      </c>
      <c r="B44" s="26" t="s">
        <v>184</v>
      </c>
    </row>
    <row r="45" spans="1:2" x14ac:dyDescent="0.2">
      <c r="A45" s="33" t="s">
        <v>185</v>
      </c>
      <c r="B45" s="32" t="s">
        <v>186</v>
      </c>
    </row>
    <row r="46" spans="1:2" x14ac:dyDescent="0.2">
      <c r="A46" s="27" t="s">
        <v>187</v>
      </c>
      <c r="B46" s="26" t="s">
        <v>154</v>
      </c>
    </row>
    <row r="47" spans="1:2" x14ac:dyDescent="0.2">
      <c r="A47" s="33" t="s">
        <v>188</v>
      </c>
      <c r="B47" s="32" t="s">
        <v>189</v>
      </c>
    </row>
    <row r="48" spans="1:2" x14ac:dyDescent="0.2">
      <c r="A48" s="27" t="s">
        <v>190</v>
      </c>
      <c r="B48" s="26" t="s">
        <v>189</v>
      </c>
    </row>
    <row r="49" spans="1:2" x14ac:dyDescent="0.2">
      <c r="A49" s="33" t="s">
        <v>191</v>
      </c>
      <c r="B49" s="32" t="s">
        <v>156</v>
      </c>
    </row>
    <row r="50" spans="1:2" x14ac:dyDescent="0.2">
      <c r="A50" s="27" t="s">
        <v>192</v>
      </c>
      <c r="B50" s="26" t="s">
        <v>193</v>
      </c>
    </row>
    <row r="51" spans="1:2" x14ac:dyDescent="0.2">
      <c r="A51" s="33" t="s">
        <v>194</v>
      </c>
      <c r="B51" s="32" t="s">
        <v>195</v>
      </c>
    </row>
    <row r="52" spans="1:2" x14ac:dyDescent="0.2">
      <c r="A52" s="27" t="s">
        <v>196</v>
      </c>
      <c r="B52" s="26" t="s">
        <v>197</v>
      </c>
    </row>
    <row r="53" spans="1:2" x14ac:dyDescent="0.2">
      <c r="A53" s="33" t="s">
        <v>198</v>
      </c>
      <c r="B53" s="32" t="s">
        <v>199</v>
      </c>
    </row>
    <row r="54" spans="1:2" x14ac:dyDescent="0.2">
      <c r="A54" s="27" t="s">
        <v>200</v>
      </c>
      <c r="B54" s="26" t="s">
        <v>201</v>
      </c>
    </row>
    <row r="55" spans="1:2" x14ac:dyDescent="0.2">
      <c r="A55" s="33" t="s">
        <v>202</v>
      </c>
      <c r="B55" s="32" t="s">
        <v>203</v>
      </c>
    </row>
    <row r="56" spans="1:2" x14ac:dyDescent="0.2">
      <c r="A56" s="27" t="s">
        <v>204</v>
      </c>
      <c r="B56" s="26" t="s">
        <v>205</v>
      </c>
    </row>
    <row r="57" spans="1:2" x14ac:dyDescent="0.2">
      <c r="A57" s="33" t="s">
        <v>206</v>
      </c>
      <c r="B57" s="32" t="s">
        <v>207</v>
      </c>
    </row>
    <row r="58" spans="1:2" x14ac:dyDescent="0.2">
      <c r="A58" s="27" t="s">
        <v>208</v>
      </c>
      <c r="B58" s="26" t="s">
        <v>209</v>
      </c>
    </row>
    <row r="59" spans="1:2" x14ac:dyDescent="0.2">
      <c r="A59" s="33" t="s">
        <v>210</v>
      </c>
      <c r="B59" s="32" t="s">
        <v>211</v>
      </c>
    </row>
    <row r="60" spans="1:2" x14ac:dyDescent="0.2">
      <c r="A60" s="27" t="s">
        <v>81</v>
      </c>
      <c r="B60" s="26" t="s">
        <v>212</v>
      </c>
    </row>
    <row r="61" spans="1:2" x14ac:dyDescent="0.2">
      <c r="A61" s="33" t="s">
        <v>213</v>
      </c>
      <c r="B61" s="32" t="s">
        <v>214</v>
      </c>
    </row>
    <row r="62" spans="1:2" x14ac:dyDescent="0.2">
      <c r="A62" s="27" t="s">
        <v>215</v>
      </c>
      <c r="B62" s="26" t="s">
        <v>216</v>
      </c>
    </row>
    <row r="63" spans="1:2" x14ac:dyDescent="0.2">
      <c r="A63" s="33" t="s">
        <v>217</v>
      </c>
      <c r="B63" s="32" t="s">
        <v>164</v>
      </c>
    </row>
    <row r="64" spans="1:2" x14ac:dyDescent="0.2">
      <c r="A64" s="27" t="s">
        <v>218</v>
      </c>
      <c r="B64" s="26" t="s">
        <v>219</v>
      </c>
    </row>
    <row r="65" spans="1:2" x14ac:dyDescent="0.2">
      <c r="A65" s="33" t="s">
        <v>220</v>
      </c>
      <c r="B65" s="32" t="s">
        <v>221</v>
      </c>
    </row>
    <row r="66" spans="1:2" x14ac:dyDescent="0.2">
      <c r="A66" s="27" t="s">
        <v>222</v>
      </c>
      <c r="B66" s="26" t="s">
        <v>223</v>
      </c>
    </row>
    <row r="67" spans="1:2" x14ac:dyDescent="0.2">
      <c r="A67" s="33" t="s">
        <v>224</v>
      </c>
      <c r="B67" s="32" t="s">
        <v>225</v>
      </c>
    </row>
    <row r="68" spans="1:2" x14ac:dyDescent="0.2">
      <c r="A68" s="27" t="s">
        <v>226</v>
      </c>
      <c r="B68" s="26" t="s">
        <v>227</v>
      </c>
    </row>
    <row r="69" spans="1:2" x14ac:dyDescent="0.2">
      <c r="A69" s="33" t="s">
        <v>228</v>
      </c>
      <c r="B69" s="32" t="s">
        <v>229</v>
      </c>
    </row>
    <row r="70" spans="1:2" x14ac:dyDescent="0.2">
      <c r="A70" s="27" t="s">
        <v>230</v>
      </c>
      <c r="B70" s="26" t="s">
        <v>231</v>
      </c>
    </row>
    <row r="71" spans="1:2" x14ac:dyDescent="0.2">
      <c r="A71" s="33" t="s">
        <v>232</v>
      </c>
      <c r="B71" s="32" t="s">
        <v>233</v>
      </c>
    </row>
    <row r="72" spans="1:2" x14ac:dyDescent="0.2">
      <c r="A72" s="27" t="s">
        <v>234</v>
      </c>
      <c r="B72" s="26" t="s">
        <v>235</v>
      </c>
    </row>
    <row r="73" spans="1:2" x14ac:dyDescent="0.2">
      <c r="A73" s="33" t="s">
        <v>236</v>
      </c>
      <c r="B73" s="32" t="s">
        <v>237</v>
      </c>
    </row>
    <row r="74" spans="1:2" x14ac:dyDescent="0.2">
      <c r="A74" s="27" t="s">
        <v>238</v>
      </c>
      <c r="B74" s="26" t="s">
        <v>239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1.140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140625" customWidth="1"/>
    <col min="10" max="10" width="11.5703125" customWidth="1"/>
    <col min="11" max="11" width="8.140625" bestFit="1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271</v>
      </c>
    </row>
    <row r="2" spans="1:19" x14ac:dyDescent="0.2">
      <c r="A2" s="17" t="s">
        <v>304</v>
      </c>
    </row>
    <row r="3" spans="1:19" x14ac:dyDescent="0.2">
      <c r="A3" s="17" t="s">
        <v>305</v>
      </c>
    </row>
    <row r="4" spans="1:19" x14ac:dyDescent="0.2">
      <c r="A4" s="104">
        <f>'E-Mail'!B1</f>
        <v>36986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110</v>
      </c>
      <c r="B6" s="101"/>
      <c r="C6" s="101"/>
      <c r="D6" s="101"/>
      <c r="E6" s="102"/>
      <c r="G6" s="100" t="s">
        <v>111</v>
      </c>
      <c r="H6" s="101"/>
      <c r="I6" s="101"/>
      <c r="J6" s="101"/>
      <c r="K6" s="102"/>
      <c r="M6" s="100" t="s">
        <v>112</v>
      </c>
      <c r="N6" s="101"/>
      <c r="O6" s="101"/>
      <c r="P6" s="101"/>
      <c r="Q6" s="102"/>
      <c r="S6" s="18"/>
    </row>
    <row r="7" spans="1:19" ht="13.5" thickBot="1" x14ac:dyDescent="0.25">
      <c r="A7" s="107" t="s">
        <v>306</v>
      </c>
      <c r="B7" s="108">
        <f>'E-Mail'!C6</f>
        <v>83565000</v>
      </c>
      <c r="C7" s="35"/>
      <c r="D7" s="6" t="s">
        <v>411</v>
      </c>
      <c r="E7" s="109">
        <f>VLOOKUP("Grand Total",$A$9:$E$23,5,FALSE)/B7</f>
        <v>3.2758930174115956E-2</v>
      </c>
      <c r="G7" s="107" t="s">
        <v>307</v>
      </c>
      <c r="H7" s="108">
        <f>'E-Mail'!C5</f>
        <v>4489600</v>
      </c>
      <c r="I7" s="35"/>
      <c r="J7" s="6" t="s">
        <v>411</v>
      </c>
      <c r="K7" s="109">
        <f>VLOOKUP("Grand Total",$G$9:$K$23,5,FALSE)/H7</f>
        <v>5.185317177476835E-2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64</v>
      </c>
      <c r="E8" s="110"/>
      <c r="G8" s="10"/>
      <c r="H8" s="114"/>
      <c r="I8" s="114"/>
      <c r="J8" s="85" t="s">
        <v>64</v>
      </c>
      <c r="K8" s="110"/>
      <c r="M8" s="19" t="s">
        <v>73</v>
      </c>
    </row>
    <row r="9" spans="1:19" x14ac:dyDescent="0.2">
      <c r="A9" s="85" t="s">
        <v>60</v>
      </c>
      <c r="B9" s="85" t="s">
        <v>48</v>
      </c>
      <c r="C9" s="85" t="s">
        <v>59</v>
      </c>
      <c r="D9" s="13" t="s">
        <v>320</v>
      </c>
      <c r="E9" s="15" t="s">
        <v>319</v>
      </c>
      <c r="G9" s="85" t="s">
        <v>60</v>
      </c>
      <c r="H9" s="85" t="s">
        <v>48</v>
      </c>
      <c r="I9" s="85" t="s">
        <v>59</v>
      </c>
      <c r="J9" s="13" t="s">
        <v>65</v>
      </c>
      <c r="K9" s="15" t="s">
        <v>8</v>
      </c>
    </row>
    <row r="10" spans="1:19" x14ac:dyDescent="0.2">
      <c r="A10" s="10" t="s">
        <v>316</v>
      </c>
      <c r="B10" s="10" t="s">
        <v>27</v>
      </c>
      <c r="C10" s="10" t="s">
        <v>19</v>
      </c>
      <c r="D10" s="13">
        <v>2</v>
      </c>
      <c r="E10" s="15">
        <v>2737500</v>
      </c>
      <c r="G10" s="10" t="s">
        <v>644</v>
      </c>
      <c r="H10" s="10" t="s">
        <v>10</v>
      </c>
      <c r="I10" s="10" t="s">
        <v>13</v>
      </c>
      <c r="J10" s="13">
        <v>1</v>
      </c>
      <c r="K10" s="15">
        <v>800</v>
      </c>
    </row>
    <row r="11" spans="1:19" x14ac:dyDescent="0.2">
      <c r="A11" s="11" t="s">
        <v>63</v>
      </c>
      <c r="B11" s="12"/>
      <c r="C11" s="12"/>
      <c r="D11" s="14">
        <v>2</v>
      </c>
      <c r="E11" s="16">
        <v>2737500</v>
      </c>
      <c r="G11" s="10" t="s">
        <v>69</v>
      </c>
      <c r="H11" s="10" t="s">
        <v>10</v>
      </c>
      <c r="I11" s="10" t="s">
        <v>13</v>
      </c>
      <c r="J11" s="13">
        <v>1</v>
      </c>
      <c r="K11" s="15">
        <v>4000</v>
      </c>
    </row>
    <row r="12" spans="1:19" x14ac:dyDescent="0.2">
      <c r="G12" s="10" t="s">
        <v>451</v>
      </c>
      <c r="H12" s="10" t="s">
        <v>10</v>
      </c>
      <c r="I12" s="10" t="s">
        <v>13</v>
      </c>
      <c r="J12" s="13">
        <v>2</v>
      </c>
      <c r="K12" s="15">
        <v>20800</v>
      </c>
    </row>
    <row r="13" spans="1:19" x14ac:dyDescent="0.2">
      <c r="G13" s="10" t="s">
        <v>646</v>
      </c>
      <c r="H13" s="10" t="s">
        <v>10</v>
      </c>
      <c r="I13" s="10" t="s">
        <v>13</v>
      </c>
      <c r="J13" s="13">
        <v>1</v>
      </c>
      <c r="K13" s="15">
        <v>176000</v>
      </c>
    </row>
    <row r="14" spans="1:19" x14ac:dyDescent="0.2">
      <c r="G14" s="10" t="s">
        <v>640</v>
      </c>
      <c r="H14" s="10" t="s">
        <v>10</v>
      </c>
      <c r="I14" s="10" t="s">
        <v>13</v>
      </c>
      <c r="J14" s="13">
        <v>3</v>
      </c>
      <c r="K14" s="15">
        <v>31200</v>
      </c>
    </row>
    <row r="15" spans="1:19" x14ac:dyDescent="0.2">
      <c r="G15" s="11" t="s">
        <v>63</v>
      </c>
      <c r="H15" s="12"/>
      <c r="I15" s="12"/>
      <c r="J15" s="14">
        <v>8</v>
      </c>
      <c r="K15" s="16">
        <v>232800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zoomScale="85" workbookViewId="0"/>
  </sheetViews>
  <sheetFormatPr defaultRowHeight="12.75" x14ac:dyDescent="0.2"/>
  <cols>
    <col min="1" max="1" width="15.5703125" customWidth="1"/>
    <col min="2" max="2" width="15.140625" customWidth="1"/>
    <col min="3" max="3" width="12.42578125" customWidth="1"/>
    <col min="4" max="4" width="16.28515625" customWidth="1"/>
    <col min="5" max="5" width="2.28515625" customWidth="1"/>
    <col min="6" max="6" width="21.5703125" customWidth="1"/>
    <col min="7" max="7" width="15.140625" customWidth="1"/>
    <col min="8" max="8" width="12.42578125" customWidth="1"/>
    <col min="9" max="9" width="16.28515625" customWidth="1"/>
    <col min="10" max="10" width="2.28515625" style="95" customWidth="1"/>
    <col min="11" max="11" width="19.7109375" customWidth="1"/>
    <col min="12" max="12" width="15.140625" customWidth="1"/>
    <col min="13" max="13" width="12.42578125" customWidth="1"/>
    <col min="14" max="14" width="16.28515625" customWidth="1"/>
  </cols>
  <sheetData>
    <row r="1" spans="1:14" ht="18" x14ac:dyDescent="0.25">
      <c r="A1" s="51" t="s">
        <v>272</v>
      </c>
    </row>
    <row r="2" spans="1:14" x14ac:dyDescent="0.2">
      <c r="A2" s="17" t="s">
        <v>304</v>
      </c>
    </row>
    <row r="3" spans="1:14" x14ac:dyDescent="0.2">
      <c r="A3" s="17" t="s">
        <v>305</v>
      </c>
    </row>
    <row r="4" spans="1:14" x14ac:dyDescent="0.2">
      <c r="A4" s="104">
        <f>'E-Mail'!B1</f>
        <v>36986</v>
      </c>
    </row>
    <row r="5" spans="1:14" x14ac:dyDescent="0.2">
      <c r="A5" s="17"/>
    </row>
    <row r="6" spans="1:14" ht="14.25" x14ac:dyDescent="0.2">
      <c r="A6" s="106" t="s">
        <v>308</v>
      </c>
    </row>
    <row r="7" spans="1:14" ht="13.5" thickBot="1" x14ac:dyDescent="0.25">
      <c r="A7" s="17"/>
    </row>
    <row r="8" spans="1:14" ht="16.5" thickBot="1" x14ac:dyDescent="0.3">
      <c r="A8" s="103" t="s">
        <v>269</v>
      </c>
      <c r="B8" s="101"/>
      <c r="C8" s="101"/>
      <c r="D8" s="102"/>
      <c r="F8" s="103" t="s">
        <v>270</v>
      </c>
      <c r="G8" s="101"/>
      <c r="H8" s="101"/>
      <c r="I8" s="102"/>
      <c r="K8" s="103" t="s">
        <v>303</v>
      </c>
      <c r="L8" s="101"/>
      <c r="M8" s="101"/>
      <c r="N8" s="102"/>
    </row>
    <row r="9" spans="1:14" x14ac:dyDescent="0.2">
      <c r="A9" s="10"/>
      <c r="B9" s="114"/>
      <c r="C9" s="85" t="s">
        <v>64</v>
      </c>
      <c r="D9" s="110"/>
      <c r="F9" s="10"/>
      <c r="G9" s="114"/>
      <c r="H9" s="85" t="s">
        <v>64</v>
      </c>
      <c r="I9" s="110"/>
      <c r="J9" s="97"/>
      <c r="K9" s="10"/>
      <c r="L9" s="114"/>
      <c r="M9" s="85" t="s">
        <v>64</v>
      </c>
      <c r="N9" s="110"/>
    </row>
    <row r="10" spans="1:14" x14ac:dyDescent="0.2">
      <c r="A10" s="85" t="s">
        <v>278</v>
      </c>
      <c r="B10" s="111" t="s">
        <v>261</v>
      </c>
      <c r="C10" s="112" t="s">
        <v>65</v>
      </c>
      <c r="D10" s="113" t="s">
        <v>268</v>
      </c>
      <c r="F10" s="111" t="s">
        <v>278</v>
      </c>
      <c r="G10" s="111" t="s">
        <v>261</v>
      </c>
      <c r="H10" s="117" t="s">
        <v>65</v>
      </c>
      <c r="I10" s="113" t="s">
        <v>268</v>
      </c>
      <c r="J10" s="98"/>
      <c r="K10" s="111" t="s">
        <v>278</v>
      </c>
      <c r="L10" s="111" t="s">
        <v>261</v>
      </c>
      <c r="M10" s="117" t="s">
        <v>65</v>
      </c>
      <c r="N10" s="120" t="s">
        <v>268</v>
      </c>
    </row>
    <row r="11" spans="1:14" x14ac:dyDescent="0.2">
      <c r="A11" s="10" t="s">
        <v>80</v>
      </c>
      <c r="B11" s="10" t="s">
        <v>212</v>
      </c>
      <c r="C11" s="13">
        <v>1</v>
      </c>
      <c r="D11" s="15">
        <v>800</v>
      </c>
      <c r="F11" s="118" t="s">
        <v>80</v>
      </c>
      <c r="G11" s="10" t="s">
        <v>130</v>
      </c>
      <c r="H11" s="53">
        <v>2</v>
      </c>
      <c r="I11" s="15">
        <v>71200</v>
      </c>
      <c r="J11" s="98"/>
      <c r="K11" s="118" t="s">
        <v>106</v>
      </c>
      <c r="L11" s="10" t="s">
        <v>239</v>
      </c>
      <c r="M11" s="13">
        <v>1</v>
      </c>
      <c r="N11" s="15">
        <v>10000</v>
      </c>
    </row>
    <row r="12" spans="1:14" x14ac:dyDescent="0.2">
      <c r="A12" s="158"/>
      <c r="B12" s="47" t="s">
        <v>177</v>
      </c>
      <c r="C12" s="159">
        <v>2</v>
      </c>
      <c r="D12" s="55">
        <v>1600</v>
      </c>
      <c r="F12" s="119"/>
      <c r="G12" s="47" t="s">
        <v>186</v>
      </c>
      <c r="H12" s="54">
        <v>7</v>
      </c>
      <c r="I12" s="55">
        <v>12000</v>
      </c>
      <c r="J12" s="98"/>
      <c r="K12" s="86" t="s">
        <v>410</v>
      </c>
      <c r="L12" s="87"/>
      <c r="M12" s="88">
        <v>1</v>
      </c>
      <c r="N12" s="89">
        <v>10000</v>
      </c>
    </row>
    <row r="13" spans="1:14" x14ac:dyDescent="0.2">
      <c r="A13" s="86" t="s">
        <v>266</v>
      </c>
      <c r="B13" s="87"/>
      <c r="C13" s="88">
        <v>3</v>
      </c>
      <c r="D13" s="89">
        <v>2400</v>
      </c>
      <c r="F13" s="119"/>
      <c r="G13" s="47" t="s">
        <v>209</v>
      </c>
      <c r="H13" s="54">
        <v>2</v>
      </c>
      <c r="I13" s="55">
        <v>1600</v>
      </c>
      <c r="J13" s="98"/>
      <c r="K13" s="91" t="s">
        <v>63</v>
      </c>
      <c r="L13" s="92"/>
      <c r="M13" s="99">
        <v>1</v>
      </c>
      <c r="N13" s="94">
        <v>10000</v>
      </c>
    </row>
    <row r="14" spans="1:14" x14ac:dyDescent="0.2">
      <c r="A14" s="10" t="s">
        <v>85</v>
      </c>
      <c r="B14" s="10" t="s">
        <v>142</v>
      </c>
      <c r="C14" s="13">
        <v>4</v>
      </c>
      <c r="D14" s="15">
        <v>20000</v>
      </c>
      <c r="F14" s="86" t="s">
        <v>266</v>
      </c>
      <c r="G14" s="87"/>
      <c r="H14" s="90">
        <v>11</v>
      </c>
      <c r="I14" s="89">
        <v>84800</v>
      </c>
      <c r="J14" s="96"/>
    </row>
    <row r="15" spans="1:14" x14ac:dyDescent="0.2">
      <c r="A15" s="158"/>
      <c r="B15" s="47" t="s">
        <v>173</v>
      </c>
      <c r="C15" s="159">
        <v>4</v>
      </c>
      <c r="D15" s="55">
        <v>20000</v>
      </c>
      <c r="F15" s="91" t="s">
        <v>63</v>
      </c>
      <c r="G15" s="92"/>
      <c r="H15" s="93">
        <v>11</v>
      </c>
      <c r="I15" s="94">
        <v>84800</v>
      </c>
    </row>
    <row r="16" spans="1:14" x14ac:dyDescent="0.2">
      <c r="A16" s="158"/>
      <c r="B16" s="47" t="s">
        <v>162</v>
      </c>
      <c r="C16" s="159">
        <v>1</v>
      </c>
      <c r="D16" s="55">
        <v>5000</v>
      </c>
    </row>
    <row r="17" spans="1:4" x14ac:dyDescent="0.2">
      <c r="A17" s="86" t="s">
        <v>267</v>
      </c>
      <c r="B17" s="87"/>
      <c r="C17" s="88">
        <v>9</v>
      </c>
      <c r="D17" s="89">
        <v>45000</v>
      </c>
    </row>
    <row r="18" spans="1:4" x14ac:dyDescent="0.2">
      <c r="A18" s="11" t="s">
        <v>63</v>
      </c>
      <c r="B18" s="12"/>
      <c r="C18" s="14">
        <v>12</v>
      </c>
      <c r="D18" s="16">
        <v>47400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275</v>
      </c>
      <c r="B1" s="3"/>
      <c r="F1" s="4"/>
      <c r="G1" s="5" t="s">
        <v>26</v>
      </c>
      <c r="H1" s="1">
        <f>SUM(H11:H998)</f>
        <v>4489600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36986</v>
      </c>
      <c r="B3" s="3"/>
      <c r="F3" s="4"/>
      <c r="G3" s="64"/>
      <c r="H3" s="66"/>
    </row>
    <row r="5" spans="1:9" s="56" customFormat="1" ht="9.75" customHeight="1" x14ac:dyDescent="0.2">
      <c r="A5" s="57" t="s">
        <v>329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273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463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</row>
    <row r="10" spans="1:9" s="56" customFormat="1" ht="25.5" customHeight="1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</row>
    <row r="11" spans="1:9" s="56" customFormat="1" ht="10.5" customHeight="1" thickTop="1" thickBot="1" x14ac:dyDescent="0.25">
      <c r="A11" s="170" t="s">
        <v>388</v>
      </c>
      <c r="B11" s="171"/>
      <c r="C11" s="171"/>
      <c r="D11" s="171"/>
      <c r="E11" s="171"/>
      <c r="F11" s="171"/>
      <c r="G11" s="171"/>
      <c r="H11" s="171"/>
      <c r="I11" s="172"/>
    </row>
    <row r="12" spans="1:9" s="56" customFormat="1" ht="22.5" thickTop="1" thickBot="1" x14ac:dyDescent="0.25">
      <c r="A12" s="60" t="s">
        <v>464</v>
      </c>
      <c r="B12" s="61">
        <v>37043</v>
      </c>
      <c r="C12" s="62">
        <v>88.35</v>
      </c>
      <c r="D12" s="62">
        <v>89.5</v>
      </c>
      <c r="E12" s="62">
        <v>88.924999999999997</v>
      </c>
      <c r="F12" s="62">
        <v>89.5</v>
      </c>
      <c r="G12" s="62" t="s">
        <v>465</v>
      </c>
      <c r="H12" s="63">
        <v>33600</v>
      </c>
      <c r="I12" s="60" t="s">
        <v>13</v>
      </c>
    </row>
    <row r="13" spans="1:9" s="56" customFormat="1" ht="22.5" thickTop="1" thickBot="1" x14ac:dyDescent="0.25">
      <c r="A13" s="60" t="s">
        <v>415</v>
      </c>
      <c r="B13" s="60" t="s">
        <v>14</v>
      </c>
      <c r="C13" s="62">
        <v>131.5</v>
      </c>
      <c r="D13" s="62">
        <v>133.75</v>
      </c>
      <c r="E13" s="62">
        <v>132.625</v>
      </c>
      <c r="F13" s="62">
        <v>133.75</v>
      </c>
      <c r="G13" s="62" t="s">
        <v>466</v>
      </c>
      <c r="H13" s="63">
        <v>70400</v>
      </c>
      <c r="I13" s="60" t="s">
        <v>13</v>
      </c>
    </row>
    <row r="14" spans="1:9" s="56" customFormat="1" ht="22.5" thickTop="1" thickBot="1" x14ac:dyDescent="0.25">
      <c r="A14" s="60" t="s">
        <v>416</v>
      </c>
      <c r="B14" s="60" t="s">
        <v>12</v>
      </c>
      <c r="C14" s="62">
        <v>44</v>
      </c>
      <c r="D14" s="62">
        <v>45</v>
      </c>
      <c r="E14" s="62">
        <v>44.4</v>
      </c>
      <c r="F14" s="62">
        <v>44</v>
      </c>
      <c r="G14" s="62" t="s">
        <v>467</v>
      </c>
      <c r="H14" s="63">
        <v>4000</v>
      </c>
      <c r="I14" s="60" t="s">
        <v>13</v>
      </c>
    </row>
    <row r="15" spans="1:9" s="56" customFormat="1" ht="22.5" thickTop="1" thickBot="1" x14ac:dyDescent="0.25">
      <c r="A15" s="60" t="s">
        <v>468</v>
      </c>
      <c r="B15" s="60" t="s">
        <v>372</v>
      </c>
      <c r="C15" s="62">
        <v>46</v>
      </c>
      <c r="D15" s="62">
        <v>46.25</v>
      </c>
      <c r="E15" s="62">
        <v>46.125</v>
      </c>
      <c r="F15" s="62">
        <v>46.25</v>
      </c>
      <c r="G15" s="62" t="s">
        <v>469</v>
      </c>
      <c r="H15" s="63">
        <v>8000</v>
      </c>
      <c r="I15" s="60" t="s">
        <v>13</v>
      </c>
    </row>
    <row r="16" spans="1:9" s="56" customFormat="1" ht="22.5" thickTop="1" thickBot="1" x14ac:dyDescent="0.25">
      <c r="A16" s="60" t="s">
        <v>417</v>
      </c>
      <c r="B16" s="61">
        <v>37043</v>
      </c>
      <c r="C16" s="62">
        <v>57.5</v>
      </c>
      <c r="D16" s="62">
        <v>58.25</v>
      </c>
      <c r="E16" s="62">
        <v>57.856999999999999</v>
      </c>
      <c r="F16" s="62">
        <v>58.25</v>
      </c>
      <c r="G16" s="62" t="s">
        <v>470</v>
      </c>
      <c r="H16" s="63">
        <v>117600</v>
      </c>
      <c r="I16" s="60" t="s">
        <v>13</v>
      </c>
    </row>
    <row r="17" spans="1:9" s="56" customFormat="1" ht="22.5" thickTop="1" thickBot="1" x14ac:dyDescent="0.25">
      <c r="A17" s="60" t="s">
        <v>471</v>
      </c>
      <c r="B17" s="60" t="s">
        <v>426</v>
      </c>
      <c r="C17" s="62">
        <v>55</v>
      </c>
      <c r="D17" s="62">
        <v>55</v>
      </c>
      <c r="E17" s="62">
        <v>55</v>
      </c>
      <c r="F17" s="62">
        <v>55</v>
      </c>
      <c r="G17" s="62" t="s">
        <v>472</v>
      </c>
      <c r="H17" s="62">
        <v>800</v>
      </c>
      <c r="I17" s="60" t="s">
        <v>13</v>
      </c>
    </row>
    <row r="18" spans="1:9" s="56" customFormat="1" ht="14.25" thickTop="1" thickBot="1" x14ac:dyDescent="0.25">
      <c r="A18" s="170" t="s">
        <v>389</v>
      </c>
      <c r="B18" s="171"/>
      <c r="C18" s="171"/>
      <c r="D18" s="171"/>
      <c r="E18" s="171"/>
      <c r="F18" s="171"/>
      <c r="G18" s="171"/>
      <c r="H18" s="171"/>
      <c r="I18" s="172"/>
    </row>
    <row r="19" spans="1:9" s="56" customFormat="1" ht="33" thickTop="1" thickBot="1" x14ac:dyDescent="0.25">
      <c r="A19" s="60" t="s">
        <v>473</v>
      </c>
      <c r="B19" s="60" t="s">
        <v>474</v>
      </c>
      <c r="C19" s="62">
        <v>98</v>
      </c>
      <c r="D19" s="62">
        <v>105</v>
      </c>
      <c r="E19" s="62">
        <v>101.5</v>
      </c>
      <c r="F19" s="62">
        <v>98</v>
      </c>
      <c r="G19" s="62" t="s">
        <v>475</v>
      </c>
      <c r="H19" s="62">
        <v>800</v>
      </c>
      <c r="I19" s="60" t="s">
        <v>13</v>
      </c>
    </row>
    <row r="20" spans="1:9" s="56" customFormat="1" ht="14.25" thickTop="1" thickBot="1" x14ac:dyDescent="0.25">
      <c r="A20" s="170" t="s">
        <v>10</v>
      </c>
      <c r="B20" s="171"/>
      <c r="C20" s="171"/>
      <c r="D20" s="171"/>
      <c r="E20" s="171"/>
      <c r="F20" s="171"/>
      <c r="G20" s="171"/>
      <c r="H20" s="171"/>
      <c r="I20" s="172"/>
    </row>
    <row r="21" spans="1:9" s="56" customFormat="1" ht="22.5" thickTop="1" thickBot="1" x14ac:dyDescent="0.25">
      <c r="A21" s="60" t="s">
        <v>476</v>
      </c>
      <c r="B21" s="60" t="s">
        <v>426</v>
      </c>
      <c r="C21" s="62">
        <v>50.5</v>
      </c>
      <c r="D21" s="62">
        <v>50.5</v>
      </c>
      <c r="E21" s="62">
        <v>50.5</v>
      </c>
      <c r="F21" s="62">
        <v>50.5</v>
      </c>
      <c r="G21" s="62" t="s">
        <v>477</v>
      </c>
      <c r="H21" s="62">
        <v>800</v>
      </c>
      <c r="I21" s="60" t="s">
        <v>13</v>
      </c>
    </row>
    <row r="22" spans="1:9" s="56" customFormat="1" ht="22.5" thickTop="1" thickBot="1" x14ac:dyDescent="0.25">
      <c r="A22" s="60" t="s">
        <v>337</v>
      </c>
      <c r="B22" s="60" t="s">
        <v>336</v>
      </c>
      <c r="C22" s="62">
        <v>45</v>
      </c>
      <c r="D22" s="62">
        <v>48</v>
      </c>
      <c r="E22" s="62">
        <v>46.35</v>
      </c>
      <c r="F22" s="62">
        <v>48</v>
      </c>
      <c r="G22" s="62" t="s">
        <v>478</v>
      </c>
      <c r="H22" s="63">
        <v>64000</v>
      </c>
      <c r="I22" s="60" t="s">
        <v>13</v>
      </c>
    </row>
    <row r="23" spans="1:9" s="56" customFormat="1" ht="22.5" thickTop="1" thickBot="1" x14ac:dyDescent="0.25">
      <c r="A23" s="60" t="s">
        <v>11</v>
      </c>
      <c r="B23" s="60" t="s">
        <v>12</v>
      </c>
      <c r="C23" s="62">
        <v>47</v>
      </c>
      <c r="D23" s="62">
        <v>51.75</v>
      </c>
      <c r="E23" s="62">
        <v>50.488999999999997</v>
      </c>
      <c r="F23" s="62">
        <v>49</v>
      </c>
      <c r="G23" s="62" t="s">
        <v>479</v>
      </c>
      <c r="H23" s="63">
        <v>35200</v>
      </c>
      <c r="I23" s="60" t="s">
        <v>13</v>
      </c>
    </row>
    <row r="24" spans="1:9" s="56" customFormat="1" ht="22.5" thickTop="1" thickBot="1" x14ac:dyDescent="0.25">
      <c r="A24" s="60" t="s">
        <v>418</v>
      </c>
      <c r="B24" s="60" t="s">
        <v>372</v>
      </c>
      <c r="C24" s="62">
        <v>46.75</v>
      </c>
      <c r="D24" s="62">
        <v>49.5</v>
      </c>
      <c r="E24" s="62">
        <v>48.204999999999998</v>
      </c>
      <c r="F24" s="62">
        <v>49.5</v>
      </c>
      <c r="G24" s="62" t="s">
        <v>478</v>
      </c>
      <c r="H24" s="63">
        <v>44000</v>
      </c>
      <c r="I24" s="60" t="s">
        <v>13</v>
      </c>
    </row>
    <row r="25" spans="1:9" s="56" customFormat="1" ht="22.5" thickTop="1" thickBot="1" x14ac:dyDescent="0.25">
      <c r="A25" s="60" t="s">
        <v>24</v>
      </c>
      <c r="B25" s="61">
        <v>37012</v>
      </c>
      <c r="C25" s="62">
        <v>49.9</v>
      </c>
      <c r="D25" s="62">
        <v>51.25</v>
      </c>
      <c r="E25" s="62">
        <v>50.555999999999997</v>
      </c>
      <c r="F25" s="62">
        <v>51.15</v>
      </c>
      <c r="G25" s="62" t="s">
        <v>480</v>
      </c>
      <c r="H25" s="63">
        <v>1496000</v>
      </c>
      <c r="I25" s="60" t="s">
        <v>13</v>
      </c>
    </row>
    <row r="26" spans="1:9" s="56" customFormat="1" ht="22.5" thickTop="1" thickBot="1" x14ac:dyDescent="0.25">
      <c r="A26" s="60" t="s">
        <v>40</v>
      </c>
      <c r="B26" s="61">
        <v>37043</v>
      </c>
      <c r="C26" s="62">
        <v>77</v>
      </c>
      <c r="D26" s="62">
        <v>78</v>
      </c>
      <c r="E26" s="62">
        <v>77.391000000000005</v>
      </c>
      <c r="F26" s="62">
        <v>78</v>
      </c>
      <c r="G26" s="62" t="s">
        <v>481</v>
      </c>
      <c r="H26" s="63">
        <v>268800</v>
      </c>
      <c r="I26" s="60" t="s">
        <v>13</v>
      </c>
    </row>
    <row r="27" spans="1:9" s="56" customFormat="1" ht="22.5" thickTop="1" thickBot="1" x14ac:dyDescent="0.25">
      <c r="A27" s="60" t="s">
        <v>330</v>
      </c>
      <c r="B27" s="60" t="s">
        <v>14</v>
      </c>
      <c r="C27" s="62">
        <v>124.5</v>
      </c>
      <c r="D27" s="62">
        <v>127</v>
      </c>
      <c r="E27" s="62">
        <v>125.714</v>
      </c>
      <c r="F27" s="62">
        <v>127</v>
      </c>
      <c r="G27" s="62" t="s">
        <v>482</v>
      </c>
      <c r="H27" s="63">
        <v>246400</v>
      </c>
      <c r="I27" s="60" t="s">
        <v>13</v>
      </c>
    </row>
    <row r="28" spans="1:9" s="56" customFormat="1" ht="22.5" thickTop="1" thickBot="1" x14ac:dyDescent="0.25">
      <c r="A28" s="60" t="s">
        <v>483</v>
      </c>
      <c r="B28" s="61">
        <v>37135</v>
      </c>
      <c r="C28" s="62">
        <v>45</v>
      </c>
      <c r="D28" s="62">
        <v>45.5</v>
      </c>
      <c r="E28" s="62">
        <v>45.332999999999998</v>
      </c>
      <c r="F28" s="62">
        <v>45.5</v>
      </c>
      <c r="G28" s="62" t="s">
        <v>484</v>
      </c>
      <c r="H28" s="63">
        <v>91200</v>
      </c>
      <c r="I28" s="60" t="s">
        <v>13</v>
      </c>
    </row>
    <row r="29" spans="1:9" s="56" customFormat="1" ht="22.5" thickTop="1" thickBot="1" x14ac:dyDescent="0.25">
      <c r="A29" s="60" t="s">
        <v>36</v>
      </c>
      <c r="B29" s="60" t="s">
        <v>31</v>
      </c>
      <c r="C29" s="62">
        <v>43</v>
      </c>
      <c r="D29" s="62">
        <v>43.25</v>
      </c>
      <c r="E29" s="62">
        <v>43.042000000000002</v>
      </c>
      <c r="F29" s="62">
        <v>43.25</v>
      </c>
      <c r="G29" s="62" t="s">
        <v>485</v>
      </c>
      <c r="H29" s="63">
        <v>307200</v>
      </c>
      <c r="I29" s="60" t="s">
        <v>13</v>
      </c>
    </row>
    <row r="30" spans="1:9" s="56" customFormat="1" ht="22.5" thickTop="1" thickBot="1" x14ac:dyDescent="0.25">
      <c r="A30" s="60" t="s">
        <v>419</v>
      </c>
      <c r="B30" s="60" t="s">
        <v>420</v>
      </c>
      <c r="C30" s="62">
        <v>48</v>
      </c>
      <c r="D30" s="62">
        <v>48</v>
      </c>
      <c r="E30" s="62">
        <v>48</v>
      </c>
      <c r="F30" s="62">
        <v>48</v>
      </c>
      <c r="G30" s="62" t="s">
        <v>486</v>
      </c>
      <c r="H30" s="63">
        <v>33600</v>
      </c>
      <c r="I30" s="60" t="s">
        <v>13</v>
      </c>
    </row>
    <row r="31" spans="1:9" s="56" customFormat="1" ht="22.5" thickTop="1" thickBot="1" x14ac:dyDescent="0.25">
      <c r="A31" s="60" t="s">
        <v>487</v>
      </c>
      <c r="B31" s="60" t="s">
        <v>390</v>
      </c>
      <c r="C31" s="62">
        <v>38.75</v>
      </c>
      <c r="D31" s="62">
        <v>38.75</v>
      </c>
      <c r="E31" s="62">
        <v>38.75</v>
      </c>
      <c r="F31" s="62">
        <v>38.75</v>
      </c>
      <c r="G31" s="62" t="s">
        <v>488</v>
      </c>
      <c r="H31" s="63">
        <v>34400</v>
      </c>
      <c r="I31" s="60" t="s">
        <v>13</v>
      </c>
    </row>
    <row r="32" spans="1:9" s="56" customFormat="1" ht="22.5" thickTop="1" thickBot="1" x14ac:dyDescent="0.25">
      <c r="A32" s="60" t="s">
        <v>489</v>
      </c>
      <c r="B32" s="61">
        <v>37013</v>
      </c>
      <c r="C32" s="62">
        <v>43.5</v>
      </c>
      <c r="D32" s="62">
        <v>43.5</v>
      </c>
      <c r="E32" s="62">
        <v>43.5</v>
      </c>
      <c r="F32" s="62">
        <v>43.5</v>
      </c>
      <c r="G32" s="62" t="s">
        <v>490</v>
      </c>
      <c r="H32" s="63">
        <v>17600</v>
      </c>
      <c r="I32" s="60" t="s">
        <v>13</v>
      </c>
    </row>
    <row r="33" spans="1:9" s="56" customFormat="1" ht="22.5" thickTop="1" thickBot="1" x14ac:dyDescent="0.25">
      <c r="A33" s="60" t="s">
        <v>491</v>
      </c>
      <c r="B33" s="61">
        <v>37136</v>
      </c>
      <c r="C33" s="62">
        <v>39</v>
      </c>
      <c r="D33" s="62">
        <v>39</v>
      </c>
      <c r="E33" s="62">
        <v>39</v>
      </c>
      <c r="F33" s="62">
        <v>39</v>
      </c>
      <c r="G33" s="62" t="s">
        <v>492</v>
      </c>
      <c r="H33" s="63">
        <v>16000</v>
      </c>
      <c r="I33" s="60" t="s">
        <v>13</v>
      </c>
    </row>
    <row r="34" spans="1:9" s="56" customFormat="1" ht="22.5" thickTop="1" thickBot="1" x14ac:dyDescent="0.25">
      <c r="A34" s="60" t="s">
        <v>493</v>
      </c>
      <c r="B34" s="60" t="s">
        <v>336</v>
      </c>
      <c r="C34" s="62">
        <v>44</v>
      </c>
      <c r="D34" s="62">
        <v>44</v>
      </c>
      <c r="E34" s="62">
        <v>44</v>
      </c>
      <c r="F34" s="62">
        <v>44</v>
      </c>
      <c r="G34" s="62" t="s">
        <v>494</v>
      </c>
      <c r="H34" s="63">
        <v>12800</v>
      </c>
      <c r="I34" s="60" t="s">
        <v>13</v>
      </c>
    </row>
    <row r="35" spans="1:9" s="56" customFormat="1" ht="22.5" thickTop="1" thickBot="1" x14ac:dyDescent="0.25">
      <c r="A35" s="60" t="s">
        <v>338</v>
      </c>
      <c r="B35" s="60" t="s">
        <v>12</v>
      </c>
      <c r="C35" s="62">
        <v>46.75</v>
      </c>
      <c r="D35" s="62">
        <v>46.75</v>
      </c>
      <c r="E35" s="62">
        <v>46.75</v>
      </c>
      <c r="F35" s="62">
        <v>46.75</v>
      </c>
      <c r="G35" s="62" t="s">
        <v>495</v>
      </c>
      <c r="H35" s="62">
        <v>800</v>
      </c>
      <c r="I35" s="60" t="s">
        <v>13</v>
      </c>
    </row>
    <row r="36" spans="1:9" s="56" customFormat="1" ht="22.5" thickTop="1" thickBot="1" x14ac:dyDescent="0.25">
      <c r="A36" s="60" t="s">
        <v>421</v>
      </c>
      <c r="B36" s="61">
        <v>37135</v>
      </c>
      <c r="C36" s="62">
        <v>43</v>
      </c>
      <c r="D36" s="62">
        <v>43</v>
      </c>
      <c r="E36" s="62">
        <v>43</v>
      </c>
      <c r="F36" s="62">
        <v>43</v>
      </c>
      <c r="G36" s="62" t="s">
        <v>496</v>
      </c>
      <c r="H36" s="63">
        <v>15200</v>
      </c>
      <c r="I36" s="60" t="s">
        <v>13</v>
      </c>
    </row>
    <row r="37" spans="1:9" s="56" customFormat="1" ht="22.5" thickTop="1" thickBot="1" x14ac:dyDescent="0.25">
      <c r="A37" s="60" t="s">
        <v>497</v>
      </c>
      <c r="B37" s="61">
        <v>37044</v>
      </c>
      <c r="C37" s="62">
        <v>59.75</v>
      </c>
      <c r="D37" s="62">
        <v>59.75</v>
      </c>
      <c r="E37" s="62">
        <v>59.75</v>
      </c>
      <c r="F37" s="62">
        <v>59.75</v>
      </c>
      <c r="G37" s="62" t="s">
        <v>498</v>
      </c>
      <c r="H37" s="63">
        <v>16000</v>
      </c>
      <c r="I37" s="60" t="s">
        <v>13</v>
      </c>
    </row>
    <row r="38" spans="1:9" s="56" customFormat="1" ht="22.5" thickTop="1" thickBot="1" x14ac:dyDescent="0.25">
      <c r="A38" s="60" t="s">
        <v>15</v>
      </c>
      <c r="B38" s="60" t="s">
        <v>12</v>
      </c>
      <c r="C38" s="62">
        <v>52</v>
      </c>
      <c r="D38" s="62">
        <v>58</v>
      </c>
      <c r="E38" s="62">
        <v>55</v>
      </c>
      <c r="F38" s="62">
        <v>58</v>
      </c>
      <c r="G38" s="62" t="s">
        <v>499</v>
      </c>
      <c r="H38" s="63">
        <v>1600</v>
      </c>
      <c r="I38" s="60" t="s">
        <v>13</v>
      </c>
    </row>
    <row r="39" spans="1:9" s="56" customFormat="1" ht="22.5" thickTop="1" thickBot="1" x14ac:dyDescent="0.25">
      <c r="A39" s="60" t="s">
        <v>500</v>
      </c>
      <c r="B39" s="60" t="s">
        <v>372</v>
      </c>
      <c r="C39" s="62">
        <v>55.75</v>
      </c>
      <c r="D39" s="62">
        <v>56.25</v>
      </c>
      <c r="E39" s="62">
        <v>56</v>
      </c>
      <c r="F39" s="62">
        <v>55.75</v>
      </c>
      <c r="G39" s="62" t="s">
        <v>501</v>
      </c>
      <c r="H39" s="63">
        <v>20000</v>
      </c>
      <c r="I39" s="60" t="s">
        <v>13</v>
      </c>
    </row>
    <row r="40" spans="1:9" s="56" customFormat="1" ht="22.5" thickTop="1" thickBot="1" x14ac:dyDescent="0.25">
      <c r="A40" s="60" t="s">
        <v>422</v>
      </c>
      <c r="B40" s="61">
        <v>37135</v>
      </c>
      <c r="C40" s="62">
        <v>52</v>
      </c>
      <c r="D40" s="62">
        <v>52.95</v>
      </c>
      <c r="E40" s="62">
        <v>52.475000000000001</v>
      </c>
      <c r="F40" s="62">
        <v>52.95</v>
      </c>
      <c r="G40" s="62" t="s">
        <v>484</v>
      </c>
      <c r="H40" s="63">
        <v>30400</v>
      </c>
      <c r="I40" s="60" t="s">
        <v>13</v>
      </c>
    </row>
    <row r="41" spans="1:9" s="56" customFormat="1" ht="22.5" thickTop="1" thickBot="1" x14ac:dyDescent="0.25">
      <c r="A41" s="60" t="s">
        <v>391</v>
      </c>
      <c r="B41" s="61">
        <v>37012</v>
      </c>
      <c r="C41" s="62">
        <v>317</v>
      </c>
      <c r="D41" s="62">
        <v>323</v>
      </c>
      <c r="E41" s="62">
        <v>319.39999999999998</v>
      </c>
      <c r="F41" s="62">
        <v>323</v>
      </c>
      <c r="G41" s="62" t="s">
        <v>502</v>
      </c>
      <c r="H41" s="63">
        <v>52000</v>
      </c>
      <c r="I41" s="60" t="s">
        <v>13</v>
      </c>
    </row>
    <row r="42" spans="1:9" s="56" customFormat="1" ht="22.5" thickTop="1" thickBot="1" x14ac:dyDescent="0.25">
      <c r="A42" s="60" t="s">
        <v>503</v>
      </c>
      <c r="B42" s="60" t="s">
        <v>504</v>
      </c>
      <c r="C42" s="62">
        <v>252.5</v>
      </c>
      <c r="D42" s="62">
        <v>252.5</v>
      </c>
      <c r="E42" s="62">
        <v>252.5</v>
      </c>
      <c r="F42" s="62">
        <v>252.5</v>
      </c>
      <c r="G42" s="62" t="s">
        <v>505</v>
      </c>
      <c r="H42" s="63">
        <v>30400</v>
      </c>
      <c r="I42" s="60" t="s">
        <v>13</v>
      </c>
    </row>
    <row r="43" spans="1:9" s="56" customFormat="1" ht="22.5" thickTop="1" thickBot="1" x14ac:dyDescent="0.25">
      <c r="A43" s="60" t="s">
        <v>392</v>
      </c>
      <c r="B43" s="60" t="s">
        <v>12</v>
      </c>
      <c r="C43" s="62">
        <v>47.75</v>
      </c>
      <c r="D43" s="62">
        <v>48.75</v>
      </c>
      <c r="E43" s="62">
        <v>48.25</v>
      </c>
      <c r="F43" s="62">
        <v>47.75</v>
      </c>
      <c r="G43" s="62" t="s">
        <v>506</v>
      </c>
      <c r="H43" s="63">
        <v>2400</v>
      </c>
      <c r="I43" s="60" t="s">
        <v>13</v>
      </c>
    </row>
    <row r="44" spans="1:9" s="56" customFormat="1" ht="22.5" thickTop="1" thickBot="1" x14ac:dyDescent="0.25">
      <c r="A44" s="60" t="s">
        <v>423</v>
      </c>
      <c r="B44" s="60" t="s">
        <v>372</v>
      </c>
      <c r="C44" s="62">
        <v>51</v>
      </c>
      <c r="D44" s="62">
        <v>51</v>
      </c>
      <c r="E44" s="62">
        <v>51</v>
      </c>
      <c r="F44" s="62">
        <v>51</v>
      </c>
      <c r="G44" s="62" t="s">
        <v>507</v>
      </c>
      <c r="H44" s="63">
        <v>4000</v>
      </c>
      <c r="I44" s="60" t="s">
        <v>13</v>
      </c>
    </row>
    <row r="45" spans="1:9" s="56" customFormat="1" ht="22.5" thickTop="1" thickBot="1" x14ac:dyDescent="0.25">
      <c r="A45" s="60" t="s">
        <v>424</v>
      </c>
      <c r="B45" s="61">
        <v>37012</v>
      </c>
      <c r="C45" s="62">
        <v>58.75</v>
      </c>
      <c r="D45" s="62">
        <v>58.75</v>
      </c>
      <c r="E45" s="62">
        <v>58.75</v>
      </c>
      <c r="F45" s="62">
        <v>58.75</v>
      </c>
      <c r="G45" s="62" t="s">
        <v>508</v>
      </c>
      <c r="H45" s="63">
        <v>35200</v>
      </c>
      <c r="I45" s="60" t="s">
        <v>13</v>
      </c>
    </row>
    <row r="46" spans="1:9" s="56" customFormat="1" ht="22.5" thickTop="1" thickBot="1" x14ac:dyDescent="0.25">
      <c r="A46" s="60" t="s">
        <v>393</v>
      </c>
      <c r="B46" s="61">
        <v>37043</v>
      </c>
      <c r="C46" s="62">
        <v>75.849999999999994</v>
      </c>
      <c r="D46" s="62">
        <v>75.849999999999994</v>
      </c>
      <c r="E46" s="62">
        <v>75.849999999999994</v>
      </c>
      <c r="F46" s="62">
        <v>75.849999999999994</v>
      </c>
      <c r="G46" s="62" t="s">
        <v>509</v>
      </c>
      <c r="H46" s="63">
        <v>16800</v>
      </c>
      <c r="I46" s="60" t="s">
        <v>13</v>
      </c>
    </row>
    <row r="47" spans="1:9" s="56" customFormat="1" ht="22.5" thickTop="1" thickBot="1" x14ac:dyDescent="0.25">
      <c r="A47" s="60" t="s">
        <v>510</v>
      </c>
      <c r="B47" s="60" t="s">
        <v>14</v>
      </c>
      <c r="C47" s="62">
        <v>100.5</v>
      </c>
      <c r="D47" s="62">
        <v>101</v>
      </c>
      <c r="E47" s="62">
        <v>100.75</v>
      </c>
      <c r="F47" s="62">
        <v>101</v>
      </c>
      <c r="G47" s="62" t="s">
        <v>511</v>
      </c>
      <c r="H47" s="63">
        <v>70400</v>
      </c>
      <c r="I47" s="60" t="s">
        <v>13</v>
      </c>
    </row>
    <row r="48" spans="1:9" s="56" customFormat="1" ht="22.5" thickTop="1" thickBot="1" x14ac:dyDescent="0.25">
      <c r="A48" s="60" t="s">
        <v>425</v>
      </c>
      <c r="B48" s="60" t="s">
        <v>31</v>
      </c>
      <c r="C48" s="62">
        <v>56</v>
      </c>
      <c r="D48" s="62">
        <v>56</v>
      </c>
      <c r="E48" s="62">
        <v>56</v>
      </c>
      <c r="F48" s="62">
        <v>56</v>
      </c>
      <c r="G48" s="62" t="s">
        <v>512</v>
      </c>
      <c r="H48" s="63">
        <v>51200</v>
      </c>
      <c r="I48" s="60" t="s">
        <v>13</v>
      </c>
    </row>
    <row r="49" spans="1:9" s="56" customFormat="1" ht="22.5" thickTop="1" thickBot="1" x14ac:dyDescent="0.25">
      <c r="A49" s="60" t="s">
        <v>16</v>
      </c>
      <c r="B49" s="60" t="s">
        <v>12</v>
      </c>
      <c r="C49" s="62">
        <v>48</v>
      </c>
      <c r="D49" s="62">
        <v>49.25</v>
      </c>
      <c r="E49" s="62">
        <v>48.484999999999999</v>
      </c>
      <c r="F49" s="62">
        <v>49</v>
      </c>
      <c r="G49" s="62" t="s">
        <v>513</v>
      </c>
      <c r="H49" s="63">
        <v>8000</v>
      </c>
      <c r="I49" s="60" t="s">
        <v>13</v>
      </c>
    </row>
    <row r="50" spans="1:9" s="56" customFormat="1" ht="22.5" thickTop="1" thickBot="1" x14ac:dyDescent="0.25">
      <c r="A50" s="60" t="s">
        <v>373</v>
      </c>
      <c r="B50" s="60" t="s">
        <v>372</v>
      </c>
      <c r="C50" s="62">
        <v>48</v>
      </c>
      <c r="D50" s="62">
        <v>49</v>
      </c>
      <c r="E50" s="62">
        <v>48.389000000000003</v>
      </c>
      <c r="F50" s="62">
        <v>48.5</v>
      </c>
      <c r="G50" s="62" t="s">
        <v>514</v>
      </c>
      <c r="H50" s="63">
        <v>36000</v>
      </c>
      <c r="I50" s="60" t="s">
        <v>13</v>
      </c>
    </row>
    <row r="51" spans="1:9" s="56" customFormat="1" ht="22.5" thickTop="1" thickBot="1" x14ac:dyDescent="0.25">
      <c r="A51" s="60" t="s">
        <v>374</v>
      </c>
      <c r="B51" s="61">
        <v>37012</v>
      </c>
      <c r="C51" s="62">
        <v>50.75</v>
      </c>
      <c r="D51" s="62">
        <v>51.6</v>
      </c>
      <c r="E51" s="62">
        <v>51.167999999999999</v>
      </c>
      <c r="F51" s="62">
        <v>51.45</v>
      </c>
      <c r="G51" s="62" t="s">
        <v>484</v>
      </c>
      <c r="H51" s="63">
        <v>844800</v>
      </c>
      <c r="I51" s="60" t="s">
        <v>13</v>
      </c>
    </row>
    <row r="52" spans="1:9" s="56" customFormat="1" ht="22.5" thickTop="1" thickBot="1" x14ac:dyDescent="0.25">
      <c r="A52" s="60" t="s">
        <v>427</v>
      </c>
      <c r="B52" s="61">
        <v>37043</v>
      </c>
      <c r="C52" s="62">
        <v>76.5</v>
      </c>
      <c r="D52" s="62">
        <v>76.5</v>
      </c>
      <c r="E52" s="62">
        <v>76.5</v>
      </c>
      <c r="F52" s="62">
        <v>76.5</v>
      </c>
      <c r="G52" s="62" t="s">
        <v>515</v>
      </c>
      <c r="H52" s="63">
        <v>16800</v>
      </c>
      <c r="I52" s="60" t="s">
        <v>13</v>
      </c>
    </row>
    <row r="53" spans="1:9" s="56" customFormat="1" ht="22.5" thickTop="1" thickBot="1" x14ac:dyDescent="0.25">
      <c r="A53" s="60" t="s">
        <v>428</v>
      </c>
      <c r="B53" s="60" t="s">
        <v>14</v>
      </c>
      <c r="C53" s="62">
        <v>118.5</v>
      </c>
      <c r="D53" s="62">
        <v>118.5</v>
      </c>
      <c r="E53" s="62">
        <v>118.5</v>
      </c>
      <c r="F53" s="62">
        <v>118.5</v>
      </c>
      <c r="G53" s="62" t="s">
        <v>516</v>
      </c>
      <c r="H53" s="63">
        <v>35200</v>
      </c>
      <c r="I53" s="60" t="s">
        <v>13</v>
      </c>
    </row>
    <row r="54" spans="1:9" s="56" customFormat="1" ht="22.5" thickTop="1" thickBot="1" x14ac:dyDescent="0.25">
      <c r="A54" s="60" t="s">
        <v>429</v>
      </c>
      <c r="B54" s="60" t="s">
        <v>31</v>
      </c>
      <c r="C54" s="62">
        <v>43</v>
      </c>
      <c r="D54" s="62">
        <v>43.2</v>
      </c>
      <c r="E54" s="62">
        <v>43.116999999999997</v>
      </c>
      <c r="F54" s="62">
        <v>43.2</v>
      </c>
      <c r="G54" s="62" t="s">
        <v>517</v>
      </c>
      <c r="H54" s="63">
        <v>153600</v>
      </c>
      <c r="I54" s="60" t="s">
        <v>13</v>
      </c>
    </row>
    <row r="55" spans="1:9" s="56" customFormat="1" ht="22.5" thickTop="1" thickBot="1" x14ac:dyDescent="0.25">
      <c r="A55" s="60" t="s">
        <v>430</v>
      </c>
      <c r="B55" s="61">
        <v>37012</v>
      </c>
      <c r="C55" s="62">
        <v>290</v>
      </c>
      <c r="D55" s="62">
        <v>302</v>
      </c>
      <c r="E55" s="62">
        <v>295.92899999999997</v>
      </c>
      <c r="F55" s="62">
        <v>301</v>
      </c>
      <c r="G55" s="62" t="s">
        <v>518</v>
      </c>
      <c r="H55" s="63">
        <v>72800</v>
      </c>
      <c r="I55" s="60" t="s">
        <v>13</v>
      </c>
    </row>
    <row r="56" spans="1:9" s="56" customFormat="1" ht="22.5" thickTop="1" thickBot="1" x14ac:dyDescent="0.25">
      <c r="A56" s="60" t="s">
        <v>394</v>
      </c>
      <c r="B56" s="60" t="s">
        <v>12</v>
      </c>
      <c r="C56" s="62">
        <v>195</v>
      </c>
      <c r="D56" s="62">
        <v>195</v>
      </c>
      <c r="E56" s="62">
        <v>195</v>
      </c>
      <c r="F56" s="62">
        <v>195</v>
      </c>
      <c r="G56" s="62" t="s">
        <v>519</v>
      </c>
      <c r="H56" s="63">
        <v>1600</v>
      </c>
      <c r="I56" s="60" t="s">
        <v>13</v>
      </c>
    </row>
    <row r="57" spans="1:9" s="56" customFormat="1" ht="22.5" thickTop="1" thickBot="1" x14ac:dyDescent="0.25">
      <c r="A57" s="60" t="s">
        <v>38</v>
      </c>
      <c r="B57" s="60" t="s">
        <v>12</v>
      </c>
      <c r="C57" s="62">
        <v>50</v>
      </c>
      <c r="D57" s="62">
        <v>55.5</v>
      </c>
      <c r="E57" s="62">
        <v>51.917000000000002</v>
      </c>
      <c r="F57" s="62">
        <v>55.5</v>
      </c>
      <c r="G57" s="62" t="s">
        <v>520</v>
      </c>
      <c r="H57" s="63">
        <v>2400</v>
      </c>
      <c r="I57" s="60" t="s">
        <v>13</v>
      </c>
    </row>
    <row r="58" spans="1:9" s="56" customFormat="1" ht="22.5" thickTop="1" thickBot="1" x14ac:dyDescent="0.25">
      <c r="A58" s="60" t="s">
        <v>431</v>
      </c>
      <c r="B58" s="60" t="s">
        <v>31</v>
      </c>
      <c r="C58" s="62">
        <v>44.5</v>
      </c>
      <c r="D58" s="62">
        <v>44.5</v>
      </c>
      <c r="E58" s="62">
        <v>44.5</v>
      </c>
      <c r="F58" s="62">
        <v>44.5</v>
      </c>
      <c r="G58" s="62" t="s">
        <v>466</v>
      </c>
      <c r="H58" s="63">
        <v>51200</v>
      </c>
      <c r="I58" s="60" t="s">
        <v>13</v>
      </c>
    </row>
    <row r="59" spans="1:9" s="56" customFormat="1" ht="22.5" thickTop="1" thickBot="1" x14ac:dyDescent="0.25">
      <c r="A59" s="60" t="s">
        <v>521</v>
      </c>
      <c r="B59" s="61">
        <v>37012</v>
      </c>
      <c r="C59" s="62">
        <v>58.75</v>
      </c>
      <c r="D59" s="62">
        <v>58.75</v>
      </c>
      <c r="E59" s="62">
        <v>58.75</v>
      </c>
      <c r="F59" s="62">
        <v>58.75</v>
      </c>
      <c r="G59" s="62" t="s">
        <v>522</v>
      </c>
      <c r="H59" s="63">
        <v>17600</v>
      </c>
      <c r="I59" s="60" t="s">
        <v>13</v>
      </c>
    </row>
    <row r="60" spans="1:9" ht="13.5" thickTop="1" x14ac:dyDescent="0.2"/>
  </sheetData>
  <mergeCells count="11">
    <mergeCell ref="A11:I11"/>
    <mergeCell ref="G9:G10"/>
    <mergeCell ref="H9:H10"/>
    <mergeCell ref="A20:I20"/>
    <mergeCell ref="I9:I10"/>
    <mergeCell ref="F9:F10"/>
    <mergeCell ref="A18:I18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275</v>
      </c>
      <c r="F1" s="5"/>
      <c r="G1" s="6" t="s">
        <v>33</v>
      </c>
      <c r="H1" s="1">
        <f>SUM(H11:H1000)</f>
        <v>3365000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36986</v>
      </c>
      <c r="F3" s="64"/>
      <c r="G3" s="68"/>
      <c r="H3" s="66"/>
    </row>
    <row r="5" spans="1:12" ht="9.75" customHeight="1" x14ac:dyDescent="0.2">
      <c r="A5" s="57" t="s">
        <v>331</v>
      </c>
      <c r="J5" s="56"/>
      <c r="K5" s="56"/>
      <c r="L5" s="56"/>
    </row>
    <row r="6" spans="1:12" ht="9.75" customHeight="1" x14ac:dyDescent="0.2">
      <c r="A6" s="57" t="s">
        <v>273</v>
      </c>
      <c r="J6" s="56"/>
      <c r="K6" s="56"/>
      <c r="L6" s="56"/>
    </row>
    <row r="7" spans="1:12" ht="9.75" customHeight="1" x14ac:dyDescent="0.2">
      <c r="A7" s="57" t="s">
        <v>463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  <c r="L9" s="56"/>
    </row>
    <row r="10" spans="1:12" ht="25.5" customHeight="1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  <c r="L10" s="56"/>
    </row>
    <row r="11" spans="1:12" ht="10.5" customHeight="1" thickTop="1" thickBot="1" x14ac:dyDescent="0.25">
      <c r="A11" s="170" t="s">
        <v>17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  <c r="L11" s="56"/>
    </row>
    <row r="12" spans="1:12" ht="14.25" customHeight="1" thickTop="1" thickBot="1" x14ac:dyDescent="0.25">
      <c r="A12" s="60" t="s">
        <v>339</v>
      </c>
      <c r="B12" s="60" t="s">
        <v>18</v>
      </c>
      <c r="C12" s="62">
        <v>5.14</v>
      </c>
      <c r="D12" s="62">
        <v>5.14</v>
      </c>
      <c r="E12" s="62">
        <v>5.14</v>
      </c>
      <c r="F12" s="62">
        <v>5.14</v>
      </c>
      <c r="G12" s="62" t="s">
        <v>523</v>
      </c>
      <c r="H12" s="63">
        <v>5000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340</v>
      </c>
      <c r="B13" s="60" t="s">
        <v>18</v>
      </c>
      <c r="C13" s="62">
        <v>5.15</v>
      </c>
      <c r="D13" s="62">
        <v>5.19</v>
      </c>
      <c r="E13" s="62">
        <v>5.1630000000000003</v>
      </c>
      <c r="F13" s="62">
        <v>5.165</v>
      </c>
      <c r="G13" s="62" t="s">
        <v>524</v>
      </c>
      <c r="H13" s="63">
        <v>35000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341</v>
      </c>
      <c r="B14" s="60" t="s">
        <v>18</v>
      </c>
      <c r="C14" s="62">
        <v>5.47</v>
      </c>
      <c r="D14" s="62">
        <v>5.64</v>
      </c>
      <c r="E14" s="62">
        <v>5.5640000000000001</v>
      </c>
      <c r="F14" s="62">
        <v>5.6349999999999998</v>
      </c>
      <c r="G14" s="62" t="s">
        <v>525</v>
      </c>
      <c r="H14" s="63">
        <v>157500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342</v>
      </c>
      <c r="B15" s="60" t="s">
        <v>18</v>
      </c>
      <c r="C15" s="62">
        <v>5.19</v>
      </c>
      <c r="D15" s="62">
        <v>5.23</v>
      </c>
      <c r="E15" s="62">
        <v>5.2140000000000004</v>
      </c>
      <c r="F15" s="62">
        <v>5.23</v>
      </c>
      <c r="G15" s="62" t="s">
        <v>526</v>
      </c>
      <c r="H15" s="63">
        <v>35000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20</v>
      </c>
      <c r="B16" s="60" t="s">
        <v>18</v>
      </c>
      <c r="C16" s="62">
        <v>5.53</v>
      </c>
      <c r="D16" s="62">
        <v>5.58</v>
      </c>
      <c r="E16" s="62">
        <v>5.5609999999999999</v>
      </c>
      <c r="F16" s="62">
        <v>5.57</v>
      </c>
      <c r="G16" s="62" t="s">
        <v>527</v>
      </c>
      <c r="H16" s="63">
        <v>75000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343</v>
      </c>
      <c r="B17" s="60" t="s">
        <v>18</v>
      </c>
      <c r="C17" s="62">
        <v>5.44</v>
      </c>
      <c r="D17" s="62">
        <v>5.53</v>
      </c>
      <c r="E17" s="62">
        <v>5.5</v>
      </c>
      <c r="F17" s="62">
        <v>5.4450000000000003</v>
      </c>
      <c r="G17" s="62" t="s">
        <v>528</v>
      </c>
      <c r="H17" s="63">
        <v>65000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344</v>
      </c>
      <c r="B18" s="60" t="s">
        <v>18</v>
      </c>
      <c r="C18" s="62">
        <v>4.8499999999999996</v>
      </c>
      <c r="D18" s="62">
        <v>5.2549999999999999</v>
      </c>
      <c r="E18" s="62">
        <v>5.149</v>
      </c>
      <c r="F18" s="62">
        <v>5.1749999999999998</v>
      </c>
      <c r="G18" s="62" t="s">
        <v>529</v>
      </c>
      <c r="H18" s="63">
        <v>185000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375</v>
      </c>
      <c r="B19" s="60" t="s">
        <v>18</v>
      </c>
      <c r="C19" s="62">
        <v>4.5</v>
      </c>
      <c r="D19" s="62">
        <v>4.75</v>
      </c>
      <c r="E19" s="62">
        <v>4.67</v>
      </c>
      <c r="F19" s="62">
        <v>4.7</v>
      </c>
      <c r="G19" s="62" t="s">
        <v>530</v>
      </c>
      <c r="H19" s="63">
        <v>230000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21</v>
      </c>
      <c r="B20" s="60" t="s">
        <v>18</v>
      </c>
      <c r="C20" s="62">
        <v>5.17</v>
      </c>
      <c r="D20" s="62">
        <v>5.24</v>
      </c>
      <c r="E20" s="62">
        <v>5.2009999999999996</v>
      </c>
      <c r="F20" s="62">
        <v>5.23</v>
      </c>
      <c r="G20" s="62" t="s">
        <v>509</v>
      </c>
      <c r="H20" s="63">
        <v>40000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531</v>
      </c>
      <c r="B21" s="60" t="s">
        <v>381</v>
      </c>
      <c r="C21" s="62">
        <v>5.1879999999999997</v>
      </c>
      <c r="D21" s="62">
        <v>5.1879999999999997</v>
      </c>
      <c r="E21" s="62">
        <v>5.1879999999999997</v>
      </c>
      <c r="F21" s="62">
        <v>5.1879999999999997</v>
      </c>
      <c r="G21" s="62" t="s">
        <v>532</v>
      </c>
      <c r="H21" s="63">
        <v>125000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533</v>
      </c>
      <c r="B22" s="60" t="s">
        <v>18</v>
      </c>
      <c r="C22" s="62">
        <v>4.7300000000000004</v>
      </c>
      <c r="D22" s="62">
        <v>4.7300000000000004</v>
      </c>
      <c r="E22" s="62">
        <v>4.7300000000000004</v>
      </c>
      <c r="F22" s="62">
        <v>4.7300000000000004</v>
      </c>
      <c r="G22" s="62" t="s">
        <v>534</v>
      </c>
      <c r="H22" s="63">
        <v>5000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345</v>
      </c>
      <c r="B23" s="60" t="s">
        <v>18</v>
      </c>
      <c r="C23" s="62">
        <v>5.48</v>
      </c>
      <c r="D23" s="62">
        <v>5.5449999999999999</v>
      </c>
      <c r="E23" s="62">
        <v>5.5179999999999998</v>
      </c>
      <c r="F23" s="62">
        <v>5.5</v>
      </c>
      <c r="G23" s="62" t="s">
        <v>527</v>
      </c>
      <c r="H23" s="63">
        <v>72500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346</v>
      </c>
      <c r="B24" s="60" t="s">
        <v>18</v>
      </c>
      <c r="C24" s="62">
        <v>5.13</v>
      </c>
      <c r="D24" s="62">
        <v>5.2050000000000001</v>
      </c>
      <c r="E24" s="62">
        <v>5.1639999999999997</v>
      </c>
      <c r="F24" s="62">
        <v>5.14</v>
      </c>
      <c r="G24" s="62" t="s">
        <v>535</v>
      </c>
      <c r="H24" s="63">
        <v>42500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376</v>
      </c>
      <c r="B25" s="60" t="s">
        <v>18</v>
      </c>
      <c r="C25" s="62">
        <v>5.05</v>
      </c>
      <c r="D25" s="62">
        <v>5.1349999999999998</v>
      </c>
      <c r="E25" s="62">
        <v>5.1070000000000002</v>
      </c>
      <c r="F25" s="62">
        <v>5.05</v>
      </c>
      <c r="G25" s="62" t="s">
        <v>536</v>
      </c>
      <c r="H25" s="63">
        <v>15000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347</v>
      </c>
      <c r="B26" s="60" t="s">
        <v>18</v>
      </c>
      <c r="C26" s="62">
        <v>5.33</v>
      </c>
      <c r="D26" s="62">
        <v>5.4050000000000002</v>
      </c>
      <c r="E26" s="62">
        <v>5.3840000000000003</v>
      </c>
      <c r="F26" s="62">
        <v>5.33</v>
      </c>
      <c r="G26" s="62" t="s">
        <v>537</v>
      </c>
      <c r="H26" s="63">
        <v>100000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348</v>
      </c>
      <c r="B27" s="60" t="s">
        <v>18</v>
      </c>
      <c r="C27" s="62">
        <v>5.3630000000000004</v>
      </c>
      <c r="D27" s="62">
        <v>5.41</v>
      </c>
      <c r="E27" s="62">
        <v>5.3979999999999997</v>
      </c>
      <c r="F27" s="62">
        <v>5.3630000000000004</v>
      </c>
      <c r="G27" s="62" t="s">
        <v>538</v>
      </c>
      <c r="H27" s="63">
        <v>20000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432</v>
      </c>
      <c r="B28" s="60" t="s">
        <v>18</v>
      </c>
      <c r="C28" s="62">
        <v>5.125</v>
      </c>
      <c r="D28" s="62">
        <v>5.125</v>
      </c>
      <c r="E28" s="62">
        <v>5.125</v>
      </c>
      <c r="F28" s="62">
        <v>5.125</v>
      </c>
      <c r="G28" s="62" t="s">
        <v>539</v>
      </c>
      <c r="H28" s="63">
        <v>10000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377</v>
      </c>
      <c r="B29" s="60" t="s">
        <v>18</v>
      </c>
      <c r="C29" s="62">
        <v>5.1150000000000002</v>
      </c>
      <c r="D29" s="62">
        <v>5.165</v>
      </c>
      <c r="E29" s="62">
        <v>5.1360000000000001</v>
      </c>
      <c r="F29" s="62">
        <v>5.125</v>
      </c>
      <c r="G29" s="62" t="s">
        <v>537</v>
      </c>
      <c r="H29" s="63">
        <v>70000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349</v>
      </c>
      <c r="B30" s="60" t="s">
        <v>18</v>
      </c>
      <c r="C30" s="62">
        <v>5.22</v>
      </c>
      <c r="D30" s="62">
        <v>5.23</v>
      </c>
      <c r="E30" s="62">
        <v>5.2249999999999996</v>
      </c>
      <c r="F30" s="62">
        <v>5.22</v>
      </c>
      <c r="G30" s="62" t="s">
        <v>540</v>
      </c>
      <c r="H30" s="63">
        <v>20000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350</v>
      </c>
      <c r="B31" s="60" t="s">
        <v>18</v>
      </c>
      <c r="C31" s="62">
        <v>13.95</v>
      </c>
      <c r="D31" s="62">
        <v>14</v>
      </c>
      <c r="E31" s="62">
        <v>13.967000000000001</v>
      </c>
      <c r="F31" s="62">
        <v>14</v>
      </c>
      <c r="G31" s="62" t="s">
        <v>541</v>
      </c>
      <c r="H31" s="63">
        <v>30000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395</v>
      </c>
      <c r="B32" s="60" t="s">
        <v>18</v>
      </c>
      <c r="C32" s="62">
        <v>10.75</v>
      </c>
      <c r="D32" s="62">
        <v>10.75</v>
      </c>
      <c r="E32" s="62">
        <v>10.75</v>
      </c>
      <c r="F32" s="62">
        <v>10.75</v>
      </c>
      <c r="G32" s="62" t="s">
        <v>542</v>
      </c>
      <c r="H32" s="63">
        <v>10000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543</v>
      </c>
      <c r="B33" s="60" t="s">
        <v>18</v>
      </c>
      <c r="C33" s="62">
        <v>5.13</v>
      </c>
      <c r="D33" s="62">
        <v>5.13</v>
      </c>
      <c r="E33" s="62">
        <v>5.13</v>
      </c>
      <c r="F33" s="62">
        <v>5.13</v>
      </c>
      <c r="G33" s="62" t="s">
        <v>523</v>
      </c>
      <c r="H33" s="63">
        <v>5000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396</v>
      </c>
      <c r="B34" s="60" t="s">
        <v>18</v>
      </c>
      <c r="C34" s="62">
        <v>5.3529999999999998</v>
      </c>
      <c r="D34" s="62">
        <v>5.3529999999999998</v>
      </c>
      <c r="E34" s="62">
        <v>5.3529999999999998</v>
      </c>
      <c r="F34" s="62">
        <v>5.3529999999999998</v>
      </c>
      <c r="G34" s="62" t="s">
        <v>538</v>
      </c>
      <c r="H34" s="63">
        <v>5000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544</v>
      </c>
      <c r="B35" s="60" t="s">
        <v>18</v>
      </c>
      <c r="C35" s="62">
        <v>14.9</v>
      </c>
      <c r="D35" s="62">
        <v>16.3</v>
      </c>
      <c r="E35" s="62">
        <v>15.875</v>
      </c>
      <c r="F35" s="62">
        <v>14.9</v>
      </c>
      <c r="G35" s="62" t="s">
        <v>545</v>
      </c>
      <c r="H35" s="63">
        <v>80000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546</v>
      </c>
      <c r="B36" s="60" t="s">
        <v>18</v>
      </c>
      <c r="C36" s="62">
        <v>15.5</v>
      </c>
      <c r="D36" s="62">
        <v>16.3</v>
      </c>
      <c r="E36" s="62">
        <v>15.9</v>
      </c>
      <c r="F36" s="62">
        <v>15.5</v>
      </c>
      <c r="G36" s="62" t="s">
        <v>547</v>
      </c>
      <c r="H36" s="63">
        <v>20000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351</v>
      </c>
      <c r="B37" s="60" t="s">
        <v>18</v>
      </c>
      <c r="C37" s="62">
        <v>5.03</v>
      </c>
      <c r="D37" s="62">
        <v>5.09</v>
      </c>
      <c r="E37" s="62">
        <v>5.04</v>
      </c>
      <c r="F37" s="62">
        <v>5.09</v>
      </c>
      <c r="G37" s="62" t="s">
        <v>548</v>
      </c>
      <c r="H37" s="63">
        <v>15000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352</v>
      </c>
      <c r="B38" s="60" t="s">
        <v>18</v>
      </c>
      <c r="C38" s="62">
        <v>5.07</v>
      </c>
      <c r="D38" s="62">
        <v>5.24</v>
      </c>
      <c r="E38" s="62">
        <v>5.1509999999999998</v>
      </c>
      <c r="F38" s="62">
        <v>5.24</v>
      </c>
      <c r="G38" s="62" t="s">
        <v>549</v>
      </c>
      <c r="H38" s="63">
        <v>97500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353</v>
      </c>
      <c r="B39" s="60" t="s">
        <v>18</v>
      </c>
      <c r="C39" s="62">
        <v>5.08</v>
      </c>
      <c r="D39" s="62">
        <v>5.16</v>
      </c>
      <c r="E39" s="62">
        <v>5.1079999999999997</v>
      </c>
      <c r="F39" s="62">
        <v>5.16</v>
      </c>
      <c r="G39" s="62" t="s">
        <v>550</v>
      </c>
      <c r="H39" s="63">
        <v>32500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354</v>
      </c>
      <c r="B40" s="60" t="s">
        <v>18</v>
      </c>
      <c r="C40" s="62">
        <v>5.09</v>
      </c>
      <c r="D40" s="62">
        <v>5.28</v>
      </c>
      <c r="E40" s="62">
        <v>5.1529999999999996</v>
      </c>
      <c r="F40" s="62">
        <v>5.28</v>
      </c>
      <c r="G40" s="62" t="s">
        <v>551</v>
      </c>
      <c r="H40" s="63">
        <v>55000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355</v>
      </c>
      <c r="B41" s="60" t="s">
        <v>18</v>
      </c>
      <c r="C41" s="62">
        <v>5.625</v>
      </c>
      <c r="D41" s="62">
        <v>5.68</v>
      </c>
      <c r="E41" s="62">
        <v>5.6429999999999998</v>
      </c>
      <c r="F41" s="62">
        <v>5.625</v>
      </c>
      <c r="G41" s="62" t="s">
        <v>545</v>
      </c>
      <c r="H41" s="63">
        <v>15000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433</v>
      </c>
      <c r="B42" s="60" t="s">
        <v>18</v>
      </c>
      <c r="C42" s="62">
        <v>5.09</v>
      </c>
      <c r="D42" s="62">
        <v>5.09</v>
      </c>
      <c r="E42" s="62">
        <v>5.09</v>
      </c>
      <c r="F42" s="62">
        <v>5.09</v>
      </c>
      <c r="G42" s="62" t="s">
        <v>552</v>
      </c>
      <c r="H42" s="63">
        <v>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397</v>
      </c>
      <c r="B43" s="60" t="s">
        <v>18</v>
      </c>
      <c r="C43" s="62">
        <v>5.07</v>
      </c>
      <c r="D43" s="62">
        <v>5.12</v>
      </c>
      <c r="E43" s="62">
        <v>5.0869999999999997</v>
      </c>
      <c r="F43" s="62">
        <v>5.07</v>
      </c>
      <c r="G43" s="62" t="s">
        <v>530</v>
      </c>
      <c r="H43" s="63">
        <v>15000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356</v>
      </c>
      <c r="B44" s="60" t="s">
        <v>18</v>
      </c>
      <c r="C44" s="62">
        <v>5.1849999999999996</v>
      </c>
      <c r="D44" s="62">
        <v>5.2750000000000004</v>
      </c>
      <c r="E44" s="62">
        <v>5.2240000000000002</v>
      </c>
      <c r="F44" s="62">
        <v>5.2750000000000004</v>
      </c>
      <c r="G44" s="62" t="s">
        <v>548</v>
      </c>
      <c r="H44" s="63">
        <v>87500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22</v>
      </c>
      <c r="B45" s="60" t="s">
        <v>18</v>
      </c>
      <c r="C45" s="62">
        <v>5.1749999999999998</v>
      </c>
      <c r="D45" s="62">
        <v>5.24</v>
      </c>
      <c r="E45" s="62">
        <v>5.1970000000000001</v>
      </c>
      <c r="F45" s="62">
        <v>5.24</v>
      </c>
      <c r="G45" s="62" t="s">
        <v>553</v>
      </c>
      <c r="H45" s="63">
        <v>15000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554</v>
      </c>
      <c r="B46" s="60" t="s">
        <v>18</v>
      </c>
      <c r="C46" s="62">
        <v>5.27</v>
      </c>
      <c r="D46" s="62">
        <v>5.27</v>
      </c>
      <c r="E46" s="62">
        <v>5.27</v>
      </c>
      <c r="F46" s="62">
        <v>5.27</v>
      </c>
      <c r="G46" s="62" t="s">
        <v>555</v>
      </c>
      <c r="H46" s="63">
        <v>10000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60" t="s">
        <v>357</v>
      </c>
      <c r="B47" s="60" t="s">
        <v>18</v>
      </c>
      <c r="C47" s="62">
        <v>5.0999999999999996</v>
      </c>
      <c r="D47" s="62">
        <v>5.15</v>
      </c>
      <c r="E47" s="62">
        <v>5.1310000000000002</v>
      </c>
      <c r="F47" s="62">
        <v>5.0999999999999996</v>
      </c>
      <c r="G47" s="62" t="s">
        <v>556</v>
      </c>
      <c r="H47" s="63">
        <v>17500</v>
      </c>
      <c r="I47" s="60" t="s">
        <v>19</v>
      </c>
      <c r="J47" s="56"/>
      <c r="K47" s="56"/>
      <c r="L47" s="56"/>
    </row>
    <row r="48" spans="1:12" ht="14.25" customHeight="1" thickTop="1" thickBot="1" x14ac:dyDescent="0.25">
      <c r="A48" s="60" t="s">
        <v>557</v>
      </c>
      <c r="B48" s="60" t="s">
        <v>18</v>
      </c>
      <c r="C48" s="62">
        <v>5.15</v>
      </c>
      <c r="D48" s="62">
        <v>5.15</v>
      </c>
      <c r="E48" s="62">
        <v>5.15</v>
      </c>
      <c r="F48" s="62">
        <v>5.15</v>
      </c>
      <c r="G48" s="62" t="s">
        <v>558</v>
      </c>
      <c r="H48" s="63">
        <v>5000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60" t="s">
        <v>434</v>
      </c>
      <c r="B49" s="60" t="s">
        <v>18</v>
      </c>
      <c r="C49" s="62">
        <v>5.12</v>
      </c>
      <c r="D49" s="62">
        <v>5.12</v>
      </c>
      <c r="E49" s="62">
        <v>5.12</v>
      </c>
      <c r="F49" s="62">
        <v>5.12</v>
      </c>
      <c r="G49" s="62" t="s">
        <v>558</v>
      </c>
      <c r="H49" s="63">
        <v>5000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170" t="s">
        <v>23</v>
      </c>
      <c r="B50" s="171"/>
      <c r="C50" s="171"/>
      <c r="D50" s="171"/>
      <c r="E50" s="171"/>
      <c r="F50" s="171"/>
      <c r="G50" s="171"/>
      <c r="H50" s="171"/>
      <c r="I50" s="172"/>
      <c r="J50" s="56"/>
      <c r="K50" s="56"/>
      <c r="L50" s="56"/>
    </row>
    <row r="51" spans="1:12" ht="9.75" customHeight="1" thickTop="1" thickBot="1" x14ac:dyDescent="0.25">
      <c r="A51" s="60" t="s">
        <v>559</v>
      </c>
      <c r="B51" s="60" t="s">
        <v>18</v>
      </c>
      <c r="C51" s="62">
        <v>-0.01</v>
      </c>
      <c r="D51" s="62">
        <v>0</v>
      </c>
      <c r="E51" s="62">
        <v>-1E-3</v>
      </c>
      <c r="F51" s="62">
        <v>-0.01</v>
      </c>
      <c r="G51" s="62" t="s">
        <v>530</v>
      </c>
      <c r="H51" s="63">
        <v>22500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358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560</v>
      </c>
      <c r="H52" s="63">
        <v>110000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359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561</v>
      </c>
      <c r="H53" s="63">
        <v>295000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360</v>
      </c>
      <c r="B54" s="60" t="s">
        <v>18</v>
      </c>
      <c r="C54" s="62">
        <v>3.0000000000000001E-3</v>
      </c>
      <c r="D54" s="62">
        <v>8.0000000000000002E-3</v>
      </c>
      <c r="E54" s="62">
        <v>6.0000000000000001E-3</v>
      </c>
      <c r="F54" s="62">
        <v>8.0000000000000002E-3</v>
      </c>
      <c r="G54" s="62" t="s">
        <v>562</v>
      </c>
      <c r="H54" s="63">
        <v>20000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563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564</v>
      </c>
      <c r="H55" s="63">
        <v>15000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565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566</v>
      </c>
      <c r="H56" s="63">
        <v>10000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39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567</v>
      </c>
      <c r="H57" s="63">
        <v>20000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435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488</v>
      </c>
      <c r="H58" s="63">
        <v>5000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568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567</v>
      </c>
      <c r="H59" s="63">
        <v>10000</v>
      </c>
      <c r="I59" s="60" t="s">
        <v>19</v>
      </c>
      <c r="J59" s="56"/>
      <c r="K59" s="56"/>
      <c r="L59" s="56"/>
    </row>
    <row r="60" spans="1:12" ht="14.25" customHeight="1" thickTop="1" thickBot="1" x14ac:dyDescent="0.25">
      <c r="A60" s="60" t="s">
        <v>569</v>
      </c>
      <c r="B60" s="60" t="s">
        <v>18</v>
      </c>
      <c r="C60" s="62">
        <v>-5.0000000000000001E-3</v>
      </c>
      <c r="D60" s="62">
        <v>-5.0000000000000001E-3</v>
      </c>
      <c r="E60" s="62">
        <v>-5.0000000000000001E-3</v>
      </c>
      <c r="F60" s="62">
        <v>-5.0000000000000001E-3</v>
      </c>
      <c r="G60" s="62" t="s">
        <v>507</v>
      </c>
      <c r="H60" s="63">
        <v>10000</v>
      </c>
      <c r="I60" s="60" t="s">
        <v>19</v>
      </c>
      <c r="J60" s="56"/>
      <c r="K60" s="56"/>
      <c r="L60" s="56"/>
    </row>
    <row r="61" spans="1:12" ht="14.25" customHeight="1" thickTop="1" thickBot="1" x14ac:dyDescent="0.25">
      <c r="A61" s="60" t="s">
        <v>361</v>
      </c>
      <c r="B61" s="60" t="s">
        <v>18</v>
      </c>
      <c r="C61" s="62">
        <v>0</v>
      </c>
      <c r="D61" s="62">
        <v>0</v>
      </c>
      <c r="E61" s="62">
        <v>0</v>
      </c>
      <c r="F61" s="62">
        <v>0</v>
      </c>
      <c r="G61" s="62" t="s">
        <v>570</v>
      </c>
      <c r="H61" s="63">
        <v>10000</v>
      </c>
      <c r="I61" s="60" t="s">
        <v>19</v>
      </c>
      <c r="J61" s="56"/>
      <c r="K61" s="56"/>
      <c r="L61" s="56"/>
    </row>
    <row r="62" spans="1:12" ht="22.5" thickTop="1" thickBot="1" x14ac:dyDescent="0.25">
      <c r="A62" s="60" t="s">
        <v>378</v>
      </c>
      <c r="B62" s="60" t="s">
        <v>18</v>
      </c>
      <c r="C62" s="62">
        <v>0</v>
      </c>
      <c r="D62" s="62">
        <v>0</v>
      </c>
      <c r="E62" s="62">
        <v>0</v>
      </c>
      <c r="F62" s="62">
        <v>0</v>
      </c>
      <c r="G62" s="62" t="s">
        <v>571</v>
      </c>
      <c r="H62" s="63">
        <v>20000</v>
      </c>
      <c r="I62" s="60" t="s">
        <v>19</v>
      </c>
      <c r="J62" s="56"/>
      <c r="K62" s="56"/>
      <c r="L62" s="56"/>
    </row>
    <row r="63" spans="1:12" ht="9.75" customHeight="1" thickTop="1" thickBot="1" x14ac:dyDescent="0.25">
      <c r="A63" s="60" t="s">
        <v>32</v>
      </c>
      <c r="B63" s="60" t="s">
        <v>18</v>
      </c>
      <c r="C63" s="62">
        <v>0</v>
      </c>
      <c r="D63" s="62">
        <v>0</v>
      </c>
      <c r="E63" s="62">
        <v>0</v>
      </c>
      <c r="F63" s="62">
        <v>0</v>
      </c>
      <c r="G63" s="62" t="s">
        <v>572</v>
      </c>
      <c r="H63" s="63">
        <v>25000</v>
      </c>
      <c r="I63" s="60" t="s">
        <v>19</v>
      </c>
      <c r="J63" s="56"/>
      <c r="K63" s="56"/>
      <c r="L63" s="56"/>
    </row>
    <row r="64" spans="1:12" ht="22.5" thickTop="1" thickBot="1" x14ac:dyDescent="0.25">
      <c r="A64" s="60" t="s">
        <v>573</v>
      </c>
      <c r="B64" s="60" t="s">
        <v>18</v>
      </c>
      <c r="C64" s="62">
        <v>0</v>
      </c>
      <c r="D64" s="62">
        <v>0</v>
      </c>
      <c r="E64" s="62">
        <v>0</v>
      </c>
      <c r="F64" s="62">
        <v>0</v>
      </c>
      <c r="G64" s="62" t="s">
        <v>574</v>
      </c>
      <c r="H64" s="63">
        <v>20000</v>
      </c>
      <c r="I64" s="60" t="s">
        <v>19</v>
      </c>
      <c r="J64" s="56"/>
      <c r="K64" s="56"/>
      <c r="L64" s="56"/>
    </row>
    <row r="65" spans="1:12" ht="9.75" customHeight="1" thickTop="1" thickBot="1" x14ac:dyDescent="0.25">
      <c r="A65" s="60" t="s">
        <v>436</v>
      </c>
      <c r="B65" s="60" t="s">
        <v>18</v>
      </c>
      <c r="C65" s="62">
        <v>3.0000000000000001E-3</v>
      </c>
      <c r="D65" s="62">
        <v>3.0000000000000001E-3</v>
      </c>
      <c r="E65" s="62">
        <v>3.0000000000000001E-3</v>
      </c>
      <c r="F65" s="62">
        <v>3.0000000000000001E-3</v>
      </c>
      <c r="G65" s="62" t="s">
        <v>575</v>
      </c>
      <c r="H65" s="63">
        <v>10000</v>
      </c>
      <c r="I65" s="60" t="s">
        <v>19</v>
      </c>
      <c r="J65" s="56"/>
      <c r="K65" s="56"/>
      <c r="L65" s="56"/>
    </row>
    <row r="66" spans="1:12" ht="14.25" thickTop="1" thickBot="1" x14ac:dyDescent="0.25">
      <c r="A66" s="170" t="s">
        <v>576</v>
      </c>
      <c r="B66" s="171"/>
      <c r="C66" s="171"/>
      <c r="D66" s="171"/>
      <c r="E66" s="171"/>
      <c r="F66" s="171"/>
      <c r="G66" s="171"/>
      <c r="H66" s="171"/>
      <c r="I66" s="172"/>
      <c r="J66" s="56"/>
      <c r="K66" s="56"/>
      <c r="L66" s="56"/>
    </row>
    <row r="67" spans="1:12" ht="9.75" customHeight="1" thickTop="1" thickBot="1" x14ac:dyDescent="0.25">
      <c r="A67" s="60" t="s">
        <v>577</v>
      </c>
      <c r="B67" s="61">
        <v>37012</v>
      </c>
      <c r="C67" s="62">
        <v>0.01</v>
      </c>
      <c r="D67" s="62">
        <v>1.2999999999999999E-2</v>
      </c>
      <c r="E67" s="62">
        <v>1.0999999999999999E-2</v>
      </c>
      <c r="F67" s="62">
        <v>1.2999999999999999E-2</v>
      </c>
      <c r="G67" s="62" t="s">
        <v>578</v>
      </c>
      <c r="H67" s="63">
        <v>620000</v>
      </c>
      <c r="I67" s="60" t="s">
        <v>19</v>
      </c>
      <c r="J67" s="56"/>
      <c r="K67" s="56"/>
      <c r="L67" s="56"/>
    </row>
    <row r="68" spans="1:12" ht="14.25" thickTop="1" thickBot="1" x14ac:dyDescent="0.25">
      <c r="A68" s="170" t="s">
        <v>579</v>
      </c>
      <c r="B68" s="171"/>
      <c r="C68" s="171"/>
      <c r="D68" s="171"/>
      <c r="E68" s="171"/>
      <c r="F68" s="171"/>
      <c r="G68" s="171"/>
      <c r="H68" s="171"/>
      <c r="I68" s="172"/>
      <c r="J68" s="56"/>
      <c r="K68" s="56"/>
      <c r="L68" s="56"/>
    </row>
    <row r="69" spans="1:12" ht="22.5" thickTop="1" thickBot="1" x14ac:dyDescent="0.25">
      <c r="A69" s="60" t="s">
        <v>580</v>
      </c>
      <c r="B69" s="61">
        <v>37012</v>
      </c>
      <c r="C69" s="62">
        <v>0.4</v>
      </c>
      <c r="D69" s="62">
        <v>0.4</v>
      </c>
      <c r="E69" s="62">
        <v>0.4</v>
      </c>
      <c r="F69" s="62">
        <v>0.4</v>
      </c>
      <c r="G69" s="62" t="s">
        <v>581</v>
      </c>
      <c r="H69" s="63">
        <v>310000</v>
      </c>
      <c r="I69" s="60" t="s">
        <v>19</v>
      </c>
      <c r="J69" s="56"/>
      <c r="K69" s="56"/>
      <c r="L69" s="56"/>
    </row>
    <row r="70" spans="1:12" ht="13.5" thickTop="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</sheetData>
  <mergeCells count="12">
    <mergeCell ref="I9:I10"/>
    <mergeCell ref="C9:C10"/>
    <mergeCell ref="A50:I50"/>
    <mergeCell ref="A66:I66"/>
    <mergeCell ref="A68:I68"/>
    <mergeCell ref="D9:D10"/>
    <mergeCell ref="F9:F10"/>
    <mergeCell ref="G9:G10"/>
    <mergeCell ref="A11:I11"/>
    <mergeCell ref="A9:A10"/>
    <mergeCell ref="B9:B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275</v>
      </c>
      <c r="F1" s="7"/>
      <c r="G1" s="6" t="s">
        <v>34</v>
      </c>
      <c r="H1" s="1">
        <f>SUM(H11:H1002)</f>
        <v>80200000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36986</v>
      </c>
      <c r="F3" s="67"/>
      <c r="G3" s="68"/>
      <c r="H3" s="66"/>
    </row>
    <row r="5" spans="1:11" ht="9.75" customHeight="1" x14ac:dyDescent="0.2">
      <c r="A5" s="57" t="s">
        <v>274</v>
      </c>
      <c r="J5" s="56"/>
      <c r="K5" s="56"/>
    </row>
    <row r="6" spans="1:11" ht="9.75" customHeight="1" x14ac:dyDescent="0.2">
      <c r="A6" s="57" t="s">
        <v>273</v>
      </c>
      <c r="J6" s="56"/>
      <c r="K6" s="56"/>
    </row>
    <row r="7" spans="1:11" ht="9.75" customHeight="1" x14ac:dyDescent="0.2">
      <c r="A7" s="57" t="s">
        <v>463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73" t="s">
        <v>0</v>
      </c>
      <c r="B9" s="173" t="s">
        <v>1</v>
      </c>
      <c r="C9" s="168" t="s">
        <v>2</v>
      </c>
      <c r="D9" s="168" t="s">
        <v>3</v>
      </c>
      <c r="E9" s="58" t="s">
        <v>4</v>
      </c>
      <c r="F9" s="168" t="s">
        <v>6</v>
      </c>
      <c r="G9" s="168" t="s">
        <v>7</v>
      </c>
      <c r="H9" s="168" t="s">
        <v>8</v>
      </c>
      <c r="I9" s="173" t="s">
        <v>9</v>
      </c>
      <c r="J9" s="56"/>
      <c r="K9" s="56"/>
    </row>
    <row r="10" spans="1:11" ht="21.75" thickBot="1" x14ac:dyDescent="0.25">
      <c r="A10" s="174"/>
      <c r="B10" s="174"/>
      <c r="C10" s="169"/>
      <c r="D10" s="169"/>
      <c r="E10" s="59" t="s">
        <v>5</v>
      </c>
      <c r="F10" s="169"/>
      <c r="G10" s="169"/>
      <c r="H10" s="169"/>
      <c r="I10" s="174"/>
      <c r="J10" s="56"/>
      <c r="K10" s="56"/>
    </row>
    <row r="11" spans="1:11" ht="10.5" customHeight="1" thickTop="1" thickBot="1" x14ac:dyDescent="0.25">
      <c r="A11" s="170" t="s">
        <v>582</v>
      </c>
      <c r="B11" s="171"/>
      <c r="C11" s="171"/>
      <c r="D11" s="171"/>
      <c r="E11" s="171"/>
      <c r="F11" s="171"/>
      <c r="G11" s="171"/>
      <c r="H11" s="171"/>
      <c r="I11" s="172"/>
      <c r="J11" s="56"/>
      <c r="K11" s="56"/>
    </row>
    <row r="12" spans="1:11" ht="14.25" customHeight="1" thickTop="1" thickBot="1" x14ac:dyDescent="0.25">
      <c r="A12" s="60" t="s">
        <v>583</v>
      </c>
      <c r="B12" s="61">
        <v>37104</v>
      </c>
      <c r="C12" s="62">
        <v>-0.23</v>
      </c>
      <c r="D12" s="62">
        <v>-0.23</v>
      </c>
      <c r="E12" s="62">
        <v>-0.23</v>
      </c>
      <c r="F12" s="62">
        <v>-0.23</v>
      </c>
      <c r="G12" s="62" t="s">
        <v>584</v>
      </c>
      <c r="H12" s="63">
        <v>155000</v>
      </c>
      <c r="I12" s="60" t="s">
        <v>19</v>
      </c>
      <c r="J12" s="56"/>
      <c r="K12" s="56"/>
    </row>
    <row r="13" spans="1:11" ht="14.25" thickTop="1" thickBot="1" x14ac:dyDescent="0.25">
      <c r="A13" s="60" t="s">
        <v>585</v>
      </c>
      <c r="B13" s="61">
        <v>37165</v>
      </c>
      <c r="C13" s="62">
        <v>-0.17</v>
      </c>
      <c r="D13" s="62">
        <v>-0.17</v>
      </c>
      <c r="E13" s="62">
        <v>-0.17</v>
      </c>
      <c r="F13" s="62">
        <v>-0.17</v>
      </c>
      <c r="G13" s="62" t="s">
        <v>586</v>
      </c>
      <c r="H13" s="63">
        <v>77500</v>
      </c>
      <c r="I13" s="60" t="s">
        <v>19</v>
      </c>
      <c r="J13" s="56"/>
      <c r="K13" s="56"/>
    </row>
    <row r="14" spans="1:11" ht="14.25" customHeight="1" thickTop="1" thickBot="1" x14ac:dyDescent="0.25">
      <c r="A14" s="60" t="s">
        <v>587</v>
      </c>
      <c r="B14" s="60" t="s">
        <v>379</v>
      </c>
      <c r="C14" s="62">
        <v>-0.16500000000000001</v>
      </c>
      <c r="D14" s="62">
        <v>-0.155</v>
      </c>
      <c r="E14" s="62">
        <v>-0.158</v>
      </c>
      <c r="F14" s="62">
        <v>-0.155</v>
      </c>
      <c r="G14" s="62" t="s">
        <v>588</v>
      </c>
      <c r="H14" s="63">
        <v>1132500</v>
      </c>
      <c r="I14" s="60" t="s">
        <v>19</v>
      </c>
      <c r="J14" s="56"/>
      <c r="K14" s="56"/>
    </row>
    <row r="15" spans="1:11" ht="14.25" customHeight="1" thickTop="1" thickBot="1" x14ac:dyDescent="0.25">
      <c r="A15" s="170" t="s">
        <v>437</v>
      </c>
      <c r="B15" s="171"/>
      <c r="C15" s="171"/>
      <c r="D15" s="171"/>
      <c r="E15" s="171"/>
      <c r="F15" s="171"/>
      <c r="G15" s="171"/>
      <c r="H15" s="171"/>
      <c r="I15" s="172"/>
      <c r="J15" s="56"/>
      <c r="K15" s="56"/>
    </row>
    <row r="16" spans="1:11" ht="14.25" customHeight="1" thickTop="1" thickBot="1" x14ac:dyDescent="0.25">
      <c r="A16" s="60" t="s">
        <v>438</v>
      </c>
      <c r="B16" s="60" t="s">
        <v>310</v>
      </c>
      <c r="C16" s="62">
        <v>0.245</v>
      </c>
      <c r="D16" s="62">
        <v>0.245</v>
      </c>
      <c r="E16" s="62">
        <v>0.245</v>
      </c>
      <c r="F16" s="62">
        <v>0.245</v>
      </c>
      <c r="G16" s="62" t="s">
        <v>570</v>
      </c>
      <c r="H16" s="63">
        <v>1840000</v>
      </c>
      <c r="I16" s="60" t="s">
        <v>19</v>
      </c>
      <c r="J16" s="56"/>
      <c r="K16" s="56"/>
    </row>
    <row r="17" spans="1:11" ht="14.25" customHeight="1" thickTop="1" thickBot="1" x14ac:dyDescent="0.25">
      <c r="A17" s="170" t="s">
        <v>37</v>
      </c>
      <c r="B17" s="171"/>
      <c r="C17" s="171"/>
      <c r="D17" s="171"/>
      <c r="E17" s="171"/>
      <c r="F17" s="171"/>
      <c r="G17" s="171"/>
      <c r="H17" s="171"/>
      <c r="I17" s="172"/>
      <c r="J17" s="56"/>
      <c r="K17" s="56"/>
    </row>
    <row r="18" spans="1:11" ht="14.25" customHeight="1" thickTop="1" thickBot="1" x14ac:dyDescent="0.25">
      <c r="A18" s="60" t="s">
        <v>589</v>
      </c>
      <c r="B18" s="61">
        <v>37165</v>
      </c>
      <c r="C18" s="62">
        <v>0.25</v>
      </c>
      <c r="D18" s="62">
        <v>0.25</v>
      </c>
      <c r="E18" s="62">
        <v>0.25</v>
      </c>
      <c r="F18" s="62">
        <v>0.25</v>
      </c>
      <c r="G18" s="62" t="s">
        <v>590</v>
      </c>
      <c r="H18" s="63">
        <v>155000</v>
      </c>
      <c r="I18" s="60" t="s">
        <v>19</v>
      </c>
      <c r="J18" s="56"/>
      <c r="K18" s="56"/>
    </row>
    <row r="19" spans="1:11" ht="22.5" thickTop="1" thickBot="1" x14ac:dyDescent="0.25">
      <c r="A19" s="60" t="s">
        <v>439</v>
      </c>
      <c r="B19" s="60" t="s">
        <v>379</v>
      </c>
      <c r="C19" s="62">
        <v>0.33800000000000002</v>
      </c>
      <c r="D19" s="62">
        <v>0.33800000000000002</v>
      </c>
      <c r="E19" s="62">
        <v>0.33800000000000002</v>
      </c>
      <c r="F19" s="62">
        <v>0.33800000000000002</v>
      </c>
      <c r="G19" s="62" t="s">
        <v>591</v>
      </c>
      <c r="H19" s="63">
        <v>755000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440</v>
      </c>
      <c r="B20" s="61">
        <v>37012</v>
      </c>
      <c r="C20" s="62">
        <v>-1.4999999999999999E-2</v>
      </c>
      <c r="D20" s="62">
        <v>-1.4999999999999999E-2</v>
      </c>
      <c r="E20" s="62">
        <v>-1.4999999999999999E-2</v>
      </c>
      <c r="F20" s="62">
        <v>-1.4999999999999999E-2</v>
      </c>
      <c r="G20" s="62" t="s">
        <v>592</v>
      </c>
      <c r="H20" s="63">
        <v>310000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441</v>
      </c>
      <c r="B21" s="60" t="s">
        <v>310</v>
      </c>
      <c r="C21" s="62">
        <v>-1.4999999999999999E-2</v>
      </c>
      <c r="D21" s="62">
        <v>-1.4999999999999999E-2</v>
      </c>
      <c r="E21" s="62">
        <v>-1.4999999999999999E-2</v>
      </c>
      <c r="F21" s="62">
        <v>-1.4999999999999999E-2</v>
      </c>
      <c r="G21" s="62" t="s">
        <v>490</v>
      </c>
      <c r="H21" s="63">
        <v>1840000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593</v>
      </c>
      <c r="B22" s="61">
        <v>37012</v>
      </c>
      <c r="C22" s="62">
        <v>3.3000000000000002E-2</v>
      </c>
      <c r="D22" s="62">
        <v>3.3000000000000002E-2</v>
      </c>
      <c r="E22" s="62">
        <v>3.3000000000000002E-2</v>
      </c>
      <c r="F22" s="62">
        <v>3.3000000000000002E-2</v>
      </c>
      <c r="G22" s="62" t="s">
        <v>594</v>
      </c>
      <c r="H22" s="63">
        <v>310000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442</v>
      </c>
      <c r="B23" s="61">
        <v>37043</v>
      </c>
      <c r="C23" s="62">
        <v>4.4999999999999998E-2</v>
      </c>
      <c r="D23" s="62">
        <v>4.4999999999999998E-2</v>
      </c>
      <c r="E23" s="62">
        <v>4.4999999999999998E-2</v>
      </c>
      <c r="F23" s="62">
        <v>4.4999999999999998E-2</v>
      </c>
      <c r="G23" s="62" t="s">
        <v>595</v>
      </c>
      <c r="H23" s="63">
        <v>300000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596</v>
      </c>
      <c r="B24" s="60" t="s">
        <v>310</v>
      </c>
      <c r="C24" s="62">
        <v>4.2999999999999997E-2</v>
      </c>
      <c r="D24" s="62">
        <v>4.2999999999999997E-2</v>
      </c>
      <c r="E24" s="62">
        <v>4.2999999999999997E-2</v>
      </c>
      <c r="F24" s="62">
        <v>4.2999999999999997E-2</v>
      </c>
      <c r="G24" s="62" t="s">
        <v>597</v>
      </c>
      <c r="H24" s="63">
        <v>1840000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598</v>
      </c>
      <c r="B25" s="60" t="s">
        <v>310</v>
      </c>
      <c r="C25" s="62">
        <v>-0.09</v>
      </c>
      <c r="D25" s="62">
        <v>-8.7999999999999995E-2</v>
      </c>
      <c r="E25" s="62">
        <v>-0.09</v>
      </c>
      <c r="F25" s="62">
        <v>-0.09</v>
      </c>
      <c r="G25" s="62" t="s">
        <v>599</v>
      </c>
      <c r="H25" s="63">
        <v>4600000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600</v>
      </c>
      <c r="B26" s="60" t="s">
        <v>379</v>
      </c>
      <c r="C26" s="62">
        <v>0.155</v>
      </c>
      <c r="D26" s="62">
        <v>0.155</v>
      </c>
      <c r="E26" s="62">
        <v>0.155</v>
      </c>
      <c r="F26" s="62">
        <v>0.155</v>
      </c>
      <c r="G26" s="62" t="s">
        <v>601</v>
      </c>
      <c r="H26" s="63">
        <v>1510000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443</v>
      </c>
      <c r="B27" s="61">
        <v>37012</v>
      </c>
      <c r="C27" s="62">
        <v>-0.71</v>
      </c>
      <c r="D27" s="62">
        <v>-0.71</v>
      </c>
      <c r="E27" s="62">
        <v>-0.71</v>
      </c>
      <c r="F27" s="62">
        <v>-0.71</v>
      </c>
      <c r="G27" s="62" t="s">
        <v>602</v>
      </c>
      <c r="H27" s="63">
        <v>155000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362</v>
      </c>
      <c r="B28" s="60" t="s">
        <v>310</v>
      </c>
      <c r="C28" s="62">
        <v>-7.0000000000000007E-2</v>
      </c>
      <c r="D28" s="62">
        <v>-7.0000000000000007E-2</v>
      </c>
      <c r="E28" s="62">
        <v>-7.0000000000000007E-2</v>
      </c>
      <c r="F28" s="62">
        <v>-7.0000000000000007E-2</v>
      </c>
      <c r="G28" s="62" t="s">
        <v>603</v>
      </c>
      <c r="H28" s="63">
        <v>1840000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604</v>
      </c>
      <c r="B29" s="60" t="s">
        <v>379</v>
      </c>
      <c r="C29" s="62">
        <v>-7.0000000000000007E-2</v>
      </c>
      <c r="D29" s="62">
        <v>-7.0000000000000007E-2</v>
      </c>
      <c r="E29" s="62">
        <v>-7.0000000000000007E-2</v>
      </c>
      <c r="F29" s="62">
        <v>-7.0000000000000007E-2</v>
      </c>
      <c r="G29" s="62" t="s">
        <v>603</v>
      </c>
      <c r="H29" s="63">
        <v>1510000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332</v>
      </c>
      <c r="B30" s="61">
        <v>37012</v>
      </c>
      <c r="C30" s="62">
        <v>0.02</v>
      </c>
      <c r="D30" s="62">
        <v>0.04</v>
      </c>
      <c r="E30" s="62">
        <v>3.1E-2</v>
      </c>
      <c r="F30" s="62">
        <v>0.02</v>
      </c>
      <c r="G30" s="62" t="s">
        <v>605</v>
      </c>
      <c r="H30" s="63">
        <v>1085000</v>
      </c>
      <c r="I30" s="60" t="s">
        <v>19</v>
      </c>
      <c r="J30" s="56"/>
      <c r="K30" s="56"/>
    </row>
    <row r="31" spans="1:11" ht="14.25" thickTop="1" thickBot="1" x14ac:dyDescent="0.25">
      <c r="A31" s="60" t="s">
        <v>363</v>
      </c>
      <c r="B31" s="61">
        <v>37043</v>
      </c>
      <c r="C31" s="62">
        <v>0.08</v>
      </c>
      <c r="D31" s="62">
        <v>8.3000000000000004E-2</v>
      </c>
      <c r="E31" s="62">
        <v>8.1000000000000003E-2</v>
      </c>
      <c r="F31" s="62">
        <v>8.3000000000000004E-2</v>
      </c>
      <c r="G31" s="62" t="s">
        <v>606</v>
      </c>
      <c r="H31" s="63">
        <v>450000</v>
      </c>
      <c r="I31" s="60" t="s">
        <v>19</v>
      </c>
      <c r="J31" s="56"/>
      <c r="K31" s="56"/>
    </row>
    <row r="32" spans="1:11" ht="22.5" thickTop="1" thickBot="1" x14ac:dyDescent="0.25">
      <c r="A32" s="60" t="s">
        <v>445</v>
      </c>
      <c r="B32" s="60" t="s">
        <v>310</v>
      </c>
      <c r="C32" s="62">
        <v>0.155</v>
      </c>
      <c r="D32" s="62">
        <v>0.155</v>
      </c>
      <c r="E32" s="62">
        <v>0.155</v>
      </c>
      <c r="F32" s="62">
        <v>0.155</v>
      </c>
      <c r="G32" s="62" t="s">
        <v>607</v>
      </c>
      <c r="H32" s="63">
        <v>920000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608</v>
      </c>
      <c r="B33" s="61">
        <v>37012</v>
      </c>
      <c r="C33" s="62">
        <v>-0.44</v>
      </c>
      <c r="D33" s="62">
        <v>-0.43</v>
      </c>
      <c r="E33" s="62">
        <v>-0.435</v>
      </c>
      <c r="F33" s="62">
        <v>-0.44</v>
      </c>
      <c r="G33" s="62" t="s">
        <v>609</v>
      </c>
      <c r="H33" s="63">
        <v>310000</v>
      </c>
      <c r="I33" s="60" t="s">
        <v>19</v>
      </c>
      <c r="J33" s="56"/>
      <c r="K33" s="56"/>
    </row>
    <row r="34" spans="1:11" ht="22.5" thickTop="1" thickBot="1" x14ac:dyDescent="0.25">
      <c r="A34" s="60" t="s">
        <v>610</v>
      </c>
      <c r="B34" s="60" t="s">
        <v>310</v>
      </c>
      <c r="C34" s="62">
        <v>-7.4999999999999997E-2</v>
      </c>
      <c r="D34" s="62">
        <v>-7.4999999999999997E-2</v>
      </c>
      <c r="E34" s="62">
        <v>-7.4999999999999997E-2</v>
      </c>
      <c r="F34" s="62">
        <v>-7.4999999999999997E-2</v>
      </c>
      <c r="G34" s="62" t="s">
        <v>611</v>
      </c>
      <c r="H34" s="63">
        <v>1840000</v>
      </c>
      <c r="I34" s="60" t="s">
        <v>19</v>
      </c>
      <c r="J34" s="56"/>
      <c r="K34" s="56"/>
    </row>
    <row r="35" spans="1:11" ht="10.5" customHeight="1" thickTop="1" thickBot="1" x14ac:dyDescent="0.25">
      <c r="A35" s="60" t="s">
        <v>612</v>
      </c>
      <c r="B35" s="61">
        <v>37012</v>
      </c>
      <c r="C35" s="62">
        <v>-1.7999999999999999E-2</v>
      </c>
      <c r="D35" s="62">
        <v>-1.7999999999999999E-2</v>
      </c>
      <c r="E35" s="62">
        <v>-1.7999999999999999E-2</v>
      </c>
      <c r="F35" s="62">
        <v>-1.7999999999999999E-2</v>
      </c>
      <c r="G35" s="62" t="s">
        <v>613</v>
      </c>
      <c r="H35" s="63">
        <v>310000</v>
      </c>
      <c r="I35" s="60" t="s">
        <v>19</v>
      </c>
      <c r="J35" s="56"/>
      <c r="K35" s="56"/>
    </row>
    <row r="36" spans="1:11" ht="14.25" customHeight="1" thickTop="1" thickBot="1" x14ac:dyDescent="0.25">
      <c r="A36" s="60" t="s">
        <v>614</v>
      </c>
      <c r="B36" s="61">
        <v>37012</v>
      </c>
      <c r="C36" s="62">
        <v>2.3E-2</v>
      </c>
      <c r="D36" s="62">
        <v>2.3E-2</v>
      </c>
      <c r="E36" s="62">
        <v>2.3E-2</v>
      </c>
      <c r="F36" s="62">
        <v>2.3E-2</v>
      </c>
      <c r="G36" s="62" t="s">
        <v>615</v>
      </c>
      <c r="H36" s="63">
        <v>620000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616</v>
      </c>
      <c r="B37" s="61">
        <v>37012</v>
      </c>
      <c r="C37" s="62">
        <v>-9.8000000000000004E-2</v>
      </c>
      <c r="D37" s="62">
        <v>-9.8000000000000004E-2</v>
      </c>
      <c r="E37" s="62">
        <v>-9.8000000000000004E-2</v>
      </c>
      <c r="F37" s="62">
        <v>-9.8000000000000004E-2</v>
      </c>
      <c r="G37" s="62" t="s">
        <v>595</v>
      </c>
      <c r="H37" s="63">
        <v>310000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617</v>
      </c>
      <c r="B38" s="61">
        <v>37012</v>
      </c>
      <c r="C38" s="62">
        <v>-5.0000000000000001E-3</v>
      </c>
      <c r="D38" s="62">
        <v>-5.0000000000000001E-3</v>
      </c>
      <c r="E38" s="62">
        <v>-5.0000000000000001E-3</v>
      </c>
      <c r="F38" s="62">
        <v>-5.0000000000000001E-3</v>
      </c>
      <c r="G38" s="62" t="s">
        <v>618</v>
      </c>
      <c r="H38" s="63">
        <v>1240000</v>
      </c>
      <c r="I38" s="60" t="s">
        <v>19</v>
      </c>
      <c r="J38" s="56"/>
      <c r="K38" s="56"/>
    </row>
    <row r="39" spans="1:11" ht="14.25" thickTop="1" thickBot="1" x14ac:dyDescent="0.25">
      <c r="A39" s="60" t="s">
        <v>619</v>
      </c>
      <c r="B39" s="60" t="s">
        <v>444</v>
      </c>
      <c r="C39" s="62">
        <v>9.5000000000000001E-2</v>
      </c>
      <c r="D39" s="62">
        <v>9.5000000000000001E-2</v>
      </c>
      <c r="E39" s="62">
        <v>9.5000000000000001E-2</v>
      </c>
      <c r="F39" s="62">
        <v>9.5000000000000001E-2</v>
      </c>
      <c r="G39" s="62" t="s">
        <v>620</v>
      </c>
      <c r="H39" s="63">
        <v>1840000</v>
      </c>
      <c r="I39" s="60" t="s">
        <v>19</v>
      </c>
      <c r="J39" s="56"/>
      <c r="K39" s="56"/>
    </row>
    <row r="40" spans="1:11" ht="14.25" thickTop="1" thickBot="1" x14ac:dyDescent="0.25">
      <c r="A40" s="170" t="s">
        <v>41</v>
      </c>
      <c r="B40" s="171"/>
      <c r="C40" s="171"/>
      <c r="D40" s="171"/>
      <c r="E40" s="171"/>
      <c r="F40" s="171"/>
      <c r="G40" s="171"/>
      <c r="H40" s="171"/>
      <c r="I40" s="172"/>
      <c r="J40" s="56"/>
      <c r="K40" s="56"/>
    </row>
    <row r="41" spans="1:11" ht="10.5" customHeight="1" thickTop="1" thickBot="1" x14ac:dyDescent="0.25">
      <c r="A41" s="60" t="s">
        <v>621</v>
      </c>
      <c r="B41" s="61">
        <v>37012</v>
      </c>
      <c r="C41" s="62">
        <v>0.14499999999999999</v>
      </c>
      <c r="D41" s="62">
        <v>0.14499999999999999</v>
      </c>
      <c r="E41" s="62">
        <v>0.14499999999999999</v>
      </c>
      <c r="F41" s="62">
        <v>0.14499999999999999</v>
      </c>
      <c r="G41" s="62" t="s">
        <v>622</v>
      </c>
      <c r="H41" s="63">
        <v>310000</v>
      </c>
      <c r="I41" s="60" t="s">
        <v>19</v>
      </c>
      <c r="J41" s="56"/>
      <c r="K41" s="56"/>
    </row>
    <row r="42" spans="1:11" ht="22.5" thickTop="1" thickBot="1" x14ac:dyDescent="0.25">
      <c r="A42" s="60" t="s">
        <v>446</v>
      </c>
      <c r="B42" s="60" t="s">
        <v>310</v>
      </c>
      <c r="C42" s="62">
        <v>0.14799999999999999</v>
      </c>
      <c r="D42" s="62">
        <v>0.158</v>
      </c>
      <c r="E42" s="62">
        <v>0.152</v>
      </c>
      <c r="F42" s="62">
        <v>0.14799999999999999</v>
      </c>
      <c r="G42" s="62" t="s">
        <v>505</v>
      </c>
      <c r="H42" s="63">
        <v>3680000</v>
      </c>
      <c r="I42" s="60" t="s">
        <v>19</v>
      </c>
      <c r="J42" s="56"/>
      <c r="K42" s="56"/>
    </row>
    <row r="43" spans="1:11" ht="14.25" thickTop="1" thickBot="1" x14ac:dyDescent="0.25">
      <c r="A43" s="170" t="s">
        <v>25</v>
      </c>
      <c r="B43" s="171"/>
      <c r="C43" s="171"/>
      <c r="D43" s="171"/>
      <c r="E43" s="171"/>
      <c r="F43" s="171"/>
      <c r="G43" s="171"/>
      <c r="H43" s="171"/>
      <c r="I43" s="172"/>
      <c r="J43" s="56"/>
      <c r="K43" s="56"/>
    </row>
    <row r="44" spans="1:11" ht="22.5" thickTop="1" thickBot="1" x14ac:dyDescent="0.25">
      <c r="A44" s="60" t="s">
        <v>380</v>
      </c>
      <c r="B44" s="60" t="s">
        <v>381</v>
      </c>
      <c r="C44" s="62">
        <v>5.17</v>
      </c>
      <c r="D44" s="62">
        <v>5.3550000000000004</v>
      </c>
      <c r="E44" s="62">
        <v>5.2450000000000001</v>
      </c>
      <c r="F44" s="62">
        <v>5.3550000000000004</v>
      </c>
      <c r="G44" s="62" t="s">
        <v>623</v>
      </c>
      <c r="H44" s="63">
        <v>1370000</v>
      </c>
      <c r="I44" s="60" t="s">
        <v>19</v>
      </c>
      <c r="J44" s="56"/>
      <c r="K44" s="56"/>
    </row>
    <row r="45" spans="1:11" ht="14.25" customHeight="1" thickTop="1" thickBot="1" x14ac:dyDescent="0.25">
      <c r="A45" s="170" t="s">
        <v>27</v>
      </c>
      <c r="B45" s="171"/>
      <c r="C45" s="171"/>
      <c r="D45" s="171"/>
      <c r="E45" s="171"/>
      <c r="F45" s="171"/>
      <c r="G45" s="171"/>
      <c r="H45" s="171"/>
      <c r="I45" s="172"/>
      <c r="J45" s="56"/>
      <c r="K45" s="56"/>
    </row>
    <row r="46" spans="1:11" ht="14.25" thickTop="1" thickBot="1" x14ac:dyDescent="0.25">
      <c r="A46" s="60" t="s">
        <v>35</v>
      </c>
      <c r="B46" s="61">
        <v>37012</v>
      </c>
      <c r="C46" s="62">
        <v>5.1849999999999996</v>
      </c>
      <c r="D46" s="62">
        <v>5.45</v>
      </c>
      <c r="E46" s="62">
        <v>5.2610000000000001</v>
      </c>
      <c r="F46" s="62">
        <v>5.45</v>
      </c>
      <c r="G46" s="62" t="s">
        <v>624</v>
      </c>
      <c r="H46" s="63">
        <v>17902500</v>
      </c>
      <c r="I46" s="60" t="s">
        <v>19</v>
      </c>
      <c r="J46" s="56"/>
      <c r="K46" s="56"/>
    </row>
    <row r="47" spans="1:11" ht="14.25" thickTop="1" thickBot="1" x14ac:dyDescent="0.25">
      <c r="A47" s="60" t="s">
        <v>398</v>
      </c>
      <c r="B47" s="61">
        <v>37043</v>
      </c>
      <c r="C47" s="62">
        <v>5.2380000000000004</v>
      </c>
      <c r="D47" s="62">
        <v>5.4130000000000003</v>
      </c>
      <c r="E47" s="62">
        <v>5.3220000000000001</v>
      </c>
      <c r="F47" s="62">
        <v>5.4130000000000003</v>
      </c>
      <c r="G47" s="62" t="s">
        <v>625</v>
      </c>
      <c r="H47" s="63">
        <v>2175000</v>
      </c>
      <c r="I47" s="60" t="s">
        <v>19</v>
      </c>
      <c r="J47" s="56"/>
      <c r="K47" s="56"/>
    </row>
    <row r="48" spans="1:11" ht="22.5" thickTop="1" thickBot="1" x14ac:dyDescent="0.25">
      <c r="A48" s="60" t="s">
        <v>333</v>
      </c>
      <c r="B48" s="60" t="s">
        <v>310</v>
      </c>
      <c r="C48" s="62">
        <v>5.3</v>
      </c>
      <c r="D48" s="62">
        <v>5.52</v>
      </c>
      <c r="E48" s="62">
        <v>5.3630000000000004</v>
      </c>
      <c r="F48" s="62">
        <v>5.52</v>
      </c>
      <c r="G48" s="62" t="s">
        <v>626</v>
      </c>
      <c r="H48" s="63">
        <v>10580000</v>
      </c>
      <c r="I48" s="60" t="s">
        <v>19</v>
      </c>
      <c r="J48" s="56"/>
      <c r="K48" s="56"/>
    </row>
    <row r="49" spans="1:11" ht="22.5" thickTop="1" thickBot="1" x14ac:dyDescent="0.25">
      <c r="A49" s="60" t="s">
        <v>382</v>
      </c>
      <c r="B49" s="60" t="s">
        <v>379</v>
      </c>
      <c r="C49" s="62">
        <v>5.41</v>
      </c>
      <c r="D49" s="62">
        <v>5.6349999999999998</v>
      </c>
      <c r="E49" s="62">
        <v>5.5149999999999997</v>
      </c>
      <c r="F49" s="62">
        <v>5.6349999999999998</v>
      </c>
      <c r="G49" s="62" t="s">
        <v>627</v>
      </c>
      <c r="H49" s="63">
        <v>4152500</v>
      </c>
      <c r="I49" s="60" t="s">
        <v>19</v>
      </c>
      <c r="J49" s="56"/>
      <c r="K49" s="56"/>
    </row>
    <row r="50" spans="1:11" ht="14.25" thickTop="1" thickBot="1" x14ac:dyDescent="0.25">
      <c r="A50" s="60" t="s">
        <v>628</v>
      </c>
      <c r="B50" s="60" t="s">
        <v>629</v>
      </c>
      <c r="C50" s="62">
        <v>4.7350000000000003</v>
      </c>
      <c r="D50" s="62">
        <v>4.79</v>
      </c>
      <c r="E50" s="62">
        <v>4.7460000000000004</v>
      </c>
      <c r="F50" s="62">
        <v>4.79</v>
      </c>
      <c r="G50" s="62" t="s">
        <v>630</v>
      </c>
      <c r="H50" s="63">
        <v>10950000</v>
      </c>
      <c r="I50" s="60" t="s">
        <v>19</v>
      </c>
      <c r="J50" s="56"/>
      <c r="K50" s="56"/>
    </row>
    <row r="51" spans="1:11" ht="14.25" thickTop="1" thickBot="1" x14ac:dyDescent="0.25">
      <c r="A51" s="60" t="s">
        <v>383</v>
      </c>
      <c r="B51" s="60" t="s">
        <v>384</v>
      </c>
      <c r="C51" s="62">
        <v>4.1929999999999996</v>
      </c>
      <c r="D51" s="62">
        <v>4.1929999999999996</v>
      </c>
      <c r="E51" s="62">
        <v>4.1929999999999996</v>
      </c>
      <c r="F51" s="62">
        <v>4.1929999999999996</v>
      </c>
      <c r="G51" s="62" t="s">
        <v>631</v>
      </c>
      <c r="H51" s="63">
        <v>1825000</v>
      </c>
      <c r="I51" s="60" t="s">
        <v>19</v>
      </c>
      <c r="J51" s="56"/>
      <c r="K51" s="56"/>
    </row>
    <row r="52" spans="1:11" ht="13.5" thickTop="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4">
    <mergeCell ref="A45:I45"/>
    <mergeCell ref="C9:C10"/>
    <mergeCell ref="H9:H10"/>
    <mergeCell ref="I9:I10"/>
    <mergeCell ref="A15:I15"/>
    <mergeCell ref="F9:F10"/>
    <mergeCell ref="A11:I11"/>
    <mergeCell ref="G9:G10"/>
    <mergeCell ref="A9:A10"/>
    <mergeCell ref="A40:I40"/>
    <mergeCell ref="B9:B10"/>
    <mergeCell ref="D9:D10"/>
    <mergeCell ref="A17:I17"/>
    <mergeCell ref="A43:I4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66</v>
      </c>
    </row>
    <row r="2" spans="1:20" ht="15.75" x14ac:dyDescent="0.25">
      <c r="A2" s="50" t="s">
        <v>309</v>
      </c>
    </row>
    <row r="3" spans="1:20" x14ac:dyDescent="0.2">
      <c r="A3" s="104">
        <f>'E-Mail'!$B$1</f>
        <v>36986</v>
      </c>
    </row>
    <row r="4" spans="1:20" ht="15.75" x14ac:dyDescent="0.25">
      <c r="A4" s="18"/>
    </row>
    <row r="5" spans="1:20" ht="13.5" thickBot="1" x14ac:dyDescent="0.25">
      <c r="A5" s="20" t="s">
        <v>75</v>
      </c>
      <c r="B5" s="20" t="s">
        <v>74</v>
      </c>
      <c r="C5" s="20" t="s">
        <v>8</v>
      </c>
    </row>
    <row r="6" spans="1:20" x14ac:dyDescent="0.2">
      <c r="A6" s="17" t="s">
        <v>19</v>
      </c>
      <c r="B6" s="21">
        <f>COUNTIF($S$15:$S$4997,A6)</f>
        <v>2</v>
      </c>
      <c r="C6" s="21">
        <f>SUMIF($S$15:$S$4998,A6,$R$15:$R$4998)</f>
        <v>2737500</v>
      </c>
    </row>
    <row r="7" spans="1:20" x14ac:dyDescent="0.2">
      <c r="A7" s="17" t="s">
        <v>62</v>
      </c>
      <c r="B7" s="21">
        <f>COUNTIF($S$15:$S$4997,A7)</f>
        <v>0</v>
      </c>
      <c r="C7" s="21">
        <f>SUMIF($S$15:$S$4998,A7,$R$15:$R$4998)</f>
        <v>0</v>
      </c>
    </row>
    <row r="8" spans="1:20" ht="13.5" thickBot="1" x14ac:dyDescent="0.25"/>
    <row r="9" spans="1:20" ht="14.25" thickTop="1" thickBot="1" x14ac:dyDescent="0.25">
      <c r="H9" s="116" t="s">
        <v>317</v>
      </c>
      <c r="I9" s="116" t="s">
        <v>318</v>
      </c>
    </row>
    <row r="10" spans="1:20" ht="10.5" customHeight="1" thickTop="1" x14ac:dyDescent="0.2">
      <c r="A10" s="69" t="s">
        <v>632</v>
      </c>
    </row>
    <row r="11" spans="1:20" ht="10.5" customHeight="1" x14ac:dyDescent="0.2">
      <c r="A11" s="70" t="s">
        <v>42</v>
      </c>
    </row>
    <row r="12" spans="1:20" x14ac:dyDescent="0.2">
      <c r="A12" s="70" t="s">
        <v>43</v>
      </c>
    </row>
    <row r="13" spans="1:20" x14ac:dyDescent="0.2">
      <c r="A13" s="70" t="s">
        <v>633</v>
      </c>
    </row>
    <row r="14" spans="1:20" ht="10.5" customHeight="1" thickBot="1" x14ac:dyDescent="0.25"/>
    <row r="15" spans="1:20" ht="10.5" customHeight="1" thickTop="1" thickBot="1" x14ac:dyDescent="0.25">
      <c r="A15" s="71" t="s">
        <v>44</v>
      </c>
      <c r="B15" s="71" t="s">
        <v>45</v>
      </c>
      <c r="C15" s="71" t="s">
        <v>46</v>
      </c>
      <c r="D15" s="71" t="s">
        <v>47</v>
      </c>
      <c r="E15" s="71" t="s">
        <v>48</v>
      </c>
      <c r="F15" s="71" t="s">
        <v>49</v>
      </c>
      <c r="G15" s="71" t="s">
        <v>1</v>
      </c>
      <c r="H15" s="116" t="s">
        <v>317</v>
      </c>
      <c r="I15" s="116" t="s">
        <v>318</v>
      </c>
      <c r="J15" s="71" t="s">
        <v>50</v>
      </c>
      <c r="K15" s="71" t="s">
        <v>51</v>
      </c>
      <c r="L15" s="71" t="s">
        <v>52</v>
      </c>
      <c r="M15" s="71" t="s">
        <v>53</v>
      </c>
      <c r="N15" s="71" t="s">
        <v>54</v>
      </c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</row>
    <row r="16" spans="1:20" ht="24" customHeight="1" thickTop="1" thickBot="1" x14ac:dyDescent="0.25">
      <c r="A16" s="72" t="s">
        <v>634</v>
      </c>
      <c r="B16" s="74">
        <v>128045869</v>
      </c>
      <c r="C16" s="73"/>
      <c r="D16" s="73" t="s">
        <v>61</v>
      </c>
      <c r="E16" s="73" t="s">
        <v>27</v>
      </c>
      <c r="F16" s="73" t="s">
        <v>311</v>
      </c>
      <c r="G16" s="73" t="s">
        <v>629</v>
      </c>
      <c r="H16" s="72" t="s">
        <v>635</v>
      </c>
      <c r="I16" s="72" t="s">
        <v>636</v>
      </c>
      <c r="J16" s="73"/>
      <c r="K16" s="75"/>
      <c r="L16" s="73"/>
      <c r="M16" s="73" t="s">
        <v>385</v>
      </c>
      <c r="N16" s="75">
        <v>4.7350000000000003</v>
      </c>
      <c r="O16" s="73" t="s">
        <v>314</v>
      </c>
      <c r="P16" s="77">
        <v>5000</v>
      </c>
      <c r="Q16" s="73" t="s">
        <v>315</v>
      </c>
      <c r="R16" s="77">
        <v>1825000</v>
      </c>
      <c r="S16" s="73" t="s">
        <v>19</v>
      </c>
      <c r="T16" s="73" t="s">
        <v>316</v>
      </c>
    </row>
    <row r="17" spans="1:20" ht="24" thickTop="1" thickBot="1" x14ac:dyDescent="0.25">
      <c r="A17" s="72" t="s">
        <v>634</v>
      </c>
      <c r="B17" s="74">
        <v>275218309</v>
      </c>
      <c r="C17" s="73"/>
      <c r="D17" s="73" t="s">
        <v>61</v>
      </c>
      <c r="E17" s="73" t="s">
        <v>27</v>
      </c>
      <c r="F17" s="73" t="s">
        <v>311</v>
      </c>
      <c r="G17" s="73" t="s">
        <v>629</v>
      </c>
      <c r="H17" s="72" t="s">
        <v>635</v>
      </c>
      <c r="I17" s="72" t="s">
        <v>636</v>
      </c>
      <c r="J17" s="73"/>
      <c r="K17" s="75"/>
      <c r="L17" s="73"/>
      <c r="M17" s="73" t="s">
        <v>637</v>
      </c>
      <c r="N17" s="75">
        <v>4.74</v>
      </c>
      <c r="O17" s="73" t="s">
        <v>314</v>
      </c>
      <c r="P17" s="77">
        <v>2500</v>
      </c>
      <c r="Q17" s="73" t="s">
        <v>315</v>
      </c>
      <c r="R17" s="77">
        <v>912500</v>
      </c>
      <c r="S17" s="73" t="s">
        <v>19</v>
      </c>
      <c r="T17" s="73" t="s">
        <v>316</v>
      </c>
    </row>
    <row r="18" spans="1:20" ht="14.25" thickTop="1" thickBot="1" x14ac:dyDescent="0.25">
      <c r="A18" s="175" t="s">
        <v>638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7"/>
    </row>
    <row r="19" spans="1:20" ht="13.5" thickTop="1" x14ac:dyDescent="0.2"/>
    <row r="23" spans="1:20" ht="14.25" customHeight="1" x14ac:dyDescent="0.2"/>
    <row r="26" spans="1:20" ht="14.25" customHeight="1" x14ac:dyDescent="0.2"/>
    <row r="28" spans="1:20" ht="14.25" customHeight="1" x14ac:dyDescent="0.2"/>
    <row r="30" spans="1:20" ht="12.75" customHeight="1" x14ac:dyDescent="0.2"/>
    <row r="31" spans="1:20" ht="10.5" customHeight="1" x14ac:dyDescent="0.2"/>
    <row r="34" ht="12.75" customHeight="1" x14ac:dyDescent="0.2"/>
    <row r="35" ht="10.5" customHeight="1" x14ac:dyDescent="0.2"/>
  </sheetData>
  <mergeCells count="1">
    <mergeCell ref="A18:T18"/>
  </mergeCells>
  <phoneticPr fontId="0" type="noConversion"/>
  <hyperlinks>
    <hyperlink ref="B16" r:id="rId1" display="https://www.intcx.com/ReportServlet/any.class?operation=confirm&amp;dealID=128045869&amp;dt=Apr-05-01"/>
    <hyperlink ref="B17" r:id="rId2" display="https://www.intcx.com/ReportServlet/any.class?operation=confirm&amp;dealID=275218309&amp;dt=Apr-05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71</v>
      </c>
    </row>
    <row r="2" spans="1:26" ht="15.75" x14ac:dyDescent="0.25">
      <c r="A2" s="50" t="s">
        <v>309</v>
      </c>
    </row>
    <row r="3" spans="1:26" x14ac:dyDescent="0.2">
      <c r="A3" s="104">
        <f>'E-Mail'!$B$1</f>
        <v>36986</v>
      </c>
    </row>
    <row r="5" spans="1:26" ht="13.5" thickBot="1" x14ac:dyDescent="0.25">
      <c r="A5" s="20" t="s">
        <v>75</v>
      </c>
      <c r="B5" s="20" t="s">
        <v>74</v>
      </c>
      <c r="C5" s="20" t="s">
        <v>8</v>
      </c>
    </row>
    <row r="6" spans="1:26" x14ac:dyDescent="0.2">
      <c r="A6" s="17" t="s">
        <v>13</v>
      </c>
      <c r="B6" s="21">
        <f>COUNTIF($S$15:$S$4980,A6)</f>
        <v>8</v>
      </c>
      <c r="C6" s="21">
        <f>SUMIF($S$15:$S$4981,A6,$R$15:$R$4981)</f>
        <v>232800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317</v>
      </c>
      <c r="I9" s="116" t="s">
        <v>318</v>
      </c>
    </row>
    <row r="10" spans="1:26" ht="12.75" customHeight="1" thickTop="1" x14ac:dyDescent="0.2">
      <c r="A10" s="69" t="s">
        <v>364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42</v>
      </c>
      <c r="U11" s="56"/>
      <c r="V11" s="56"/>
      <c r="W11" s="56"/>
      <c r="X11" s="56"/>
      <c r="Y11" s="56"/>
      <c r="Z11" s="56"/>
    </row>
    <row r="12" spans="1:26" x14ac:dyDescent="0.2">
      <c r="A12" s="70" t="s">
        <v>43</v>
      </c>
      <c r="U12" s="56"/>
      <c r="V12" s="56"/>
      <c r="W12" s="56"/>
      <c r="X12" s="56"/>
      <c r="Y12" s="56"/>
      <c r="Z12" s="56"/>
    </row>
    <row r="13" spans="1:26" x14ac:dyDescent="0.2">
      <c r="A13" s="70" t="s">
        <v>633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44</v>
      </c>
      <c r="B15" s="71" t="s">
        <v>45</v>
      </c>
      <c r="C15" s="71" t="s">
        <v>46</v>
      </c>
      <c r="D15" s="71" t="s">
        <v>47</v>
      </c>
      <c r="E15" s="71" t="s">
        <v>48</v>
      </c>
      <c r="F15" s="71" t="s">
        <v>49</v>
      </c>
      <c r="G15" s="71" t="s">
        <v>1</v>
      </c>
      <c r="H15" s="116" t="s">
        <v>317</v>
      </c>
      <c r="I15" s="116" t="s">
        <v>318</v>
      </c>
      <c r="J15" s="71" t="s">
        <v>50</v>
      </c>
      <c r="K15" s="71" t="s">
        <v>51</v>
      </c>
      <c r="L15" s="71" t="s">
        <v>52</v>
      </c>
      <c r="M15" s="71" t="s">
        <v>53</v>
      </c>
      <c r="N15" s="71" t="s">
        <v>54</v>
      </c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634</v>
      </c>
      <c r="B16" s="74">
        <v>188764350</v>
      </c>
      <c r="C16" s="73"/>
      <c r="D16" s="73" t="s">
        <v>447</v>
      </c>
      <c r="E16" s="73" t="s">
        <v>10</v>
      </c>
      <c r="F16" s="73" t="s">
        <v>639</v>
      </c>
      <c r="G16" s="76">
        <v>37012</v>
      </c>
      <c r="H16" s="72" t="s">
        <v>312</v>
      </c>
      <c r="I16" s="72" t="s">
        <v>313</v>
      </c>
      <c r="J16" s="73"/>
      <c r="K16" s="75"/>
      <c r="L16" s="73"/>
      <c r="M16" s="73" t="s">
        <v>385</v>
      </c>
      <c r="N16" s="75">
        <v>320</v>
      </c>
      <c r="O16" s="73" t="s">
        <v>67</v>
      </c>
      <c r="P16" s="75">
        <v>25</v>
      </c>
      <c r="Q16" s="73" t="s">
        <v>68</v>
      </c>
      <c r="R16" s="77">
        <v>10400</v>
      </c>
      <c r="S16" s="73" t="s">
        <v>13</v>
      </c>
      <c r="T16" s="73" t="s">
        <v>640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634</v>
      </c>
      <c r="B17" s="74">
        <v>901190242</v>
      </c>
      <c r="C17" s="73"/>
      <c r="D17" s="73" t="s">
        <v>447</v>
      </c>
      <c r="E17" s="73" t="s">
        <v>10</v>
      </c>
      <c r="F17" s="73" t="s">
        <v>639</v>
      </c>
      <c r="G17" s="76">
        <v>37012</v>
      </c>
      <c r="H17" s="72" t="s">
        <v>312</v>
      </c>
      <c r="I17" s="72" t="s">
        <v>313</v>
      </c>
      <c r="J17" s="73"/>
      <c r="K17" s="75"/>
      <c r="L17" s="73"/>
      <c r="M17" s="73" t="s">
        <v>385</v>
      </c>
      <c r="N17" s="75">
        <v>320</v>
      </c>
      <c r="O17" s="73" t="s">
        <v>67</v>
      </c>
      <c r="P17" s="75">
        <v>25</v>
      </c>
      <c r="Q17" s="73" t="s">
        <v>68</v>
      </c>
      <c r="R17" s="77">
        <v>10400</v>
      </c>
      <c r="S17" s="73" t="s">
        <v>13</v>
      </c>
      <c r="T17" s="73" t="s">
        <v>640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634</v>
      </c>
      <c r="B18" s="74">
        <v>772847138</v>
      </c>
      <c r="C18" s="73"/>
      <c r="D18" s="73" t="s">
        <v>61</v>
      </c>
      <c r="E18" s="73" t="s">
        <v>10</v>
      </c>
      <c r="F18" s="73" t="s">
        <v>450</v>
      </c>
      <c r="G18" s="76">
        <v>37012</v>
      </c>
      <c r="H18" s="72" t="s">
        <v>312</v>
      </c>
      <c r="I18" s="72" t="s">
        <v>313</v>
      </c>
      <c r="J18" s="73"/>
      <c r="K18" s="75"/>
      <c r="L18" s="73"/>
      <c r="M18" s="73" t="s">
        <v>641</v>
      </c>
      <c r="N18" s="75">
        <v>295</v>
      </c>
      <c r="O18" s="73" t="s">
        <v>67</v>
      </c>
      <c r="P18" s="75">
        <v>25</v>
      </c>
      <c r="Q18" s="73" t="s">
        <v>68</v>
      </c>
      <c r="R18" s="77">
        <v>10400</v>
      </c>
      <c r="S18" s="73" t="s">
        <v>13</v>
      </c>
      <c r="T18" s="73" t="s">
        <v>451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634</v>
      </c>
      <c r="B19" s="74">
        <v>118649089</v>
      </c>
      <c r="C19" s="73"/>
      <c r="D19" s="73" t="s">
        <v>61</v>
      </c>
      <c r="E19" s="73" t="s">
        <v>10</v>
      </c>
      <c r="F19" s="73" t="s">
        <v>450</v>
      </c>
      <c r="G19" s="76">
        <v>37012</v>
      </c>
      <c r="H19" s="72" t="s">
        <v>312</v>
      </c>
      <c r="I19" s="72" t="s">
        <v>313</v>
      </c>
      <c r="J19" s="73"/>
      <c r="K19" s="75"/>
      <c r="L19" s="73"/>
      <c r="M19" s="73" t="s">
        <v>641</v>
      </c>
      <c r="N19" s="75">
        <v>296.5</v>
      </c>
      <c r="O19" s="73" t="s">
        <v>67</v>
      </c>
      <c r="P19" s="75">
        <v>25</v>
      </c>
      <c r="Q19" s="73" t="s">
        <v>68</v>
      </c>
      <c r="R19" s="77">
        <v>10400</v>
      </c>
      <c r="S19" s="73" t="s">
        <v>13</v>
      </c>
      <c r="T19" s="73" t="s">
        <v>451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634</v>
      </c>
      <c r="B20" s="74">
        <v>186654527</v>
      </c>
      <c r="C20" s="73"/>
      <c r="D20" s="73" t="s">
        <v>61</v>
      </c>
      <c r="E20" s="73" t="s">
        <v>10</v>
      </c>
      <c r="F20" s="73" t="s">
        <v>450</v>
      </c>
      <c r="G20" s="76">
        <v>37012</v>
      </c>
      <c r="H20" s="72" t="s">
        <v>312</v>
      </c>
      <c r="I20" s="72" t="s">
        <v>313</v>
      </c>
      <c r="J20" s="73"/>
      <c r="K20" s="75"/>
      <c r="L20" s="73"/>
      <c r="M20" s="73" t="s">
        <v>641</v>
      </c>
      <c r="N20" s="75">
        <v>301</v>
      </c>
      <c r="O20" s="73" t="s">
        <v>67</v>
      </c>
      <c r="P20" s="75">
        <v>25</v>
      </c>
      <c r="Q20" s="73" t="s">
        <v>68</v>
      </c>
      <c r="R20" s="77">
        <v>10400</v>
      </c>
      <c r="S20" s="73" t="s">
        <v>13</v>
      </c>
      <c r="T20" s="73" t="s">
        <v>640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634</v>
      </c>
      <c r="B21" s="74">
        <v>138035625</v>
      </c>
      <c r="C21" s="73"/>
      <c r="D21" s="73" t="s">
        <v>61</v>
      </c>
      <c r="E21" s="73" t="s">
        <v>10</v>
      </c>
      <c r="F21" s="73" t="s">
        <v>70</v>
      </c>
      <c r="G21" s="73" t="s">
        <v>372</v>
      </c>
      <c r="H21" s="72" t="s">
        <v>448</v>
      </c>
      <c r="I21" s="72" t="s">
        <v>449</v>
      </c>
      <c r="J21" s="73"/>
      <c r="K21" s="75"/>
      <c r="L21" s="73"/>
      <c r="M21" s="73" t="s">
        <v>641</v>
      </c>
      <c r="N21" s="75">
        <v>48.75</v>
      </c>
      <c r="O21" s="73" t="s">
        <v>67</v>
      </c>
      <c r="P21" s="75">
        <v>50</v>
      </c>
      <c r="Q21" s="73" t="s">
        <v>68</v>
      </c>
      <c r="R21" s="77">
        <v>4000</v>
      </c>
      <c r="S21" s="73" t="s">
        <v>13</v>
      </c>
      <c r="T21" s="73" t="s">
        <v>69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2" t="s">
        <v>634</v>
      </c>
      <c r="B22" s="74">
        <v>269403924</v>
      </c>
      <c r="C22" s="73"/>
      <c r="D22" s="73" t="s">
        <v>61</v>
      </c>
      <c r="E22" s="73" t="s">
        <v>10</v>
      </c>
      <c r="F22" s="73" t="s">
        <v>642</v>
      </c>
      <c r="G22" s="73" t="s">
        <v>12</v>
      </c>
      <c r="H22" s="72" t="s">
        <v>448</v>
      </c>
      <c r="I22" s="72" t="s">
        <v>448</v>
      </c>
      <c r="J22" s="73"/>
      <c r="K22" s="75"/>
      <c r="L22" s="73"/>
      <c r="M22" s="73" t="s">
        <v>643</v>
      </c>
      <c r="N22" s="75">
        <v>55.5</v>
      </c>
      <c r="O22" s="73" t="s">
        <v>67</v>
      </c>
      <c r="P22" s="75">
        <v>50</v>
      </c>
      <c r="Q22" s="73" t="s">
        <v>68</v>
      </c>
      <c r="R22" s="75">
        <v>800</v>
      </c>
      <c r="S22" s="73" t="s">
        <v>13</v>
      </c>
      <c r="T22" s="73" t="s">
        <v>644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2" t="s">
        <v>634</v>
      </c>
      <c r="B23" s="74">
        <v>187494366</v>
      </c>
      <c r="C23" s="73"/>
      <c r="D23" s="73" t="s">
        <v>447</v>
      </c>
      <c r="E23" s="73" t="s">
        <v>10</v>
      </c>
      <c r="F23" s="73" t="s">
        <v>70</v>
      </c>
      <c r="G23" s="76">
        <v>37012</v>
      </c>
      <c r="H23" s="72" t="s">
        <v>312</v>
      </c>
      <c r="I23" s="72" t="s">
        <v>313</v>
      </c>
      <c r="J23" s="73"/>
      <c r="K23" s="75"/>
      <c r="L23" s="73"/>
      <c r="M23" s="73" t="s">
        <v>645</v>
      </c>
      <c r="N23" s="75">
        <v>51.1</v>
      </c>
      <c r="O23" s="73" t="s">
        <v>67</v>
      </c>
      <c r="P23" s="75">
        <v>500</v>
      </c>
      <c r="Q23" s="73" t="s">
        <v>68</v>
      </c>
      <c r="R23" s="77">
        <v>176000</v>
      </c>
      <c r="S23" s="73" t="s">
        <v>13</v>
      </c>
      <c r="T23" s="73" t="s">
        <v>646</v>
      </c>
      <c r="U23" s="56"/>
      <c r="V23" s="56"/>
      <c r="W23" s="56"/>
      <c r="X23" s="56"/>
      <c r="Y23" s="56"/>
      <c r="Z23" s="56"/>
    </row>
    <row r="24" spans="1:26" ht="14.25" thickTop="1" thickBot="1" x14ac:dyDescent="0.25">
      <c r="A24" s="175" t="s">
        <v>638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7"/>
      <c r="U24" s="56"/>
      <c r="V24" s="56"/>
      <c r="W24" s="56"/>
      <c r="X24" s="56"/>
      <c r="Y24" s="56"/>
      <c r="Z24" s="56"/>
    </row>
    <row r="25" spans="1:26" ht="13.5" thickTop="1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</sheetData>
  <mergeCells count="1">
    <mergeCell ref="A24:T24"/>
  </mergeCells>
  <phoneticPr fontId="0" type="noConversion"/>
  <hyperlinks>
    <hyperlink ref="B16" r:id="rId1" display="https://www.intcx.com/ReportServlet/any.class?operation=confirm&amp;dealID=188764350&amp;dt=Apr-05-01"/>
    <hyperlink ref="B17" r:id="rId2" display="https://www.intcx.com/ReportServlet/any.class?operation=confirm&amp;dealID=901190242&amp;dt=Apr-05-01"/>
    <hyperlink ref="B18" r:id="rId3" display="https://www.intcx.com/ReportServlet/any.class?operation=confirm&amp;dealID=772847138&amp;dt=Apr-05-01"/>
    <hyperlink ref="B19" r:id="rId4" display="https://www.intcx.com/ReportServlet/any.class?operation=confirm&amp;dealID=118649089&amp;dt=Apr-05-01"/>
    <hyperlink ref="B20" r:id="rId5" display="https://www.intcx.com/ReportServlet/any.class?operation=confirm&amp;dealID=186654527&amp;dt=Apr-05-01"/>
    <hyperlink ref="B21" r:id="rId6" display="https://www.intcx.com/ReportServlet/any.class?operation=confirm&amp;dealID=138035625&amp;dt=Apr-05-01"/>
    <hyperlink ref="B22" r:id="rId7" display="https://www.intcx.com/ReportServlet/any.class?operation=confirm&amp;dealID=269403924&amp;dt=Apr-05-01"/>
    <hyperlink ref="B23" r:id="rId8" display="https://www.intcx.com/ReportServlet/any.class?operation=confirm&amp;dealID=187494366&amp;dt=Apr-05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72</v>
      </c>
    </row>
    <row r="2" spans="1:20" ht="15.75" x14ac:dyDescent="0.25">
      <c r="A2" s="50" t="s">
        <v>309</v>
      </c>
    </row>
    <row r="3" spans="1:20" x14ac:dyDescent="0.2">
      <c r="A3" s="104">
        <f>'E-Mail'!$B$1</f>
        <v>36986</v>
      </c>
    </row>
    <row r="5" spans="1:20" ht="13.5" thickBot="1" x14ac:dyDescent="0.25">
      <c r="A5" s="20" t="s">
        <v>75</v>
      </c>
      <c r="B5" s="20" t="s">
        <v>74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6" t="s">
        <v>317</v>
      </c>
      <c r="I9" s="116" t="s">
        <v>318</v>
      </c>
    </row>
    <row r="10" spans="1:20" ht="13.5" thickTop="1" x14ac:dyDescent="0.2">
      <c r="A10" s="69" t="s">
        <v>334</v>
      </c>
    </row>
    <row r="11" spans="1:20" x14ac:dyDescent="0.2">
      <c r="A11" s="70" t="s">
        <v>42</v>
      </c>
    </row>
    <row r="12" spans="1:20" x14ac:dyDescent="0.2">
      <c r="A12" s="70" t="s">
        <v>43</v>
      </c>
    </row>
    <row r="13" spans="1:20" x14ac:dyDescent="0.2">
      <c r="A13" s="70" t="s">
        <v>647</v>
      </c>
    </row>
    <row r="14" spans="1:20" ht="13.5" thickBot="1" x14ac:dyDescent="0.25"/>
    <row r="15" spans="1:20" ht="22.5" thickTop="1" thickBot="1" x14ac:dyDescent="0.25">
      <c r="A15" s="71" t="s">
        <v>44</v>
      </c>
      <c r="B15" s="71" t="s">
        <v>45</v>
      </c>
      <c r="C15" s="71" t="s">
        <v>46</v>
      </c>
      <c r="D15" s="71" t="s">
        <v>47</v>
      </c>
      <c r="E15" s="71" t="s">
        <v>48</v>
      </c>
      <c r="F15" s="71" t="s">
        <v>49</v>
      </c>
      <c r="G15" s="71" t="s">
        <v>1</v>
      </c>
      <c r="H15" s="71" t="s">
        <v>317</v>
      </c>
      <c r="I15" s="71" t="s">
        <v>318</v>
      </c>
      <c r="J15" s="71" t="s">
        <v>50</v>
      </c>
      <c r="K15" s="71" t="s">
        <v>51</v>
      </c>
      <c r="L15" s="71" t="s">
        <v>52</v>
      </c>
      <c r="M15" s="71" t="s">
        <v>53</v>
      </c>
      <c r="N15" s="71" t="s">
        <v>54</v>
      </c>
      <c r="O15" s="71" t="s">
        <v>55</v>
      </c>
      <c r="P15" s="71" t="s">
        <v>56</v>
      </c>
      <c r="Q15" s="71" t="s">
        <v>57</v>
      </c>
      <c r="R15" s="71" t="s">
        <v>58</v>
      </c>
      <c r="S15" s="71" t="s">
        <v>59</v>
      </c>
      <c r="T15" s="71" t="s">
        <v>60</v>
      </c>
    </row>
    <row r="16" spans="1:20" ht="13.5" thickTop="1" x14ac:dyDescent="0.2">
      <c r="A16" s="115" t="s">
        <v>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2023-09-17T12:48:55Z</dcterms:modified>
</cp:coreProperties>
</file>