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959FC3-9781-4E5D-9FFD-23B14AB4145B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<sst xmlns="http://schemas.openxmlformats.org/spreadsheetml/2006/main" count="370" uniqueCount="130">
  <si>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</si>
  <si>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</si>
  <si>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</si>
  <si>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</si>
  <si>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</si>
  <si>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</si>
  <si>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</si>
  <si>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</si>
  <si>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</si>
  <si>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</si>
  <si>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</si>
  <si>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</si>
  <si>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</si>
  <si>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</si>
  <si>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</si>
  <si>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</si>
  <si>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</si>
  <si>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</si>
  <si>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</si>
  <si>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</si>
  <si>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</si>
  <si>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</si>
  <si>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</si>
  <si>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</si>
  <si>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</si>
  <si>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</si>
  <si>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</si>
  <si>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</si>
  <si>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</si>
  <si>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</si>
  <si>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</si>
  <si>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</si>
  <si>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</si>
  <si>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</si>
  <si>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</si>
  <si>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</si>
  <si>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</si>
  <si>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</si>
  <si>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</si>
  <si>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</si>
  <si>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</si>
  <si>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</si>
  <si>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</si>
  <si>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</si>
  <si>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</si>
  <si>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</si>
  <si>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</si>
  <si>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</si>
  <si>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</si>
  <si>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</si>
  <si>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</si>
  <si>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</si>
  <si>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</si>
  <si>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</si>
  <si>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</si>
  <si>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</si>
  <si>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</si>
  <si>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</si>
  <si>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</si>
  <si>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</si>
  <si>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</si>
  <si>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</si>
  <si>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</si>
  <si>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</si>
  <si>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</si>
  <si>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</si>
  <si>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</si>
  <si>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</si>
  <si>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</si>
  <si>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</si>
  <si>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</si>
  <si>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</si>
  <si>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</si>
  <si>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</si>
  <si>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</si>
  <si>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</si>
  <si>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</si>
  <si>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</si>
  <si>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</si>
  <si>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</si>
  <si>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</si>
  <si>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</si>
  <si>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</si>
  <si>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</si>
  <si>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</si>
  <si>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</si>
  <si>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</si>
  <si>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</si>
  <si>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</si>
  <si>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</si>
  <si>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</si>
  <si>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</si>
  <si>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</si>
  <si>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</si>
  <si>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</si>
  <si>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</si>
  <si>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</si>
  <si>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</si>
  <si>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</si>
  <si>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</si>
  <si>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</si>
  <si>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</si>
  <si>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</si>
  <si>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</si>
  <si>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</si>
  <si>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</si>
  <si>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</si>
  <si>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</si>
  <si>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110100</t>
  </si>
  <si>
    <t>Skilling</t>
  </si>
  <si>
    <t xml:space="preserve">Jeffrey K. </t>
  </si>
  <si>
    <t>President &amp; COO</t>
  </si>
  <si>
    <t>328-48-0336</t>
  </si>
  <si>
    <t>0011</t>
  </si>
  <si>
    <t>EB5008</t>
  </si>
  <si>
    <t>713.345.7774</t>
  </si>
  <si>
    <t>Miami - Madrid - Barcelona - McKinsey Directors Conference</t>
  </si>
  <si>
    <t>P</t>
  </si>
  <si>
    <t>Barcelona - London - Houston - McKinsey Directors Conference</t>
  </si>
  <si>
    <t>Sydney - Los Angeles - Olympics with IBM Group</t>
  </si>
  <si>
    <t>London - Hotel (lay over from Barcelona to Houston)</t>
  </si>
  <si>
    <t>D</t>
  </si>
  <si>
    <t>Dinner in Barcelona</t>
  </si>
  <si>
    <t>Dick Foster (Enron Board Members &amp; McKinsey Director)</t>
  </si>
  <si>
    <t>3</t>
  </si>
  <si>
    <t>New York Times - home delivery for Jeff Skilling</t>
  </si>
  <si>
    <t>100017</t>
  </si>
  <si>
    <t>52004500</t>
  </si>
  <si>
    <t>52003500</t>
  </si>
  <si>
    <t>52002500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</si>
</sst>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2870C9D4-A808-FCBC-AE08-C3C8CE282A5A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9EC194FF-C516-31EA-05AD-ED6D2565E569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194DB80-0D64-3DBE-C7AD-7265BD12E4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836081AE-0370-F28F-10A7-A607DF64089F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0DF6733D-469B-1187-77E5-7E5DDA3082E2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68C7BE4C-1755-FD86-DEE9-F8B6797EF4AD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9A1490D9-F725-7B93-65B8-F2BFEE54F9D5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C0E5C77D-DC35-9F36-A382-BEC6D0A60FC2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45AF9A6E-A115-CB5A-9C17-933575F80FB8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10822D4F-39B3-CA01-ECB6-C9BA6EA62264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8C487F6B-75EF-1C09-69AE-CF1AA29518AF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A83497CF-CB76-1855-5540-BA7C09900FFD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E3C3F3F5-1D69-B274-4858-9EE32FE3D329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1D5A4E92-F104-0085-0B1A-F0054484AEE7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EF75931C-62BD-117C-B0CD-8C77C5270E6B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84F66BB7-00E8-5098-77F6-2E4946744212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6ADE06C4-34E0-CBD2-3387-92FDEC0CC9C0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B55BBD92-8864-443D-FC07-CD68E4367027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E5EAA065-C3EB-47CF-62D1-D24F5CBE50CB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3AE62C97-4B45-9362-1CAA-7D2F4556E48B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2C0F8777-03E3-D240-5FB1-1D6ED03CEA70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BB88FE3A-8117-8F5F-3EF0-5776C2DD68A7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ECBF39E4-CFF9-C1BE-2F8D-EE36ACB2D917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4EFFD229-A8D0-EFF4-FC79-D6C3FAE2D853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F2491E10-274B-3B4C-7E23-8D8910F6FD95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8D6B7B74-E5B8-FEBD-E4CE-AF2F5224FE54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7B80A514-FAF0-1530-54FF-48A70F48610E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26F75055-D441-5BC5-3B4F-5BF93DC4C8BA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A700D81A-A376-530E-A16A-78A16BC02067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83966AC6-6779-5261-72ED-8AC72F5A7270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5FFF20F3-B226-F232-66D8-8CD94C337A5B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68339AA2-0A8A-95BC-28FC-F7027B5E55E5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9B3F186E-3BEC-550D-8992-DF16867F74D8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31EA90EF-320E-E477-174F-8C1E1C93B336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01C9EC59-F09C-1642-DD59-A219A22406E4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89">
        <f>'Short Form'!C29</f>
        <v>0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89">
        <f>'Short Form'!C44</f>
        <v>0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9845.18</v>
      </c>
      <c r="B7" s="293" t="str">
        <f>'Travel Form'!B49</f>
        <v>100017</v>
      </c>
      <c r="C7" s="293" t="str">
        <f>'Travel Form'!C49</f>
        <v>0011</v>
      </c>
      <c r="D7" s="389" t="str">
        <f>'Travel Form'!D49:G49</f>
        <v>52004500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71.81</v>
      </c>
      <c r="B13" s="293" t="str">
        <f>'Meals and Ent Sup'!B49</f>
        <v>100017</v>
      </c>
      <c r="C13" s="293" t="str">
        <f>'Meals and Ent Sup'!C49</f>
        <v>0011</v>
      </c>
      <c r="D13" s="389" t="str">
        <f>'Meals and Ent Sup'!D49</f>
        <v>52003500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20</v>
      </c>
      <c r="B19" s="293" t="str">
        <f>'Misc. Exp. Sup'!B49</f>
        <v>100017</v>
      </c>
      <c r="C19" s="351" t="str">
        <f>'Misc. Exp. Sup'!C49</f>
        <v>0011</v>
      </c>
      <c r="D19" s="390" t="str">
        <f>'Misc. Exp. Sup'!D49</f>
        <v>52002500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89">
        <f>'Misc. Exp. Sup'!D51</f>
        <v>0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89">
        <f>'Misc. Exp. Sup'!D53</f>
        <v>0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">
      <c r="A43" s="370">
        <f>SUM(A3:A42)</f>
        <v>9936.99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2" zoomScale="75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36832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71.81</v>
      </c>
    </row>
    <row r="29" spans="1:64" ht="24" customHeight="1" x14ac:dyDescent="0.2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71.81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20</v>
      </c>
    </row>
    <row r="44" spans="1:64" ht="24" customHeight="1" x14ac:dyDescent="0.2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20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9845.18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9936.99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9936.99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Skilling</v>
      </c>
      <c r="B62" s="250" t="str">
        <f>IF(ISBLANK($E$6),TRIM(" "),$E$6)</f>
        <v xml:space="preserve">Jeffrey K. </v>
      </c>
      <c r="C62" s="295" t="str">
        <f>TEXT(IF(ISBLANK($N$2),"      ",$N$2),"000000")</f>
        <v>110100</v>
      </c>
      <c r="D62" s="110" t="str">
        <f>TEXT($K$6,"###-##-####")</f>
        <v>328-48-0336</v>
      </c>
      <c r="E62" s="251" t="str">
        <f>TEXT($N$52,"######0.00")</f>
        <v>9936.99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8" zoomScale="80" workbookViewId="0">
      <selection activeCell="D49" sqref="D49:G49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Skilling</v>
      </c>
      <c r="B5" s="121"/>
      <c r="C5" s="121"/>
      <c r="D5" s="121"/>
      <c r="E5" s="253" t="str">
        <f>'Short Form'!E6</f>
        <v xml:space="preserve">Jeffrey K. </v>
      </c>
      <c r="F5" s="121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>
        <v>36808</v>
      </c>
      <c r="C12" s="137" t="s">
        <v>116</v>
      </c>
      <c r="D12" s="166"/>
      <c r="E12" s="166"/>
      <c r="F12" s="166"/>
      <c r="G12" s="167"/>
      <c r="H12" s="166"/>
      <c r="I12" s="168"/>
      <c r="J12" s="166"/>
      <c r="K12" s="166"/>
      <c r="L12" s="255" t="s">
        <v>117</v>
      </c>
      <c r="M12" s="260">
        <v>3560.98</v>
      </c>
      <c r="N12" s="258"/>
      <c r="O12" s="189">
        <f t="shared" ref="O12:O27" si="0">IF(N12=" ",M12*1,M12*N12)</f>
        <v>3560.98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36811</v>
      </c>
      <c r="C13" s="124" t="s">
        <v>118</v>
      </c>
      <c r="D13" s="166"/>
      <c r="E13" s="166"/>
      <c r="F13" s="166"/>
      <c r="G13" s="167"/>
      <c r="H13" s="166"/>
      <c r="I13" s="166"/>
      <c r="J13" s="166"/>
      <c r="K13" s="166"/>
      <c r="L13" s="255" t="s">
        <v>117</v>
      </c>
      <c r="M13" s="260">
        <v>3015.67</v>
      </c>
      <c r="N13" s="258"/>
      <c r="O13" s="189">
        <f t="shared" si="0"/>
        <v>3015.67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61</v>
      </c>
      <c r="B14" s="148">
        <v>36795</v>
      </c>
      <c r="C14" s="124" t="s">
        <v>119</v>
      </c>
      <c r="D14" s="166"/>
      <c r="E14" s="166"/>
      <c r="F14" s="166"/>
      <c r="G14" s="167"/>
      <c r="H14" s="166"/>
      <c r="I14" s="166"/>
      <c r="J14" s="166"/>
      <c r="K14" s="166"/>
      <c r="L14" s="255" t="s">
        <v>117</v>
      </c>
      <c r="M14" s="260">
        <v>2837.66</v>
      </c>
      <c r="N14" s="258"/>
      <c r="O14" s="189">
        <f t="shared" si="0"/>
        <v>2837.66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61</v>
      </c>
      <c r="B15" s="148">
        <v>36790</v>
      </c>
      <c r="C15" s="124" t="s">
        <v>120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>
        <v>430.87</v>
      </c>
      <c r="N15" s="258"/>
      <c r="O15" s="189">
        <f t="shared" si="0"/>
        <v>430.87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9845.18</v>
      </c>
      <c r="L41" s="95"/>
      <c r="M41" s="300" t="s">
        <v>76</v>
      </c>
      <c r="N41" s="300"/>
      <c r="O41" s="125">
        <f>SUM(O12:O40)</f>
        <v>9845.18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126</v>
      </c>
      <c r="C49" s="341" t="s">
        <v>113</v>
      </c>
      <c r="D49" s="405" t="s">
        <v>127</v>
      </c>
      <c r="E49" s="407"/>
      <c r="F49" s="407"/>
      <c r="G49" s="408"/>
      <c r="H49" s="405"/>
      <c r="I49" s="406"/>
      <c r="J49" s="188"/>
      <c r="K49" s="188"/>
      <c r="L49" s="345">
        <v>1</v>
      </c>
      <c r="M49" s="73"/>
      <c r="N49" s="93"/>
      <c r="O49" s="169">
        <f>IF($L$49=" ",SUMIF($A$12:$A$40,A49,$O$12:$O$40),$K$41*$L$49)</f>
        <v>9845.18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9845.18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39" zoomScale="80" workbookViewId="0">
      <selection activeCell="D53" sqref="D53:G53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>
        <f>IF((VALUE('Short Form'!I62)&lt;&gt;0),1+VALUE('Short Form'!H62)+VALUE('Short Form'!I62),"")</f>
        <v>3</v>
      </c>
      <c r="N2" s="269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Skilling</v>
      </c>
      <c r="B5" s="121"/>
      <c r="C5" s="121"/>
      <c r="D5" s="121"/>
      <c r="E5" s="254" t="str">
        <f>'Short Form'!E6</f>
        <v xml:space="preserve">Jeffrey K. </v>
      </c>
      <c r="F5" s="121"/>
      <c r="G5" s="121"/>
      <c r="H5" s="178" t="str">
        <f>'Short Form'!H6</f>
        <v>President &amp; COO</v>
      </c>
      <c r="I5" s="121"/>
      <c r="J5" s="121"/>
      <c r="K5" s="19"/>
      <c r="L5" s="144" t="str">
        <f>'Short Form'!K6</f>
        <v>328-48-0336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62</v>
      </c>
      <c r="B10" s="146">
        <v>36810</v>
      </c>
      <c r="C10" s="135" t="s">
        <v>121</v>
      </c>
      <c r="D10" s="126" t="s">
        <v>122</v>
      </c>
      <c r="E10" s="155"/>
      <c r="F10" s="155"/>
      <c r="G10" s="156"/>
      <c r="H10" s="157"/>
      <c r="I10" s="126" t="s">
        <v>123</v>
      </c>
      <c r="J10" s="155"/>
      <c r="K10" s="155"/>
      <c r="L10" s="260">
        <v>71.81</v>
      </c>
      <c r="M10" s="256"/>
      <c r="N10" s="189">
        <f t="shared" ref="N10:N25" si="0">IF(M10=" ",L10*1,L10*M10)</f>
        <v>71.81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71.81</v>
      </c>
      <c r="L41" s="300" t="s">
        <v>76</v>
      </c>
      <c r="M41" s="358"/>
      <c r="N41" s="131">
        <f>SUM(N10:N40)</f>
        <v>71.81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 t="s">
        <v>62</v>
      </c>
      <c r="B49" s="340" t="s">
        <v>126</v>
      </c>
      <c r="C49" s="341" t="s">
        <v>113</v>
      </c>
      <c r="D49" s="405" t="s">
        <v>128</v>
      </c>
      <c r="E49" s="407"/>
      <c r="F49" s="407"/>
      <c r="G49" s="408"/>
      <c r="H49" s="405"/>
      <c r="I49" s="406"/>
      <c r="J49" s="188"/>
      <c r="K49" s="188"/>
      <c r="L49" s="283">
        <v>1</v>
      </c>
      <c r="M49" s="40"/>
      <c r="N49" s="169">
        <f>IF($L$49=" ",SUMIF($A$10:$A$40,A49,$N$10:$N$40),$K$41*$L$49)</f>
        <v>71.81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71.81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39" zoomScale="80" workbookViewId="0">
      <selection activeCell="D51" sqref="D51:G51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4</v>
      </c>
      <c r="O2" s="269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Skilling</v>
      </c>
      <c r="B5" s="121"/>
      <c r="C5" s="121"/>
      <c r="D5" s="121"/>
      <c r="E5" s="253" t="str">
        <f>'Short Form'!E6</f>
        <v xml:space="preserve">Jeffrey K. </v>
      </c>
      <c r="F5" s="172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 t="s">
        <v>124</v>
      </c>
      <c r="B10" s="148">
        <v>36845</v>
      </c>
      <c r="C10" s="124" t="s">
        <v>125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20</v>
      </c>
      <c r="N10" s="257"/>
      <c r="O10" s="189">
        <f>IF(N10=" ",M10*1,M10*N10)</f>
        <v>20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20</v>
      </c>
      <c r="L41"/>
      <c r="M41" s="300" t="s">
        <v>76</v>
      </c>
      <c r="N41" s="300"/>
      <c r="O41" s="125">
        <f>SUM(O10:O40)</f>
        <v>20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 t="s">
        <v>124</v>
      </c>
      <c r="B49" s="340" t="s">
        <v>126</v>
      </c>
      <c r="C49" s="341" t="s">
        <v>113</v>
      </c>
      <c r="D49" s="405" t="s">
        <v>129</v>
      </c>
      <c r="E49" s="407"/>
      <c r="F49" s="407"/>
      <c r="G49" s="408"/>
      <c r="H49" s="405"/>
      <c r="I49" s="406"/>
      <c r="J49" s="188"/>
      <c r="K49" s="188"/>
      <c r="L49" s="284">
        <v>1</v>
      </c>
      <c r="M49" s="73"/>
      <c r="N49" s="93"/>
      <c r="O49" s="169">
        <f>IF($L$49=" ",SUMIF($A$10:$A$40,A49,$O$10:$O$40),$K$41*$L$49)</f>
        <v>20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1</v>
      </c>
      <c r="M55" s="307" t="s">
        <v>76</v>
      </c>
      <c r="N55" s="300"/>
      <c r="O55" s="125">
        <f>SUM(O49:O54)</f>
        <v>20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Skilling</v>
      </c>
      <c r="B5" s="121"/>
      <c r="C5" s="121"/>
      <c r="D5" s="121"/>
      <c r="E5" s="253" t="str">
        <f>'Short Form'!E6</f>
        <v xml:space="preserve">Jeffrey K. </v>
      </c>
      <c r="F5" s="121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Skilling</v>
      </c>
      <c r="B5" s="121"/>
      <c r="C5" s="121"/>
      <c r="D5" s="121"/>
      <c r="E5" s="254" t="str">
        <f>'Short Form'!E6</f>
        <v xml:space="preserve">Jeffrey K. </v>
      </c>
      <c r="F5" s="121"/>
      <c r="G5" s="121"/>
      <c r="H5" s="178" t="str">
        <f>'Short Form'!H6</f>
        <v>President &amp; COO</v>
      </c>
      <c r="I5" s="121"/>
      <c r="J5" s="121"/>
      <c r="K5" s="19"/>
      <c r="L5" s="144" t="str">
        <f>'Short Form'!K6</f>
        <v>328-48-0336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Skilling</v>
      </c>
      <c r="B5" s="121"/>
      <c r="C5" s="121"/>
      <c r="D5" s="121"/>
      <c r="E5" s="253" t="str">
        <f>'Short Form'!E6</f>
        <v xml:space="preserve">Jeffrey K. </v>
      </c>
      <c r="F5" s="172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1999-07-29T21:02:10Z</cp:lastPrinted>
  <dcterms:created xsi:type="dcterms:W3CDTF">1997-11-03T17:34:07Z</dcterms:created>
  <dcterms:modified xsi:type="dcterms:W3CDTF">2023-09-17T13:02:31Z</dcterms:modified>
</cp:coreProperties>
</file>