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EE2980-7761-4117-A7FC-228AE8BE90C7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<sst xmlns="http://schemas.openxmlformats.org/spreadsheetml/2006/main" count="158" uniqueCount="118">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</sst>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17.375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30.625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16.8125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25.0625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4.3125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47.3125</val>
          </value>
        </values>
      </ddeItem>
      <ddeItem name="KPP">
        <values>
          <value>
            <val>27.4375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38.75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19.9375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5.6745999999999999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S49" sqref="S49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36854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36847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28.5</v>
      </c>
      <c r="F10" s="209"/>
      <c r="G10" s="208">
        <f>[1]!'NBP,DIVIDEND'</f>
        <v>2.8</v>
      </c>
      <c r="H10" s="210"/>
      <c r="I10" s="211">
        <f>+G10/E10</f>
        <v>9.8245614035087719E-2</v>
      </c>
      <c r="J10" s="211"/>
      <c r="K10" s="212">
        <f>(+I10-E$27)*10000</f>
        <v>414.99614035087723</v>
      </c>
      <c r="L10" s="207"/>
      <c r="M10" s="211">
        <f>(I10*AA10)+((I10*(1-AA10))*(1-0.3))</f>
        <v>9.6771929824561398E-2</v>
      </c>
      <c r="N10" s="207"/>
      <c r="O10" s="213">
        <f>+G10/Z10</f>
        <v>1.080663836356619</v>
      </c>
      <c r="P10" s="214"/>
      <c r="Q10" s="213">
        <f>(AF10+$E10-AG10)/AG10</f>
        <v>4.4052863436123352E-3</v>
      </c>
      <c r="R10" s="214"/>
      <c r="S10" s="213">
        <f>(AH10+$E10-AI10)/AI10</f>
        <v>-7.6679841897233231E-2</v>
      </c>
      <c r="T10" s="210"/>
      <c r="U10" s="215">
        <f>(AJ10+$E10-AK10)/AK10</f>
        <v>0.35434782608695647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28.375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16.8125</v>
      </c>
      <c r="F11" s="230"/>
      <c r="G11" s="229">
        <f>[1]!'EOT,DIVIDEND'</f>
        <v>1.9</v>
      </c>
      <c r="H11" s="231"/>
      <c r="I11" s="232">
        <f>+G11/E11</f>
        <v>0.11301115241635687</v>
      </c>
      <c r="J11" s="232"/>
      <c r="K11" s="233">
        <f>(+I11-E$27)*10000</f>
        <v>562.65152416356875</v>
      </c>
      <c r="L11" s="228"/>
      <c r="M11" s="232">
        <f>(I11*AA11)+((I11*(1-AA11))*(1-0.3))</f>
        <v>0.11131598513011152</v>
      </c>
      <c r="N11" s="228"/>
      <c r="O11" s="234">
        <f>+G11/Z11</f>
        <v>3.2094594594594597</v>
      </c>
      <c r="P11" s="235"/>
      <c r="Q11" s="234">
        <f>(AF11+$E11-AG11)/AG11</f>
        <v>1.1278195488721804E-2</v>
      </c>
      <c r="R11" s="235"/>
      <c r="S11" s="234">
        <f>(AH11+$E11-AI11)/AI11</f>
        <v>0.15250000000000011</v>
      </c>
      <c r="T11" s="231"/>
      <c r="U11" s="236">
        <f>(AJ11+E11-AK11)/AK11</f>
        <v>0.43942307692307681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17.375</v>
      </c>
      <c r="F13" s="238"/>
      <c r="G13" s="237">
        <f>[1]!'APU,DIVIDEND'</f>
        <v>2.2000000000000002</v>
      </c>
      <c r="H13" s="109"/>
      <c r="I13" s="179">
        <f>+G13/E13</f>
        <v>0.12661870503597122</v>
      </c>
      <c r="J13" s="179"/>
      <c r="K13" s="244">
        <f t="shared" ref="K13:K23" si="0">(+I13-E$27)*10000</f>
        <v>698.72705035971228</v>
      </c>
      <c r="L13" s="107"/>
      <c r="M13" s="179">
        <f t="shared" ref="M13:M23" si="1">(I13*AA13)+((I13*(1-AA13))*(1-0.3))</f>
        <v>0.11522302158273381</v>
      </c>
      <c r="N13" s="107"/>
      <c r="O13" s="166">
        <f>+G13/Y13</f>
        <v>2.2222222222222223</v>
      </c>
      <c r="P13" s="240"/>
      <c r="Q13" s="166">
        <f t="shared" ref="Q13:Q23" si="2">(AF13+$E13-AG13)/AG13</f>
        <v>4.1198501872659173E-2</v>
      </c>
      <c r="R13" s="240"/>
      <c r="S13" s="166">
        <f t="shared" ref="S13:S23" si="3">(AH13+$E13-AI13)/AI13</f>
        <v>-5.6578947368421013E-2</v>
      </c>
      <c r="T13" s="109"/>
      <c r="U13" s="245">
        <f t="shared" ref="U13:U23" si="4">(AJ13+E13-AK13)/AK13</f>
        <v>0.31596638655462178</v>
      </c>
      <c r="V13" s="216"/>
      <c r="W13" s="131"/>
      <c r="X13" s="150"/>
      <c r="Y13" s="327">
        <v>0.99</v>
      </c>
      <c r="Z13" s="328">
        <v>0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16.6875</v>
      </c>
      <c r="AH13" s="323">
        <v>0.55000000000000004</v>
      </c>
      <c r="AI13" s="237">
        <v>19</v>
      </c>
      <c r="AJ13" s="323">
        <f>0.55*4</f>
        <v>2.2000000000000002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30.625</v>
      </c>
      <c r="F14" s="238"/>
      <c r="G14" s="237">
        <f>[1]!'BPL,DIVIDEND'</f>
        <v>2.4</v>
      </c>
      <c r="H14" s="109"/>
      <c r="I14" s="179">
        <f t="shared" ref="I14:I20" si="5">+G14/E14</f>
        <v>7.8367346938775506E-2</v>
      </c>
      <c r="J14" s="179"/>
      <c r="K14" s="244">
        <f t="shared" si="0"/>
        <v>216.21346938775508</v>
      </c>
      <c r="L14" s="107"/>
      <c r="M14" s="179">
        <f t="shared" si="1"/>
        <v>7.2489795918367336E-2</v>
      </c>
      <c r="N14" s="107"/>
      <c r="O14" s="166">
        <f t="shared" ref="O14:O23" si="6">+G14/Z14</f>
        <v>0.94488188976377951</v>
      </c>
      <c r="P14" s="240"/>
      <c r="Q14" s="166">
        <f t="shared" si="2"/>
        <v>2.2964509394572025E-2</v>
      </c>
      <c r="R14" s="240"/>
      <c r="S14" s="166">
        <f t="shared" si="3"/>
        <v>8.6086956521739186E-2</v>
      </c>
      <c r="T14" s="109"/>
      <c r="U14" s="245">
        <f t="shared" si="4"/>
        <v>0.27019230769230762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29.9375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25.0625</v>
      </c>
      <c r="F15" s="238"/>
      <c r="G15" s="237">
        <f>[1]!'EPN,DIVIDEND'</f>
        <v>2.2000000000000002</v>
      </c>
      <c r="H15" s="109"/>
      <c r="I15" s="179">
        <f>+G15/E15</f>
        <v>8.7780548628428934E-2</v>
      </c>
      <c r="J15" s="179"/>
      <c r="K15" s="244">
        <f t="shared" si="0"/>
        <v>310.34548628428934</v>
      </c>
      <c r="L15" s="107"/>
      <c r="M15" s="179">
        <f>(I15*AA15)+((I15*(1-AA15))*(1-0.3))</f>
        <v>8.6727182044887788E-2</v>
      </c>
      <c r="N15" s="107"/>
      <c r="O15" s="166">
        <f>+G15/Z15</f>
        <v>13.75</v>
      </c>
      <c r="P15" s="240"/>
      <c r="Q15" s="166">
        <f>(AF15+$E15-AG15)/AG15</f>
        <v>4.9738219895287955E-2</v>
      </c>
      <c r="R15" s="240"/>
      <c r="S15" s="166">
        <f>(AH15+$E15-AI15)/AI15</f>
        <v>-4.2523364485981284E-2</v>
      </c>
      <c r="T15" s="109"/>
      <c r="U15" s="245">
        <f>(AJ15+E15-AK15)/AK15</f>
        <v>0.43223684210526309</v>
      </c>
      <c r="V15" s="252"/>
      <c r="W15" s="131"/>
      <c r="X15" s="150"/>
      <c r="Y15" s="329">
        <v>-0.02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23.875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14.5</v>
      </c>
      <c r="F16" s="238"/>
      <c r="G16" s="237">
        <f>[1]!'FGP,DIVIDEND'</f>
        <v>2</v>
      </c>
      <c r="H16" s="109"/>
      <c r="I16" s="179">
        <f>+G16/E16</f>
        <v>0.13793103448275862</v>
      </c>
      <c r="J16" s="179"/>
      <c r="K16" s="244">
        <f t="shared" si="0"/>
        <v>811.85034482758624</v>
      </c>
      <c r="L16" s="107"/>
      <c r="M16" s="179">
        <f t="shared" si="1"/>
        <v>0.13710344827586204</v>
      </c>
      <c r="N16" s="107"/>
      <c r="O16" s="166">
        <f t="shared" si="6"/>
        <v>2.6666666666666665</v>
      </c>
      <c r="P16" s="249"/>
      <c r="Q16" s="166">
        <f t="shared" si="2"/>
        <v>1.7543859649122806E-2</v>
      </c>
      <c r="R16" s="249"/>
      <c r="S16" s="166">
        <f t="shared" si="3"/>
        <v>-0.11450381679389313</v>
      </c>
      <c r="T16" s="109"/>
      <c r="U16" s="245">
        <f t="shared" si="4"/>
        <v>0.26732673267326734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36858</v>
      </c>
      <c r="AE16" s="220">
        <v>0.5</v>
      </c>
      <c r="AF16" s="221"/>
      <c r="AG16" s="237">
        <v>14.25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4.3125</v>
      </c>
      <c r="F17" s="238"/>
      <c r="G17" s="237">
        <f>[1]!'GEL,DIVIDEND'</f>
        <v>2</v>
      </c>
      <c r="H17" s="331" t="s">
        <v>114</v>
      </c>
      <c r="I17" s="179">
        <f>+G17/E17</f>
        <v>0.46376811594202899</v>
      </c>
      <c r="J17" s="179"/>
      <c r="K17" s="244">
        <f t="shared" si="0"/>
        <v>4070.22115942029</v>
      </c>
      <c r="L17" s="107"/>
      <c r="M17" s="179">
        <f t="shared" si="1"/>
        <v>0.46376811594202899</v>
      </c>
      <c r="N17" s="107"/>
      <c r="O17" s="166">
        <f t="shared" si="6"/>
        <v>20</v>
      </c>
      <c r="P17" s="240"/>
      <c r="Q17" s="166">
        <f t="shared" si="2"/>
        <v>-6.7567567567567571E-2</v>
      </c>
      <c r="R17" s="240"/>
      <c r="S17" s="166">
        <f t="shared" si="3"/>
        <v>-0.29357798165137616</v>
      </c>
      <c r="T17" s="109"/>
      <c r="U17" s="245">
        <f t="shared" si="4"/>
        <v>-0.21705426356589147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4.625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27.4375</v>
      </c>
      <c r="F18" s="238"/>
      <c r="G18" s="237">
        <f>[1]!'KPP,DIVIDEND'</f>
        <v>2.8</v>
      </c>
      <c r="H18" s="109"/>
      <c r="I18" s="179">
        <f t="shared" si="5"/>
        <v>0.1020501138952164</v>
      </c>
      <c r="J18" s="179"/>
      <c r="K18" s="244">
        <f t="shared" si="0"/>
        <v>453.04113895216403</v>
      </c>
      <c r="L18" s="107"/>
      <c r="M18" s="179">
        <f t="shared" si="1"/>
        <v>9.5927107061503411E-2</v>
      </c>
      <c r="N18" s="107"/>
      <c r="O18" s="166">
        <f t="shared" si="6"/>
        <v>1.0035842293906809</v>
      </c>
      <c r="P18" s="240"/>
      <c r="Q18" s="166">
        <f t="shared" si="2"/>
        <v>2.0930232558139535E-2</v>
      </c>
      <c r="R18" s="240"/>
      <c r="S18" s="166">
        <f t="shared" si="3"/>
        <v>-4.820295983086683E-2</v>
      </c>
      <c r="T18" s="109"/>
      <c r="U18" s="245">
        <f t="shared" si="4"/>
        <v>0.2248101265822785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26.875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47.3125</v>
      </c>
      <c r="F19" s="238"/>
      <c r="G19" s="237">
        <f>0.85*4</f>
        <v>3.4</v>
      </c>
      <c r="H19" s="321"/>
      <c r="I19" s="179">
        <f>+G19/E19</f>
        <v>7.1862615587846762E-2</v>
      </c>
      <c r="J19" s="179"/>
      <c r="K19" s="244">
        <f t="shared" si="0"/>
        <v>151.16615587846763</v>
      </c>
      <c r="L19" s="107"/>
      <c r="M19" s="179">
        <f t="shared" si="1"/>
        <v>6.9706737120211359E-2</v>
      </c>
      <c r="N19" s="107"/>
      <c r="O19" s="166">
        <f t="shared" si="6"/>
        <v>1.1643835616438356</v>
      </c>
      <c r="P19" s="240"/>
      <c r="Q19" s="166">
        <f t="shared" si="2"/>
        <v>-6.5616797900262466E-3</v>
      </c>
      <c r="R19" s="240"/>
      <c r="S19" s="166">
        <f t="shared" si="3"/>
        <v>1.6622691292876021E-2</v>
      </c>
      <c r="T19" s="109"/>
      <c r="U19" s="245">
        <f t="shared" si="4"/>
        <v>0.21900452488687791</v>
      </c>
      <c r="V19" s="252"/>
      <c r="W19" s="131"/>
      <c r="X19" s="150"/>
      <c r="Y19" s="329">
        <v>2.66</v>
      </c>
      <c r="Z19" s="330">
        <v>2.92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38.75</v>
      </c>
      <c r="F20" s="238"/>
      <c r="G20" s="237">
        <f>[1]!'LHP,DIVIDEND'</f>
        <v>3.5</v>
      </c>
      <c r="H20" s="109"/>
      <c r="I20" s="179">
        <f t="shared" si="5"/>
        <v>9.0322580645161285E-2</v>
      </c>
      <c r="J20" s="179"/>
      <c r="K20" s="244">
        <f t="shared" si="0"/>
        <v>335.76580645161289</v>
      </c>
      <c r="L20" s="107"/>
      <c r="M20" s="179">
        <f t="shared" si="1"/>
        <v>8.8967741935483874E-2</v>
      </c>
      <c r="N20" s="107"/>
      <c r="O20" s="166">
        <f t="shared" si="6"/>
        <v>1.3725490196078431</v>
      </c>
      <c r="P20" s="240"/>
      <c r="Q20" s="166">
        <f t="shared" si="2"/>
        <v>-1.2738853503184714E-2</v>
      </c>
      <c r="R20" s="240"/>
      <c r="S20" s="166">
        <f t="shared" si="3"/>
        <v>-4.5180722891566265E-2</v>
      </c>
      <c r="T20" s="109"/>
      <c r="U20" s="245">
        <f t="shared" si="4"/>
        <v>0.21364452423698385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39.25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19.9375</v>
      </c>
      <c r="F21" s="238"/>
      <c r="G21" s="237">
        <f>[1]!'PAA,DIVIDEND'</f>
        <v>1.85</v>
      </c>
      <c r="H21" s="321"/>
      <c r="I21" s="179">
        <f>+G21/E21</f>
        <v>9.2789968652037619E-2</v>
      </c>
      <c r="J21" s="179"/>
      <c r="K21" s="244">
        <f t="shared" si="0"/>
        <v>360.4396865203762</v>
      </c>
      <c r="L21" s="107"/>
      <c r="M21" s="179">
        <f>(I21*AA21)+((I21*(1-AA21))*(1-0.3))</f>
        <v>8.4438871473354229E-2</v>
      </c>
      <c r="N21" s="107"/>
      <c r="O21" s="166">
        <f>+G21/Z21</f>
        <v>1.1011904761904763</v>
      </c>
      <c r="P21" s="240"/>
      <c r="Q21" s="166">
        <f>(AF21+$E21-AG21)/AG21</f>
        <v>1.5923566878980892E-2</v>
      </c>
      <c r="R21" s="240"/>
      <c r="S21" s="166">
        <f>(AH21+$E21-AI21)/AI21</f>
        <v>5.2903225806451543E-2</v>
      </c>
      <c r="T21" s="109"/>
      <c r="U21" s="245">
        <f>(AJ21+E21-AK21)/AK21</f>
        <v>0.67403846153846148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19.625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19.25</v>
      </c>
      <c r="F22" s="238"/>
      <c r="G22" s="237">
        <f>[1]!'TCLPZ.O,DIVIDEND'</f>
        <v>1.9</v>
      </c>
      <c r="H22" s="109"/>
      <c r="I22" s="179">
        <f>+G22/E22</f>
        <v>9.8701298701298693E-2</v>
      </c>
      <c r="J22" s="179"/>
      <c r="K22" s="244">
        <f t="shared" si="0"/>
        <v>419.55298701298693</v>
      </c>
      <c r="L22" s="107"/>
      <c r="M22" s="179">
        <f>(I22*AA22)+((I22*(1-AA22))*(1-0.3))</f>
        <v>9.7220779220779208E-2</v>
      </c>
      <c r="N22" s="107"/>
      <c r="O22" s="166">
        <f>+G22/Z22</f>
        <v>0.93137254901960775</v>
      </c>
      <c r="P22" s="240"/>
      <c r="Q22" s="166">
        <f>(AF22+$E22-AG22)/AG22</f>
        <v>3.7037037037037035E-2</v>
      </c>
      <c r="R22" s="240"/>
      <c r="S22" s="166">
        <f>(AH22+$E22-AI22)/AI22</f>
        <v>5.0955414012739579E-3</v>
      </c>
      <c r="T22" s="109"/>
      <c r="U22" s="245">
        <f>(AJ22+E22-AK22)/AK22</f>
        <v>0.47719298245614039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22.625</v>
      </c>
      <c r="F23" s="238"/>
      <c r="G23" s="237">
        <f>[1]!'TPP,DIVIDEND'</f>
        <v>2.1</v>
      </c>
      <c r="H23" s="109"/>
      <c r="I23" s="179">
        <f>+G23/E23</f>
        <v>9.2817679558011054E-2</v>
      </c>
      <c r="J23" s="179"/>
      <c r="K23" s="244">
        <f t="shared" si="0"/>
        <v>360.71679558011056</v>
      </c>
      <c r="L23" s="107"/>
      <c r="M23" s="179">
        <f t="shared" si="1"/>
        <v>8.4464088397790058E-2</v>
      </c>
      <c r="N23" s="107"/>
      <c r="O23" s="166">
        <f t="shared" si="6"/>
        <v>1</v>
      </c>
      <c r="P23" s="240"/>
      <c r="Q23" s="166">
        <f t="shared" si="2"/>
        <v>-2.7548209366391185E-3</v>
      </c>
      <c r="R23" s="240"/>
      <c r="S23" s="166">
        <f t="shared" si="3"/>
        <v>-0.12847058823529417</v>
      </c>
      <c r="T23" s="109"/>
      <c r="U23" s="245">
        <f t="shared" si="4"/>
        <v>0.27508090614886732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22.6875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0.13118272800613956</v>
      </c>
      <c r="J25" s="272"/>
      <c r="K25" s="273">
        <f>(+I25-E$27)*10000</f>
        <v>744.36728006139572</v>
      </c>
      <c r="L25" s="268"/>
      <c r="M25" s="272">
        <f>AVERAGEA(M13:M23)</f>
        <v>0.12691244445209113</v>
      </c>
      <c r="N25" s="268"/>
      <c r="O25" s="274">
        <f>AVERAGEA(O13:O23)</f>
        <v>4.1960773285913744</v>
      </c>
      <c r="P25" s="275"/>
      <c r="Q25" s="274">
        <f>AVERAGEA(Q13:Q23)</f>
        <v>1.0519364135307433E-2</v>
      </c>
      <c r="R25" s="275"/>
      <c r="S25" s="274">
        <f>AVERAGEA(S13:S23)</f>
        <v>-5.1666360566823472E-2</v>
      </c>
      <c r="T25" s="271"/>
      <c r="U25" s="276">
        <f>AVERAGEA(U13:U23)</f>
        <v>0.286585411937198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111.27493538372563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109.73737288840809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5.6745999999999998E-2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3.9722199999999999E-2</v>
      </c>
      <c r="N27" s="107"/>
      <c r="O27" s="166"/>
      <c r="P27" s="240"/>
      <c r="Q27" s="166">
        <f>(AF26+$E26-AG26)/AG26</f>
        <v>1.401129309775888E-2</v>
      </c>
      <c r="R27" s="240"/>
      <c r="S27" s="166">
        <f>(AH26+$E26-AI26)/AI26</f>
        <v>1.0899225558695075E-2</v>
      </c>
      <c r="T27" s="109"/>
      <c r="U27" s="245">
        <f>(AJ26+E26-AK26)/AK26</f>
        <v>0.11274935383725633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5.7771999999999997E-2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2000-11-17T21:42:17Z</cp:lastPrinted>
  <dcterms:created xsi:type="dcterms:W3CDTF">1997-07-25T21:20:20Z</dcterms:created>
  <dcterms:modified xsi:type="dcterms:W3CDTF">2023-09-17T13:03:54Z</dcterms:modified>
</cp:coreProperties>
</file>