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F167AC-5979-40F5-9F04-0E877805BA9A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4" i="2"/>
  <c r="X84" i="2"/>
  <c r="AB8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<sst xmlns="http://schemas.openxmlformats.org/spreadsheetml/2006/main" count="183" uniqueCount="119">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</sst>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3672.82</val>
          </value>
        </values>
      </ddeItem>
      <ddeItem name=".SPX" advise="1">
        <values>
          <value>
            <val>1436.51</val>
          </value>
        </values>
      </ddeItem>
      <ddeItem name="AES" advise="1">
        <values>
          <value>
            <val>68.51953125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52.515625</val>
          </value>
        </values>
      </ddeItem>
      <ddeItem name="ARBA.O" advise="1">
        <values>
          <value>
            <val>143.265625</val>
          </value>
        </values>
      </ddeItem>
      <ddeItem name="CG">
        <values>
          <value>
            <val>71.01953125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74.125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78.5</val>
          </value>
        </values>
      </ddeItem>
      <ddeItem name="D" advise="1">
        <values>
          <value>
            <val>58.08203125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85.76953125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57.01953125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87.64453125</val>
          </value>
        </values>
      </ddeItem>
      <ddeItem name="EPG">
        <values>
          <value>
            <val>61.625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31</val>
          </value>
        </values>
      </ddeItem>
      <ddeItem name="INAP.O" advise="1">
        <values>
          <value>
            <val>32.3125</val>
          </value>
        </values>
      </ddeItem>
      <ddeItem name="ISLD.O" advise="1">
        <values>
          <value>
            <val>18.75</val>
          </value>
        </values>
      </ddeItem>
      <ddeItem name="ITWO.O" advise="1">
        <values>
          <value>
            <val>187.0625</val>
          </value>
        </values>
      </ddeItem>
      <ddeItem name="KMI" advise="1">
        <values>
          <value>
            <val>40.9375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77.125</val>
          </value>
        </values>
      </ddeItem>
      <ddeItem name="PCG">
        <values>
          <value>
            <val>24.20703125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48.125</val>
          </value>
        </values>
      </ddeItem>
      <ddeItem name="TRP">
        <values>
          <value>
            <val>9.3125</val>
          </value>
        </values>
      </ddeItem>
      <ddeItem name="WCG" advise="1">
        <values>
          <value>
            <val>20</val>
          </value>
        </values>
      </ddeItem>
      <ddeItem name="WMB">
        <values>
          <value>
            <val>42.25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5" sqref="D15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7" t="s">
        <v>83</v>
      </c>
      <c r="E4" s="328"/>
      <c r="F4" s="328"/>
      <c r="G4" s="328"/>
      <c r="H4" s="329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62.112871829541234</v>
      </c>
      <c r="D6" s="254">
        <f>ENRON!AH7</f>
        <v>5.5958207831325303E-2</v>
      </c>
      <c r="E6" s="248"/>
      <c r="F6" s="249">
        <f>ENRON!AJ7</f>
        <v>0.35882994186046513</v>
      </c>
      <c r="G6" s="248"/>
      <c r="H6" s="250">
        <f>ENRON!AL7</f>
        <v>0.98072183098591548</v>
      </c>
    </row>
    <row r="7" spans="1:10" x14ac:dyDescent="0.25">
      <c r="A7" s="238" t="s">
        <v>85</v>
      </c>
      <c r="B7" s="251">
        <f>ENRON!Z9</f>
        <v>24.793061788056612</v>
      </c>
      <c r="D7" s="255">
        <f>ENRON!AH9</f>
        <v>-8.1741123198410311E-3</v>
      </c>
      <c r="E7" s="252"/>
      <c r="F7" s="256">
        <f>ENRON!AJ9</f>
        <v>-9.628076447133151E-3</v>
      </c>
      <c r="G7" s="252"/>
      <c r="H7" s="257">
        <f>ENRON!AL9</f>
        <v>-1.3926738630330908E-2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-3.4383347004017094E-2</v>
      </c>
      <c r="E8" s="252"/>
      <c r="F8" s="256">
        <f>ENRON!AJ10</f>
        <v>-7.354057250051059E-2</v>
      </c>
      <c r="G8" s="252"/>
      <c r="H8" s="257">
        <f>ENRON!AL10</f>
        <v>-9.6251452949025679E-2</v>
      </c>
    </row>
    <row r="9" spans="1:10" x14ac:dyDescent="0.25">
      <c r="A9" s="238" t="s">
        <v>109</v>
      </c>
      <c r="B9" s="251">
        <f>ENRON!Z25</f>
        <v>26.257295123312556</v>
      </c>
      <c r="C9" s="307"/>
      <c r="D9" s="255">
        <f>ENRON!AH25</f>
        <v>4.6938613829864237E-2</v>
      </c>
      <c r="E9" s="252"/>
      <c r="F9" s="256">
        <f>ENRON!AJ25</f>
        <v>0.27614898352398393</v>
      </c>
      <c r="G9" s="308"/>
      <c r="H9" s="257">
        <f>ENRON!AL25</f>
        <v>0.72517292023579205</v>
      </c>
      <c r="I9" s="307"/>
      <c r="J9" s="307"/>
    </row>
    <row r="10" spans="1:10" ht="16.5" thickBot="1" x14ac:dyDescent="0.3">
      <c r="A10" s="238" t="s">
        <v>110</v>
      </c>
      <c r="B10" s="315" t="s">
        <v>88</v>
      </c>
      <c r="D10" s="316">
        <f>ENRON!AH42</f>
        <v>-6.5147659694388934E-3</v>
      </c>
      <c r="E10" s="311"/>
      <c r="F10" s="312">
        <f>ENRON!AJ42</f>
        <v>2.1871772879295193E-2</v>
      </c>
      <c r="G10" s="313"/>
      <c r="H10" s="314">
        <f>ENRON!AL42</f>
        <v>-0.15637585589892905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E1" activePane="topRight" state="frozen"/>
      <selection pane="topRight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36798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3">
        <v>2000</v>
      </c>
      <c r="Y4" s="334"/>
      <c r="Z4" s="335"/>
      <c r="AA4" s="184"/>
      <c r="AB4" s="333">
        <v>2001</v>
      </c>
      <c r="AC4" s="334"/>
      <c r="AD4" s="33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87.64453125</v>
      </c>
      <c r="F7" s="100"/>
      <c r="G7" s="103">
        <v>2.16</v>
      </c>
      <c r="H7" s="104" t="s">
        <v>53</v>
      </c>
      <c r="I7" s="105">
        <f>E7/G7</f>
        <v>40.576171875</v>
      </c>
      <c r="J7" s="100"/>
      <c r="K7" s="103">
        <v>2.14</v>
      </c>
      <c r="L7" s="106" t="s">
        <v>54</v>
      </c>
      <c r="M7" s="105">
        <f>E7/K7</f>
        <v>40.95538843457944</v>
      </c>
      <c r="N7" s="100"/>
      <c r="O7" s="103">
        <v>2.16</v>
      </c>
      <c r="P7" s="104" t="s">
        <v>53</v>
      </c>
      <c r="Q7" s="105">
        <f>M7/O7</f>
        <v>18.960827978971963</v>
      </c>
      <c r="R7" s="100"/>
      <c r="S7" s="107">
        <f>+S84</f>
        <v>1.9945454545454544</v>
      </c>
      <c r="T7" s="105">
        <f>E7/S7</f>
        <v>43.942107737010033</v>
      </c>
      <c r="U7" s="108"/>
      <c r="V7" s="109">
        <f>(S7-K7)/K7</f>
        <v>-6.7969413763806413E-2</v>
      </c>
      <c r="W7" s="110"/>
      <c r="X7" s="258">
        <f>+X84</f>
        <v>1.4110526315789469</v>
      </c>
      <c r="Y7" s="234"/>
      <c r="Z7" s="105">
        <f>E7/X7</f>
        <v>62.112871829541234</v>
      </c>
      <c r="AA7" s="108"/>
      <c r="AB7" s="258">
        <f>+AB84</f>
        <v>1.6405263157894736</v>
      </c>
      <c r="AC7" s="218"/>
      <c r="AD7" s="105">
        <f>E7/AB7</f>
        <v>53.424642083734362</v>
      </c>
      <c r="AE7" s="108"/>
      <c r="AF7" s="109">
        <f>(X7-S7)/S7</f>
        <v>-0.29254425946360907</v>
      </c>
      <c r="AG7" s="110"/>
      <c r="AH7" s="111">
        <f>((+AS7+E7-AT7)/AT7)</f>
        <v>5.5958207831325303E-2</v>
      </c>
      <c r="AI7" s="110"/>
      <c r="AJ7" s="110">
        <f>((+AU7+E7-AV7)/AV7)</f>
        <v>0.35882994186046513</v>
      </c>
      <c r="AK7" s="110"/>
      <c r="AL7" s="112">
        <f>((+AW7+E7-AX7)/AX7)</f>
        <v>0.98072183098591548</v>
      </c>
      <c r="AM7" s="50"/>
      <c r="AN7" s="198">
        <f>AP7/E7</f>
        <v>5.7048625038998079E-3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83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326">
        <f>[1]!'.SPX'</f>
        <v>1436.51</v>
      </c>
      <c r="F9" s="124"/>
      <c r="G9" s="125">
        <v>40.53</v>
      </c>
      <c r="H9" s="117"/>
      <c r="I9" s="126">
        <f>E9/G9</f>
        <v>35.443128546755489</v>
      </c>
      <c r="J9" s="67"/>
      <c r="K9" s="125">
        <v>42.08</v>
      </c>
      <c r="L9" s="67"/>
      <c r="M9" s="126">
        <f>E9/K9</f>
        <v>34.137595057034218</v>
      </c>
      <c r="N9" s="124"/>
      <c r="O9" s="125">
        <v>40.53</v>
      </c>
      <c r="P9" s="117"/>
      <c r="Q9" s="126">
        <f>M9/O9</f>
        <v>0.84227967078791555</v>
      </c>
      <c r="R9" s="67"/>
      <c r="S9" s="127">
        <v>40.18</v>
      </c>
      <c r="T9" s="126">
        <f>E9/S9</f>
        <v>35.751866600298655</v>
      </c>
      <c r="U9" s="128"/>
      <c r="V9" s="129">
        <f>(S9-K9)/K9</f>
        <v>-4.5152091254752821E-2</v>
      </c>
      <c r="W9" s="130"/>
      <c r="X9" s="127">
        <v>57.94</v>
      </c>
      <c r="Y9" s="215"/>
      <c r="Z9" s="126">
        <f>E9/X9</f>
        <v>24.793061788056612</v>
      </c>
      <c r="AA9" s="128"/>
      <c r="AB9" s="127">
        <v>62.58</v>
      </c>
      <c r="AC9" s="215"/>
      <c r="AD9" s="126">
        <f>E9/AB9</f>
        <v>22.954777884308086</v>
      </c>
      <c r="AE9" s="128"/>
      <c r="AF9" s="129">
        <f>(X9-S9)/S9</f>
        <v>0.44201095072175206</v>
      </c>
      <c r="AG9" s="130"/>
      <c r="AH9" s="113">
        <f>((+AS9+E9-AT9)/AT9)</f>
        <v>-8.1741123198410311E-3</v>
      </c>
      <c r="AI9" s="130"/>
      <c r="AJ9" s="130">
        <f>((+AU9+E9-AV9)/AV9)</f>
        <v>-9.628076447133151E-3</v>
      </c>
      <c r="AK9" s="130"/>
      <c r="AL9" s="131">
        <f>((+AW9+E9-AX9)/AX9)</f>
        <v>-1.3926738630330908E-2</v>
      </c>
      <c r="AM9" s="29"/>
      <c r="AN9" s="223">
        <v>1.11E-2</v>
      </c>
      <c r="AO9" s="113"/>
      <c r="AP9" s="213">
        <f>AN9*E9</f>
        <v>15.945261</v>
      </c>
      <c r="AQ9" s="40"/>
      <c r="AR9" s="206"/>
      <c r="AS9" s="201">
        <v>0.36799999999999999</v>
      </c>
      <c r="AT9" s="123">
        <v>1448.72</v>
      </c>
      <c r="AU9" s="201">
        <v>4.085</v>
      </c>
      <c r="AV9" s="183">
        <v>1454.6</v>
      </c>
      <c r="AW9" s="201">
        <v>12.288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26">
        <f>[1]!'.IXIC'</f>
        <v>3672.82</v>
      </c>
      <c r="F10" s="124"/>
      <c r="G10" s="125">
        <v>40.53</v>
      </c>
      <c r="H10" s="117"/>
      <c r="I10" s="126">
        <f>E10/G10</f>
        <v>90.619787811497659</v>
      </c>
      <c r="J10" s="67"/>
      <c r="K10" s="125">
        <v>42.08</v>
      </c>
      <c r="L10" s="67"/>
      <c r="M10" s="126">
        <f>E10/K10</f>
        <v>87.281844106463879</v>
      </c>
      <c r="N10" s="124"/>
      <c r="O10" s="125">
        <v>40.53</v>
      </c>
      <c r="P10" s="117"/>
      <c r="Q10" s="126">
        <f>M10/O10</f>
        <v>2.1535120677637276</v>
      </c>
      <c r="R10" s="67"/>
      <c r="S10" s="127">
        <v>40.18</v>
      </c>
      <c r="T10" s="126">
        <f>E10/S10</f>
        <v>91.409158785465408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-3.4383347004017094E-2</v>
      </c>
      <c r="AI10" s="130"/>
      <c r="AJ10" s="130">
        <f>((+AU10+E10-AV10)/AV10)</f>
        <v>-7.354057250051059E-2</v>
      </c>
      <c r="AK10" s="130"/>
      <c r="AL10" s="131">
        <f>((+AW10+E10-AX10)/AX10)</f>
        <v>-9.6251452949025679E-2</v>
      </c>
      <c r="AM10" s="29"/>
      <c r="AN10" s="223">
        <v>1.8E-3</v>
      </c>
      <c r="AO10" s="113"/>
      <c r="AP10" s="213">
        <f>AN10*E10</f>
        <v>6.6110759999999997</v>
      </c>
      <c r="AQ10" s="40"/>
      <c r="AR10" s="206"/>
      <c r="AS10" s="201">
        <v>0.154</v>
      </c>
      <c r="AT10" s="123">
        <v>3803.76</v>
      </c>
      <c r="AU10" s="201">
        <v>1.62</v>
      </c>
      <c r="AV10" s="183">
        <v>3966.11</v>
      </c>
      <c r="AW10" s="201">
        <v>4.8129999999999997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68.51953125</v>
      </c>
      <c r="F13" s="66"/>
      <c r="G13" s="125">
        <v>4.72</v>
      </c>
      <c r="H13" s="133" t="s">
        <v>53</v>
      </c>
      <c r="I13" s="126">
        <f>E13/G13</f>
        <v>14.516849841101696</v>
      </c>
      <c r="J13" s="66"/>
      <c r="K13" s="125">
        <v>4.9400000000000004</v>
      </c>
      <c r="L13" s="67"/>
      <c r="M13" s="126">
        <f t="shared" ref="M13:M20" si="0">E13/K13</f>
        <v>13.870350455465585</v>
      </c>
      <c r="N13" s="66"/>
      <c r="O13" s="125">
        <v>4.72</v>
      </c>
      <c r="P13" s="133" t="s">
        <v>53</v>
      </c>
      <c r="Q13" s="126">
        <f>M13/O13</f>
        <v>2.9386335710732174</v>
      </c>
      <c r="R13" s="66"/>
      <c r="S13" s="127">
        <v>3.43</v>
      </c>
      <c r="T13" s="126">
        <f t="shared" ref="T13:T20" si="1">E13/S13</f>
        <v>19.976539723032069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45.986262583892618</v>
      </c>
      <c r="AA13" s="128"/>
      <c r="AB13" s="127">
        <v>1.92</v>
      </c>
      <c r="AC13" s="215"/>
      <c r="AD13" s="126">
        <f t="shared" ref="AD13:AD23" si="4">E13/AB13</f>
        <v>35.687255859375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5.2123320537428026E-2</v>
      </c>
      <c r="AI13" s="130"/>
      <c r="AJ13" s="130">
        <f t="shared" ref="AJ13:AJ23" si="7">((+AU13+E13-AV13)/AV13)</f>
        <v>0.50179794520547949</v>
      </c>
      <c r="AK13" s="130"/>
      <c r="AL13" s="131">
        <f t="shared" ref="AL13:AL23" si="8">((+AW13+E13-AX13)/AX13)</f>
        <v>0.83329849498327757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65.125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71.01953125</v>
      </c>
      <c r="F14" s="66"/>
      <c r="G14" s="125">
        <v>4.72</v>
      </c>
      <c r="H14" s="133" t="s">
        <v>53</v>
      </c>
      <c r="I14" s="126">
        <f>E14/G14</f>
        <v>15.046510858050848</v>
      </c>
      <c r="J14" s="66"/>
      <c r="K14" s="125">
        <v>4.9400000000000004</v>
      </c>
      <c r="L14" s="67"/>
      <c r="M14" s="126">
        <f>E14/K14</f>
        <v>14.376423329959513</v>
      </c>
      <c r="N14" s="66"/>
      <c r="O14" s="125">
        <v>4.72</v>
      </c>
      <c r="P14" s="133" t="s">
        <v>53</v>
      </c>
      <c r="Q14" s="126">
        <f>M14/O14</f>
        <v>3.0458524004151513</v>
      </c>
      <c r="R14" s="66"/>
      <c r="S14" s="127">
        <v>3.43</v>
      </c>
      <c r="T14" s="126">
        <f>E14/S14</f>
        <v>20.705402696793001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17.492495381773402</v>
      </c>
      <c r="AA14" s="128"/>
      <c r="AB14" s="127">
        <v>4.51</v>
      </c>
      <c r="AC14" s="215"/>
      <c r="AD14" s="126">
        <f>E14/AB14</f>
        <v>15.747124445676276</v>
      </c>
      <c r="AE14" s="128"/>
      <c r="AF14" s="129">
        <f>(X14-S14)/S14</f>
        <v>0.18367346938775495</v>
      </c>
      <c r="AG14" s="130"/>
      <c r="AH14" s="113">
        <f>((+AS14+E14-AT14)/AT14)</f>
        <v>5.5862831858407083E-3</v>
      </c>
      <c r="AI14" s="130"/>
      <c r="AJ14" s="130">
        <f>((+AU14+E14-AV14)/AV14)</f>
        <v>8.5630952380952294E-2</v>
      </c>
      <c r="AK14" s="130"/>
      <c r="AL14" s="131">
        <f>((+AW14+E14-AX14)/AX14)</f>
        <v>0.1335103754940711</v>
      </c>
      <c r="AM14" s="29"/>
      <c r="AN14" s="134">
        <f>AP14/E14</f>
        <v>1.2672570265661955E-2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70.625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74.125</v>
      </c>
      <c r="F15" s="66"/>
      <c r="G15" s="125">
        <v>2.88</v>
      </c>
      <c r="H15" s="133" t="s">
        <v>53</v>
      </c>
      <c r="I15" s="126">
        <f>E15/G15</f>
        <v>25.737847222222221</v>
      </c>
      <c r="J15" s="66"/>
      <c r="K15" s="125">
        <v>3.48</v>
      </c>
      <c r="L15" s="67"/>
      <c r="M15" s="126">
        <f>E15/K15</f>
        <v>21.300287356321839</v>
      </c>
      <c r="N15" s="66"/>
      <c r="O15" s="125">
        <v>2.88</v>
      </c>
      <c r="P15" s="133" t="s">
        <v>53</v>
      </c>
      <c r="Q15" s="126">
        <f>M15/O15</f>
        <v>7.3959331098339725</v>
      </c>
      <c r="R15" s="66"/>
      <c r="S15" s="127">
        <v>2.02</v>
      </c>
      <c r="T15" s="126">
        <f>E15/S15</f>
        <v>36.695544554455445</v>
      </c>
      <c r="U15" s="128"/>
      <c r="V15" s="129">
        <f>(S15-K15)/K15</f>
        <v>-0.41954022988505746</v>
      </c>
      <c r="W15" s="130"/>
      <c r="X15" s="127">
        <v>2.87</v>
      </c>
      <c r="Y15" s="215"/>
      <c r="Z15" s="126">
        <f>E15/X15</f>
        <v>25.827526132404181</v>
      </c>
      <c r="AA15" s="128"/>
      <c r="AB15" s="127">
        <v>3.3</v>
      </c>
      <c r="AC15" s="215"/>
      <c r="AD15" s="126">
        <f>E15/AB15</f>
        <v>22.462121212121215</v>
      </c>
      <c r="AE15" s="128"/>
      <c r="AF15" s="129">
        <f>(X15-S15)/S15</f>
        <v>0.42079207920792083</v>
      </c>
      <c r="AG15" s="130"/>
      <c r="AH15" s="113">
        <f>((+AS15+E15-AT15)/AT15)</f>
        <v>7.4275362318840576E-2</v>
      </c>
      <c r="AI15" s="130"/>
      <c r="AJ15" s="130">
        <f>((+AU15+E15-AV15)/AV15)</f>
        <v>0.21868583162217659</v>
      </c>
      <c r="AK15" s="130"/>
      <c r="AL15" s="131">
        <f>((+AW15+E15-AX15)/AX15)</f>
        <v>1.0970017636684304</v>
      </c>
      <c r="AM15" s="29"/>
      <c r="AN15" s="134">
        <f>AP15/E15</f>
        <v>3.3726812816188868E-3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69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58.08203125</v>
      </c>
      <c r="F16" s="66"/>
      <c r="G16" s="125">
        <v>3.24</v>
      </c>
      <c r="H16" s="117"/>
      <c r="I16" s="126">
        <f>E16/G16</f>
        <v>17.926552854938269</v>
      </c>
      <c r="J16" s="66"/>
      <c r="K16" s="125">
        <v>3.34</v>
      </c>
      <c r="L16" s="67"/>
      <c r="M16" s="126">
        <f t="shared" si="0"/>
        <v>17.389829715568862</v>
      </c>
      <c r="N16" s="66"/>
      <c r="O16" s="125">
        <v>3.24</v>
      </c>
      <c r="P16" s="117"/>
      <c r="Q16" s="126">
        <f>M16/O16</f>
        <v>5.3672313936940927</v>
      </c>
      <c r="R16" s="66"/>
      <c r="S16" s="127">
        <v>2.87</v>
      </c>
      <c r="T16" s="126">
        <f t="shared" si="1"/>
        <v>20.237641550522646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17.600615530303031</v>
      </c>
      <c r="AA16" s="128"/>
      <c r="AB16" s="127">
        <v>3.81</v>
      </c>
      <c r="AC16" s="215"/>
      <c r="AD16" s="126">
        <f t="shared" si="4"/>
        <v>15.244627624671915</v>
      </c>
      <c r="AE16" s="128"/>
      <c r="AF16" s="129">
        <f t="shared" si="5"/>
        <v>0.14982578397212534</v>
      </c>
      <c r="AG16" s="130"/>
      <c r="AH16" s="113">
        <f t="shared" si="6"/>
        <v>5.6036931818181819E-2</v>
      </c>
      <c r="AI16" s="130"/>
      <c r="AJ16" s="130">
        <f t="shared" si="7"/>
        <v>0.36972667638483975</v>
      </c>
      <c r="AK16" s="130"/>
      <c r="AL16" s="131">
        <f t="shared" si="8"/>
        <v>0.52909633757961794</v>
      </c>
      <c r="AM16" s="29"/>
      <c r="AN16" s="134">
        <f t="shared" si="9"/>
        <v>4.4419934091061944E-2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85.76953125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29.074417372881353</v>
      </c>
      <c r="N17" s="66"/>
      <c r="O17" s="125"/>
      <c r="P17" s="133"/>
      <c r="Q17" s="126"/>
      <c r="R17" s="66"/>
      <c r="S17" s="127">
        <v>3.38</v>
      </c>
      <c r="T17" s="126">
        <f t="shared" si="1"/>
        <v>25.375600961538463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21.0735949017199</v>
      </c>
      <c r="AA17" s="128"/>
      <c r="AB17" s="127">
        <v>4.4800000000000004</v>
      </c>
      <c r="AC17" s="215"/>
      <c r="AD17" s="126">
        <f t="shared" si="4"/>
        <v>19.144984654017854</v>
      </c>
      <c r="AE17" s="128"/>
      <c r="AF17" s="129">
        <f t="shared" si="5"/>
        <v>0.20414201183431965</v>
      </c>
      <c r="AG17" s="130"/>
      <c r="AH17" s="113">
        <f t="shared" si="6"/>
        <v>0.13040568369028008</v>
      </c>
      <c r="AI17" s="130"/>
      <c r="AJ17" s="130">
        <f t="shared" si="7"/>
        <v>0.53116685144124165</v>
      </c>
      <c r="AK17" s="130"/>
      <c r="AL17" s="131">
        <f t="shared" si="8"/>
        <v>0.74403054862842899</v>
      </c>
      <c r="AM17" s="29"/>
      <c r="AN17" s="134">
        <f t="shared" si="9"/>
        <v>2.5650134353509133E-2</v>
      </c>
      <c r="AO17" s="135"/>
      <c r="AP17" s="55">
        <f>[1]!'DUK,DIVIDEND'</f>
        <v>2.2000000000000002</v>
      </c>
      <c r="AQ17" s="321" t="s">
        <v>113</v>
      </c>
      <c r="AR17" s="206">
        <v>0.55000000000000004</v>
      </c>
      <c r="AS17" s="43"/>
      <c r="AT17" s="183">
        <v>75.875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57.01953125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81.456473214285722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98.309536637931046</v>
      </c>
      <c r="U18" s="128"/>
      <c r="V18" s="129">
        <f>(S18-K18)/K18</f>
        <v>-0.17142857142857143</v>
      </c>
      <c r="W18" s="130"/>
      <c r="X18" s="127">
        <v>1.31</v>
      </c>
      <c r="Y18" s="215"/>
      <c r="Z18" s="126">
        <f t="shared" si="3"/>
        <v>43.526359732824424</v>
      </c>
      <c r="AA18" s="128"/>
      <c r="AB18" s="127">
        <v>1.63</v>
      </c>
      <c r="AC18" s="235"/>
      <c r="AD18" s="126">
        <f t="shared" si="4"/>
        <v>34.981307515337427</v>
      </c>
      <c r="AE18" s="128"/>
      <c r="AF18" s="129">
        <f t="shared" si="5"/>
        <v>1.2586206896551726</v>
      </c>
      <c r="AG18" s="130"/>
      <c r="AH18" s="113">
        <f t="shared" si="6"/>
        <v>8.7380810488676991E-2</v>
      </c>
      <c r="AI18" s="130"/>
      <c r="AJ18" s="130">
        <f t="shared" si="7"/>
        <v>0.67166466517984802</v>
      </c>
      <c r="AK18" s="130"/>
      <c r="AL18" s="131">
        <f t="shared" si="8"/>
        <v>2.2462587156812339</v>
      </c>
      <c r="AM18" s="29"/>
      <c r="AN18" s="134">
        <f t="shared" si="9"/>
        <v>5.2613550729601975E-3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52.4375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61.625</v>
      </c>
      <c r="F19" s="66"/>
      <c r="G19" s="125">
        <v>2.85</v>
      </c>
      <c r="H19" s="133" t="s">
        <v>53</v>
      </c>
      <c r="I19" s="126">
        <f>E19/G19</f>
        <v>21.62280701754386</v>
      </c>
      <c r="J19" s="66"/>
      <c r="K19" s="125">
        <v>3.18</v>
      </c>
      <c r="L19" s="67"/>
      <c r="M19" s="126">
        <f t="shared" si="0"/>
        <v>19.378930817610062</v>
      </c>
      <c r="N19" s="66"/>
      <c r="O19" s="125">
        <v>2.85</v>
      </c>
      <c r="P19" s="133" t="s">
        <v>53</v>
      </c>
      <c r="Q19" s="126">
        <f>M19/O19</f>
        <v>6.7996248482842319</v>
      </c>
      <c r="R19" s="66"/>
      <c r="S19" s="127">
        <v>1.83</v>
      </c>
      <c r="T19" s="126">
        <f t="shared" si="1"/>
        <v>33.674863387978142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23.88565891472868</v>
      </c>
      <c r="AA19" s="128"/>
      <c r="AB19" s="127">
        <v>3.15</v>
      </c>
      <c r="AC19" s="215"/>
      <c r="AD19" s="126">
        <f t="shared" si="4"/>
        <v>19.563492063492063</v>
      </c>
      <c r="AE19" s="128"/>
      <c r="AF19" s="129">
        <f t="shared" si="5"/>
        <v>0.4098360655737705</v>
      </c>
      <c r="AG19" s="130"/>
      <c r="AH19" s="113">
        <f t="shared" si="6"/>
        <v>5.7939914163090127E-2</v>
      </c>
      <c r="AI19" s="130"/>
      <c r="AJ19" s="130">
        <f t="shared" si="7"/>
        <v>0.21386012269938656</v>
      </c>
      <c r="AK19" s="130"/>
      <c r="AL19" s="131">
        <f t="shared" si="8"/>
        <v>0.60368438003220615</v>
      </c>
      <c r="AM19" s="29"/>
      <c r="AN19" s="134">
        <f t="shared" si="9"/>
        <v>1.330628803245436E-2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58.25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40.9375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16.846707818930039</v>
      </c>
      <c r="N20" s="66"/>
      <c r="O20" s="125"/>
      <c r="P20" s="133"/>
      <c r="Q20" s="126"/>
      <c r="R20" s="66"/>
      <c r="S20" s="127">
        <v>1.17</v>
      </c>
      <c r="T20" s="126">
        <f t="shared" si="1"/>
        <v>34.989316239316238</v>
      </c>
      <c r="U20" s="128"/>
      <c r="V20" s="129"/>
      <c r="W20" s="130"/>
      <c r="X20" s="127">
        <v>1.24</v>
      </c>
      <c r="Y20" s="215"/>
      <c r="Z20" s="126">
        <f t="shared" si="3"/>
        <v>33.014112903225808</v>
      </c>
      <c r="AA20" s="128"/>
      <c r="AB20" s="127">
        <v>1.56</v>
      </c>
      <c r="AC20" s="215"/>
      <c r="AD20" s="126">
        <f t="shared" si="4"/>
        <v>26.241987179487179</v>
      </c>
      <c r="AE20" s="128"/>
      <c r="AF20" s="129">
        <f t="shared" si="5"/>
        <v>5.9829059829059887E-2</v>
      </c>
      <c r="AG20" s="130"/>
      <c r="AH20" s="113">
        <f t="shared" si="6"/>
        <v>3.6392405063291139E-2</v>
      </c>
      <c r="AI20" s="130"/>
      <c r="AJ20" s="130">
        <f t="shared" si="7"/>
        <v>0.18535924084952546</v>
      </c>
      <c r="AK20" s="130"/>
      <c r="AL20" s="131">
        <f t="shared" si="8"/>
        <v>1.0352941176470587</v>
      </c>
      <c r="AM20" s="29"/>
      <c r="AN20" s="134">
        <f t="shared" si="9"/>
        <v>4.885496183206107E-3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39.5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24.20703125</v>
      </c>
      <c r="F21" s="66"/>
      <c r="G21" s="125">
        <v>2.88</v>
      </c>
      <c r="H21" s="133" t="s">
        <v>53</v>
      </c>
      <c r="I21" s="126">
        <f>E21/G21</f>
        <v>8.4052191840277786</v>
      </c>
      <c r="J21" s="66"/>
      <c r="K21" s="125">
        <v>3.48</v>
      </c>
      <c r="L21" s="67"/>
      <c r="M21" s="126">
        <f>E21/K21</f>
        <v>6.9560434626436782</v>
      </c>
      <c r="N21" s="66"/>
      <c r="O21" s="125">
        <v>2.88</v>
      </c>
      <c r="P21" s="133" t="s">
        <v>53</v>
      </c>
      <c r="Q21" s="126">
        <f>M21/O21</f>
        <v>2.4152928689734994</v>
      </c>
      <c r="R21" s="66"/>
      <c r="S21" s="127">
        <v>1.79</v>
      </c>
      <c r="T21" s="126">
        <f>E21/S21</f>
        <v>13.523481145251397</v>
      </c>
      <c r="U21" s="128"/>
      <c r="V21" s="129">
        <f>(S21-K21)/K21</f>
        <v>-0.48563218390804597</v>
      </c>
      <c r="W21" s="130"/>
      <c r="X21" s="127">
        <v>2.5299999999999998</v>
      </c>
      <c r="Y21" s="215"/>
      <c r="Z21" s="126">
        <f t="shared" si="3"/>
        <v>9.5679965415019765</v>
      </c>
      <c r="AA21" s="128"/>
      <c r="AB21" s="127">
        <v>2.75</v>
      </c>
      <c r="AC21" s="215"/>
      <c r="AD21" s="126">
        <f t="shared" si="4"/>
        <v>8.8025568181818183</v>
      </c>
      <c r="AE21" s="128"/>
      <c r="AF21" s="129">
        <f t="shared" si="5"/>
        <v>0.41340782122905012</v>
      </c>
      <c r="AG21" s="130"/>
      <c r="AH21" s="113">
        <f t="shared" si="6"/>
        <v>-6.8960336538461536E-2</v>
      </c>
      <c r="AI21" s="130"/>
      <c r="AJ21" s="130">
        <f t="shared" si="7"/>
        <v>-4.7906091370558089E-3</v>
      </c>
      <c r="AK21" s="130"/>
      <c r="AL21" s="131">
        <f t="shared" si="8"/>
        <v>0.22473323170731702</v>
      </c>
      <c r="AM21" s="29"/>
      <c r="AN21" s="134">
        <f t="shared" si="9"/>
        <v>4.9572373729223816E-2</v>
      </c>
      <c r="AO21" s="135"/>
      <c r="AP21" s="55">
        <f>[1]!'PCG,DIVIDEND'</f>
        <v>1.2</v>
      </c>
      <c r="AQ21" s="259">
        <v>36782</v>
      </c>
      <c r="AR21" s="206">
        <v>0.3</v>
      </c>
      <c r="AS21" s="43"/>
      <c r="AT21" s="183">
        <v>26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9.3125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8.0978260869565215</v>
      </c>
      <c r="U22" s="128"/>
      <c r="V22" s="129"/>
      <c r="W22" s="130"/>
      <c r="X22" s="127">
        <v>0.77</v>
      </c>
      <c r="Y22" s="215"/>
      <c r="Z22" s="126">
        <f t="shared" si="3"/>
        <v>12.094155844155845</v>
      </c>
      <c r="AA22" s="128"/>
      <c r="AB22" s="127">
        <v>0.82</v>
      </c>
      <c r="AC22" s="215"/>
      <c r="AD22" s="126">
        <f t="shared" si="4"/>
        <v>11.356707317073171</v>
      </c>
      <c r="AE22" s="128"/>
      <c r="AF22" s="129">
        <f t="shared" si="5"/>
        <v>-0.33043478260869558</v>
      </c>
      <c r="AG22" s="130"/>
      <c r="AH22" s="113">
        <f t="shared" si="6"/>
        <v>2.83783783783783E-2</v>
      </c>
      <c r="AI22" s="130"/>
      <c r="AJ22" s="130">
        <f t="shared" si="7"/>
        <v>0.2475409836065573</v>
      </c>
      <c r="AK22" s="130"/>
      <c r="AL22" s="131">
        <f t="shared" si="8"/>
        <v>0.13285714285714281</v>
      </c>
      <c r="AM22" s="29"/>
      <c r="AN22" s="134">
        <f t="shared" si="9"/>
        <v>8.5906040268456385E-2</v>
      </c>
      <c r="AO22" s="135"/>
      <c r="AP22" s="319">
        <f>AR22*4</f>
        <v>0.8</v>
      </c>
      <c r="AQ22" s="259">
        <v>36797</v>
      </c>
      <c r="AR22" s="206">
        <v>0.2</v>
      </c>
      <c r="AS22" s="43">
        <v>0.2</v>
      </c>
      <c r="AT22" s="183">
        <v>9.25</v>
      </c>
      <c r="AU22" s="43">
        <v>0.2</v>
      </c>
      <c r="AV22" s="183">
        <v>7.625</v>
      </c>
      <c r="AW22" s="43">
        <f>0.2+0.2+0.2</f>
        <v>0.60000000000000009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42.25</v>
      </c>
      <c r="F23" s="66"/>
      <c r="G23" s="125">
        <v>2.08</v>
      </c>
      <c r="H23" s="133" t="s">
        <v>53</v>
      </c>
      <c r="I23" s="126">
        <f>E23/G23</f>
        <v>20.3125</v>
      </c>
      <c r="J23" s="66"/>
      <c r="K23" s="125">
        <v>1.04</v>
      </c>
      <c r="L23" s="67"/>
      <c r="M23" s="126">
        <f>E23/K23</f>
        <v>40.625</v>
      </c>
      <c r="N23" s="66"/>
      <c r="O23" s="125">
        <v>2.08</v>
      </c>
      <c r="P23" s="133" t="s">
        <v>53</v>
      </c>
      <c r="Q23" s="126">
        <f>M23/O23</f>
        <v>19.53125</v>
      </c>
      <c r="R23" s="66"/>
      <c r="S23" s="127">
        <v>0.82</v>
      </c>
      <c r="T23" s="126">
        <f>E23/S23</f>
        <v>51.524390243902445</v>
      </c>
      <c r="U23" s="128"/>
      <c r="V23" s="129">
        <f>(S23-K23)/K23</f>
        <v>-0.21153846153846162</v>
      </c>
      <c r="W23" s="130"/>
      <c r="X23" s="127">
        <v>1.0900000000000001</v>
      </c>
      <c r="Y23" s="215"/>
      <c r="Z23" s="126">
        <f t="shared" si="3"/>
        <v>38.761467889908253</v>
      </c>
      <c r="AA23" s="128"/>
      <c r="AB23" s="127">
        <v>1.1599999999999999</v>
      </c>
      <c r="AC23" s="215"/>
      <c r="AD23" s="126">
        <f t="shared" si="4"/>
        <v>36.422413793103452</v>
      </c>
      <c r="AE23" s="128"/>
      <c r="AF23" s="129">
        <f t="shared" si="5"/>
        <v>0.32926829268292701</v>
      </c>
      <c r="AG23" s="130"/>
      <c r="AH23" s="113">
        <f t="shared" si="6"/>
        <v>5.676599902296043E-2</v>
      </c>
      <c r="AI23" s="130"/>
      <c r="AJ23" s="130">
        <f t="shared" si="7"/>
        <v>1.699615853087226E-2</v>
      </c>
      <c r="AK23" s="130"/>
      <c r="AL23" s="131">
        <f t="shared" si="8"/>
        <v>0.39713701431492854</v>
      </c>
      <c r="AM23" s="29"/>
      <c r="AN23" s="134">
        <f t="shared" si="9"/>
        <v>1.4201183431952662E-2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39.98046875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17.652612425412094</v>
      </c>
      <c r="J25" s="67"/>
      <c r="K25" s="138"/>
      <c r="L25" s="139"/>
      <c r="M25" s="140">
        <f>AVERAGE(M13:M23)</f>
        <v>26.127446354366668</v>
      </c>
      <c r="N25" s="66"/>
      <c r="O25" s="138"/>
      <c r="P25" s="139"/>
      <c r="Q25" s="140">
        <f>AVERAGE(Q13:Q23)</f>
        <v>6.78483117032488</v>
      </c>
      <c r="R25" s="67"/>
      <c r="S25" s="138"/>
      <c r="T25" s="140">
        <f>AVERAGE(T13:T23)</f>
        <v>33.010013020697947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26.257295123312556</v>
      </c>
      <c r="AA25" s="128"/>
      <c r="AB25" s="186"/>
      <c r="AC25" s="216"/>
      <c r="AD25" s="140">
        <f>AVERAGE(AD13:AD23)</f>
        <v>22.332234407503396</v>
      </c>
      <c r="AE25" s="128"/>
      <c r="AF25" s="141">
        <f>AVERAGE(AF13:AF23)</f>
        <v>0.23030571119317472</v>
      </c>
      <c r="AG25" s="130"/>
      <c r="AH25" s="142">
        <f>AVERAGE(AH13:AH23)</f>
        <v>4.6938613829864237E-2</v>
      </c>
      <c r="AI25" s="143"/>
      <c r="AJ25" s="143">
        <f>AVERAGE(AJ13:AJ23)</f>
        <v>0.27614898352398393</v>
      </c>
      <c r="AK25" s="143"/>
      <c r="AL25" s="144">
        <f>AVERAGE(AL13:AL23)</f>
        <v>0.72517292023579205</v>
      </c>
      <c r="AM25" s="29"/>
      <c r="AN25" s="141">
        <f>AVERAGE(AN13:AN23)</f>
        <v>2.3568005155464131E-2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3">
        <v>2000</v>
      </c>
      <c r="Y28" s="334"/>
      <c r="Z28" s="335"/>
      <c r="AA28" s="66"/>
      <c r="AB28" s="333">
        <v>2001</v>
      </c>
      <c r="AC28" s="334"/>
      <c r="AD28" s="335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36791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52.515625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-6.6388888888888886E-2</v>
      </c>
      <c r="AI31" s="266"/>
      <c r="AJ31" s="130">
        <f t="shared" ref="AJ31:AJ40" si="11">((+AU31+E31-AV31)/AV31)</f>
        <v>-0.55768866335382805</v>
      </c>
      <c r="AK31" s="12"/>
      <c r="AL31" s="131">
        <f t="shared" ref="AL31:AL40" si="12">((+AW31+E31-AX31)/AX31)</f>
        <v>-0.83970812666921024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56.25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18.75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-0.21465968586387435</v>
      </c>
      <c r="AI32" s="266"/>
      <c r="AJ32" s="130">
        <f t="shared" si="11"/>
        <v>-0.6144355336212215</v>
      </c>
      <c r="AK32" s="12"/>
      <c r="AL32" s="131">
        <f t="shared" si="12"/>
        <v>-0.80289093298291725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23.875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32.3125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0.13129102844638948</v>
      </c>
      <c r="AI33" s="266"/>
      <c r="AJ33" s="130">
        <f t="shared" si="11"/>
        <v>-0.22176059730250489</v>
      </c>
      <c r="AK33" s="12"/>
      <c r="AL33" s="131">
        <f t="shared" si="12"/>
        <v>-0.62644508670520227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28.5625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20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3.896103896103896E-2</v>
      </c>
      <c r="AI34" s="266"/>
      <c r="AJ34" s="130">
        <f t="shared" si="11"/>
        <v>-0.3955877908733757</v>
      </c>
      <c r="AK34" s="12"/>
      <c r="AL34" s="131">
        <f t="shared" si="12"/>
        <v>-0.30885529157667385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19.25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77.125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5.8319039451114926E-2</v>
      </c>
      <c r="AI35" s="266"/>
      <c r="AJ35" s="130">
        <f t="shared" si="11"/>
        <v>-0.12357954545454546</v>
      </c>
      <c r="AK35" s="12"/>
      <c r="AL35" s="131">
        <f t="shared" si="12"/>
        <v>-5.8015267175572517E-2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72.875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31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9.7345132743362831E-2</v>
      </c>
      <c r="AI36" s="266"/>
      <c r="AJ36" s="130">
        <f t="shared" si="11"/>
        <v>0.17825921702774616</v>
      </c>
      <c r="AK36" s="12"/>
      <c r="AL36" s="131">
        <f t="shared" si="12"/>
        <v>-0.38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28.25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48.125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0</v>
      </c>
      <c r="AI37" s="266"/>
      <c r="AJ37" s="130">
        <f t="shared" si="11"/>
        <v>-3.1495270678204824E-2</v>
      </c>
      <c r="AK37" s="12"/>
      <c r="AL37" s="131">
        <f t="shared" si="12"/>
        <v>0.11918604651162791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48.125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143.265625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-0.15101851851851852</v>
      </c>
      <c r="AI38" s="266"/>
      <c r="AJ38" s="130">
        <f t="shared" si="11"/>
        <v>0.46114864864864868</v>
      </c>
      <c r="AK38" s="12"/>
      <c r="AL38" s="131">
        <f t="shared" si="12"/>
        <v>0.61539816772374911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168.75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78.5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3.6303630363036306E-2</v>
      </c>
      <c r="AI39" s="266"/>
      <c r="AJ39" s="130">
        <f t="shared" si="11"/>
        <v>0.72983693256941373</v>
      </c>
      <c r="AK39" s="12"/>
      <c r="AL39" s="131">
        <f t="shared" si="12"/>
        <v>-0.2010178117048346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75.75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187.0625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4.6995636119503189E-3</v>
      </c>
      <c r="AI40" s="266"/>
      <c r="AJ40" s="130">
        <f t="shared" si="11"/>
        <v>0.79402033183082388</v>
      </c>
      <c r="AK40" s="12"/>
      <c r="AL40" s="131">
        <f t="shared" si="12"/>
        <v>0.91858974358974355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186.1875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-6.5147659694388934E-3</v>
      </c>
      <c r="AI42" s="282"/>
      <c r="AJ42" s="283">
        <f>AVERAGE(AJ31:AJ40)</f>
        <v>2.1871772879295193E-2</v>
      </c>
      <c r="AK42" s="284"/>
      <c r="AL42" s="285">
        <f>AVERAGE(AL31:AL40)</f>
        <v>-0.15637585589892905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30" t="s">
        <v>105</v>
      </c>
      <c r="Y44" s="331"/>
      <c r="Z44" s="331"/>
      <c r="AA44" s="331"/>
      <c r="AB44" s="332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103</v>
      </c>
      <c r="Y45" s="156"/>
      <c r="Z45" s="44"/>
      <c r="AA45" s="44"/>
      <c r="AB45" s="306" t="s">
        <v>104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1.4110526315789469</v>
      </c>
      <c r="Y46" s="66"/>
      <c r="Z46" s="66"/>
      <c r="AA46" s="66"/>
      <c r="AB46" s="299">
        <f>AVERAGE(AB64:AB82)</f>
        <v>1.6405263157894736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1.38</v>
      </c>
      <c r="Y48" s="66"/>
      <c r="Z48" s="66"/>
      <c r="AA48" s="66"/>
      <c r="AB48" s="300">
        <f>MIN(AB64:AB82)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116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108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s="6" customFormat="1" ht="15.75" x14ac:dyDescent="0.25">
      <c r="A72" s="163" t="s">
        <v>14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4"/>
      <c r="U72" s="165"/>
      <c r="V72" s="165"/>
      <c r="W72" s="165"/>
      <c r="X72" s="190">
        <v>1.4</v>
      </c>
      <c r="Y72" s="190"/>
      <c r="Z72" s="164"/>
      <c r="AA72" s="164"/>
      <c r="AB72" s="236">
        <v>1.65</v>
      </c>
      <c r="AC72" s="190"/>
      <c r="AD72" s="167"/>
      <c r="AE72" s="167"/>
      <c r="AF72" s="166"/>
      <c r="AG72" s="165"/>
      <c r="AH72" s="165"/>
      <c r="AI72" s="45"/>
      <c r="AJ72" s="46"/>
      <c r="AK72" s="45"/>
      <c r="AL72" s="46"/>
      <c r="AM72" s="46"/>
      <c r="AN72" s="46"/>
      <c r="AQ72" s="19"/>
      <c r="AR72" s="211"/>
    </row>
    <row r="73" spans="1:44" s="6" customFormat="1" ht="15.75" x14ac:dyDescent="0.25">
      <c r="A73" s="163" t="s">
        <v>115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/>
      <c r="T73" s="164"/>
      <c r="U73" s="165"/>
      <c r="V73" s="165"/>
      <c r="W73" s="165"/>
      <c r="X73" s="190">
        <v>1.43</v>
      </c>
      <c r="Y73" s="190"/>
      <c r="Z73" s="164"/>
      <c r="AA73" s="164"/>
      <c r="AB73" s="236">
        <v>1.53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75" x14ac:dyDescent="0.25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75" x14ac:dyDescent="0.25">
      <c r="A78" s="163" t="s">
        <v>100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106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</v>
      </c>
      <c r="Y82" s="190"/>
      <c r="Z82" s="161"/>
      <c r="AA82" s="161"/>
      <c r="AB82" s="160">
        <v>1.62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75" x14ac:dyDescent="0.25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1.9945454545454544</v>
      </c>
      <c r="T84" s="174"/>
      <c r="U84" s="175"/>
      <c r="V84" s="175"/>
      <c r="W84" s="175"/>
      <c r="X84" s="197">
        <f>AVERAGE(X64:X82)</f>
        <v>1.4110526315789469</v>
      </c>
      <c r="Y84" s="197"/>
      <c r="Z84" s="174"/>
      <c r="AA84" s="174"/>
      <c r="AB84" s="262">
        <f>AVERAGE(AB64:AB82)</f>
        <v>1.6405263157894736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75" hidden="1" x14ac:dyDescent="0.25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75" x14ac:dyDescent="0.25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75" x14ac:dyDescent="0.25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C108" s="3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2000-09-29T22:39:29Z</cp:lastPrinted>
  <dcterms:created xsi:type="dcterms:W3CDTF">1997-07-25T21:14:12Z</dcterms:created>
  <dcterms:modified xsi:type="dcterms:W3CDTF">2023-09-17T13:05:06Z</dcterms:modified>
</cp:coreProperties>
</file>