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059AE5-9A1A-444D-86F0-DE0EEB05225E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<sst xmlns="http://schemas.openxmlformats.org/spreadsheetml/2006/main" count="158" uniqueCount="119">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</sst>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18.6875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14.9375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25.4375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44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19.0625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25.4375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5.9020000000000001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P1" transitionEvaluation="1">
    <pageSetUpPr fitToPage="1"/>
  </sheetPr>
  <dimension ref="A1:BA124"/>
  <sheetViews>
    <sheetView showGridLines="0" tabSelected="1" zoomScale="50" workbookViewId="0">
      <pane xSplit="3" topLeftCell="P1" activePane="topRight" state="frozen"/>
      <selection pane="topRight" activeCell="Z24" sqref="Z24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36784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289.292600422833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1.5021459227467811E-2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29.125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14.9375</v>
      </c>
      <c r="F11" s="230"/>
      <c r="G11" s="229">
        <f>[1]!'EOT,DIVIDEND'</f>
        <v>1.9</v>
      </c>
      <c r="H11" s="231"/>
      <c r="I11" s="232">
        <f>+G11/E11</f>
        <v>0.12719665271966527</v>
      </c>
      <c r="J11" s="232"/>
      <c r="K11" s="233">
        <f>(+I11-E$27)*10000</f>
        <v>681.76652719665265</v>
      </c>
      <c r="L11" s="228"/>
      <c r="M11" s="232">
        <f>(I11*AA11)+((I11*(1-AA11))*(1-0.3))</f>
        <v>0.12528870292887029</v>
      </c>
      <c r="N11" s="228"/>
      <c r="O11" s="234">
        <f>+G11/Z11</f>
        <v>3.0546623794212215</v>
      </c>
      <c r="P11" s="235"/>
      <c r="Q11" s="234">
        <f>(AF11+$E11-AG11)/AG11</f>
        <v>5.7522123893805309E-2</v>
      </c>
      <c r="R11" s="235"/>
      <c r="S11" s="234">
        <f>(AH11+$E11-AI11)/AI11</f>
        <v>8.6343612334801742E-2</v>
      </c>
      <c r="T11" s="231"/>
      <c r="U11" s="236">
        <f>(AJ11+E11-AK11)/AK11</f>
        <v>0.25865384615384623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18.6875</v>
      </c>
      <c r="F13" s="238"/>
      <c r="G13" s="237">
        <f>[1]!'APU,DIVIDEND'</f>
        <v>2.2000000000000002</v>
      </c>
      <c r="H13" s="109"/>
      <c r="I13" s="179">
        <f>+G13/E13</f>
        <v>0.11772575250836122</v>
      </c>
      <c r="J13" s="179"/>
      <c r="K13" s="244">
        <f t="shared" ref="K13:K23" si="0">(+I13-E$27)*10000</f>
        <v>587.05752508361218</v>
      </c>
      <c r="L13" s="107"/>
      <c r="M13" s="179">
        <f t="shared" ref="M13:M23" si="1">(I13*AA13)+((I13*(1-AA13))*(1-0.3))</f>
        <v>0.1071304347826087</v>
      </c>
      <c r="N13" s="107"/>
      <c r="O13" s="166">
        <f>+G13/Y13</f>
        <v>4.6808510638297882</v>
      </c>
      <c r="P13" s="240"/>
      <c r="Q13" s="166">
        <f t="shared" ref="Q13:Q23" si="2">(AF13+$E13-AG13)/AG13</f>
        <v>3.8194444444444448E-2</v>
      </c>
      <c r="R13" s="240"/>
      <c r="S13" s="166">
        <f t="shared" ref="S13:S23" si="3">(AH13+$E13-AI13)/AI13</f>
        <v>0.14000000000000004</v>
      </c>
      <c r="T13" s="109"/>
      <c r="U13" s="245">
        <f t="shared" ref="U13:U23" si="4">(AJ13+E13-AK13)/AK13</f>
        <v>0.36722689075630244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28.125</v>
      </c>
      <c r="F14" s="238"/>
      <c r="G14" s="237">
        <f>[1]!'BPL,DIVIDEND'</f>
        <v>2.4</v>
      </c>
      <c r="H14" s="109"/>
      <c r="I14" s="179">
        <f t="shared" ref="I14:I20" si="5">+G14/E14</f>
        <v>8.533333333333333E-2</v>
      </c>
      <c r="J14" s="179"/>
      <c r="K14" s="244">
        <f t="shared" si="0"/>
        <v>263.13333333333327</v>
      </c>
      <c r="L14" s="107"/>
      <c r="M14" s="179">
        <f t="shared" si="1"/>
        <v>7.8933333333333328E-2</v>
      </c>
      <c r="N14" s="107"/>
      <c r="O14" s="166">
        <f t="shared" ref="O14:O23" si="6">+G14/Z14</f>
        <v>0.91603053435114501</v>
      </c>
      <c r="P14" s="240"/>
      <c r="Q14" s="166">
        <f t="shared" si="2"/>
        <v>2.7397260273972601E-2</v>
      </c>
      <c r="R14" s="240"/>
      <c r="S14" s="166">
        <f t="shared" si="3"/>
        <v>7.1328671328671378E-2</v>
      </c>
      <c r="T14" s="109"/>
      <c r="U14" s="245">
        <f t="shared" si="4"/>
        <v>0.15096153846153848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27.375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25.4375</v>
      </c>
      <c r="F15" s="238"/>
      <c r="G15" s="237">
        <f>[1]!'EPN,DIVIDEND'</f>
        <v>2.15</v>
      </c>
      <c r="H15" s="109"/>
      <c r="I15" s="179">
        <f>+G15/E15</f>
        <v>8.4520884520884521E-2</v>
      </c>
      <c r="J15" s="179"/>
      <c r="K15" s="244">
        <f t="shared" si="0"/>
        <v>255.00884520884517</v>
      </c>
      <c r="L15" s="107"/>
      <c r="M15" s="179">
        <f>(I15*AA15)+((I15*(1-AA15))*(1-0.3))</f>
        <v>8.3506633906633904E-2</v>
      </c>
      <c r="N15" s="107"/>
      <c r="O15" s="166">
        <f>+G15/Z15</f>
        <v>12.647058823529409</v>
      </c>
      <c r="P15" s="240"/>
      <c r="Q15" s="166">
        <f>(AF15+$E15-AG15)/AG15</f>
        <v>5.9895833333333336E-2</v>
      </c>
      <c r="R15" s="240"/>
      <c r="S15" s="166">
        <f>(AH15+$E15-AI15)/AI15</f>
        <v>6.5641025641025696E-2</v>
      </c>
      <c r="T15" s="109"/>
      <c r="U15" s="245">
        <f>(AJ15+E15-AK15)/AK15</f>
        <v>0.42302631578947375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15.1875</v>
      </c>
      <c r="F16" s="238"/>
      <c r="G16" s="237">
        <f>[1]!'FGP,DIVIDEND'</f>
        <v>2</v>
      </c>
      <c r="H16" s="109"/>
      <c r="I16" s="179">
        <f>+G16/E16</f>
        <v>0.13168724279835392</v>
      </c>
      <c r="J16" s="179"/>
      <c r="K16" s="244">
        <f t="shared" si="0"/>
        <v>726.67242798353914</v>
      </c>
      <c r="L16" s="107"/>
      <c r="M16" s="179">
        <f t="shared" si="1"/>
        <v>0.13089711934156381</v>
      </c>
      <c r="N16" s="107"/>
      <c r="O16" s="166">
        <f t="shared" si="6"/>
        <v>4.8780487804878048</v>
      </c>
      <c r="P16" s="249"/>
      <c r="Q16" s="166">
        <f t="shared" si="2"/>
        <v>2.100840336134454E-2</v>
      </c>
      <c r="R16" s="249"/>
      <c r="S16" s="166">
        <f t="shared" si="3"/>
        <v>0.15137614678899083</v>
      </c>
      <c r="T16" s="109"/>
      <c r="U16" s="245">
        <f t="shared" si="4"/>
        <v>0.32178217821782179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2400.4542056074761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4.9019607843137254E-2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6.375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28</v>
      </c>
      <c r="F18" s="238"/>
      <c r="G18" s="237">
        <f>[1]!'KPP,DIVIDEND'</f>
        <v>2.8</v>
      </c>
      <c r="H18" s="109"/>
      <c r="I18" s="179">
        <f t="shared" si="5"/>
        <v>9.9999999999999992E-2</v>
      </c>
      <c r="J18" s="179"/>
      <c r="K18" s="244">
        <f t="shared" si="0"/>
        <v>409.7999999999999</v>
      </c>
      <c r="L18" s="107"/>
      <c r="M18" s="179">
        <f t="shared" si="1"/>
        <v>9.4E-2</v>
      </c>
      <c r="N18" s="107"/>
      <c r="O18" s="166">
        <f t="shared" si="6"/>
        <v>0.9859154929577465</v>
      </c>
      <c r="P18" s="240"/>
      <c r="Q18" s="166">
        <f t="shared" si="2"/>
        <v>2.9885057471264367E-2</v>
      </c>
      <c r="R18" s="240"/>
      <c r="S18" s="166">
        <f t="shared" si="3"/>
        <v>0.17743589743589741</v>
      </c>
      <c r="T18" s="109"/>
      <c r="U18" s="245">
        <f t="shared" si="4"/>
        <v>0.21924050632911399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27.1875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44</v>
      </c>
      <c r="F19" s="238"/>
      <c r="G19" s="237">
        <f>[1]!'KMP,DIVIDEND'</f>
        <v>3.4</v>
      </c>
      <c r="H19" s="321"/>
      <c r="I19" s="179">
        <f>+G19/E19</f>
        <v>7.7272727272727271E-2</v>
      </c>
      <c r="J19" s="179"/>
      <c r="K19" s="244">
        <f t="shared" si="0"/>
        <v>182.52727272727267</v>
      </c>
      <c r="L19" s="107"/>
      <c r="M19" s="179">
        <f t="shared" si="1"/>
        <v>7.4954545454545454E-2</v>
      </c>
      <c r="N19" s="107"/>
      <c r="O19" s="166">
        <f t="shared" si="6"/>
        <v>1.1525423728813557</v>
      </c>
      <c r="P19" s="240"/>
      <c r="Q19" s="166">
        <f t="shared" si="2"/>
        <v>2.7737226277372264E-2</v>
      </c>
      <c r="R19" s="240"/>
      <c r="S19" s="166">
        <f t="shared" si="3"/>
        <v>0.12300469483568079</v>
      </c>
      <c r="T19" s="109"/>
      <c r="U19" s="245">
        <f t="shared" si="4"/>
        <v>0.11855203619909506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42.8125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41.125</v>
      </c>
      <c r="F20" s="238"/>
      <c r="G20" s="237">
        <f>[1]!'LHP,DIVIDEND'</f>
        <v>3.5</v>
      </c>
      <c r="H20" s="109"/>
      <c r="I20" s="179">
        <f t="shared" si="5"/>
        <v>8.5106382978723402E-2</v>
      </c>
      <c r="J20" s="179"/>
      <c r="K20" s="244">
        <f t="shared" si="0"/>
        <v>260.86382978723401</v>
      </c>
      <c r="L20" s="107"/>
      <c r="M20" s="179">
        <f t="shared" si="1"/>
        <v>8.3829787234042552E-2</v>
      </c>
      <c r="N20" s="107"/>
      <c r="O20" s="166">
        <f t="shared" si="6"/>
        <v>1.3011152416356877</v>
      </c>
      <c r="P20" s="240"/>
      <c r="Q20" s="166">
        <f t="shared" si="2"/>
        <v>4.4444444444444446E-2</v>
      </c>
      <c r="R20" s="240"/>
      <c r="S20" s="166">
        <f t="shared" si="3"/>
        <v>4.8361934477379097E-2</v>
      </c>
      <c r="T20" s="109"/>
      <c r="U20" s="245">
        <f t="shared" si="4"/>
        <v>0.25673249551166966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39.375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19.0625</v>
      </c>
      <c r="F21" s="238"/>
      <c r="G21" s="237">
        <f>[1]!'PAA,DIVIDEND'</f>
        <v>1.85</v>
      </c>
      <c r="H21" s="321"/>
      <c r="I21" s="179">
        <f>+G21/E21</f>
        <v>9.7049180327868856E-2</v>
      </c>
      <c r="J21" s="179"/>
      <c r="K21" s="244">
        <f t="shared" si="0"/>
        <v>380.29180327868852</v>
      </c>
      <c r="L21" s="107"/>
      <c r="M21" s="179">
        <f>(I21*AA21)+((I21*(1-AA21))*(1-0.3))</f>
        <v>8.8314754098360648E-2</v>
      </c>
      <c r="N21" s="107"/>
      <c r="O21" s="166">
        <f>+G21/Z21</f>
        <v>1.1144578313253013</v>
      </c>
      <c r="P21" s="240"/>
      <c r="Q21" s="166">
        <f>(AF21+$E21-AG21)/AG21</f>
        <v>2.3489932885906041E-2</v>
      </c>
      <c r="R21" s="240"/>
      <c r="S21" s="166">
        <f>(AH21+$E21-AI21)/AI21</f>
        <v>4.8348993288590658E-2</v>
      </c>
      <c r="T21" s="109"/>
      <c r="U21" s="245">
        <f>(AJ21+E21-AK21)/AK21</f>
        <v>0.57119230769230767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18.625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18.875</v>
      </c>
      <c r="F22" s="238"/>
      <c r="G22" s="237">
        <f>[1]!'TCLPZ.O,DIVIDEND'</f>
        <v>1.8</v>
      </c>
      <c r="H22" s="109"/>
      <c r="I22" s="179">
        <f>+G22/E22</f>
        <v>9.5364238410596033E-2</v>
      </c>
      <c r="J22" s="179"/>
      <c r="K22" s="244">
        <f t="shared" si="0"/>
        <v>363.44238410596029</v>
      </c>
      <c r="L22" s="107"/>
      <c r="M22" s="179">
        <f>(I22*AA22)+((I22*(1-AA22))*(1-0.3))</f>
        <v>9.39337748344371E-2</v>
      </c>
      <c r="N22" s="107"/>
      <c r="O22" s="166">
        <f>+G22/Z22</f>
        <v>0.92307692307692313</v>
      </c>
      <c r="P22" s="240"/>
      <c r="Q22" s="166">
        <f>(AF22+$E22-AG22)/AG22</f>
        <v>3.7800687285223365E-2</v>
      </c>
      <c r="R22" s="240"/>
      <c r="S22" s="166">
        <f>(AH22+$E22-AI22)/AI22</f>
        <v>0.17121212121212118</v>
      </c>
      <c r="T22" s="109"/>
      <c r="U22" s="245">
        <f>(AJ22+E22-AK22)/AK22</f>
        <v>0.41929824561403517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18.1875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25.4375</v>
      </c>
      <c r="F23" s="238"/>
      <c r="G23" s="237">
        <f>[1]!'TPP,DIVIDEND'</f>
        <v>2</v>
      </c>
      <c r="H23" s="109"/>
      <c r="I23" s="179">
        <f>+G23/E23</f>
        <v>7.8624078624078622E-2</v>
      </c>
      <c r="J23" s="179"/>
      <c r="K23" s="244">
        <f t="shared" si="0"/>
        <v>196.04078624078619</v>
      </c>
      <c r="L23" s="107"/>
      <c r="M23" s="179">
        <f t="shared" si="1"/>
        <v>7.1547911547911541E-2</v>
      </c>
      <c r="N23" s="107"/>
      <c r="O23" s="166">
        <f t="shared" si="6"/>
        <v>0.94786729857819907</v>
      </c>
      <c r="P23" s="240"/>
      <c r="Q23" s="166">
        <f t="shared" si="2"/>
        <v>7.1052631578947367E-2</v>
      </c>
      <c r="R23" s="240"/>
      <c r="S23" s="166">
        <f t="shared" si="3"/>
        <v>9.2105263157894732E-2</v>
      </c>
      <c r="T23" s="109"/>
      <c r="U23" s="245">
        <f t="shared" si="4"/>
        <v>0.39352750809061499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23.75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0.11379538557597044</v>
      </c>
      <c r="J25" s="272"/>
      <c r="K25" s="273">
        <f>(+I25-E$27)*10000</f>
        <v>547.75385575970438</v>
      </c>
      <c r="L25" s="268"/>
      <c r="M25" s="272">
        <f>AVERAGEA(M13:M23)</f>
        <v>0.10964670137219862</v>
      </c>
      <c r="N25" s="268"/>
      <c r="O25" s="274">
        <f>AVERAGEA(O13:O23)</f>
        <v>4.5042694875139411</v>
      </c>
      <c r="P25" s="275"/>
      <c r="Q25" s="274">
        <f>AVERAGEA(Q13:Q23)</f>
        <v>3.9084139018126365E-2</v>
      </c>
      <c r="R25" s="275"/>
      <c r="S25" s="274">
        <f>AVERAGEA(S13:S23)</f>
        <v>0.10311539032916338</v>
      </c>
      <c r="T25" s="271"/>
      <c r="U25" s="276">
        <f>AVERAGEA(U13:U23)</f>
        <v>0.29609489987554233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109.82177595516625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113.67970491342416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5.9020000000000003E-2</v>
      </c>
      <c r="F27" s="78"/>
      <c r="G27" s="285"/>
      <c r="H27" s="109"/>
      <c r="J27" s="286"/>
      <c r="K27" s="239"/>
      <c r="L27" s="107"/>
      <c r="M27" s="179">
        <f>(E27*AA27)+((E27*(1-AA27))*(1-0.3))</f>
        <v>4.1313999999999997E-2</v>
      </c>
      <c r="N27" s="107"/>
      <c r="O27" s="166"/>
      <c r="P27" s="240"/>
      <c r="Q27" s="166">
        <f>(AF26+$E26-AG26)/AG26</f>
        <v>-3.393683121535216E-2</v>
      </c>
      <c r="R27" s="240"/>
      <c r="S27" s="166">
        <f>(AH26+$E26-AI26)/AI26</f>
        <v>1.6761978193361213E-2</v>
      </c>
      <c r="T27" s="109"/>
      <c r="U27" s="245">
        <f>(AJ26+E26-AK26)/AK26</f>
        <v>9.8217759551662454E-2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5.7015000000000003E-2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2000-08-30T21:44:26Z</cp:lastPrinted>
  <dcterms:created xsi:type="dcterms:W3CDTF">1997-07-25T21:20:20Z</dcterms:created>
  <dcterms:modified xsi:type="dcterms:W3CDTF">2023-09-17T13:09:35Z</dcterms:modified>
</cp:coreProperties>
</file>