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515CEDD-CB7D-4BF0-B7C6-55C4AC9DF0B8}" xr6:coauthVersionLast="47" xr6:coauthVersionMax="47" xr10:uidLastSave="{00000000-0000-0000-0000-000000000000}"/>
  <bookViews>
    <workbookView xWindow="-120" yWindow="-120" windowWidth="38640" windowHeight="15720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<sst xmlns="http://schemas.openxmlformats.org/spreadsheetml/2006/main" count="11539" uniqueCount="98">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</sst>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4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2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2" val="0"/>
</file>

<file path=xl/ctrlProps/ctrlProp6.xml><?xml version="1.0" encoding="utf-8"?>
<formControlPr xmlns="http://schemas.microsoft.com/office/spreadsheetml/2009/9/main" objectType="Drop" dropStyle="combo" dx="22" fmlaLink="$H$60" fmlaRange="$A$60:$A$61" sel="2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746EE781-1F1A-1888-3542-243B6F6D2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45348340-C559-29DE-9EED-DDF638137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C1449F17-BA53-25F4-7CE5-1404037913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D7F935E1-6268-5A9D-A219-86F95F5E7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B815AAF1-F311-91FA-6868-0A4A335971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307553EF-264C-6155-0B3B-67BB9D3F3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D2C9C1E5-6195-C02A-5012-8A5020BCC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DFAAA728-D376-12DB-549C-39E1C1C118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R4" sqref="R4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37196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48" t="s">
        <v>36</v>
      </c>
      <c r="O6" s="248"/>
      <c r="P6" s="248" t="s">
        <v>12</v>
      </c>
      <c r="Q6" s="248"/>
      <c r="R6" s="248" t="s">
        <v>58</v>
      </c>
      <c r="S6" s="248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EH</v>
      </c>
      <c r="M7" s="41" t="str">
        <f>+CONCATENATE(LOOKUP(B53,A67:A71,B67:B71)," - ",LOOKUP(B55,A67:A71,B67:B71))</f>
        <v>WH - EH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37196</v>
      </c>
      <c r="B8" s="226">
        <f ca="1">IF($B$60=1,OFFSET('Raw Data'!$V$6,$V8,LOOKUP($B$53,'Raw Data'!$P$6:$P$10,'Raw Data'!$R$6:$R$10)),OFFSET('Raw Data'!$AK$6,$V8,LOOKUP($B$53,'Raw Data'!$P$6:$P$10,'Raw Data'!$R$6:$R$10)))</f>
        <v>25.501249999999999</v>
      </c>
      <c r="C8" s="227">
        <f ca="1">IF($B$60=1,OFFSET('Raw Data'!$V$6,$V8,LOOKUP($B$53,'Raw Data'!$P$6:$P$10,'Raw Data'!$R$6:$R$10)+1),OFFSET('Raw Data'!$AK$6,$V8,LOOKUP($B$53,'Raw Data'!$P$6:$P$10,'Raw Data'!$R$6:$R$10)+1))</f>
        <v>15.561249999999999</v>
      </c>
      <c r="D8" s="227">
        <f ca="1">IF($B$60=1,OFFSET('Raw Data'!$V$6,$V8,LOOKUP($B$53,'Raw Data'!$P$6:$P$10,'Raw Data'!$R$6:$R$10)+2),OFFSET('Raw Data'!$AK$6,$V8,LOOKUP($B$53,'Raw Data'!$P$6:$P$10,'Raw Data'!$R$6:$R$10)+2))</f>
        <v>22.187916666666666</v>
      </c>
      <c r="E8" s="226">
        <f ca="1">IF($E$60=1,OFFSET('Raw Data'!$V$6,$V8,LOOKUP($B$54,'Raw Data'!$P$6:$P$10,'Raw Data'!$R$6:$R$10)),OFFSET('Raw Data'!$AK$6,$V8,LOOKUP($B$54,'Raw Data'!$P$6:$P$10,'Raw Data'!$R$6:$R$10)))</f>
        <v>25.501249999999999</v>
      </c>
      <c r="F8" s="227">
        <f ca="1">IF($E$60=1,OFFSET('Raw Data'!$V$6,$V8,LOOKUP($B$54,'Raw Data'!$P$6:$P$10,'Raw Data'!$R$6:$R$10)+1),OFFSET('Raw Data'!$AK$6,$V8,LOOKUP($B$54,'Raw Data'!$P$6:$P$10,'Raw Data'!$R$6:$R$10)+1))</f>
        <v>15.561249999999999</v>
      </c>
      <c r="G8" s="227">
        <f ca="1">IF($E$60=1,OFFSET('Raw Data'!$V$6,$V8,LOOKUP($B$54,'Raw Data'!$P$6:$P$10,'Raw Data'!$R$6:$R$10)+2),OFFSET('Raw Data'!$AK$6,$V8,LOOKUP($B$54,'Raw Data'!$P$6:$P$10,'Raw Data'!$R$6:$R$10)+2))</f>
        <v>22.187916666666666</v>
      </c>
      <c r="H8" s="228">
        <f ca="1">IF($H$60=1,OFFSET('Raw Data'!$V$6,$V8,LOOKUP($B$55,'Raw Data'!$P$6:$P$10,'Raw Data'!$R$6:$R$10)),OFFSET('Raw Data'!$AK$6,$V8,LOOKUP($B$55,'Raw Data'!$P$6:$P$10,'Raw Data'!$R$6:$R$10)))</f>
        <v>34.809374999999996</v>
      </c>
      <c r="I8" s="229">
        <f ca="1">IF($H$60=1,OFFSET('Raw Data'!$V$6,$V8,LOOKUP($B$55,'Raw Data'!$P$6:$P$10,'Raw Data'!$R$6:$R$10)+1),OFFSET('Raw Data'!$AK$6,$V8,LOOKUP($B$55,'Raw Data'!$P$6:$P$10,'Raw Data'!$R$6:$R$10)+1))</f>
        <v>20.83625</v>
      </c>
      <c r="J8" s="230">
        <f ca="1">IF($H$60=1,OFFSET('Raw Data'!$V$6,$V8,LOOKUP($B$55,'Raw Data'!$P$6:$P$10,'Raw Data'!$R$6:$R$10)+2),OFFSET('Raw Data'!$AK$6,$V8,LOOKUP($B$55,'Raw Data'!$P$6:$P$10,'Raw Data'!$R$6:$R$10)+2))</f>
        <v>30.15166666666666</v>
      </c>
      <c r="K8" s="227">
        <f ca="1">IF($B$63=1,B8-E8,C8-F8)</f>
        <v>0</v>
      </c>
      <c r="L8" s="227">
        <f ca="1">IF($B$63=1,E8-H8,F8-I8)</f>
        <v>-9.3081249999999969</v>
      </c>
      <c r="M8" s="227">
        <f ca="1">IF($B$63=1,B8-H8,C8-I8)</f>
        <v>-9.3081249999999969</v>
      </c>
      <c r="N8" s="231">
        <f ca="1">+'Raw Data'!AZ6</f>
        <v>30544.8125</v>
      </c>
      <c r="O8" s="232">
        <f ca="1">+'Raw Data'!BA6</f>
        <v>23299.75</v>
      </c>
      <c r="P8" s="233">
        <f ca="1">+'Raw Data'!BB6</f>
        <v>33080</v>
      </c>
      <c r="Q8" s="234">
        <f ca="1">+'Raw Data'!BC6</f>
        <v>21498</v>
      </c>
      <c r="R8" s="233" t="e">
        <f>+Temp!J4</f>
        <v>#N/A</v>
      </c>
      <c r="S8" s="234" t="e">
        <f>+Temp!K4</f>
        <v>#N/A</v>
      </c>
      <c r="T8" s="235" t="e">
        <f>+Temp!Q4</f>
        <v>#N/A</v>
      </c>
      <c r="U8" s="236" t="e">
        <f ca="1">+B8/T8*1000</f>
        <v>#N/A</v>
      </c>
      <c r="V8" s="40">
        <v>0</v>
      </c>
      <c r="W8" s="63">
        <f>+'Raw Data'!S6</f>
        <v>4</v>
      </c>
      <c r="X8" s="42">
        <f t="shared" ref="X8:X38" ca="1" si="0">+IF($W8&lt;6,B8,0)</f>
        <v>25.501249999999999</v>
      </c>
      <c r="Y8" s="43">
        <f t="shared" ref="Y8:Y38" ca="1" si="1">+IF($W8&lt;6,C8,0)</f>
        <v>15.561249999999999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25.501249999999999</v>
      </c>
      <c r="AC8" s="20">
        <f t="shared" ref="AC8:AC38" ca="1" si="5">+IF($W8&lt;6,F8,0)</f>
        <v>15.561249999999999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34.809374999999996</v>
      </c>
      <c r="AG8" s="20">
        <f t="shared" ref="AG8:AG38" ca="1" si="9">+IF($W8&lt;6,I8,0)</f>
        <v>20.83625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30544.8125</v>
      </c>
      <c r="AK8" s="30">
        <f t="shared" ref="AK8:AK38" ca="1" si="13">+IF($W8&lt;6,O8,0)</f>
        <v>23299.75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-9.3081249999999969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-9.3081249999999969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22.187916666666666</v>
      </c>
      <c r="AZ8" s="136">
        <f ca="1">+IF(G8&gt;0,G8,"")</f>
        <v>22.187916666666666</v>
      </c>
      <c r="BA8" s="137">
        <f ca="1">+IF(J8&gt;0,J8,"")</f>
        <v>30.15166666666666</v>
      </c>
    </row>
    <row r="9" spans="1:53" x14ac:dyDescent="0.2">
      <c r="A9" s="51">
        <f>+A8+1</f>
        <v>37197</v>
      </c>
      <c r="B9" s="42">
        <f ca="1">IF($B$60=1,OFFSET('Raw Data'!$V$6,$V9,LOOKUP($B$53,'Raw Data'!$P$6:$P$10,'Raw Data'!$R$6:$R$10)),OFFSET('Raw Data'!$AK$6,$V9,LOOKUP($B$53,'Raw Data'!$P$6:$P$10,'Raw Data'!$R$6:$R$10)))</f>
        <v>20.100000000000001</v>
      </c>
      <c r="C9" s="43">
        <f ca="1">IF($B$60=1,OFFSET('Raw Data'!$V$6,$V9,LOOKUP($B$53,'Raw Data'!$P$6:$P$10,'Raw Data'!$R$6:$R$10)+1),OFFSET('Raw Data'!$AK$6,$V9,LOOKUP($B$53,'Raw Data'!$P$6:$P$10,'Raw Data'!$R$6:$R$10)+1))</f>
        <v>15.5825</v>
      </c>
      <c r="D9" s="43">
        <f ca="1">IF($B$60=1,OFFSET('Raw Data'!$V$6,$V9,LOOKUP($B$53,'Raw Data'!$P$6:$P$10,'Raw Data'!$R$6:$R$10)+2),OFFSET('Raw Data'!$AK$6,$V9,LOOKUP($B$53,'Raw Data'!$P$6:$P$10,'Raw Data'!$R$6:$R$10)+2))</f>
        <v>18.594166666666666</v>
      </c>
      <c r="E9" s="42">
        <f ca="1">IF($E$60=1,OFFSET('Raw Data'!$V$6,$V9,LOOKUP($B$54,'Raw Data'!$P$6:$P$10,'Raw Data'!$R$6:$R$10)),OFFSET('Raw Data'!$AK$6,$V9,LOOKUP($B$54,'Raw Data'!$P$6:$P$10,'Raw Data'!$R$6:$R$10)))</f>
        <v>20.100000000000001</v>
      </c>
      <c r="F9" s="43">
        <f ca="1">IF($E$60=1,OFFSET('Raw Data'!$V$6,$V9,LOOKUP($B$54,'Raw Data'!$P$6:$P$10,'Raw Data'!$R$6:$R$10)+1),OFFSET('Raw Data'!$AK$6,$V9,LOOKUP($B$54,'Raw Data'!$P$6:$P$10,'Raw Data'!$R$6:$R$10)+1))</f>
        <v>15.5825</v>
      </c>
      <c r="G9" s="43">
        <f ca="1">IF($E$60=1,OFFSET('Raw Data'!$V$6,$V9,LOOKUP($B$54,'Raw Data'!$P$6:$P$10,'Raw Data'!$R$6:$R$10)+2),OFFSET('Raw Data'!$AK$6,$V9,LOOKUP($B$54,'Raw Data'!$P$6:$P$10,'Raw Data'!$R$6:$R$10)+2))</f>
        <v>18.594166666666666</v>
      </c>
      <c r="H9" s="154">
        <f ca="1">IF($H$60=1,OFFSET('Raw Data'!$V$6,$V9,LOOKUP($B$55,'Raw Data'!$P$6:$P$10,'Raw Data'!$R$6:$R$10)),OFFSET('Raw Data'!$AK$6,$V9,LOOKUP($B$55,'Raw Data'!$P$6:$P$10,'Raw Data'!$R$6:$R$10)))</f>
        <v>33.135624999999997</v>
      </c>
      <c r="I9" s="155">
        <f ca="1">IF($H$60=1,OFFSET('Raw Data'!$V$6,$V9,LOOKUP($B$55,'Raw Data'!$P$6:$P$10,'Raw Data'!$R$6:$R$10)+1),OFFSET('Raw Data'!$AK$6,$V9,LOOKUP($B$55,'Raw Data'!$P$6:$P$10,'Raw Data'!$R$6:$R$10)+1))</f>
        <v>21.055</v>
      </c>
      <c r="J9" s="156">
        <f ca="1">IF($H$60=1,OFFSET('Raw Data'!$V$6,$V9,LOOKUP($B$55,'Raw Data'!$P$6:$P$10,'Raw Data'!$R$6:$R$10)+2),OFFSET('Raw Data'!$AK$6,$V9,LOOKUP($B$55,'Raw Data'!$P$6:$P$10,'Raw Data'!$R$6:$R$10)+2))</f>
        <v>29.10874999999999</v>
      </c>
      <c r="K9" s="43">
        <f t="shared" ref="K9:K38" ca="1" si="25">IF($B$63=1,B9-E9,C9-F9)</f>
        <v>0</v>
      </c>
      <c r="L9" s="43">
        <f t="shared" ref="L9:L38" ca="1" si="26">IF($B$63=1,E9-H9,F9-I9)</f>
        <v>-13.035624999999996</v>
      </c>
      <c r="M9" s="43">
        <f t="shared" ref="M9:M38" ca="1" si="27">IF($B$63=1,B9-H9,C9-I9)</f>
        <v>-13.035624999999996</v>
      </c>
      <c r="N9" s="44">
        <f ca="1">+'Raw Data'!AZ7</f>
        <v>30382</v>
      </c>
      <c r="O9" s="45">
        <f ca="1">+'Raw Data'!BA7</f>
        <v>22854</v>
      </c>
      <c r="P9" s="55">
        <f ca="1">+'Raw Data'!BB7</f>
        <v>32521</v>
      </c>
      <c r="Q9" s="57">
        <f ca="1">+'Raw Data'!BC7</f>
        <v>21099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5</v>
      </c>
      <c r="X9" s="42">
        <f t="shared" ca="1" si="0"/>
        <v>20.100000000000001</v>
      </c>
      <c r="Y9" s="43">
        <f t="shared" ca="1" si="1"/>
        <v>15.5825</v>
      </c>
      <c r="Z9" s="43">
        <f t="shared" si="2"/>
        <v>0</v>
      </c>
      <c r="AA9" s="20">
        <f t="shared" si="3"/>
        <v>0</v>
      </c>
      <c r="AB9" s="20">
        <f t="shared" ca="1" si="4"/>
        <v>20.100000000000001</v>
      </c>
      <c r="AC9" s="20">
        <f t="shared" ca="1" si="5"/>
        <v>15.5825</v>
      </c>
      <c r="AD9" s="20">
        <f t="shared" si="6"/>
        <v>0</v>
      </c>
      <c r="AE9" s="20">
        <f t="shared" si="7"/>
        <v>0</v>
      </c>
      <c r="AF9" s="20">
        <f t="shared" ca="1" si="8"/>
        <v>33.135624999999997</v>
      </c>
      <c r="AG9" s="20">
        <f t="shared" ca="1" si="9"/>
        <v>21.055</v>
      </c>
      <c r="AH9" s="20">
        <f t="shared" si="10"/>
        <v>0</v>
      </c>
      <c r="AI9" s="20">
        <f t="shared" si="11"/>
        <v>0</v>
      </c>
      <c r="AJ9" s="30">
        <f t="shared" ca="1" si="12"/>
        <v>30382</v>
      </c>
      <c r="AK9" s="30">
        <f t="shared" ca="1" si="13"/>
        <v>22854</v>
      </c>
      <c r="AL9" s="30">
        <f t="shared" si="14"/>
        <v>0</v>
      </c>
      <c r="AM9" s="30">
        <f t="shared" si="15"/>
        <v>0</v>
      </c>
      <c r="AN9" s="19">
        <f t="shared" ca="1" si="16"/>
        <v>0</v>
      </c>
      <c r="AO9" s="20" t="str">
        <f t="shared" si="17"/>
        <v/>
      </c>
      <c r="AP9" s="92" t="str">
        <f t="shared" si="18"/>
        <v/>
      </c>
      <c r="AQ9" s="91">
        <f t="shared" ca="1" si="19"/>
        <v>-13.035624999999996</v>
      </c>
      <c r="AR9" s="20" t="str">
        <f t="shared" si="20"/>
        <v/>
      </c>
      <c r="AS9" s="20" t="str">
        <f t="shared" si="21"/>
        <v/>
      </c>
      <c r="AT9" s="91">
        <f t="shared" ca="1" si="22"/>
        <v>-13.035624999999996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18.594166666666666</v>
      </c>
      <c r="AZ9" s="20">
        <f t="shared" ref="AZ9:AZ37" ca="1" si="31">+IF(G9&gt;0,G9,"")</f>
        <v>18.594166666666666</v>
      </c>
      <c r="BA9" s="23">
        <f t="shared" ref="BA9:BA38" ca="1" si="32">+IF(J9&gt;0,J9,"")</f>
        <v>29.10874999999999</v>
      </c>
    </row>
    <row r="10" spans="1:53" x14ac:dyDescent="0.2">
      <c r="A10" s="51">
        <f t="shared" ref="A10:A38" si="33">+A9+1</f>
        <v>37198</v>
      </c>
      <c r="B10" s="47">
        <f ca="1">IF($B$60=1,OFFSET('Raw Data'!$V$6,$V10,LOOKUP($B$53,'Raw Data'!$P$6:$P$10,'Raw Data'!$R$6:$R$10)),OFFSET('Raw Data'!$AK$6,$V10,LOOKUP($B$53,'Raw Data'!$P$6:$P$10,'Raw Data'!$R$6:$R$10)))</f>
        <v>21.291249999999998</v>
      </c>
      <c r="C10" s="48">
        <f ca="1">IF($B$60=1,OFFSET('Raw Data'!$V$6,$V10,LOOKUP($B$53,'Raw Data'!$P$6:$P$10,'Raw Data'!$R$6:$R$10)+1),OFFSET('Raw Data'!$AK$6,$V10,LOOKUP($B$53,'Raw Data'!$P$6:$P$10,'Raw Data'!$R$6:$R$10)+1))</f>
        <v>14.126249999999999</v>
      </c>
      <c r="D10" s="48">
        <f ca="1">IF($B$60=1,OFFSET('Raw Data'!$V$6,$V10,LOOKUP($B$53,'Raw Data'!$P$6:$P$10,'Raw Data'!$R$6:$R$10)+2),OFFSET('Raw Data'!$AK$6,$V10,LOOKUP($B$53,'Raw Data'!$P$6:$P$10,'Raw Data'!$R$6:$R$10)+2))</f>
        <v>18.902916666666666</v>
      </c>
      <c r="E10" s="47">
        <f ca="1">IF($E$60=1,OFFSET('Raw Data'!$V$6,$V10,LOOKUP($B$54,'Raw Data'!$P$6:$P$10,'Raw Data'!$R$6:$R$10)),OFFSET('Raw Data'!$AK$6,$V10,LOOKUP($B$54,'Raw Data'!$P$6:$P$10,'Raw Data'!$R$6:$R$10)))</f>
        <v>21.291249999999998</v>
      </c>
      <c r="F10" s="48">
        <f ca="1">IF($E$60=1,OFFSET('Raw Data'!$V$6,$V10,LOOKUP($B$54,'Raw Data'!$P$6:$P$10,'Raw Data'!$R$6:$R$10)+1),OFFSET('Raw Data'!$AK$6,$V10,LOOKUP($B$54,'Raw Data'!$P$6:$P$10,'Raw Data'!$R$6:$R$10)+1))</f>
        <v>14.126249999999999</v>
      </c>
      <c r="G10" s="48">
        <f ca="1">IF($E$60=1,OFFSET('Raw Data'!$V$6,$V10,LOOKUP($B$54,'Raw Data'!$P$6:$P$10,'Raw Data'!$R$6:$R$10)+2),OFFSET('Raw Data'!$AK$6,$V10,LOOKUP($B$54,'Raw Data'!$P$6:$P$10,'Raw Data'!$R$6:$R$10)+2))</f>
        <v>18.902916666666666</v>
      </c>
      <c r="H10" s="157">
        <f ca="1">IF($H$60=1,OFFSET('Raw Data'!$V$6,$V10,LOOKUP($B$55,'Raw Data'!$P$6:$P$10,'Raw Data'!$R$6:$R$10)),OFFSET('Raw Data'!$AK$6,$V10,LOOKUP($B$55,'Raw Data'!$P$6:$P$10,'Raw Data'!$R$6:$R$10)))</f>
        <v>34.696874999999999</v>
      </c>
      <c r="I10" s="158">
        <f ca="1">IF($H$60=1,OFFSET('Raw Data'!$V$6,$V10,LOOKUP($B$55,'Raw Data'!$P$6:$P$10,'Raw Data'!$R$6:$R$10)+1),OFFSET('Raw Data'!$AK$6,$V10,LOOKUP($B$55,'Raw Data'!$P$6:$P$10,'Raw Data'!$R$6:$R$10)+1))</f>
        <v>17.322500000000002</v>
      </c>
      <c r="J10" s="159">
        <f ca="1">IF($H$60=1,OFFSET('Raw Data'!$V$6,$V10,LOOKUP($B$55,'Raw Data'!$P$6:$P$10,'Raw Data'!$R$6:$R$10)+2),OFFSET('Raw Data'!$AK$6,$V10,LOOKUP($B$55,'Raw Data'!$P$6:$P$10,'Raw Data'!$R$6:$R$10)+2))</f>
        <v>28.905416666666664</v>
      </c>
      <c r="K10" s="48">
        <f t="shared" ca="1" si="25"/>
        <v>0</v>
      </c>
      <c r="L10" s="48">
        <f t="shared" ca="1" si="26"/>
        <v>-13.405625000000001</v>
      </c>
      <c r="M10" s="48">
        <f t="shared" ca="1" si="27"/>
        <v>-13.405625000000001</v>
      </c>
      <c r="N10" s="49">
        <f ca="1">+'Raw Data'!AZ8</f>
        <v>26304.6875</v>
      </c>
      <c r="O10" s="50">
        <f ca="1">+'Raw Data'!BA8</f>
        <v>21164</v>
      </c>
      <c r="P10" s="54">
        <f ca="1">+'Raw Data'!BB8</f>
        <v>28503</v>
      </c>
      <c r="Q10" s="56">
        <f ca="1">+'Raw Data'!BC8</f>
        <v>20066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6</v>
      </c>
      <c r="X10" s="42">
        <f t="shared" si="0"/>
        <v>0</v>
      </c>
      <c r="Y10" s="43">
        <f t="shared" si="1"/>
        <v>0</v>
      </c>
      <c r="Z10" s="43">
        <f t="shared" ca="1" si="2"/>
        <v>21.291249999999998</v>
      </c>
      <c r="AA10" s="20">
        <f t="shared" ca="1" si="3"/>
        <v>14.126249999999999</v>
      </c>
      <c r="AB10" s="20">
        <f t="shared" si="4"/>
        <v>0</v>
      </c>
      <c r="AC10" s="20">
        <f t="shared" si="5"/>
        <v>0</v>
      </c>
      <c r="AD10" s="20">
        <f t="shared" ca="1" si="6"/>
        <v>21.291249999999998</v>
      </c>
      <c r="AE10" s="20">
        <f t="shared" ca="1" si="7"/>
        <v>14.126249999999999</v>
      </c>
      <c r="AF10" s="20">
        <f t="shared" si="8"/>
        <v>0</v>
      </c>
      <c r="AG10" s="20">
        <f t="shared" si="9"/>
        <v>0</v>
      </c>
      <c r="AH10" s="20">
        <f t="shared" ca="1" si="10"/>
        <v>34.696874999999999</v>
      </c>
      <c r="AI10" s="20">
        <f t="shared" ca="1" si="11"/>
        <v>17.322500000000002</v>
      </c>
      <c r="AJ10" s="30">
        <f t="shared" si="12"/>
        <v>0</v>
      </c>
      <c r="AK10" s="30">
        <f t="shared" si="13"/>
        <v>0</v>
      </c>
      <c r="AL10" s="30">
        <f t="shared" ca="1" si="14"/>
        <v>26304.6875</v>
      </c>
      <c r="AM10" s="30">
        <f t="shared" ca="1" si="15"/>
        <v>21164</v>
      </c>
      <c r="AN10" s="19" t="str">
        <f t="shared" si="16"/>
        <v/>
      </c>
      <c r="AO10" s="20">
        <f t="shared" ca="1" si="17"/>
        <v>0</v>
      </c>
      <c r="AP10" s="92">
        <f t="shared" ca="1" si="18"/>
        <v>0</v>
      </c>
      <c r="AQ10" s="91" t="str">
        <f t="shared" si="19"/>
        <v/>
      </c>
      <c r="AR10" s="20">
        <f t="shared" ca="1" si="20"/>
        <v>-13.405625000000001</v>
      </c>
      <c r="AS10" s="20">
        <f t="shared" ca="1" si="21"/>
        <v>-13.405625000000001</v>
      </c>
      <c r="AT10" s="91" t="str">
        <f t="shared" si="22"/>
        <v/>
      </c>
      <c r="AU10" s="20">
        <f t="shared" ca="1" si="23"/>
        <v>-13.405625000000001</v>
      </c>
      <c r="AV10" s="23">
        <f t="shared" ca="1" si="24"/>
        <v>-13.405625000000001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18.902916666666666</v>
      </c>
      <c r="AZ10" s="20">
        <f t="shared" ca="1" si="31"/>
        <v>18.902916666666666</v>
      </c>
      <c r="BA10" s="23">
        <f t="shared" ca="1" si="32"/>
        <v>28.905416666666664</v>
      </c>
    </row>
    <row r="11" spans="1:53" x14ac:dyDescent="0.2">
      <c r="A11" s="51">
        <f t="shared" si="33"/>
        <v>37199</v>
      </c>
      <c r="B11" s="47">
        <f ca="1">IF($B$60=1,OFFSET('Raw Data'!$V$6,$V11,LOOKUP($B$53,'Raw Data'!$P$6:$P$10,'Raw Data'!$R$6:$R$10)),OFFSET('Raw Data'!$AK$6,$V11,LOOKUP($B$53,'Raw Data'!$P$6:$P$10,'Raw Data'!$R$6:$R$10)))</f>
        <v>21.730624999999996</v>
      </c>
      <c r="C11" s="48">
        <f ca="1">IF($B$60=1,OFFSET('Raw Data'!$V$6,$V11,LOOKUP($B$53,'Raw Data'!$P$6:$P$10,'Raw Data'!$R$6:$R$10)+1),OFFSET('Raw Data'!$AK$6,$V11,LOOKUP($B$53,'Raw Data'!$P$6:$P$10,'Raw Data'!$R$6:$R$10)+1))</f>
        <v>14.834999999999999</v>
      </c>
      <c r="D11" s="48">
        <f ca="1">IF($B$60=1,OFFSET('Raw Data'!$V$6,$V11,LOOKUP($B$53,'Raw Data'!$P$6:$P$10,'Raw Data'!$R$6:$R$10)+2),OFFSET('Raw Data'!$AK$6,$V11,LOOKUP($B$53,'Raw Data'!$P$6:$P$10,'Raw Data'!$R$6:$R$10)+2))</f>
        <v>19.432083333333335</v>
      </c>
      <c r="E11" s="47">
        <f ca="1">IF($E$60=1,OFFSET('Raw Data'!$V$6,$V11,LOOKUP($B$54,'Raw Data'!$P$6:$P$10,'Raw Data'!$R$6:$R$10)),OFFSET('Raw Data'!$AK$6,$V11,LOOKUP($B$54,'Raw Data'!$P$6:$P$10,'Raw Data'!$R$6:$R$10)))</f>
        <v>21.730624999999996</v>
      </c>
      <c r="F11" s="48">
        <f ca="1">IF($E$60=1,OFFSET('Raw Data'!$V$6,$V11,LOOKUP($B$54,'Raw Data'!$P$6:$P$10,'Raw Data'!$R$6:$R$10)+1),OFFSET('Raw Data'!$AK$6,$V11,LOOKUP($B$54,'Raw Data'!$P$6:$P$10,'Raw Data'!$R$6:$R$10)+1))</f>
        <v>14.834999999999999</v>
      </c>
      <c r="G11" s="48">
        <f ca="1">IF($E$60=1,OFFSET('Raw Data'!$V$6,$V11,LOOKUP($B$54,'Raw Data'!$P$6:$P$10,'Raw Data'!$R$6:$R$10)+2),OFFSET('Raw Data'!$AK$6,$V11,LOOKUP($B$54,'Raw Data'!$P$6:$P$10,'Raw Data'!$R$6:$R$10)+2))</f>
        <v>19.432083333333335</v>
      </c>
      <c r="H11" s="157">
        <f ca="1">IF($H$60=1,OFFSET('Raw Data'!$V$6,$V11,LOOKUP($B$55,'Raw Data'!$P$6:$P$10,'Raw Data'!$R$6:$R$10)),OFFSET('Raw Data'!$AK$6,$V11,LOOKUP($B$55,'Raw Data'!$P$6:$P$10,'Raw Data'!$R$6:$R$10)))</f>
        <v>31.140625000000004</v>
      </c>
      <c r="I11" s="158">
        <f ca="1">IF($H$60=1,OFFSET('Raw Data'!$V$6,$V11,LOOKUP($B$55,'Raw Data'!$P$6:$P$10,'Raw Data'!$R$6:$R$10)+1),OFFSET('Raw Data'!$AK$6,$V11,LOOKUP($B$55,'Raw Data'!$P$6:$P$10,'Raw Data'!$R$6:$R$10)+1))</f>
        <v>15.377500000000001</v>
      </c>
      <c r="J11" s="159">
        <f ca="1">IF($H$60=1,OFFSET('Raw Data'!$V$6,$V11,LOOKUP($B$55,'Raw Data'!$P$6:$P$10,'Raw Data'!$R$6:$R$10)+2),OFFSET('Raw Data'!$AK$6,$V11,LOOKUP($B$55,'Raw Data'!$P$6:$P$10,'Raw Data'!$R$6:$R$10)+2))</f>
        <v>25.886250000000004</v>
      </c>
      <c r="K11" s="48">
        <f t="shared" ca="1" si="25"/>
        <v>0</v>
      </c>
      <c r="L11" s="48">
        <f t="shared" ca="1" si="26"/>
        <v>-9.4100000000000072</v>
      </c>
      <c r="M11" s="48">
        <f t="shared" ca="1" si="27"/>
        <v>-9.4100000000000072</v>
      </c>
      <c r="N11" s="49">
        <f ca="1">+'Raw Data'!AZ9</f>
        <v>25316</v>
      </c>
      <c r="O11" s="50">
        <f ca="1">+'Raw Data'!BA9</f>
        <v>20290.625</v>
      </c>
      <c r="P11" s="54">
        <f ca="1">+'Raw Data'!BB9</f>
        <v>28886</v>
      </c>
      <c r="Q11" s="56">
        <f ca="1">+'Raw Data'!BC9</f>
        <v>19204</v>
      </c>
      <c r="R11" s="54" t="e">
        <f>+Temp!J7</f>
        <v>#N/A</v>
      </c>
      <c r="S11" s="56" t="e">
        <f>+Temp!K7</f>
        <v>#N/A</v>
      </c>
      <c r="T11" s="127" t="e">
        <f>+Temp!Q7</f>
        <v>#N/A</v>
      </c>
      <c r="U11" s="132" t="e">
        <f t="shared" ca="1" si="28"/>
        <v>#N/A</v>
      </c>
      <c r="V11" s="40">
        <v>3</v>
      </c>
      <c r="W11" s="63">
        <f>+'Raw Data'!S9</f>
        <v>7</v>
      </c>
      <c r="X11" s="42">
        <f t="shared" si="0"/>
        <v>0</v>
      </c>
      <c r="Y11" s="43">
        <f t="shared" si="1"/>
        <v>0</v>
      </c>
      <c r="Z11" s="43">
        <f t="shared" ca="1" si="2"/>
        <v>21.730624999999996</v>
      </c>
      <c r="AA11" s="20">
        <f t="shared" ca="1" si="3"/>
        <v>14.834999999999999</v>
      </c>
      <c r="AB11" s="20">
        <f t="shared" si="4"/>
        <v>0</v>
      </c>
      <c r="AC11" s="20">
        <f t="shared" si="5"/>
        <v>0</v>
      </c>
      <c r="AD11" s="20">
        <f t="shared" ca="1" si="6"/>
        <v>21.730624999999996</v>
      </c>
      <c r="AE11" s="20">
        <f t="shared" ca="1" si="7"/>
        <v>14.834999999999999</v>
      </c>
      <c r="AF11" s="20">
        <f t="shared" si="8"/>
        <v>0</v>
      </c>
      <c r="AG11" s="20">
        <f t="shared" si="9"/>
        <v>0</v>
      </c>
      <c r="AH11" s="20">
        <f t="shared" ca="1" si="10"/>
        <v>31.140625000000004</v>
      </c>
      <c r="AI11" s="20">
        <f t="shared" ca="1" si="11"/>
        <v>15.377500000000001</v>
      </c>
      <c r="AJ11" s="30">
        <f t="shared" si="12"/>
        <v>0</v>
      </c>
      <c r="AK11" s="30">
        <f t="shared" si="13"/>
        <v>0</v>
      </c>
      <c r="AL11" s="30">
        <f t="shared" ca="1" si="14"/>
        <v>25316</v>
      </c>
      <c r="AM11" s="30">
        <f t="shared" ca="1" si="15"/>
        <v>20290.625</v>
      </c>
      <c r="AN11" s="19" t="str">
        <f t="shared" si="16"/>
        <v/>
      </c>
      <c r="AO11" s="20">
        <f t="shared" ca="1" si="17"/>
        <v>0</v>
      </c>
      <c r="AP11" s="92">
        <f t="shared" ca="1" si="18"/>
        <v>0</v>
      </c>
      <c r="AQ11" s="91" t="str">
        <f t="shared" si="19"/>
        <v/>
      </c>
      <c r="AR11" s="20">
        <f t="shared" ca="1" si="20"/>
        <v>-9.4100000000000072</v>
      </c>
      <c r="AS11" s="20">
        <f t="shared" ca="1" si="21"/>
        <v>-9.4100000000000072</v>
      </c>
      <c r="AT11" s="91" t="str">
        <f t="shared" si="22"/>
        <v/>
      </c>
      <c r="AU11" s="20">
        <f t="shared" ca="1" si="23"/>
        <v>-9.4100000000000072</v>
      </c>
      <c r="AV11" s="23">
        <f t="shared" ca="1" si="24"/>
        <v>-9.4100000000000072</v>
      </c>
      <c r="AW11" s="124" t="str">
        <f t="shared" si="34"/>
        <v/>
      </c>
      <c r="AX11" s="165" t="str">
        <f t="shared" si="29"/>
        <v/>
      </c>
      <c r="AY11" s="19">
        <f t="shared" ca="1" si="30"/>
        <v>19.432083333333335</v>
      </c>
      <c r="AZ11" s="20">
        <f t="shared" ca="1" si="31"/>
        <v>19.432083333333335</v>
      </c>
      <c r="BA11" s="23">
        <f t="shared" ca="1" si="32"/>
        <v>25.886250000000004</v>
      </c>
    </row>
    <row r="12" spans="1:53" x14ac:dyDescent="0.2">
      <c r="A12" s="51">
        <f t="shared" si="33"/>
        <v>37200</v>
      </c>
      <c r="B12" s="42">
        <f ca="1">IF($B$60=1,OFFSET('Raw Data'!$V$6,$V12,LOOKUP($B$53,'Raw Data'!$P$6:$P$10,'Raw Data'!$R$6:$R$10)),OFFSET('Raw Data'!$AK$6,$V12,LOOKUP($B$53,'Raw Data'!$P$6:$P$10,'Raw Data'!$R$6:$R$10)))</f>
        <v>27.806250000000002</v>
      </c>
      <c r="C12" s="43">
        <f ca="1">IF($B$60=1,OFFSET('Raw Data'!$V$6,$V12,LOOKUP($B$53,'Raw Data'!$P$6:$P$10,'Raw Data'!$R$6:$R$10)+1),OFFSET('Raw Data'!$AK$6,$V12,LOOKUP($B$53,'Raw Data'!$P$6:$P$10,'Raw Data'!$R$6:$R$10)+1))</f>
        <v>17.355</v>
      </c>
      <c r="D12" s="43">
        <f ca="1">IF($B$60=1,OFFSET('Raw Data'!$V$6,$V12,LOOKUP($B$53,'Raw Data'!$P$6:$P$10,'Raw Data'!$R$6:$R$10)+2),OFFSET('Raw Data'!$AK$6,$V12,LOOKUP($B$53,'Raw Data'!$P$6:$P$10,'Raw Data'!$R$6:$R$10)+2))</f>
        <v>24.322500000000002</v>
      </c>
      <c r="E12" s="42">
        <f ca="1">IF($E$60=1,OFFSET('Raw Data'!$V$6,$V12,LOOKUP($B$54,'Raw Data'!$P$6:$P$10,'Raw Data'!$R$6:$R$10)),OFFSET('Raw Data'!$AK$6,$V12,LOOKUP($B$54,'Raw Data'!$P$6:$P$10,'Raw Data'!$R$6:$R$10)))</f>
        <v>27.806250000000002</v>
      </c>
      <c r="F12" s="43">
        <f ca="1">IF($E$60=1,OFFSET('Raw Data'!$V$6,$V12,LOOKUP($B$54,'Raw Data'!$P$6:$P$10,'Raw Data'!$R$6:$R$10)+1),OFFSET('Raw Data'!$AK$6,$V12,LOOKUP($B$54,'Raw Data'!$P$6:$P$10,'Raw Data'!$R$6:$R$10)+1))</f>
        <v>17.355</v>
      </c>
      <c r="G12" s="43">
        <f ca="1">IF($E$60=1,OFFSET('Raw Data'!$V$6,$V12,LOOKUP($B$54,'Raw Data'!$P$6:$P$10,'Raw Data'!$R$6:$R$10)+2),OFFSET('Raw Data'!$AK$6,$V12,LOOKUP($B$54,'Raw Data'!$P$6:$P$10,'Raw Data'!$R$6:$R$10)+2))</f>
        <v>24.322500000000002</v>
      </c>
      <c r="H12" s="154">
        <f ca="1">IF($H$60=1,OFFSET('Raw Data'!$V$6,$V12,LOOKUP($B$55,'Raw Data'!$P$6:$P$10,'Raw Data'!$R$6:$R$10)),OFFSET('Raw Data'!$AK$6,$V12,LOOKUP($B$55,'Raw Data'!$P$6:$P$10,'Raw Data'!$R$6:$R$10)))</f>
        <v>41.443124999999995</v>
      </c>
      <c r="I12" s="155">
        <f ca="1">IF($H$60=1,OFFSET('Raw Data'!$V$6,$V12,LOOKUP($B$55,'Raw Data'!$P$6:$P$10,'Raw Data'!$R$6:$R$10)+1),OFFSET('Raw Data'!$AK$6,$V12,LOOKUP($B$55,'Raw Data'!$P$6:$P$10,'Raw Data'!$R$6:$R$10)+1))</f>
        <v>20.057500000000001</v>
      </c>
      <c r="J12" s="156">
        <f ca="1">IF($H$60=1,OFFSET('Raw Data'!$V$6,$V12,LOOKUP($B$55,'Raw Data'!$P$6:$P$10,'Raw Data'!$R$6:$R$10)+2),OFFSET('Raw Data'!$AK$6,$V12,LOOKUP($B$55,'Raw Data'!$P$6:$P$10,'Raw Data'!$R$6:$R$10)+2))</f>
        <v>34.314583333333339</v>
      </c>
      <c r="K12" s="43">
        <f t="shared" ca="1" si="25"/>
        <v>0</v>
      </c>
      <c r="L12" s="43">
        <f t="shared" ca="1" si="26"/>
        <v>-13.636874999999993</v>
      </c>
      <c r="M12" s="43">
        <f t="shared" ca="1" si="27"/>
        <v>-13.636874999999993</v>
      </c>
      <c r="N12" s="44">
        <f ca="1">+'Raw Data'!AZ10</f>
        <v>30913.25</v>
      </c>
      <c r="O12" s="45">
        <f ca="1">+'Raw Data'!BA10</f>
        <v>22464.375</v>
      </c>
      <c r="P12" s="55">
        <f ca="1">+'Raw Data'!BB10</f>
        <v>34003</v>
      </c>
      <c r="Q12" s="57">
        <f ca="1">+'Raw Data'!BC10</f>
        <v>20367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1</v>
      </c>
      <c r="X12" s="42">
        <f t="shared" ca="1" si="0"/>
        <v>27.806250000000002</v>
      </c>
      <c r="Y12" s="43">
        <f t="shared" ca="1" si="1"/>
        <v>17.355</v>
      </c>
      <c r="Z12" s="43">
        <f t="shared" si="2"/>
        <v>0</v>
      </c>
      <c r="AA12" s="20">
        <f t="shared" si="3"/>
        <v>0</v>
      </c>
      <c r="AB12" s="20">
        <f t="shared" ca="1" si="4"/>
        <v>27.806250000000002</v>
      </c>
      <c r="AC12" s="20">
        <f t="shared" ca="1" si="5"/>
        <v>17.355</v>
      </c>
      <c r="AD12" s="20">
        <f t="shared" si="6"/>
        <v>0</v>
      </c>
      <c r="AE12" s="20">
        <f t="shared" si="7"/>
        <v>0</v>
      </c>
      <c r="AF12" s="20">
        <f t="shared" ca="1" si="8"/>
        <v>41.443124999999995</v>
      </c>
      <c r="AG12" s="20">
        <f t="shared" ca="1" si="9"/>
        <v>20.057500000000001</v>
      </c>
      <c r="AH12" s="20">
        <f t="shared" si="10"/>
        <v>0</v>
      </c>
      <c r="AI12" s="20">
        <f t="shared" si="11"/>
        <v>0</v>
      </c>
      <c r="AJ12" s="30">
        <f t="shared" ca="1" si="12"/>
        <v>30913.25</v>
      </c>
      <c r="AK12" s="30">
        <f t="shared" ca="1" si="13"/>
        <v>22464.375</v>
      </c>
      <c r="AL12" s="30">
        <f t="shared" si="14"/>
        <v>0</v>
      </c>
      <c r="AM12" s="30">
        <f t="shared" si="15"/>
        <v>0</v>
      </c>
      <c r="AN12" s="19">
        <f t="shared" ca="1" si="16"/>
        <v>0</v>
      </c>
      <c r="AO12" s="20" t="str">
        <f t="shared" si="17"/>
        <v/>
      </c>
      <c r="AP12" s="92" t="str">
        <f t="shared" si="18"/>
        <v/>
      </c>
      <c r="AQ12" s="91">
        <f t="shared" ca="1" si="19"/>
        <v>-13.636874999999993</v>
      </c>
      <c r="AR12" s="20" t="str">
        <f t="shared" si="20"/>
        <v/>
      </c>
      <c r="AS12" s="20" t="str">
        <f t="shared" si="21"/>
        <v/>
      </c>
      <c r="AT12" s="91">
        <f t="shared" ca="1" si="22"/>
        <v>-13.636874999999993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24.322500000000002</v>
      </c>
      <c r="AZ12" s="20">
        <f t="shared" ca="1" si="31"/>
        <v>24.322500000000002</v>
      </c>
      <c r="BA12" s="23">
        <f t="shared" ca="1" si="32"/>
        <v>34.314583333333339</v>
      </c>
    </row>
    <row r="13" spans="1:53" x14ac:dyDescent="0.2">
      <c r="A13" s="51">
        <f t="shared" si="33"/>
        <v>37201</v>
      </c>
      <c r="B13" s="42">
        <f ca="1">IF($B$60=1,OFFSET('Raw Data'!$V$6,$V13,LOOKUP($B$53,'Raw Data'!$P$6:$P$10,'Raw Data'!$R$6:$R$10)),OFFSET('Raw Data'!$AK$6,$V13,LOOKUP($B$53,'Raw Data'!$P$6:$P$10,'Raw Data'!$R$6:$R$10)))</f>
        <v>24.977499999999999</v>
      </c>
      <c r="C13" s="43">
        <f ca="1">IF($B$60=1,OFFSET('Raw Data'!$V$6,$V13,LOOKUP($B$53,'Raw Data'!$P$6:$P$10,'Raw Data'!$R$6:$R$10)+1),OFFSET('Raw Data'!$AK$6,$V13,LOOKUP($B$53,'Raw Data'!$P$6:$P$10,'Raw Data'!$R$6:$R$10)+1))</f>
        <v>18.013749999999998</v>
      </c>
      <c r="D13" s="43">
        <f ca="1">IF($B$60=1,OFFSET('Raw Data'!$V$6,$V13,LOOKUP($B$53,'Raw Data'!$P$6:$P$10,'Raw Data'!$R$6:$R$10)+2),OFFSET('Raw Data'!$AK$6,$V13,LOOKUP($B$53,'Raw Data'!$P$6:$P$10,'Raw Data'!$R$6:$R$10)+2))</f>
        <v>22.656249999999996</v>
      </c>
      <c r="E13" s="42">
        <f ca="1">IF($E$60=1,OFFSET('Raw Data'!$V$6,$V13,LOOKUP($B$54,'Raw Data'!$P$6:$P$10,'Raw Data'!$R$6:$R$10)),OFFSET('Raw Data'!$AK$6,$V13,LOOKUP($B$54,'Raw Data'!$P$6:$P$10,'Raw Data'!$R$6:$R$10)))</f>
        <v>24.977499999999999</v>
      </c>
      <c r="F13" s="43">
        <f ca="1">IF($E$60=1,OFFSET('Raw Data'!$V$6,$V13,LOOKUP($B$54,'Raw Data'!$P$6:$P$10,'Raw Data'!$R$6:$R$10)+1),OFFSET('Raw Data'!$AK$6,$V13,LOOKUP($B$54,'Raw Data'!$P$6:$P$10,'Raw Data'!$R$6:$R$10)+1))</f>
        <v>18.013749999999998</v>
      </c>
      <c r="G13" s="43">
        <f ca="1">IF($E$60=1,OFFSET('Raw Data'!$V$6,$V13,LOOKUP($B$54,'Raw Data'!$P$6:$P$10,'Raw Data'!$R$6:$R$10)+2),OFFSET('Raw Data'!$AK$6,$V13,LOOKUP($B$54,'Raw Data'!$P$6:$P$10,'Raw Data'!$R$6:$R$10)+2))</f>
        <v>22.656249999999996</v>
      </c>
      <c r="H13" s="154">
        <f ca="1">IF($H$60=1,OFFSET('Raw Data'!$V$6,$V13,LOOKUP($B$55,'Raw Data'!$P$6:$P$10,'Raw Data'!$R$6:$R$10)),OFFSET('Raw Data'!$AK$6,$V13,LOOKUP($B$55,'Raw Data'!$P$6:$P$10,'Raw Data'!$R$6:$R$10)))</f>
        <v>35.616874999999993</v>
      </c>
      <c r="I13" s="155">
        <f ca="1">IF($H$60=1,OFFSET('Raw Data'!$V$6,$V13,LOOKUP($B$55,'Raw Data'!$P$6:$P$10,'Raw Data'!$R$6:$R$10)+1),OFFSET('Raw Data'!$AK$6,$V13,LOOKUP($B$55,'Raw Data'!$P$6:$P$10,'Raw Data'!$R$6:$R$10)+1))</f>
        <v>19.555000000000003</v>
      </c>
      <c r="J13" s="156">
        <f ca="1">IF($H$60=1,OFFSET('Raw Data'!$V$6,$V13,LOOKUP($B$55,'Raw Data'!$P$6:$P$10,'Raw Data'!$R$6:$R$10)+2),OFFSET('Raw Data'!$AK$6,$V13,LOOKUP($B$55,'Raw Data'!$P$6:$P$10,'Raw Data'!$R$6:$R$10)+2))</f>
        <v>30.262916666666666</v>
      </c>
      <c r="K13" s="43">
        <f t="shared" ca="1" si="25"/>
        <v>0</v>
      </c>
      <c r="L13" s="43">
        <f t="shared" ca="1" si="26"/>
        <v>-10.639374999999994</v>
      </c>
      <c r="M13" s="43">
        <f t="shared" ca="1" si="27"/>
        <v>-10.639374999999994</v>
      </c>
      <c r="N13" s="44">
        <f ca="1">+'Raw Data'!AZ11</f>
        <v>30604.3125</v>
      </c>
      <c r="O13" s="45">
        <f ca="1">+'Raw Data'!BA11</f>
        <v>24213.375</v>
      </c>
      <c r="P13" s="55">
        <f ca="1">+'Raw Data'!BB11</f>
        <v>33269</v>
      </c>
      <c r="Q13" s="57">
        <f ca="1">+'Raw Data'!BC11</f>
        <v>22402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2</v>
      </c>
      <c r="X13" s="42">
        <f t="shared" ca="1" si="0"/>
        <v>24.977499999999999</v>
      </c>
      <c r="Y13" s="43">
        <f t="shared" ca="1" si="1"/>
        <v>18.013749999999998</v>
      </c>
      <c r="Z13" s="43">
        <f t="shared" si="2"/>
        <v>0</v>
      </c>
      <c r="AA13" s="20">
        <f t="shared" si="3"/>
        <v>0</v>
      </c>
      <c r="AB13" s="20">
        <f t="shared" ca="1" si="4"/>
        <v>24.977499999999999</v>
      </c>
      <c r="AC13" s="20">
        <f t="shared" ca="1" si="5"/>
        <v>18.013749999999998</v>
      </c>
      <c r="AD13" s="20">
        <f t="shared" si="6"/>
        <v>0</v>
      </c>
      <c r="AE13" s="20">
        <f t="shared" si="7"/>
        <v>0</v>
      </c>
      <c r="AF13" s="20">
        <f t="shared" ca="1" si="8"/>
        <v>35.616874999999993</v>
      </c>
      <c r="AG13" s="20">
        <f t="shared" ca="1" si="9"/>
        <v>19.555000000000003</v>
      </c>
      <c r="AH13" s="20">
        <f t="shared" si="10"/>
        <v>0</v>
      </c>
      <c r="AI13" s="20">
        <f t="shared" si="11"/>
        <v>0</v>
      </c>
      <c r="AJ13" s="30">
        <f t="shared" ca="1" si="12"/>
        <v>30604.3125</v>
      </c>
      <c r="AK13" s="30">
        <f t="shared" ca="1" si="13"/>
        <v>24213.375</v>
      </c>
      <c r="AL13" s="30">
        <f t="shared" si="14"/>
        <v>0</v>
      </c>
      <c r="AM13" s="30">
        <f t="shared" si="15"/>
        <v>0</v>
      </c>
      <c r="AN13" s="19">
        <f t="shared" ca="1" si="16"/>
        <v>0</v>
      </c>
      <c r="AO13" s="20" t="str">
        <f t="shared" si="17"/>
        <v/>
      </c>
      <c r="AP13" s="92" t="str">
        <f t="shared" si="18"/>
        <v/>
      </c>
      <c r="AQ13" s="91">
        <f t="shared" ca="1" si="19"/>
        <v>-10.639374999999994</v>
      </c>
      <c r="AR13" s="20" t="str">
        <f t="shared" si="20"/>
        <v/>
      </c>
      <c r="AS13" s="20" t="str">
        <f t="shared" si="21"/>
        <v/>
      </c>
      <c r="AT13" s="91">
        <f t="shared" ca="1" si="22"/>
        <v>-10.639374999999994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22.656249999999996</v>
      </c>
      <c r="AZ13" s="20">
        <f t="shared" ca="1" si="31"/>
        <v>22.656249999999996</v>
      </c>
      <c r="BA13" s="23">
        <f t="shared" ca="1" si="32"/>
        <v>30.262916666666666</v>
      </c>
    </row>
    <row r="14" spans="1:53" x14ac:dyDescent="0.2">
      <c r="A14" s="51">
        <f t="shared" si="33"/>
        <v>37202</v>
      </c>
      <c r="B14" s="42">
        <f ca="1">IF($B$60=1,OFFSET('Raw Data'!$V$6,$V14,LOOKUP($B$53,'Raw Data'!$P$6:$P$10,'Raw Data'!$R$6:$R$10)),OFFSET('Raw Data'!$AK$6,$V14,LOOKUP($B$53,'Raw Data'!$P$6:$P$10,'Raw Data'!$R$6:$R$10)))</f>
        <v>27.30125</v>
      </c>
      <c r="C14" s="43">
        <f ca="1">IF($B$60=1,OFFSET('Raw Data'!$V$6,$V14,LOOKUP($B$53,'Raw Data'!$P$6:$P$10,'Raw Data'!$R$6:$R$10)+1),OFFSET('Raw Data'!$AK$6,$V14,LOOKUP($B$53,'Raw Data'!$P$6:$P$10,'Raw Data'!$R$6:$R$10)+1))</f>
        <v>18.931249999999999</v>
      </c>
      <c r="D14" s="43">
        <f ca="1">IF($B$60=1,OFFSET('Raw Data'!$V$6,$V14,LOOKUP($B$53,'Raw Data'!$P$6:$P$10,'Raw Data'!$R$6:$R$10)+2),OFFSET('Raw Data'!$AK$6,$V14,LOOKUP($B$53,'Raw Data'!$P$6:$P$10,'Raw Data'!$R$6:$R$10)+2))</f>
        <v>24.51125</v>
      </c>
      <c r="E14" s="42">
        <f ca="1">IF($E$60=1,OFFSET('Raw Data'!$V$6,$V14,LOOKUP($B$54,'Raw Data'!$P$6:$P$10,'Raw Data'!$R$6:$R$10)),OFFSET('Raw Data'!$AK$6,$V14,LOOKUP($B$54,'Raw Data'!$P$6:$P$10,'Raw Data'!$R$6:$R$10)))</f>
        <v>27.30125</v>
      </c>
      <c r="F14" s="43">
        <f ca="1">IF($E$60=1,OFFSET('Raw Data'!$V$6,$V14,LOOKUP($B$54,'Raw Data'!$P$6:$P$10,'Raw Data'!$R$6:$R$10)+1),OFFSET('Raw Data'!$AK$6,$V14,LOOKUP($B$54,'Raw Data'!$P$6:$P$10,'Raw Data'!$R$6:$R$10)+1))</f>
        <v>18.931249999999999</v>
      </c>
      <c r="G14" s="43">
        <f ca="1">IF($E$60=1,OFFSET('Raw Data'!$V$6,$V14,LOOKUP($B$54,'Raw Data'!$P$6:$P$10,'Raw Data'!$R$6:$R$10)+2),OFFSET('Raw Data'!$AK$6,$V14,LOOKUP($B$54,'Raw Data'!$P$6:$P$10,'Raw Data'!$R$6:$R$10)+2))</f>
        <v>24.51125</v>
      </c>
      <c r="H14" s="154">
        <f ca="1">IF($H$60=1,OFFSET('Raw Data'!$V$6,$V14,LOOKUP($B$55,'Raw Data'!$P$6:$P$10,'Raw Data'!$R$6:$R$10)),OFFSET('Raw Data'!$AK$6,$V14,LOOKUP($B$55,'Raw Data'!$P$6:$P$10,'Raw Data'!$R$6:$R$10)))</f>
        <v>30.484999999999999</v>
      </c>
      <c r="I14" s="155">
        <f ca="1">IF($H$60=1,OFFSET('Raw Data'!$V$6,$V14,LOOKUP($B$55,'Raw Data'!$P$6:$P$10,'Raw Data'!$R$6:$R$10)+1),OFFSET('Raw Data'!$AK$6,$V14,LOOKUP($B$55,'Raw Data'!$P$6:$P$10,'Raw Data'!$R$6:$R$10)+1))</f>
        <v>19.7225</v>
      </c>
      <c r="J14" s="156">
        <f ca="1">IF($H$60=1,OFFSET('Raw Data'!$V$6,$V14,LOOKUP($B$55,'Raw Data'!$P$6:$P$10,'Raw Data'!$R$6:$R$10)+2),OFFSET('Raw Data'!$AK$6,$V14,LOOKUP($B$55,'Raw Data'!$P$6:$P$10,'Raw Data'!$R$6:$R$10)+2))</f>
        <v>26.897499999999997</v>
      </c>
      <c r="K14" s="43">
        <f t="shared" ca="1" si="25"/>
        <v>0</v>
      </c>
      <c r="L14" s="43">
        <f t="shared" ca="1" si="26"/>
        <v>-3.1837499999999999</v>
      </c>
      <c r="M14" s="43">
        <f t="shared" ca="1" si="27"/>
        <v>-3.1837499999999999</v>
      </c>
      <c r="N14" s="44">
        <f ca="1">+'Raw Data'!AZ12</f>
        <v>0</v>
      </c>
      <c r="O14" s="45">
        <f ca="1">+'Raw Data'!BA12</f>
        <v>0</v>
      </c>
      <c r="P14" s="55">
        <f ca="1">+'Raw Data'!BB12</f>
        <v>0</v>
      </c>
      <c r="Q14" s="57">
        <f ca="1">+'Raw Data'!BC12</f>
        <v>0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3</v>
      </c>
      <c r="X14" s="42">
        <f t="shared" ca="1" si="0"/>
        <v>27.30125</v>
      </c>
      <c r="Y14" s="43">
        <f t="shared" ca="1" si="1"/>
        <v>18.931249999999999</v>
      </c>
      <c r="Z14" s="43">
        <f t="shared" si="2"/>
        <v>0</v>
      </c>
      <c r="AA14" s="20">
        <f t="shared" si="3"/>
        <v>0</v>
      </c>
      <c r="AB14" s="20">
        <f t="shared" ca="1" si="4"/>
        <v>27.30125</v>
      </c>
      <c r="AC14" s="20">
        <f t="shared" ca="1" si="5"/>
        <v>18.931249999999999</v>
      </c>
      <c r="AD14" s="20">
        <f t="shared" si="6"/>
        <v>0</v>
      </c>
      <c r="AE14" s="20">
        <f t="shared" si="7"/>
        <v>0</v>
      </c>
      <c r="AF14" s="20">
        <f t="shared" ca="1" si="8"/>
        <v>30.484999999999999</v>
      </c>
      <c r="AG14" s="20">
        <f t="shared" ca="1" si="9"/>
        <v>19.7225</v>
      </c>
      <c r="AH14" s="20">
        <f t="shared" si="10"/>
        <v>0</v>
      </c>
      <c r="AI14" s="20">
        <f t="shared" si="11"/>
        <v>0</v>
      </c>
      <c r="AJ14" s="30">
        <f t="shared" ca="1" si="12"/>
        <v>0</v>
      </c>
      <c r="AK14" s="30">
        <f t="shared" ca="1" si="13"/>
        <v>0</v>
      </c>
      <c r="AL14" s="30">
        <f t="shared" si="14"/>
        <v>0</v>
      </c>
      <c r="AM14" s="30">
        <f t="shared" si="15"/>
        <v>0</v>
      </c>
      <c r="AN14" s="19">
        <f t="shared" ca="1" si="16"/>
        <v>0</v>
      </c>
      <c r="AO14" s="20" t="str">
        <f t="shared" si="17"/>
        <v/>
      </c>
      <c r="AP14" s="92" t="str">
        <f t="shared" si="18"/>
        <v/>
      </c>
      <c r="AQ14" s="91">
        <f t="shared" ca="1" si="19"/>
        <v>-3.1837499999999999</v>
      </c>
      <c r="AR14" s="20" t="str">
        <f t="shared" si="20"/>
        <v/>
      </c>
      <c r="AS14" s="20" t="str">
        <f t="shared" si="21"/>
        <v/>
      </c>
      <c r="AT14" s="91">
        <f t="shared" ca="1" si="22"/>
        <v>-3.1837499999999999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24.51125</v>
      </c>
      <c r="AZ14" s="20">
        <f t="shared" ca="1" si="31"/>
        <v>24.51125</v>
      </c>
      <c r="BA14" s="23">
        <f t="shared" ca="1" si="32"/>
        <v>26.897499999999997</v>
      </c>
    </row>
    <row r="15" spans="1:53" x14ac:dyDescent="0.2">
      <c r="A15" s="51">
        <f t="shared" si="33"/>
        <v>37203</v>
      </c>
      <c r="B15" s="42">
        <f ca="1">IF($B$60=1,OFFSET('Raw Data'!$V$6,$V15,LOOKUP($B$53,'Raw Data'!$P$6:$P$10,'Raw Data'!$R$6:$R$10)),OFFSET('Raw Data'!$AK$6,$V15,LOOKUP($B$53,'Raw Data'!$P$6:$P$10,'Raw Data'!$R$6:$R$10)))</f>
        <v>21.625</v>
      </c>
      <c r="C15" s="43">
        <f ca="1">IF($B$60=1,OFFSET('Raw Data'!$V$6,$V15,LOOKUP($B$53,'Raw Data'!$P$6:$P$10,'Raw Data'!$R$6:$R$10)+1),OFFSET('Raw Data'!$AK$6,$V15,LOOKUP($B$53,'Raw Data'!$P$6:$P$10,'Raw Data'!$R$6:$R$10)+1))</f>
        <v>15.427499999999998</v>
      </c>
      <c r="D15" s="43">
        <f ca="1">IF($B$60=1,OFFSET('Raw Data'!$V$6,$V15,LOOKUP($B$53,'Raw Data'!$P$6:$P$10,'Raw Data'!$R$6:$R$10)+2),OFFSET('Raw Data'!$AK$6,$V15,LOOKUP($B$53,'Raw Data'!$P$6:$P$10,'Raw Data'!$R$6:$R$10)+2))</f>
        <v>19.559166666666666</v>
      </c>
      <c r="E15" s="42">
        <f ca="1">IF($E$60=1,OFFSET('Raw Data'!$V$6,$V15,LOOKUP($B$54,'Raw Data'!$P$6:$P$10,'Raw Data'!$R$6:$R$10)),OFFSET('Raw Data'!$AK$6,$V15,LOOKUP($B$54,'Raw Data'!$P$6:$P$10,'Raw Data'!$R$6:$R$10)))</f>
        <v>21.625</v>
      </c>
      <c r="F15" s="43">
        <f ca="1">IF($E$60=1,OFFSET('Raw Data'!$V$6,$V15,LOOKUP($B$54,'Raw Data'!$P$6:$P$10,'Raw Data'!$R$6:$R$10)+1),OFFSET('Raw Data'!$AK$6,$V15,LOOKUP($B$54,'Raw Data'!$P$6:$P$10,'Raw Data'!$R$6:$R$10)+1))</f>
        <v>15.427499999999998</v>
      </c>
      <c r="G15" s="43">
        <f ca="1">IF($E$60=1,OFFSET('Raw Data'!$V$6,$V15,LOOKUP($B$54,'Raw Data'!$P$6:$P$10,'Raw Data'!$R$6:$R$10)+2),OFFSET('Raw Data'!$AK$6,$V15,LOOKUP($B$54,'Raw Data'!$P$6:$P$10,'Raw Data'!$R$6:$R$10)+2))</f>
        <v>19.559166666666666</v>
      </c>
      <c r="H15" s="154">
        <f ca="1">IF($H$60=1,OFFSET('Raw Data'!$V$6,$V15,LOOKUP($B$55,'Raw Data'!$P$6:$P$10,'Raw Data'!$R$6:$R$10)),OFFSET('Raw Data'!$AK$6,$V15,LOOKUP($B$55,'Raw Data'!$P$6:$P$10,'Raw Data'!$R$6:$R$10)))</f>
        <v>34.488125000000004</v>
      </c>
      <c r="I15" s="155">
        <f ca="1">IF($H$60=1,OFFSET('Raw Data'!$V$6,$V15,LOOKUP($B$55,'Raw Data'!$P$6:$P$10,'Raw Data'!$R$6:$R$10)+1),OFFSET('Raw Data'!$AK$6,$V15,LOOKUP($B$55,'Raw Data'!$P$6:$P$10,'Raw Data'!$R$6:$R$10)+1))</f>
        <v>18.857500000000002</v>
      </c>
      <c r="J15" s="156">
        <f ca="1">IF($H$60=1,OFFSET('Raw Data'!$V$6,$V15,LOOKUP($B$55,'Raw Data'!$P$6:$P$10,'Raw Data'!$R$6:$R$10)+2),OFFSET('Raw Data'!$AK$6,$V15,LOOKUP($B$55,'Raw Data'!$P$6:$P$10,'Raw Data'!$R$6:$R$10)+2))</f>
        <v>29.277916666666666</v>
      </c>
      <c r="K15" s="43">
        <f t="shared" ca="1" si="25"/>
        <v>0</v>
      </c>
      <c r="L15" s="43">
        <f t="shared" ca="1" si="26"/>
        <v>-12.863125000000004</v>
      </c>
      <c r="M15" s="43">
        <f t="shared" ca="1" si="27"/>
        <v>-12.863125000000004</v>
      </c>
      <c r="N15" s="44">
        <f ca="1">+'Raw Data'!AZ13</f>
        <v>0</v>
      </c>
      <c r="O15" s="45">
        <f ca="1">+'Raw Data'!BA13</f>
        <v>0</v>
      </c>
      <c r="P15" s="55">
        <f ca="1">+'Raw Data'!BB13</f>
        <v>0</v>
      </c>
      <c r="Q15" s="57">
        <f ca="1">+'Raw Data'!BC13</f>
        <v>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4</v>
      </c>
      <c r="X15" s="42">
        <f t="shared" ca="1" si="0"/>
        <v>21.625</v>
      </c>
      <c r="Y15" s="43">
        <f t="shared" ca="1" si="1"/>
        <v>15.427499999999998</v>
      </c>
      <c r="Z15" s="43">
        <f t="shared" si="2"/>
        <v>0</v>
      </c>
      <c r="AA15" s="20">
        <f t="shared" si="3"/>
        <v>0</v>
      </c>
      <c r="AB15" s="20">
        <f t="shared" ca="1" si="4"/>
        <v>21.625</v>
      </c>
      <c r="AC15" s="20">
        <f t="shared" ca="1" si="5"/>
        <v>15.427499999999998</v>
      </c>
      <c r="AD15" s="20">
        <f t="shared" si="6"/>
        <v>0</v>
      </c>
      <c r="AE15" s="20">
        <f t="shared" si="7"/>
        <v>0</v>
      </c>
      <c r="AF15" s="20">
        <f t="shared" ca="1" si="8"/>
        <v>34.488125000000004</v>
      </c>
      <c r="AG15" s="20">
        <f t="shared" ca="1" si="9"/>
        <v>18.857500000000002</v>
      </c>
      <c r="AH15" s="20">
        <f t="shared" si="10"/>
        <v>0</v>
      </c>
      <c r="AI15" s="20">
        <f t="shared" si="11"/>
        <v>0</v>
      </c>
      <c r="AJ15" s="30">
        <f t="shared" ca="1" si="12"/>
        <v>0</v>
      </c>
      <c r="AK15" s="30">
        <f t="shared" ca="1" si="13"/>
        <v>0</v>
      </c>
      <c r="AL15" s="30">
        <f t="shared" si="14"/>
        <v>0</v>
      </c>
      <c r="AM15" s="30">
        <f t="shared" si="15"/>
        <v>0</v>
      </c>
      <c r="AN15" s="19">
        <f t="shared" ca="1" si="16"/>
        <v>0</v>
      </c>
      <c r="AO15" s="20" t="str">
        <f t="shared" si="17"/>
        <v/>
      </c>
      <c r="AP15" s="92" t="str">
        <f t="shared" si="18"/>
        <v/>
      </c>
      <c r="AQ15" s="91">
        <f t="shared" ca="1" si="19"/>
        <v>-12.863125000000004</v>
      </c>
      <c r="AR15" s="20" t="str">
        <f t="shared" si="20"/>
        <v/>
      </c>
      <c r="AS15" s="20" t="str">
        <f t="shared" si="21"/>
        <v/>
      </c>
      <c r="AT15" s="91">
        <f t="shared" ca="1" si="22"/>
        <v>-12.863125000000004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19.559166666666666</v>
      </c>
      <c r="AZ15" s="20">
        <f t="shared" ca="1" si="31"/>
        <v>19.559166666666666</v>
      </c>
      <c r="BA15" s="23">
        <f t="shared" ca="1" si="32"/>
        <v>29.277916666666666</v>
      </c>
    </row>
    <row r="16" spans="1:53" x14ac:dyDescent="0.2">
      <c r="A16" s="51">
        <f t="shared" si="33"/>
        <v>37204</v>
      </c>
      <c r="B16" s="42">
        <f ca="1">IF($B$60=1,OFFSET('Raw Data'!$V$6,$V16,LOOKUP($B$53,'Raw Data'!$P$6:$P$10,'Raw Data'!$R$6:$R$10)),OFFSET('Raw Data'!$AK$6,$V16,LOOKUP($B$53,'Raw Data'!$P$6:$P$10,'Raw Data'!$R$6:$R$10)))</f>
        <v>21.458750000000002</v>
      </c>
      <c r="C16" s="43">
        <f ca="1">IF($B$60=1,OFFSET('Raw Data'!$V$6,$V16,LOOKUP($B$53,'Raw Data'!$P$6:$P$10,'Raw Data'!$R$6:$R$10)+1),OFFSET('Raw Data'!$AK$6,$V16,LOOKUP($B$53,'Raw Data'!$P$6:$P$10,'Raw Data'!$R$6:$R$10)+1))</f>
        <v>15.3925</v>
      </c>
      <c r="D16" s="43">
        <f ca="1">IF($B$60=1,OFFSET('Raw Data'!$V$6,$V16,LOOKUP($B$53,'Raw Data'!$P$6:$P$10,'Raw Data'!$R$6:$R$10)+2),OFFSET('Raw Data'!$AK$6,$V16,LOOKUP($B$53,'Raw Data'!$P$6:$P$10,'Raw Data'!$R$6:$R$10)+2))</f>
        <v>19.436666666666667</v>
      </c>
      <c r="E16" s="42">
        <f ca="1">IF($E$60=1,OFFSET('Raw Data'!$V$6,$V16,LOOKUP($B$54,'Raw Data'!$P$6:$P$10,'Raw Data'!$R$6:$R$10)),OFFSET('Raw Data'!$AK$6,$V16,LOOKUP($B$54,'Raw Data'!$P$6:$P$10,'Raw Data'!$R$6:$R$10)))</f>
        <v>21.458750000000002</v>
      </c>
      <c r="F16" s="43">
        <f ca="1">IF($E$60=1,OFFSET('Raw Data'!$V$6,$V16,LOOKUP($B$54,'Raw Data'!$P$6:$P$10,'Raw Data'!$R$6:$R$10)+1),OFFSET('Raw Data'!$AK$6,$V16,LOOKUP($B$54,'Raw Data'!$P$6:$P$10,'Raw Data'!$R$6:$R$10)+1))</f>
        <v>15.3925</v>
      </c>
      <c r="G16" s="43">
        <f ca="1">IF($E$60=1,OFFSET('Raw Data'!$V$6,$V16,LOOKUP($B$54,'Raw Data'!$P$6:$P$10,'Raw Data'!$R$6:$R$10)+2),OFFSET('Raw Data'!$AK$6,$V16,LOOKUP($B$54,'Raw Data'!$P$6:$P$10,'Raw Data'!$R$6:$R$10)+2))</f>
        <v>19.436666666666667</v>
      </c>
      <c r="H16" s="154">
        <f ca="1">IF($H$60=1,OFFSET('Raw Data'!$V$6,$V16,LOOKUP($B$55,'Raw Data'!$P$6:$P$10,'Raw Data'!$R$6:$R$10)),OFFSET('Raw Data'!$AK$6,$V16,LOOKUP($B$55,'Raw Data'!$P$6:$P$10,'Raw Data'!$R$6:$R$10)))</f>
        <v>30.314374999999998</v>
      </c>
      <c r="I16" s="155">
        <f ca="1">IF($H$60=1,OFFSET('Raw Data'!$V$6,$V16,LOOKUP($B$55,'Raw Data'!$P$6:$P$10,'Raw Data'!$R$6:$R$10)+1),OFFSET('Raw Data'!$AK$6,$V16,LOOKUP($B$55,'Raw Data'!$P$6:$P$10,'Raw Data'!$R$6:$R$10)+1))</f>
        <v>18.465000000000003</v>
      </c>
      <c r="J16" s="156">
        <f ca="1">IF($H$60=1,OFFSET('Raw Data'!$V$6,$V16,LOOKUP($B$55,'Raw Data'!$P$6:$P$10,'Raw Data'!$R$6:$R$10)+2),OFFSET('Raw Data'!$AK$6,$V16,LOOKUP($B$55,'Raw Data'!$P$6:$P$10,'Raw Data'!$R$6:$R$10)+2))</f>
        <v>26.364583333333329</v>
      </c>
      <c r="K16" s="43">
        <f t="shared" ca="1" si="25"/>
        <v>0</v>
      </c>
      <c r="L16" s="43">
        <f t="shared" ca="1" si="26"/>
        <v>-8.8556249999999963</v>
      </c>
      <c r="M16" s="43">
        <f t="shared" ca="1" si="27"/>
        <v>-8.8556249999999963</v>
      </c>
      <c r="N16" s="44">
        <f ca="1">+'Raw Data'!AZ14</f>
        <v>0</v>
      </c>
      <c r="O16" s="45">
        <f ca="1">+'Raw Data'!BA14</f>
        <v>0</v>
      </c>
      <c r="P16" s="55">
        <f ca="1">+'Raw Data'!BB14</f>
        <v>0</v>
      </c>
      <c r="Q16" s="57">
        <f ca="1">+'Raw Data'!BC14</f>
        <v>0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5</v>
      </c>
      <c r="X16" s="42">
        <f t="shared" ca="1" si="0"/>
        <v>21.458750000000002</v>
      </c>
      <c r="Y16" s="43">
        <f t="shared" ca="1" si="1"/>
        <v>15.3925</v>
      </c>
      <c r="Z16" s="43">
        <f t="shared" si="2"/>
        <v>0</v>
      </c>
      <c r="AA16" s="20">
        <f t="shared" si="3"/>
        <v>0</v>
      </c>
      <c r="AB16" s="20">
        <f t="shared" ca="1" si="4"/>
        <v>21.458750000000002</v>
      </c>
      <c r="AC16" s="20">
        <f t="shared" ca="1" si="5"/>
        <v>15.3925</v>
      </c>
      <c r="AD16" s="20">
        <f t="shared" si="6"/>
        <v>0</v>
      </c>
      <c r="AE16" s="20">
        <f t="shared" si="7"/>
        <v>0</v>
      </c>
      <c r="AF16" s="20">
        <f t="shared" ca="1" si="8"/>
        <v>30.314374999999998</v>
      </c>
      <c r="AG16" s="20">
        <f t="shared" ca="1" si="9"/>
        <v>18.465000000000003</v>
      </c>
      <c r="AH16" s="20">
        <f t="shared" si="10"/>
        <v>0</v>
      </c>
      <c r="AI16" s="20">
        <f t="shared" si="11"/>
        <v>0</v>
      </c>
      <c r="AJ16" s="30">
        <f t="shared" ca="1" si="12"/>
        <v>0</v>
      </c>
      <c r="AK16" s="30">
        <f t="shared" ca="1" si="13"/>
        <v>0</v>
      </c>
      <c r="AL16" s="30">
        <f t="shared" si="14"/>
        <v>0</v>
      </c>
      <c r="AM16" s="30">
        <f t="shared" si="15"/>
        <v>0</v>
      </c>
      <c r="AN16" s="19">
        <f t="shared" ca="1" si="16"/>
        <v>0</v>
      </c>
      <c r="AO16" s="20" t="str">
        <f t="shared" si="17"/>
        <v/>
      </c>
      <c r="AP16" s="92" t="str">
        <f t="shared" si="18"/>
        <v/>
      </c>
      <c r="AQ16" s="91">
        <f t="shared" ca="1" si="19"/>
        <v>-8.8556249999999963</v>
      </c>
      <c r="AR16" s="20" t="str">
        <f t="shared" si="20"/>
        <v/>
      </c>
      <c r="AS16" s="20" t="str">
        <f t="shared" si="21"/>
        <v/>
      </c>
      <c r="AT16" s="91">
        <f t="shared" ca="1" si="22"/>
        <v>-8.8556249999999963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19.436666666666667</v>
      </c>
      <c r="AZ16" s="20">
        <f t="shared" ca="1" si="31"/>
        <v>19.436666666666667</v>
      </c>
      <c r="BA16" s="23">
        <f t="shared" ca="1" si="32"/>
        <v>26.364583333333329</v>
      </c>
    </row>
    <row r="17" spans="1:53" x14ac:dyDescent="0.2">
      <c r="A17" s="51">
        <f t="shared" si="33"/>
        <v>37205</v>
      </c>
      <c r="B17" s="47">
        <f ca="1">IF($B$60=1,OFFSET('Raw Data'!$V$6,$V17,LOOKUP($B$53,'Raw Data'!$P$6:$P$10,'Raw Data'!$R$6:$R$10)),OFFSET('Raw Data'!$AK$6,$V17,LOOKUP($B$53,'Raw Data'!$P$6:$P$10,'Raw Data'!$R$6:$R$10)))</f>
        <v>0</v>
      </c>
      <c r="C17" s="48">
        <f ca="1">IF($B$60=1,OFFSET('Raw Data'!$V$6,$V17,LOOKUP($B$53,'Raw Data'!$P$6:$P$10,'Raw Data'!$R$6:$R$10)+1),OFFSET('Raw Data'!$AK$6,$V17,LOOKUP($B$53,'Raw Data'!$P$6:$P$10,'Raw Data'!$R$6:$R$10)+1))</f>
        <v>0</v>
      </c>
      <c r="D17" s="48">
        <f ca="1">IF($B$60=1,OFFSET('Raw Data'!$V$6,$V17,LOOKUP($B$53,'Raw Data'!$P$6:$P$10,'Raw Data'!$R$6:$R$10)+2),OFFSET('Raw Data'!$AK$6,$V17,LOOKUP($B$53,'Raw Data'!$P$6:$P$10,'Raw Data'!$R$6:$R$10)+2))</f>
        <v>0</v>
      </c>
      <c r="E17" s="47">
        <f ca="1">IF($E$60=1,OFFSET('Raw Data'!$V$6,$V17,LOOKUP($B$54,'Raw Data'!$P$6:$P$10,'Raw Data'!$R$6:$R$10)),OFFSET('Raw Data'!$AK$6,$V17,LOOKUP($B$54,'Raw Data'!$P$6:$P$10,'Raw Data'!$R$6:$R$10)))</f>
        <v>0</v>
      </c>
      <c r="F17" s="48">
        <f ca="1">IF($E$60=1,OFFSET('Raw Data'!$V$6,$V17,LOOKUP($B$54,'Raw Data'!$P$6:$P$10,'Raw Data'!$R$6:$R$10)+1),OFFSET('Raw Data'!$AK$6,$V17,LOOKUP($B$54,'Raw Data'!$P$6:$P$10,'Raw Data'!$R$6:$R$10)+1))</f>
        <v>0</v>
      </c>
      <c r="G17" s="48">
        <f ca="1">IF($E$60=1,OFFSET('Raw Data'!$V$6,$V17,LOOKUP($B$54,'Raw Data'!$P$6:$P$10,'Raw Data'!$R$6:$R$10)+2),OFFSET('Raw Data'!$AK$6,$V17,LOOKUP($B$54,'Raw Data'!$P$6:$P$10,'Raw Data'!$R$6:$R$10)+2))</f>
        <v>0</v>
      </c>
      <c r="H17" s="157">
        <f ca="1">IF($H$60=1,OFFSET('Raw Data'!$V$6,$V17,LOOKUP($B$55,'Raw Data'!$P$6:$P$10,'Raw Data'!$R$6:$R$10)),OFFSET('Raw Data'!$AK$6,$V17,LOOKUP($B$55,'Raw Data'!$P$6:$P$10,'Raw Data'!$R$6:$R$10)))</f>
        <v>0</v>
      </c>
      <c r="I17" s="158">
        <f ca="1">IF($H$60=1,OFFSET('Raw Data'!$V$6,$V17,LOOKUP($B$55,'Raw Data'!$P$6:$P$10,'Raw Data'!$R$6:$R$10)+1),OFFSET('Raw Data'!$AK$6,$V17,LOOKUP($B$55,'Raw Data'!$P$6:$P$10,'Raw Data'!$R$6:$R$10)+1))</f>
        <v>0</v>
      </c>
      <c r="J17" s="159">
        <f ca="1">IF($H$60=1,OFFSET('Raw Data'!$V$6,$V17,LOOKUP($B$55,'Raw Data'!$P$6:$P$10,'Raw Data'!$R$6:$R$10)+2),OFFSET('Raw Data'!$AK$6,$V17,LOOKUP($B$55,'Raw Data'!$P$6:$P$10,'Raw Data'!$R$6:$R$10)+2))</f>
        <v>0</v>
      </c>
      <c r="K17" s="48">
        <f t="shared" ca="1" si="25"/>
        <v>0</v>
      </c>
      <c r="L17" s="48">
        <f t="shared" ca="1" si="26"/>
        <v>0</v>
      </c>
      <c r="M17" s="48">
        <f t="shared" ca="1" si="27"/>
        <v>0</v>
      </c>
      <c r="N17" s="49">
        <f ca="1">+'Raw Data'!AZ15</f>
        <v>0</v>
      </c>
      <c r="O17" s="50">
        <f ca="1">+'Raw Data'!BA15</f>
        <v>0</v>
      </c>
      <c r="P17" s="54">
        <f ca="1">+'Raw Data'!BB15</f>
        <v>0</v>
      </c>
      <c r="Q17" s="56">
        <f ca="1">+'Raw Data'!BC15</f>
        <v>0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5</v>
      </c>
      <c r="X17" s="42">
        <f t="shared" ca="1" si="0"/>
        <v>0</v>
      </c>
      <c r="Y17" s="43">
        <f t="shared" ca="1" si="1"/>
        <v>0</v>
      </c>
      <c r="Z17" s="43">
        <f t="shared" si="2"/>
        <v>0</v>
      </c>
      <c r="AA17" s="20">
        <f t="shared" si="3"/>
        <v>0</v>
      </c>
      <c r="AB17" s="20">
        <f t="shared" ca="1" si="4"/>
        <v>0</v>
      </c>
      <c r="AC17" s="20">
        <f t="shared" ca="1" si="5"/>
        <v>0</v>
      </c>
      <c r="AD17" s="20">
        <f t="shared" si="6"/>
        <v>0</v>
      </c>
      <c r="AE17" s="20">
        <f t="shared" si="7"/>
        <v>0</v>
      </c>
      <c r="AF17" s="20">
        <f t="shared" ca="1" si="8"/>
        <v>0</v>
      </c>
      <c r="AG17" s="20">
        <f t="shared" ca="1" si="9"/>
        <v>0</v>
      </c>
      <c r="AH17" s="20">
        <f t="shared" si="10"/>
        <v>0</v>
      </c>
      <c r="AI17" s="20">
        <f t="shared" si="11"/>
        <v>0</v>
      </c>
      <c r="AJ17" s="30">
        <f t="shared" ca="1" si="12"/>
        <v>0</v>
      </c>
      <c r="AK17" s="30">
        <f t="shared" ca="1" si="13"/>
        <v>0</v>
      </c>
      <c r="AL17" s="30">
        <f t="shared" si="14"/>
        <v>0</v>
      </c>
      <c r="AM17" s="30">
        <f t="shared" si="15"/>
        <v>0</v>
      </c>
      <c r="AN17" s="19">
        <f t="shared" ca="1" si="16"/>
        <v>0</v>
      </c>
      <c r="AO17" s="20" t="str">
        <f t="shared" si="17"/>
        <v/>
      </c>
      <c r="AP17" s="92" t="str">
        <f t="shared" si="18"/>
        <v/>
      </c>
      <c r="AQ17" s="91">
        <f t="shared" ca="1" si="19"/>
        <v>0</v>
      </c>
      <c r="AR17" s="20" t="str">
        <f t="shared" si="20"/>
        <v/>
      </c>
      <c r="AS17" s="20" t="str">
        <f t="shared" si="21"/>
        <v/>
      </c>
      <c r="AT17" s="91">
        <f t="shared" ca="1" si="22"/>
        <v>0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 t="str">
        <f t="shared" ca="1" si="30"/>
        <v/>
      </c>
      <c r="AZ17" s="20" t="str">
        <f t="shared" ca="1" si="31"/>
        <v/>
      </c>
      <c r="BA17" s="23" t="str">
        <f t="shared" ca="1" si="32"/>
        <v/>
      </c>
    </row>
    <row r="18" spans="1:53" x14ac:dyDescent="0.2">
      <c r="A18" s="51">
        <f t="shared" si="33"/>
        <v>37206</v>
      </c>
      <c r="B18" s="47">
        <f ca="1">IF($B$60=1,OFFSET('Raw Data'!$V$6,$V18,LOOKUP($B$53,'Raw Data'!$P$6:$P$10,'Raw Data'!$R$6:$R$10)),OFFSET('Raw Data'!$AK$6,$V18,LOOKUP($B$53,'Raw Data'!$P$6:$P$10,'Raw Data'!$R$6:$R$10)))</f>
        <v>0</v>
      </c>
      <c r="C18" s="48">
        <f ca="1">IF($B$60=1,OFFSET('Raw Data'!$V$6,$V18,LOOKUP($B$53,'Raw Data'!$P$6:$P$10,'Raw Data'!$R$6:$R$10)+1),OFFSET('Raw Data'!$AK$6,$V18,LOOKUP($B$53,'Raw Data'!$P$6:$P$10,'Raw Data'!$R$6:$R$10)+1))</f>
        <v>0</v>
      </c>
      <c r="D18" s="48">
        <f ca="1">IF($B$60=1,OFFSET('Raw Data'!$V$6,$V18,LOOKUP($B$53,'Raw Data'!$P$6:$P$10,'Raw Data'!$R$6:$R$10)+2),OFFSET('Raw Data'!$AK$6,$V18,LOOKUP($B$53,'Raw Data'!$P$6:$P$10,'Raw Data'!$R$6:$R$10)+2))</f>
        <v>0</v>
      </c>
      <c r="E18" s="47">
        <f ca="1">IF($E$60=1,OFFSET('Raw Data'!$V$6,$V18,LOOKUP($B$54,'Raw Data'!$P$6:$P$10,'Raw Data'!$R$6:$R$10)),OFFSET('Raw Data'!$AK$6,$V18,LOOKUP($B$54,'Raw Data'!$P$6:$P$10,'Raw Data'!$R$6:$R$10)))</f>
        <v>0</v>
      </c>
      <c r="F18" s="48">
        <f ca="1">IF($E$60=1,OFFSET('Raw Data'!$V$6,$V18,LOOKUP($B$54,'Raw Data'!$P$6:$P$10,'Raw Data'!$R$6:$R$10)+1),OFFSET('Raw Data'!$AK$6,$V18,LOOKUP($B$54,'Raw Data'!$P$6:$P$10,'Raw Data'!$R$6:$R$10)+1))</f>
        <v>0</v>
      </c>
      <c r="G18" s="48">
        <f ca="1">IF($E$60=1,OFFSET('Raw Data'!$V$6,$V18,LOOKUP($B$54,'Raw Data'!$P$6:$P$10,'Raw Data'!$R$6:$R$10)+2),OFFSET('Raw Data'!$AK$6,$V18,LOOKUP($B$54,'Raw Data'!$P$6:$P$10,'Raw Data'!$R$6:$R$10)+2))</f>
        <v>0</v>
      </c>
      <c r="H18" s="157">
        <f ca="1">IF($H$60=1,OFFSET('Raw Data'!$V$6,$V18,LOOKUP($B$55,'Raw Data'!$P$6:$P$10,'Raw Data'!$R$6:$R$10)),OFFSET('Raw Data'!$AK$6,$V18,LOOKUP($B$55,'Raw Data'!$P$6:$P$10,'Raw Data'!$R$6:$R$10)))</f>
        <v>0</v>
      </c>
      <c r="I18" s="158">
        <f ca="1">IF($H$60=1,OFFSET('Raw Data'!$V$6,$V18,LOOKUP($B$55,'Raw Data'!$P$6:$P$10,'Raw Data'!$R$6:$R$10)+1),OFFSET('Raw Data'!$AK$6,$V18,LOOKUP($B$55,'Raw Data'!$P$6:$P$10,'Raw Data'!$R$6:$R$10)+1))</f>
        <v>0</v>
      </c>
      <c r="J18" s="159">
        <f ca="1">IF($H$60=1,OFFSET('Raw Data'!$V$6,$V18,LOOKUP($B$55,'Raw Data'!$P$6:$P$10,'Raw Data'!$R$6:$R$10)+2),OFFSET('Raw Data'!$AK$6,$V18,LOOKUP($B$55,'Raw Data'!$P$6:$P$10,'Raw Data'!$R$6:$R$10)+2))</f>
        <v>0</v>
      </c>
      <c r="K18" s="48">
        <f t="shared" ca="1" si="25"/>
        <v>0</v>
      </c>
      <c r="L18" s="48">
        <f t="shared" ca="1" si="26"/>
        <v>0</v>
      </c>
      <c r="M18" s="48">
        <f t="shared" ca="1" si="27"/>
        <v>0</v>
      </c>
      <c r="N18" s="49">
        <f ca="1">+'Raw Data'!AZ16</f>
        <v>0</v>
      </c>
      <c r="O18" s="50">
        <f ca="1">+'Raw Data'!BA16</f>
        <v>0</v>
      </c>
      <c r="P18" s="54">
        <f ca="1">+'Raw Data'!BB16</f>
        <v>0</v>
      </c>
      <c r="Q18" s="56">
        <f ca="1">+'Raw Data'!BC16</f>
        <v>0</v>
      </c>
      <c r="R18" s="54" t="e">
        <f>+Temp!J14</f>
        <v>#N/A</v>
      </c>
      <c r="S18" s="56" t="e">
        <f>+Temp!K14</f>
        <v>#N/A</v>
      </c>
      <c r="T18" s="127" t="e">
        <f>+Temp!Q14</f>
        <v>#N/A</v>
      </c>
      <c r="U18" s="132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0</v>
      </c>
      <c r="Y18" s="43">
        <f t="shared" ca="1" si="1"/>
        <v>0</v>
      </c>
      <c r="Z18" s="43">
        <f t="shared" si="2"/>
        <v>0</v>
      </c>
      <c r="AA18" s="20">
        <f t="shared" si="3"/>
        <v>0</v>
      </c>
      <c r="AB18" s="20">
        <f t="shared" ca="1" si="4"/>
        <v>0</v>
      </c>
      <c r="AC18" s="20">
        <f t="shared" ca="1" si="5"/>
        <v>0</v>
      </c>
      <c r="AD18" s="20">
        <f t="shared" si="6"/>
        <v>0</v>
      </c>
      <c r="AE18" s="20">
        <f t="shared" si="7"/>
        <v>0</v>
      </c>
      <c r="AF18" s="20">
        <f t="shared" ca="1" si="8"/>
        <v>0</v>
      </c>
      <c r="AG18" s="20">
        <f t="shared" ca="1" si="9"/>
        <v>0</v>
      </c>
      <c r="AH18" s="20">
        <f t="shared" si="10"/>
        <v>0</v>
      </c>
      <c r="AI18" s="20">
        <f t="shared" si="11"/>
        <v>0</v>
      </c>
      <c r="AJ18" s="30">
        <f t="shared" ca="1" si="12"/>
        <v>0</v>
      </c>
      <c r="AK18" s="30">
        <f t="shared" ca="1" si="13"/>
        <v>0</v>
      </c>
      <c r="AL18" s="30">
        <f t="shared" si="14"/>
        <v>0</v>
      </c>
      <c r="AM18" s="30">
        <f t="shared" si="15"/>
        <v>0</v>
      </c>
      <c r="AN18" s="19">
        <f t="shared" ca="1" si="16"/>
        <v>0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0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 t="str">
        <f t="shared" ca="1" si="30"/>
        <v/>
      </c>
      <c r="AZ18" s="20" t="str">
        <f t="shared" ca="1" si="31"/>
        <v/>
      </c>
      <c r="BA18" s="23" t="str">
        <f t="shared" ca="1" si="32"/>
        <v/>
      </c>
    </row>
    <row r="19" spans="1:53" x14ac:dyDescent="0.2">
      <c r="A19" s="51">
        <f t="shared" si="33"/>
        <v>37207</v>
      </c>
      <c r="B19" s="42">
        <f ca="1">IF($B$60=1,OFFSET('Raw Data'!$V$6,$V19,LOOKUP($B$53,'Raw Data'!$P$6:$P$10,'Raw Data'!$R$6:$R$10)),OFFSET('Raw Data'!$AK$6,$V19,LOOKUP($B$53,'Raw Data'!$P$6:$P$10,'Raw Data'!$R$6:$R$10)))</f>
        <v>0</v>
      </c>
      <c r="C19" s="43">
        <f ca="1">IF($B$60=1,OFFSET('Raw Data'!$V$6,$V19,LOOKUP($B$53,'Raw Data'!$P$6:$P$10,'Raw Data'!$R$6:$R$10)+1),OFFSET('Raw Data'!$AK$6,$V19,LOOKUP($B$53,'Raw Data'!$P$6:$P$10,'Raw Data'!$R$6:$R$10)+1))</f>
        <v>0</v>
      </c>
      <c r="D19" s="43">
        <f ca="1">IF($B$60=1,OFFSET('Raw Data'!$V$6,$V19,LOOKUP($B$53,'Raw Data'!$P$6:$P$10,'Raw Data'!$R$6:$R$10)+2),OFFSET('Raw Data'!$AK$6,$V19,LOOKUP($B$53,'Raw Data'!$P$6:$P$10,'Raw Data'!$R$6:$R$10)+2))</f>
        <v>0</v>
      </c>
      <c r="E19" s="42">
        <f ca="1">IF($E$60=1,OFFSET('Raw Data'!$V$6,$V19,LOOKUP($B$54,'Raw Data'!$P$6:$P$10,'Raw Data'!$R$6:$R$10)),OFFSET('Raw Data'!$AK$6,$V19,LOOKUP($B$54,'Raw Data'!$P$6:$P$10,'Raw Data'!$R$6:$R$10)))</f>
        <v>0</v>
      </c>
      <c r="F19" s="43">
        <f ca="1">IF($E$60=1,OFFSET('Raw Data'!$V$6,$V19,LOOKUP($B$54,'Raw Data'!$P$6:$P$10,'Raw Data'!$R$6:$R$10)+1),OFFSET('Raw Data'!$AK$6,$V19,LOOKUP($B$54,'Raw Data'!$P$6:$P$10,'Raw Data'!$R$6:$R$10)+1))</f>
        <v>0</v>
      </c>
      <c r="G19" s="43">
        <f ca="1">IF($E$60=1,OFFSET('Raw Data'!$V$6,$V19,LOOKUP($B$54,'Raw Data'!$P$6:$P$10,'Raw Data'!$R$6:$R$10)+2),OFFSET('Raw Data'!$AK$6,$V19,LOOKUP($B$54,'Raw Data'!$P$6:$P$10,'Raw Data'!$R$6:$R$10)+2))</f>
        <v>0</v>
      </c>
      <c r="H19" s="154">
        <f ca="1">IF($H$60=1,OFFSET('Raw Data'!$V$6,$V19,LOOKUP($B$55,'Raw Data'!$P$6:$P$10,'Raw Data'!$R$6:$R$10)),OFFSET('Raw Data'!$AK$6,$V19,LOOKUP($B$55,'Raw Data'!$P$6:$P$10,'Raw Data'!$R$6:$R$10)))</f>
        <v>0</v>
      </c>
      <c r="I19" s="155">
        <f ca="1">IF($H$60=1,OFFSET('Raw Data'!$V$6,$V19,LOOKUP($B$55,'Raw Data'!$P$6:$P$10,'Raw Data'!$R$6:$R$10)+1),OFFSET('Raw Data'!$AK$6,$V19,LOOKUP($B$55,'Raw Data'!$P$6:$P$10,'Raw Data'!$R$6:$R$10)+1))</f>
        <v>0</v>
      </c>
      <c r="J19" s="156">
        <f ca="1">IF($H$60=1,OFFSET('Raw Data'!$V$6,$V19,LOOKUP($B$55,'Raw Data'!$P$6:$P$10,'Raw Data'!$R$6:$R$10)+2),OFFSET('Raw Data'!$AK$6,$V19,LOOKUP($B$55,'Raw Data'!$P$6:$P$10,'Raw Data'!$R$6:$R$10)+2))</f>
        <v>0</v>
      </c>
      <c r="K19" s="43">
        <f t="shared" ca="1" si="25"/>
        <v>0</v>
      </c>
      <c r="L19" s="43">
        <f t="shared" ca="1" si="26"/>
        <v>0</v>
      </c>
      <c r="M19" s="43">
        <f t="shared" ca="1" si="27"/>
        <v>0</v>
      </c>
      <c r="N19" s="44">
        <f ca="1">+'Raw Data'!AZ17</f>
        <v>0</v>
      </c>
      <c r="O19" s="45">
        <f ca="1">+'Raw Data'!BA17</f>
        <v>0</v>
      </c>
      <c r="P19" s="55">
        <f ca="1">+'Raw Data'!BB17</f>
        <v>0</v>
      </c>
      <c r="Q19" s="57">
        <f ca="1">+'Raw Data'!BC17</f>
        <v>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5</v>
      </c>
      <c r="X19" s="42">
        <f t="shared" ca="1" si="0"/>
        <v>0</v>
      </c>
      <c r="Y19" s="43">
        <f t="shared" ca="1" si="1"/>
        <v>0</v>
      </c>
      <c r="Z19" s="43">
        <f t="shared" si="2"/>
        <v>0</v>
      </c>
      <c r="AA19" s="20">
        <f t="shared" si="3"/>
        <v>0</v>
      </c>
      <c r="AB19" s="20">
        <f t="shared" ca="1" si="4"/>
        <v>0</v>
      </c>
      <c r="AC19" s="20">
        <f t="shared" ca="1" si="5"/>
        <v>0</v>
      </c>
      <c r="AD19" s="20">
        <f t="shared" si="6"/>
        <v>0</v>
      </c>
      <c r="AE19" s="20">
        <f t="shared" si="7"/>
        <v>0</v>
      </c>
      <c r="AF19" s="20">
        <f t="shared" ca="1" si="8"/>
        <v>0</v>
      </c>
      <c r="AG19" s="20">
        <f t="shared" ca="1" si="9"/>
        <v>0</v>
      </c>
      <c r="AH19" s="20">
        <f t="shared" si="10"/>
        <v>0</v>
      </c>
      <c r="AI19" s="20">
        <f t="shared" si="11"/>
        <v>0</v>
      </c>
      <c r="AJ19" s="30">
        <f t="shared" ca="1" si="12"/>
        <v>0</v>
      </c>
      <c r="AK19" s="30">
        <f t="shared" ca="1" si="13"/>
        <v>0</v>
      </c>
      <c r="AL19" s="30">
        <f t="shared" si="14"/>
        <v>0</v>
      </c>
      <c r="AM19" s="30">
        <f t="shared" si="15"/>
        <v>0</v>
      </c>
      <c r="AN19" s="19">
        <f t="shared" ca="1" si="16"/>
        <v>0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0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 t="str">
        <f t="shared" ca="1" si="30"/>
        <v/>
      </c>
      <c r="AZ19" s="20" t="str">
        <f t="shared" ca="1" si="31"/>
        <v/>
      </c>
      <c r="BA19" s="23" t="str">
        <f t="shared" ca="1" si="32"/>
        <v/>
      </c>
    </row>
    <row r="20" spans="1:53" x14ac:dyDescent="0.2">
      <c r="A20" s="51">
        <f t="shared" si="33"/>
        <v>37208</v>
      </c>
      <c r="B20" s="42">
        <f ca="1">IF($B$60=1,OFFSET('Raw Data'!$V$6,$V20,LOOKUP($B$53,'Raw Data'!$P$6:$P$10,'Raw Data'!$R$6:$R$10)),OFFSET('Raw Data'!$AK$6,$V20,LOOKUP($B$53,'Raw Data'!$P$6:$P$10,'Raw Data'!$R$6:$R$10)))</f>
        <v>0</v>
      </c>
      <c r="C20" s="43">
        <f ca="1">IF($B$60=1,OFFSET('Raw Data'!$V$6,$V20,LOOKUP($B$53,'Raw Data'!$P$6:$P$10,'Raw Data'!$R$6:$R$10)+1),OFFSET('Raw Data'!$AK$6,$V20,LOOKUP($B$53,'Raw Data'!$P$6:$P$10,'Raw Data'!$R$6:$R$10)+1))</f>
        <v>0</v>
      </c>
      <c r="D20" s="43">
        <f ca="1">IF($B$60=1,OFFSET('Raw Data'!$V$6,$V20,LOOKUP($B$53,'Raw Data'!$P$6:$P$10,'Raw Data'!$R$6:$R$10)+2),OFFSET('Raw Data'!$AK$6,$V20,LOOKUP($B$53,'Raw Data'!$P$6:$P$10,'Raw Data'!$R$6:$R$10)+2))</f>
        <v>0</v>
      </c>
      <c r="E20" s="42">
        <f ca="1">IF($E$60=1,OFFSET('Raw Data'!$V$6,$V20,LOOKUP($B$54,'Raw Data'!$P$6:$P$10,'Raw Data'!$R$6:$R$10)),OFFSET('Raw Data'!$AK$6,$V20,LOOKUP($B$54,'Raw Data'!$P$6:$P$10,'Raw Data'!$R$6:$R$10)))</f>
        <v>0</v>
      </c>
      <c r="F20" s="43">
        <f ca="1">IF($E$60=1,OFFSET('Raw Data'!$V$6,$V20,LOOKUP($B$54,'Raw Data'!$P$6:$P$10,'Raw Data'!$R$6:$R$10)+1),OFFSET('Raw Data'!$AK$6,$V20,LOOKUP($B$54,'Raw Data'!$P$6:$P$10,'Raw Data'!$R$6:$R$10)+1))</f>
        <v>0</v>
      </c>
      <c r="G20" s="43">
        <f ca="1">IF($E$60=1,OFFSET('Raw Data'!$V$6,$V20,LOOKUP($B$54,'Raw Data'!$P$6:$P$10,'Raw Data'!$R$6:$R$10)+2),OFFSET('Raw Data'!$AK$6,$V20,LOOKUP($B$54,'Raw Data'!$P$6:$P$10,'Raw Data'!$R$6:$R$10)+2))</f>
        <v>0</v>
      </c>
      <c r="H20" s="154">
        <f ca="1">IF($H$60=1,OFFSET('Raw Data'!$V$6,$V20,LOOKUP($B$55,'Raw Data'!$P$6:$P$10,'Raw Data'!$R$6:$R$10)),OFFSET('Raw Data'!$AK$6,$V20,LOOKUP($B$55,'Raw Data'!$P$6:$P$10,'Raw Data'!$R$6:$R$10)))</f>
        <v>0</v>
      </c>
      <c r="I20" s="155">
        <f ca="1">IF($H$60=1,OFFSET('Raw Data'!$V$6,$V20,LOOKUP($B$55,'Raw Data'!$P$6:$P$10,'Raw Data'!$R$6:$R$10)+1),OFFSET('Raw Data'!$AK$6,$V20,LOOKUP($B$55,'Raw Data'!$P$6:$P$10,'Raw Data'!$R$6:$R$10)+1))</f>
        <v>0</v>
      </c>
      <c r="J20" s="156">
        <f ca="1">IF($H$60=1,OFFSET('Raw Data'!$V$6,$V20,LOOKUP($B$55,'Raw Data'!$P$6:$P$10,'Raw Data'!$R$6:$R$10)+2),OFFSET('Raw Data'!$AK$6,$V20,LOOKUP($B$55,'Raw Data'!$P$6:$P$10,'Raw Data'!$R$6:$R$10)+2))</f>
        <v>0</v>
      </c>
      <c r="K20" s="43">
        <f t="shared" ca="1" si="25"/>
        <v>0</v>
      </c>
      <c r="L20" s="43">
        <f t="shared" ca="1" si="26"/>
        <v>0</v>
      </c>
      <c r="M20" s="43">
        <f t="shared" ca="1" si="27"/>
        <v>0</v>
      </c>
      <c r="N20" s="44">
        <f ca="1">+'Raw Data'!AZ18</f>
        <v>0</v>
      </c>
      <c r="O20" s="45">
        <f ca="1">+'Raw Data'!BA18</f>
        <v>0</v>
      </c>
      <c r="P20" s="55">
        <f ca="1">+'Raw Data'!BB18</f>
        <v>0</v>
      </c>
      <c r="Q20" s="57">
        <f ca="1">+'Raw Data'!BC18</f>
        <v>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5</v>
      </c>
      <c r="X20" s="42">
        <f t="shared" ca="1" si="0"/>
        <v>0</v>
      </c>
      <c r="Y20" s="43">
        <f t="shared" ca="1" si="1"/>
        <v>0</v>
      </c>
      <c r="Z20" s="43">
        <f t="shared" si="2"/>
        <v>0</v>
      </c>
      <c r="AA20" s="20">
        <f t="shared" si="3"/>
        <v>0</v>
      </c>
      <c r="AB20" s="20">
        <f t="shared" ca="1" si="4"/>
        <v>0</v>
      </c>
      <c r="AC20" s="20">
        <f t="shared" ca="1" si="5"/>
        <v>0</v>
      </c>
      <c r="AD20" s="20">
        <f t="shared" si="6"/>
        <v>0</v>
      </c>
      <c r="AE20" s="20">
        <f t="shared" si="7"/>
        <v>0</v>
      </c>
      <c r="AF20" s="20">
        <f t="shared" ca="1" si="8"/>
        <v>0</v>
      </c>
      <c r="AG20" s="20">
        <f t="shared" ca="1" si="9"/>
        <v>0</v>
      </c>
      <c r="AH20" s="20">
        <f t="shared" si="10"/>
        <v>0</v>
      </c>
      <c r="AI20" s="20">
        <f t="shared" si="11"/>
        <v>0</v>
      </c>
      <c r="AJ20" s="30">
        <f t="shared" ca="1" si="12"/>
        <v>0</v>
      </c>
      <c r="AK20" s="30">
        <f t="shared" ca="1" si="13"/>
        <v>0</v>
      </c>
      <c r="AL20" s="30">
        <f t="shared" si="14"/>
        <v>0</v>
      </c>
      <c r="AM20" s="30">
        <f t="shared" si="15"/>
        <v>0</v>
      </c>
      <c r="AN20" s="19">
        <f t="shared" ca="1" si="16"/>
        <v>0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0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 t="str">
        <f t="shared" ca="1" si="30"/>
        <v/>
      </c>
      <c r="AZ20" s="20" t="str">
        <f t="shared" ca="1" si="31"/>
        <v/>
      </c>
      <c r="BA20" s="23" t="str">
        <f t="shared" ca="1" si="32"/>
        <v/>
      </c>
    </row>
    <row r="21" spans="1:53" x14ac:dyDescent="0.2">
      <c r="A21" s="51">
        <f t="shared" si="33"/>
        <v>37209</v>
      </c>
      <c r="B21" s="42">
        <f ca="1">IF($B$60=1,OFFSET('Raw Data'!$V$6,$V21,LOOKUP($B$53,'Raw Data'!$P$6:$P$10,'Raw Data'!$R$6:$R$10)),OFFSET('Raw Data'!$AK$6,$V21,LOOKUP($B$53,'Raw Data'!$P$6:$P$10,'Raw Data'!$R$6:$R$10)))</f>
        <v>0</v>
      </c>
      <c r="C21" s="43">
        <f ca="1">IF($B$60=1,OFFSET('Raw Data'!$V$6,$V21,LOOKUP($B$53,'Raw Data'!$P$6:$P$10,'Raw Data'!$R$6:$R$10)+1),OFFSET('Raw Data'!$AK$6,$V21,LOOKUP($B$53,'Raw Data'!$P$6:$P$10,'Raw Data'!$R$6:$R$10)+1))</f>
        <v>0</v>
      </c>
      <c r="D21" s="43">
        <f ca="1">IF($B$60=1,OFFSET('Raw Data'!$V$6,$V21,LOOKUP($B$53,'Raw Data'!$P$6:$P$10,'Raw Data'!$R$6:$R$10)+2),OFFSET('Raw Data'!$AK$6,$V21,LOOKUP($B$53,'Raw Data'!$P$6:$P$10,'Raw Data'!$R$6:$R$10)+2))</f>
        <v>0</v>
      </c>
      <c r="E21" s="42">
        <f ca="1">IF($E$60=1,OFFSET('Raw Data'!$V$6,$V21,LOOKUP($B$54,'Raw Data'!$P$6:$P$10,'Raw Data'!$R$6:$R$10)),OFFSET('Raw Data'!$AK$6,$V21,LOOKUP($B$54,'Raw Data'!$P$6:$P$10,'Raw Data'!$R$6:$R$10)))</f>
        <v>0</v>
      </c>
      <c r="F21" s="43">
        <f ca="1">IF($E$60=1,OFFSET('Raw Data'!$V$6,$V21,LOOKUP($B$54,'Raw Data'!$P$6:$P$10,'Raw Data'!$R$6:$R$10)+1),OFFSET('Raw Data'!$AK$6,$V21,LOOKUP($B$54,'Raw Data'!$P$6:$P$10,'Raw Data'!$R$6:$R$10)+1))</f>
        <v>0</v>
      </c>
      <c r="G21" s="43">
        <f ca="1">IF($E$60=1,OFFSET('Raw Data'!$V$6,$V21,LOOKUP($B$54,'Raw Data'!$P$6:$P$10,'Raw Data'!$R$6:$R$10)+2),OFFSET('Raw Data'!$AK$6,$V21,LOOKUP($B$54,'Raw Data'!$P$6:$P$10,'Raw Data'!$R$6:$R$10)+2))</f>
        <v>0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0</v>
      </c>
      <c r="L21" s="43">
        <f t="shared" ca="1" si="26"/>
        <v>0</v>
      </c>
      <c r="M21" s="43">
        <f t="shared" ca="1" si="27"/>
        <v>0</v>
      </c>
      <c r="N21" s="44">
        <f ca="1">+'Raw Data'!AZ19</f>
        <v>0</v>
      </c>
      <c r="O21" s="45">
        <f ca="1">+'Raw Data'!BA19</f>
        <v>0</v>
      </c>
      <c r="P21" s="55">
        <f ca="1">+'Raw Data'!BB19</f>
        <v>0</v>
      </c>
      <c r="Q21" s="57">
        <f ca="1">+'Raw Data'!BC19</f>
        <v>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5</v>
      </c>
      <c r="X21" s="42">
        <f t="shared" ca="1" si="0"/>
        <v>0</v>
      </c>
      <c r="Y21" s="43">
        <f t="shared" ca="1" si="1"/>
        <v>0</v>
      </c>
      <c r="Z21" s="43">
        <f t="shared" si="2"/>
        <v>0</v>
      </c>
      <c r="AA21" s="20">
        <f t="shared" si="3"/>
        <v>0</v>
      </c>
      <c r="AB21" s="20">
        <f t="shared" ca="1" si="4"/>
        <v>0</v>
      </c>
      <c r="AC21" s="20">
        <f t="shared" ca="1" si="5"/>
        <v>0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0</v>
      </c>
      <c r="AK21" s="30">
        <f t="shared" ca="1" si="13"/>
        <v>0</v>
      </c>
      <c r="AL21" s="30">
        <f t="shared" si="14"/>
        <v>0</v>
      </c>
      <c r="AM21" s="30">
        <f t="shared" si="15"/>
        <v>0</v>
      </c>
      <c r="AN21" s="19">
        <f t="shared" ca="1" si="16"/>
        <v>0</v>
      </c>
      <c r="AO21" s="20" t="str">
        <f t="shared" si="17"/>
        <v/>
      </c>
      <c r="AP21" s="92" t="str">
        <f t="shared" si="18"/>
        <v/>
      </c>
      <c r="AQ21" s="91">
        <f t="shared" ca="1" si="19"/>
        <v>0</v>
      </c>
      <c r="AR21" s="20" t="str">
        <f t="shared" si="20"/>
        <v/>
      </c>
      <c r="AS21" s="20" t="str">
        <f t="shared" si="21"/>
        <v/>
      </c>
      <c r="AT21" s="91">
        <f t="shared" ca="1" si="22"/>
        <v>0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 t="str">
        <f t="shared" ca="1" si="30"/>
        <v/>
      </c>
      <c r="AZ21" s="20" t="str">
        <f t="shared" ca="1" si="31"/>
        <v/>
      </c>
      <c r="BA21" s="23" t="str">
        <f t="shared" ca="1" si="32"/>
        <v/>
      </c>
    </row>
    <row r="22" spans="1:53" x14ac:dyDescent="0.2">
      <c r="A22" s="51">
        <f t="shared" si="33"/>
        <v>37210</v>
      </c>
      <c r="B22" s="42">
        <f ca="1">IF($B$60=1,OFFSET('Raw Data'!$V$6,$V22,LOOKUP($B$53,'Raw Data'!$P$6:$P$10,'Raw Data'!$R$6:$R$10)),OFFSET('Raw Data'!$AK$6,$V22,LOOKUP($B$53,'Raw Data'!$P$6:$P$10,'Raw Data'!$R$6:$R$10)))</f>
        <v>0</v>
      </c>
      <c r="C22" s="43">
        <f ca="1">IF($B$60=1,OFFSET('Raw Data'!$V$6,$V22,LOOKUP($B$53,'Raw Data'!$P$6:$P$10,'Raw Data'!$R$6:$R$10)+1),OFFSET('Raw Data'!$AK$6,$V22,LOOKUP($B$53,'Raw Data'!$P$6:$P$10,'Raw Data'!$R$6:$R$10)+1))</f>
        <v>0</v>
      </c>
      <c r="D22" s="43">
        <f ca="1">IF($B$60=1,OFFSET('Raw Data'!$V$6,$V22,LOOKUP($B$53,'Raw Data'!$P$6:$P$10,'Raw Data'!$R$6:$R$10)+2),OFFSET('Raw Data'!$AK$6,$V22,LOOKUP($B$53,'Raw Data'!$P$6:$P$10,'Raw Data'!$R$6:$R$10)+2))</f>
        <v>0</v>
      </c>
      <c r="E22" s="42">
        <f ca="1">IF($E$60=1,OFFSET('Raw Data'!$V$6,$V22,LOOKUP($B$54,'Raw Data'!$P$6:$P$10,'Raw Data'!$R$6:$R$10)),OFFSET('Raw Data'!$AK$6,$V22,LOOKUP($B$54,'Raw Data'!$P$6:$P$10,'Raw Data'!$R$6:$R$10)))</f>
        <v>0</v>
      </c>
      <c r="F22" s="43">
        <f ca="1">IF($E$60=1,OFFSET('Raw Data'!$V$6,$V22,LOOKUP($B$54,'Raw Data'!$P$6:$P$10,'Raw Data'!$R$6:$R$10)+1),OFFSET('Raw Data'!$AK$6,$V22,LOOKUP($B$54,'Raw Data'!$P$6:$P$10,'Raw Data'!$R$6:$R$10)+1))</f>
        <v>0</v>
      </c>
      <c r="G22" s="43">
        <f ca="1">IF($E$60=1,OFFSET('Raw Data'!$V$6,$V22,LOOKUP($B$54,'Raw Data'!$P$6:$P$10,'Raw Data'!$R$6:$R$10)+2),OFFSET('Raw Data'!$AK$6,$V22,LOOKUP($B$54,'Raw Data'!$P$6:$P$10,'Raw Data'!$R$6:$R$10)+2))</f>
        <v>0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0</v>
      </c>
      <c r="L22" s="43">
        <f t="shared" ca="1" si="26"/>
        <v>0</v>
      </c>
      <c r="M22" s="43">
        <f t="shared" ca="1" si="27"/>
        <v>0</v>
      </c>
      <c r="N22" s="44">
        <f ca="1">+'Raw Data'!AZ20</f>
        <v>0</v>
      </c>
      <c r="O22" s="45">
        <f ca="1">+'Raw Data'!BA20</f>
        <v>0</v>
      </c>
      <c r="P22" s="55">
        <f ca="1">+'Raw Data'!BB20</f>
        <v>0</v>
      </c>
      <c r="Q22" s="57">
        <f ca="1">+'Raw Data'!BC20</f>
        <v>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5</v>
      </c>
      <c r="X22" s="42">
        <f t="shared" ca="1" si="0"/>
        <v>0</v>
      </c>
      <c r="Y22" s="43">
        <f t="shared" ca="1" si="1"/>
        <v>0</v>
      </c>
      <c r="Z22" s="43">
        <f t="shared" si="2"/>
        <v>0</v>
      </c>
      <c r="AA22" s="20">
        <f t="shared" si="3"/>
        <v>0</v>
      </c>
      <c r="AB22" s="20">
        <f t="shared" ca="1" si="4"/>
        <v>0</v>
      </c>
      <c r="AC22" s="20">
        <f t="shared" ca="1" si="5"/>
        <v>0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0</v>
      </c>
      <c r="AK22" s="30">
        <f t="shared" ca="1" si="13"/>
        <v>0</v>
      </c>
      <c r="AL22" s="30">
        <f t="shared" si="14"/>
        <v>0</v>
      </c>
      <c r="AM22" s="30">
        <f t="shared" si="15"/>
        <v>0</v>
      </c>
      <c r="AN22" s="19">
        <f t="shared" ca="1" si="16"/>
        <v>0</v>
      </c>
      <c r="AO22" s="20" t="str">
        <f t="shared" si="17"/>
        <v/>
      </c>
      <c r="AP22" s="92" t="str">
        <f t="shared" si="18"/>
        <v/>
      </c>
      <c r="AQ22" s="91">
        <f t="shared" ca="1" si="19"/>
        <v>0</v>
      </c>
      <c r="AR22" s="20" t="str">
        <f t="shared" si="20"/>
        <v/>
      </c>
      <c r="AS22" s="20" t="str">
        <f t="shared" si="21"/>
        <v/>
      </c>
      <c r="AT22" s="91">
        <f t="shared" ca="1" si="22"/>
        <v>0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 t="str">
        <f t="shared" ca="1" si="30"/>
        <v/>
      </c>
      <c r="AZ22" s="20" t="str">
        <f t="shared" ca="1" si="31"/>
        <v/>
      </c>
      <c r="BA22" s="23" t="str">
        <f t="shared" ca="1" si="32"/>
        <v/>
      </c>
    </row>
    <row r="23" spans="1:53" x14ac:dyDescent="0.2">
      <c r="A23" s="51">
        <f t="shared" si="33"/>
        <v>37211</v>
      </c>
      <c r="B23" s="42">
        <f ca="1">IF($B$60=1,OFFSET('Raw Data'!$V$6,$V23,LOOKUP($B$53,'Raw Data'!$P$6:$P$10,'Raw Data'!$R$6:$R$10)),OFFSET('Raw Data'!$AK$6,$V23,LOOKUP($B$53,'Raw Data'!$P$6:$P$10,'Raw Data'!$R$6:$R$10)))</f>
        <v>0</v>
      </c>
      <c r="C23" s="43">
        <f ca="1">IF($B$60=1,OFFSET('Raw Data'!$V$6,$V23,LOOKUP($B$53,'Raw Data'!$P$6:$P$10,'Raw Data'!$R$6:$R$10)+1),OFFSET('Raw Data'!$AK$6,$V23,LOOKUP($B$53,'Raw Data'!$P$6:$P$10,'Raw Data'!$R$6:$R$10)+1))</f>
        <v>0</v>
      </c>
      <c r="D23" s="43">
        <f ca="1">IF($B$60=1,OFFSET('Raw Data'!$V$6,$V23,LOOKUP($B$53,'Raw Data'!$P$6:$P$10,'Raw Data'!$R$6:$R$10)+2),OFFSET('Raw Data'!$AK$6,$V23,LOOKUP($B$53,'Raw Data'!$P$6:$P$10,'Raw Data'!$R$6:$R$10)+2))</f>
        <v>0</v>
      </c>
      <c r="E23" s="42">
        <f ca="1">IF($E$60=1,OFFSET('Raw Data'!$V$6,$V23,LOOKUP($B$54,'Raw Data'!$P$6:$P$10,'Raw Data'!$R$6:$R$10)),OFFSET('Raw Data'!$AK$6,$V23,LOOKUP($B$54,'Raw Data'!$P$6:$P$10,'Raw Data'!$R$6:$R$10)))</f>
        <v>0</v>
      </c>
      <c r="F23" s="43">
        <f ca="1">IF($E$60=1,OFFSET('Raw Data'!$V$6,$V23,LOOKUP($B$54,'Raw Data'!$P$6:$P$10,'Raw Data'!$R$6:$R$10)+1),OFFSET('Raw Data'!$AK$6,$V23,LOOKUP($B$54,'Raw Data'!$P$6:$P$10,'Raw Data'!$R$6:$R$10)+1))</f>
        <v>0</v>
      </c>
      <c r="G23" s="43">
        <f ca="1">IF($E$60=1,OFFSET('Raw Data'!$V$6,$V23,LOOKUP($B$54,'Raw Data'!$P$6:$P$10,'Raw Data'!$R$6:$R$10)+2),OFFSET('Raw Data'!$AK$6,$V23,LOOKUP($B$54,'Raw Data'!$P$6:$P$10,'Raw Data'!$R$6:$R$10)+2))</f>
        <v>0</v>
      </c>
      <c r="H23" s="154">
        <f ca="1">IF($H$60=1,OFFSET('Raw Data'!$V$6,$V23,LOOKUP($B$55,'Raw Data'!$P$6:$P$10,'Raw Data'!$R$6:$R$10)),OFFSET('Raw Data'!$AK$6,$V23,LOOKUP($B$55,'Raw Data'!$P$6:$P$10,'Raw Data'!$R$6:$R$10)))</f>
        <v>0</v>
      </c>
      <c r="I23" s="155">
        <f ca="1">IF($H$60=1,OFFSET('Raw Data'!$V$6,$V23,LOOKUP($B$55,'Raw Data'!$P$6:$P$10,'Raw Data'!$R$6:$R$10)+1),OFFSET('Raw Data'!$AK$6,$V23,LOOKUP($B$55,'Raw Data'!$P$6:$P$10,'Raw Data'!$R$6:$R$10)+1))</f>
        <v>0</v>
      </c>
      <c r="J23" s="156">
        <f ca="1">IF($H$60=1,OFFSET('Raw Data'!$V$6,$V23,LOOKUP($B$55,'Raw Data'!$P$6:$P$10,'Raw Data'!$R$6:$R$10)+2),OFFSET('Raw Data'!$AK$6,$V23,LOOKUP($B$55,'Raw Data'!$P$6:$P$10,'Raw Data'!$R$6:$R$10)+2))</f>
        <v>0</v>
      </c>
      <c r="K23" s="43">
        <f t="shared" ca="1" si="25"/>
        <v>0</v>
      </c>
      <c r="L23" s="43">
        <f t="shared" ca="1" si="26"/>
        <v>0</v>
      </c>
      <c r="M23" s="43">
        <f t="shared" ca="1" si="27"/>
        <v>0</v>
      </c>
      <c r="N23" s="44">
        <f ca="1">+'Raw Data'!AZ21</f>
        <v>0</v>
      </c>
      <c r="O23" s="45">
        <f ca="1">+'Raw Data'!BA21</f>
        <v>0</v>
      </c>
      <c r="P23" s="55">
        <f ca="1">+'Raw Data'!BB21</f>
        <v>0</v>
      </c>
      <c r="Q23" s="57">
        <f ca="1">+'Raw Data'!BC21</f>
        <v>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5</v>
      </c>
      <c r="X23" s="42">
        <f t="shared" ca="1" si="0"/>
        <v>0</v>
      </c>
      <c r="Y23" s="43">
        <f t="shared" ca="1" si="1"/>
        <v>0</v>
      </c>
      <c r="Z23" s="43">
        <f t="shared" si="2"/>
        <v>0</v>
      </c>
      <c r="AA23" s="20">
        <f t="shared" si="3"/>
        <v>0</v>
      </c>
      <c r="AB23" s="20">
        <f t="shared" ca="1" si="4"/>
        <v>0</v>
      </c>
      <c r="AC23" s="20">
        <f t="shared" ca="1" si="5"/>
        <v>0</v>
      </c>
      <c r="AD23" s="20">
        <f t="shared" si="6"/>
        <v>0</v>
      </c>
      <c r="AE23" s="20">
        <f t="shared" si="7"/>
        <v>0</v>
      </c>
      <c r="AF23" s="20">
        <f t="shared" ca="1" si="8"/>
        <v>0</v>
      </c>
      <c r="AG23" s="20">
        <f t="shared" ca="1" si="9"/>
        <v>0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0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0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 t="str">
        <f t="shared" ca="1" si="30"/>
        <v/>
      </c>
      <c r="AZ23" s="20" t="str">
        <f t="shared" ca="1" si="31"/>
        <v/>
      </c>
      <c r="BA23" s="23" t="str">
        <f t="shared" ca="1" si="32"/>
        <v/>
      </c>
    </row>
    <row r="24" spans="1:53" x14ac:dyDescent="0.2">
      <c r="A24" s="51">
        <f t="shared" si="33"/>
        <v>37212</v>
      </c>
      <c r="B24" s="47">
        <f ca="1">IF($B$60=1,OFFSET('Raw Data'!$V$6,$V24,LOOKUP($B$53,'Raw Data'!$P$6:$P$10,'Raw Data'!$R$6:$R$10)),OFFSET('Raw Data'!$AK$6,$V24,LOOKUP($B$53,'Raw Data'!$P$6:$P$10,'Raw Data'!$R$6:$R$10)))</f>
        <v>0</v>
      </c>
      <c r="C24" s="48">
        <f ca="1">IF($B$60=1,OFFSET('Raw Data'!$V$6,$V24,LOOKUP($B$53,'Raw Data'!$P$6:$P$10,'Raw Data'!$R$6:$R$10)+1),OFFSET('Raw Data'!$AK$6,$V24,LOOKUP($B$53,'Raw Data'!$P$6:$P$10,'Raw Data'!$R$6:$R$10)+1))</f>
        <v>0</v>
      </c>
      <c r="D24" s="48">
        <f ca="1">IF($B$60=1,OFFSET('Raw Data'!$V$6,$V24,LOOKUP($B$53,'Raw Data'!$P$6:$P$10,'Raw Data'!$R$6:$R$10)+2),OFFSET('Raw Data'!$AK$6,$V24,LOOKUP($B$53,'Raw Data'!$P$6:$P$10,'Raw Data'!$R$6:$R$10)+2))</f>
        <v>0</v>
      </c>
      <c r="E24" s="47">
        <f ca="1">IF($E$60=1,OFFSET('Raw Data'!$V$6,$V24,LOOKUP($B$54,'Raw Data'!$P$6:$P$10,'Raw Data'!$R$6:$R$10)),OFFSET('Raw Data'!$AK$6,$V24,LOOKUP($B$54,'Raw Data'!$P$6:$P$10,'Raw Data'!$R$6:$R$10)))</f>
        <v>0</v>
      </c>
      <c r="F24" s="48">
        <f ca="1">IF($E$60=1,OFFSET('Raw Data'!$V$6,$V24,LOOKUP($B$54,'Raw Data'!$P$6:$P$10,'Raw Data'!$R$6:$R$10)+1),OFFSET('Raw Data'!$AK$6,$V24,LOOKUP($B$54,'Raw Data'!$P$6:$P$10,'Raw Data'!$R$6:$R$10)+1))</f>
        <v>0</v>
      </c>
      <c r="G24" s="48">
        <f ca="1">IF($E$60=1,OFFSET('Raw Data'!$V$6,$V24,LOOKUP($B$54,'Raw Data'!$P$6:$P$10,'Raw Data'!$R$6:$R$10)+2),OFFSET('Raw Data'!$AK$6,$V24,LOOKUP($B$54,'Raw Data'!$P$6:$P$10,'Raw Data'!$R$6:$R$10)+2))</f>
        <v>0</v>
      </c>
      <c r="H24" s="157">
        <f ca="1">IF($H$60=1,OFFSET('Raw Data'!$V$6,$V24,LOOKUP($B$55,'Raw Data'!$P$6:$P$10,'Raw Data'!$R$6:$R$10)),OFFSET('Raw Data'!$AK$6,$V24,LOOKUP($B$55,'Raw Data'!$P$6:$P$10,'Raw Data'!$R$6:$R$10)))</f>
        <v>0</v>
      </c>
      <c r="I24" s="158">
        <f ca="1">IF($H$60=1,OFFSET('Raw Data'!$V$6,$V24,LOOKUP($B$55,'Raw Data'!$P$6:$P$10,'Raw Data'!$R$6:$R$10)+1),OFFSET('Raw Data'!$AK$6,$V24,LOOKUP($B$55,'Raw Data'!$P$6:$P$10,'Raw Data'!$R$6:$R$10)+1))</f>
        <v>0</v>
      </c>
      <c r="J24" s="159">
        <f ca="1">IF($H$60=1,OFFSET('Raw Data'!$V$6,$V24,LOOKUP($B$55,'Raw Data'!$P$6:$P$10,'Raw Data'!$R$6:$R$10)+2),OFFSET('Raw Data'!$AK$6,$V24,LOOKUP($B$55,'Raw Data'!$P$6:$P$10,'Raw Data'!$R$6:$R$10)+2))</f>
        <v>0</v>
      </c>
      <c r="K24" s="48">
        <f t="shared" ca="1" si="25"/>
        <v>0</v>
      </c>
      <c r="L24" s="48">
        <f t="shared" ca="1" si="26"/>
        <v>0</v>
      </c>
      <c r="M24" s="48">
        <f t="shared" ca="1" si="27"/>
        <v>0</v>
      </c>
      <c r="N24" s="49">
        <f ca="1">+'Raw Data'!AZ22</f>
        <v>0</v>
      </c>
      <c r="O24" s="50">
        <f ca="1">+'Raw Data'!BA22</f>
        <v>0</v>
      </c>
      <c r="P24" s="54">
        <f ca="1">+'Raw Data'!BB22</f>
        <v>0</v>
      </c>
      <c r="Q24" s="56">
        <f ca="1">+'Raw Data'!BC22</f>
        <v>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5</v>
      </c>
      <c r="X24" s="42">
        <f t="shared" ca="1" si="0"/>
        <v>0</v>
      </c>
      <c r="Y24" s="43">
        <f t="shared" ca="1" si="1"/>
        <v>0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0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0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 t="str">
        <f t="shared" ca="1" si="30"/>
        <v/>
      </c>
      <c r="AZ24" s="20" t="str">
        <f t="shared" ca="1" si="31"/>
        <v/>
      </c>
      <c r="BA24" s="23" t="str">
        <f t="shared" ca="1" si="32"/>
        <v/>
      </c>
    </row>
    <row r="25" spans="1:53" x14ac:dyDescent="0.2">
      <c r="A25" s="51">
        <f t="shared" si="33"/>
        <v>37213</v>
      </c>
      <c r="B25" s="47">
        <f ca="1">IF($B$60=1,OFFSET('Raw Data'!$V$6,$V25,LOOKUP($B$53,'Raw Data'!$P$6:$P$10,'Raw Data'!$R$6:$R$10)),OFFSET('Raw Data'!$AK$6,$V25,LOOKUP($B$53,'Raw Data'!$P$6:$P$10,'Raw Data'!$R$6:$R$10)))</f>
        <v>0</v>
      </c>
      <c r="C25" s="48">
        <f ca="1">IF($B$60=1,OFFSET('Raw Data'!$V$6,$V25,LOOKUP($B$53,'Raw Data'!$P$6:$P$10,'Raw Data'!$R$6:$R$10)+1),OFFSET('Raw Data'!$AK$6,$V25,LOOKUP($B$53,'Raw Data'!$P$6:$P$10,'Raw Data'!$R$6:$R$10)+1))</f>
        <v>0</v>
      </c>
      <c r="D25" s="48">
        <f ca="1">IF($B$60=1,OFFSET('Raw Data'!$V$6,$V25,LOOKUP($B$53,'Raw Data'!$P$6:$P$10,'Raw Data'!$R$6:$R$10)+2),OFFSET('Raw Data'!$AK$6,$V25,LOOKUP($B$53,'Raw Data'!$P$6:$P$10,'Raw Data'!$R$6:$R$10)+2))</f>
        <v>0</v>
      </c>
      <c r="E25" s="47">
        <f ca="1">IF($E$60=1,OFFSET('Raw Data'!$V$6,$V25,LOOKUP($B$54,'Raw Data'!$P$6:$P$10,'Raw Data'!$R$6:$R$10)),OFFSET('Raw Data'!$AK$6,$V25,LOOKUP($B$54,'Raw Data'!$P$6:$P$10,'Raw Data'!$R$6:$R$10)))</f>
        <v>0</v>
      </c>
      <c r="F25" s="48">
        <f ca="1">IF($E$60=1,OFFSET('Raw Data'!$V$6,$V25,LOOKUP($B$54,'Raw Data'!$P$6:$P$10,'Raw Data'!$R$6:$R$10)+1),OFFSET('Raw Data'!$AK$6,$V25,LOOKUP($B$54,'Raw Data'!$P$6:$P$10,'Raw Data'!$R$6:$R$10)+1))</f>
        <v>0</v>
      </c>
      <c r="G25" s="48">
        <f ca="1">IF($E$60=1,OFFSET('Raw Data'!$V$6,$V25,LOOKUP($B$54,'Raw Data'!$P$6:$P$10,'Raw Data'!$R$6:$R$10)+2),OFFSET('Raw Data'!$AK$6,$V25,LOOKUP($B$54,'Raw Data'!$P$6:$P$10,'Raw Data'!$R$6:$R$10)+2))</f>
        <v>0</v>
      </c>
      <c r="H25" s="157">
        <f ca="1">IF($H$60=1,OFFSET('Raw Data'!$V$6,$V25,LOOKUP($B$55,'Raw Data'!$P$6:$P$10,'Raw Data'!$R$6:$R$10)),OFFSET('Raw Data'!$AK$6,$V25,LOOKUP($B$55,'Raw Data'!$P$6:$P$10,'Raw Data'!$R$6:$R$10)))</f>
        <v>0</v>
      </c>
      <c r="I25" s="158">
        <f ca="1">IF($H$60=1,OFFSET('Raw Data'!$V$6,$V25,LOOKUP($B$55,'Raw Data'!$P$6:$P$10,'Raw Data'!$R$6:$R$10)+1),OFFSET('Raw Data'!$AK$6,$V25,LOOKUP($B$55,'Raw Data'!$P$6:$P$10,'Raw Data'!$R$6:$R$10)+1))</f>
        <v>0</v>
      </c>
      <c r="J25" s="159">
        <f ca="1">IF($H$60=1,OFFSET('Raw Data'!$V$6,$V25,LOOKUP($B$55,'Raw Data'!$P$6:$P$10,'Raw Data'!$R$6:$R$10)+2),OFFSET('Raw Data'!$AK$6,$V25,LOOKUP($B$55,'Raw Data'!$P$6:$P$10,'Raw Data'!$R$6:$R$10)+2))</f>
        <v>0</v>
      </c>
      <c r="K25" s="48">
        <f t="shared" ca="1" si="25"/>
        <v>0</v>
      </c>
      <c r="L25" s="48">
        <f t="shared" ca="1" si="26"/>
        <v>0</v>
      </c>
      <c r="M25" s="48">
        <f t="shared" ca="1" si="27"/>
        <v>0</v>
      </c>
      <c r="N25" s="49">
        <f ca="1">+'Raw Data'!AZ23</f>
        <v>0</v>
      </c>
      <c r="O25" s="50">
        <f ca="1">+'Raw Data'!BA23</f>
        <v>0</v>
      </c>
      <c r="P25" s="54">
        <f ca="1">+'Raw Data'!BB23</f>
        <v>0</v>
      </c>
      <c r="Q25" s="56">
        <f ca="1">+'Raw Data'!BC23</f>
        <v>0</v>
      </c>
      <c r="R25" s="54" t="e">
        <f>+Temp!J21</f>
        <v>#N/A</v>
      </c>
      <c r="S25" s="56" t="e">
        <f>+Temp!K21</f>
        <v>#N/A</v>
      </c>
      <c r="T25" s="127" t="e">
        <f>+Temp!Q21</f>
        <v>#N/A</v>
      </c>
      <c r="U25" s="132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0</v>
      </c>
      <c r="Y25" s="43">
        <f t="shared" ca="1" si="1"/>
        <v>0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0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0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 t="str">
        <f t="shared" ca="1" si="30"/>
        <v/>
      </c>
      <c r="AZ25" s="20" t="str">
        <f t="shared" ca="1" si="31"/>
        <v/>
      </c>
      <c r="BA25" s="23" t="str">
        <f t="shared" ca="1" si="32"/>
        <v/>
      </c>
    </row>
    <row r="26" spans="1:53" x14ac:dyDescent="0.2">
      <c r="A26" s="51">
        <f t="shared" si="33"/>
        <v>37214</v>
      </c>
      <c r="B26" s="42">
        <f ca="1">IF($B$60=1,OFFSET('Raw Data'!$V$6,$V26,LOOKUP($B$53,'Raw Data'!$P$6:$P$10,'Raw Data'!$R$6:$R$10)),OFFSET('Raw Data'!$AK$6,$V26,LOOKUP($B$53,'Raw Data'!$P$6:$P$10,'Raw Data'!$R$6:$R$10)))</f>
        <v>0</v>
      </c>
      <c r="C26" s="43">
        <f ca="1">IF($B$60=1,OFFSET('Raw Data'!$V$6,$V26,LOOKUP($B$53,'Raw Data'!$P$6:$P$10,'Raw Data'!$R$6:$R$10)+1),OFFSET('Raw Data'!$AK$6,$V26,LOOKUP($B$53,'Raw Data'!$P$6:$P$10,'Raw Data'!$R$6:$R$10)+1))</f>
        <v>0</v>
      </c>
      <c r="D26" s="43">
        <f ca="1">IF($B$60=1,OFFSET('Raw Data'!$V$6,$V26,LOOKUP($B$53,'Raw Data'!$P$6:$P$10,'Raw Data'!$R$6:$R$10)+2),OFFSET('Raw Data'!$AK$6,$V26,LOOKUP($B$53,'Raw Data'!$P$6:$P$10,'Raw Data'!$R$6:$R$10)+2))</f>
        <v>0</v>
      </c>
      <c r="E26" s="42">
        <f ca="1">IF($E$60=1,OFFSET('Raw Data'!$V$6,$V26,LOOKUP($B$54,'Raw Data'!$P$6:$P$10,'Raw Data'!$R$6:$R$10)),OFFSET('Raw Data'!$AK$6,$V26,LOOKUP($B$54,'Raw Data'!$P$6:$P$10,'Raw Data'!$R$6:$R$10)))</f>
        <v>0</v>
      </c>
      <c r="F26" s="43">
        <f ca="1">IF($E$60=1,OFFSET('Raw Data'!$V$6,$V26,LOOKUP($B$54,'Raw Data'!$P$6:$P$10,'Raw Data'!$R$6:$R$10)+1),OFFSET('Raw Data'!$AK$6,$V26,LOOKUP($B$54,'Raw Data'!$P$6:$P$10,'Raw Data'!$R$6:$R$10)+1))</f>
        <v>0</v>
      </c>
      <c r="G26" s="43">
        <f ca="1">IF($E$60=1,OFFSET('Raw Data'!$V$6,$V26,LOOKUP($B$54,'Raw Data'!$P$6:$P$10,'Raw Data'!$R$6:$R$10)+2),OFFSET('Raw Data'!$AK$6,$V26,LOOKUP($B$54,'Raw Data'!$P$6:$P$10,'Raw Data'!$R$6:$R$10)+2))</f>
        <v>0</v>
      </c>
      <c r="H26" s="154">
        <f ca="1">IF($H$60=1,OFFSET('Raw Data'!$V$6,$V26,LOOKUP($B$55,'Raw Data'!$P$6:$P$10,'Raw Data'!$R$6:$R$10)),OFFSET('Raw Data'!$AK$6,$V26,LOOKUP($B$55,'Raw Data'!$P$6:$P$10,'Raw Data'!$R$6:$R$10)))</f>
        <v>0</v>
      </c>
      <c r="I26" s="155">
        <f ca="1">IF($H$60=1,OFFSET('Raw Data'!$V$6,$V26,LOOKUP($B$55,'Raw Data'!$P$6:$P$10,'Raw Data'!$R$6:$R$10)+1),OFFSET('Raw Data'!$AK$6,$V26,LOOKUP($B$55,'Raw Data'!$P$6:$P$10,'Raw Data'!$R$6:$R$10)+1))</f>
        <v>0</v>
      </c>
      <c r="J26" s="156">
        <f ca="1">IF($H$60=1,OFFSET('Raw Data'!$V$6,$V26,LOOKUP($B$55,'Raw Data'!$P$6:$P$10,'Raw Data'!$R$6:$R$10)+2),OFFSET('Raw Data'!$AK$6,$V26,LOOKUP($B$55,'Raw Data'!$P$6:$P$10,'Raw Data'!$R$6:$R$10)+2))</f>
        <v>0</v>
      </c>
      <c r="K26" s="43">
        <f t="shared" ca="1" si="25"/>
        <v>0</v>
      </c>
      <c r="L26" s="43">
        <f t="shared" ca="1" si="26"/>
        <v>0</v>
      </c>
      <c r="M26" s="43">
        <f t="shared" ca="1" si="27"/>
        <v>0</v>
      </c>
      <c r="N26" s="44">
        <f ca="1">+'Raw Data'!AZ24</f>
        <v>0</v>
      </c>
      <c r="O26" s="45">
        <f ca="1">+'Raw Data'!BA24</f>
        <v>0</v>
      </c>
      <c r="P26" s="55">
        <f ca="1">+'Raw Data'!BB24</f>
        <v>0</v>
      </c>
      <c r="Q26" s="57">
        <f ca="1">+'Raw Data'!BC24</f>
        <v>0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5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">
      <c r="A27" s="51">
        <f t="shared" si="33"/>
        <v>37215</v>
      </c>
      <c r="B27" s="42">
        <f ca="1">IF($B$60=1,OFFSET('Raw Data'!$V$6,$V27,LOOKUP($B$53,'Raw Data'!$P$6:$P$10,'Raw Data'!$R$6:$R$10)),OFFSET('Raw Data'!$AK$6,$V27,LOOKUP($B$53,'Raw Data'!$P$6:$P$10,'Raw Data'!$R$6:$R$10)))</f>
        <v>0</v>
      </c>
      <c r="C27" s="43">
        <f ca="1">IF($B$60=1,OFFSET('Raw Data'!$V$6,$V27,LOOKUP($B$53,'Raw Data'!$P$6:$P$10,'Raw Data'!$R$6:$R$10)+1),OFFSET('Raw Data'!$AK$6,$V27,LOOKUP($B$53,'Raw Data'!$P$6:$P$10,'Raw Data'!$R$6:$R$10)+1))</f>
        <v>0</v>
      </c>
      <c r="D27" s="43">
        <f ca="1">IF($B$60=1,OFFSET('Raw Data'!$V$6,$V27,LOOKUP($B$53,'Raw Data'!$P$6:$P$10,'Raw Data'!$R$6:$R$10)+2),OFFSET('Raw Data'!$AK$6,$V27,LOOKUP($B$53,'Raw Data'!$P$6:$P$10,'Raw Data'!$R$6:$R$10)+2))</f>
        <v>0</v>
      </c>
      <c r="E27" s="42">
        <f ca="1">IF($E$60=1,OFFSET('Raw Data'!$V$6,$V27,LOOKUP($B$54,'Raw Data'!$P$6:$P$10,'Raw Data'!$R$6:$R$10)),OFFSET('Raw Data'!$AK$6,$V27,LOOKUP($B$54,'Raw Data'!$P$6:$P$10,'Raw Data'!$R$6:$R$10)))</f>
        <v>0</v>
      </c>
      <c r="F27" s="43">
        <f ca="1">IF($E$60=1,OFFSET('Raw Data'!$V$6,$V27,LOOKUP($B$54,'Raw Data'!$P$6:$P$10,'Raw Data'!$R$6:$R$10)+1),OFFSET('Raw Data'!$AK$6,$V27,LOOKUP($B$54,'Raw Data'!$P$6:$P$10,'Raw Data'!$R$6:$R$10)+1))</f>
        <v>0</v>
      </c>
      <c r="G27" s="43">
        <f ca="1">IF($E$60=1,OFFSET('Raw Data'!$V$6,$V27,LOOKUP($B$54,'Raw Data'!$P$6:$P$10,'Raw Data'!$R$6:$R$10)+2),OFFSET('Raw Data'!$AK$6,$V27,LOOKUP($B$54,'Raw Data'!$P$6:$P$10,'Raw Data'!$R$6:$R$10)+2))</f>
        <v>0</v>
      </c>
      <c r="H27" s="154">
        <f ca="1">IF($H$60=1,OFFSET('Raw Data'!$V$6,$V27,LOOKUP($B$55,'Raw Data'!$P$6:$P$10,'Raw Data'!$R$6:$R$10)),OFFSET('Raw Data'!$AK$6,$V27,LOOKUP($B$55,'Raw Data'!$P$6:$P$10,'Raw Data'!$R$6:$R$10)))</f>
        <v>0</v>
      </c>
      <c r="I27" s="155">
        <f ca="1">IF($H$60=1,OFFSET('Raw Data'!$V$6,$V27,LOOKUP($B$55,'Raw Data'!$P$6:$P$10,'Raw Data'!$R$6:$R$10)+1),OFFSET('Raw Data'!$AK$6,$V27,LOOKUP($B$55,'Raw Data'!$P$6:$P$10,'Raw Data'!$R$6:$R$10)+1))</f>
        <v>0</v>
      </c>
      <c r="J27" s="156">
        <f ca="1">IF($H$60=1,OFFSET('Raw Data'!$V$6,$V27,LOOKUP($B$55,'Raw Data'!$P$6:$P$10,'Raw Data'!$R$6:$R$10)+2),OFFSET('Raw Data'!$AK$6,$V27,LOOKUP($B$55,'Raw Data'!$P$6:$P$10,'Raw Data'!$R$6:$R$10)+2))</f>
        <v>0</v>
      </c>
      <c r="K27" s="43">
        <f t="shared" ca="1" si="25"/>
        <v>0</v>
      </c>
      <c r="L27" s="43">
        <f t="shared" ca="1" si="26"/>
        <v>0</v>
      </c>
      <c r="M27" s="43">
        <f t="shared" ca="1" si="27"/>
        <v>0</v>
      </c>
      <c r="N27" s="44">
        <f ca="1">+'Raw Data'!AZ25</f>
        <v>0</v>
      </c>
      <c r="O27" s="45">
        <f ca="1">+'Raw Data'!BA25</f>
        <v>0</v>
      </c>
      <c r="P27" s="55">
        <f ca="1">+'Raw Data'!BB25</f>
        <v>0</v>
      </c>
      <c r="Q27" s="57">
        <f ca="1">+'Raw Data'!BC25</f>
        <v>0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5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">
      <c r="A28" s="51">
        <f t="shared" si="33"/>
        <v>37216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5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">
      <c r="A29" s="51">
        <f t="shared" si="33"/>
        <v>37217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">
      <c r="A30" s="51">
        <f t="shared" si="33"/>
        <v>37218</v>
      </c>
      <c r="B30" s="42">
        <f ca="1">IF($B$60=1,OFFSET('Raw Data'!$V$6,$V30,LOOKUP($B$53,'Raw Data'!$P$6:$P$10,'Raw Data'!$R$6:$R$10)),OFFSET('Raw Data'!$AK$6,$V30,LOOKUP($B$53,'Raw Data'!$P$6:$P$10,'Raw Data'!$R$6:$R$10)))</f>
        <v>0</v>
      </c>
      <c r="C30" s="43">
        <f ca="1">IF($B$60=1,OFFSET('Raw Data'!$V$6,$V30,LOOKUP($B$53,'Raw Data'!$P$6:$P$10,'Raw Data'!$R$6:$R$10)+1),OFFSET('Raw Data'!$AK$6,$V30,LOOKUP($B$53,'Raw Data'!$P$6:$P$10,'Raw Data'!$R$6:$R$10)+1))</f>
        <v>0</v>
      </c>
      <c r="D30" s="43">
        <f ca="1">IF($B$60=1,OFFSET('Raw Data'!$V$6,$V30,LOOKUP($B$53,'Raw Data'!$P$6:$P$10,'Raw Data'!$R$6:$R$10)+2),OFFSET('Raw Data'!$AK$6,$V30,LOOKUP($B$53,'Raw Data'!$P$6:$P$10,'Raw Data'!$R$6:$R$10)+2))</f>
        <v>0</v>
      </c>
      <c r="E30" s="42">
        <f ca="1">IF($E$60=1,OFFSET('Raw Data'!$V$6,$V30,LOOKUP($B$54,'Raw Data'!$P$6:$P$10,'Raw Data'!$R$6:$R$10)),OFFSET('Raw Data'!$AK$6,$V30,LOOKUP($B$54,'Raw Data'!$P$6:$P$10,'Raw Data'!$R$6:$R$10)))</f>
        <v>0</v>
      </c>
      <c r="F30" s="43">
        <f ca="1">IF($E$60=1,OFFSET('Raw Data'!$V$6,$V30,LOOKUP($B$54,'Raw Data'!$P$6:$P$10,'Raw Data'!$R$6:$R$10)+1),OFFSET('Raw Data'!$AK$6,$V30,LOOKUP($B$54,'Raw Data'!$P$6:$P$10,'Raw Data'!$R$6:$R$10)+1))</f>
        <v>0</v>
      </c>
      <c r="G30" s="43">
        <f ca="1">IF($E$60=1,OFFSET('Raw Data'!$V$6,$V30,LOOKUP($B$54,'Raw Data'!$P$6:$P$10,'Raw Data'!$R$6:$R$10)+2),OFFSET('Raw Data'!$AK$6,$V30,LOOKUP($B$54,'Raw Data'!$P$6:$P$10,'Raw Data'!$R$6:$R$10)+2))</f>
        <v>0</v>
      </c>
      <c r="H30" s="154">
        <f ca="1">IF($H$60=1,OFFSET('Raw Data'!$V$6,$V30,LOOKUP($B$55,'Raw Data'!$P$6:$P$10,'Raw Data'!$R$6:$R$10)),OFFSET('Raw Data'!$AK$6,$V30,LOOKUP($B$55,'Raw Data'!$P$6:$P$10,'Raw Data'!$R$6:$R$10)))</f>
        <v>0</v>
      </c>
      <c r="I30" s="155">
        <f ca="1">IF($H$60=1,OFFSET('Raw Data'!$V$6,$V30,LOOKUP($B$55,'Raw Data'!$P$6:$P$10,'Raw Data'!$R$6:$R$10)+1),OFFSET('Raw Data'!$AK$6,$V30,LOOKUP($B$55,'Raw Data'!$P$6:$P$10,'Raw Data'!$R$6:$R$10)+1))</f>
        <v>0</v>
      </c>
      <c r="J30" s="156">
        <f ca="1">IF($H$60=1,OFFSET('Raw Data'!$V$6,$V30,LOOKUP($B$55,'Raw Data'!$P$6:$P$10,'Raw Data'!$R$6:$R$10)+2),OFFSET('Raw Data'!$AK$6,$V30,LOOKUP($B$55,'Raw Data'!$P$6:$P$10,'Raw Data'!$R$6:$R$10)+2))</f>
        <v>0</v>
      </c>
      <c r="K30" s="43">
        <f t="shared" ca="1" si="25"/>
        <v>0</v>
      </c>
      <c r="L30" s="43">
        <f t="shared" ca="1" si="26"/>
        <v>0</v>
      </c>
      <c r="M30" s="43">
        <f t="shared" ca="1" si="27"/>
        <v>0</v>
      </c>
      <c r="N30" s="44">
        <f ca="1">+'Raw Data'!AZ28</f>
        <v>0</v>
      </c>
      <c r="O30" s="45">
        <f ca="1">+'Raw Data'!BA28</f>
        <v>0</v>
      </c>
      <c r="P30" s="55">
        <f ca="1">+'Raw Data'!BB28</f>
        <v>0</v>
      </c>
      <c r="Q30" s="57">
        <f ca="1">+'Raw Data'!BC28</f>
        <v>0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5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">
      <c r="A31" s="51">
        <f t="shared" si="33"/>
        <v>37219</v>
      </c>
      <c r="B31" s="47">
        <f ca="1">IF($B$60=1,OFFSET('Raw Data'!$V$6,$V31,LOOKUP($B$53,'Raw Data'!$P$6:$P$10,'Raw Data'!$R$6:$R$10)),OFFSET('Raw Data'!$AK$6,$V31,LOOKUP($B$53,'Raw Data'!$P$6:$P$10,'Raw Data'!$R$6:$R$10)))</f>
        <v>0</v>
      </c>
      <c r="C31" s="48">
        <f ca="1">IF($B$60=1,OFFSET('Raw Data'!$V$6,$V31,LOOKUP($B$53,'Raw Data'!$P$6:$P$10,'Raw Data'!$R$6:$R$10)+1),OFFSET('Raw Data'!$AK$6,$V31,LOOKUP($B$53,'Raw Data'!$P$6:$P$10,'Raw Data'!$R$6:$R$10)+1))</f>
        <v>0</v>
      </c>
      <c r="D31" s="48">
        <f ca="1">IF($B$60=1,OFFSET('Raw Data'!$V$6,$V31,LOOKUP($B$53,'Raw Data'!$P$6:$P$10,'Raw Data'!$R$6:$R$10)+2),OFFSET('Raw Data'!$AK$6,$V31,LOOKUP($B$53,'Raw Data'!$P$6:$P$10,'Raw Data'!$R$6:$R$10)+2))</f>
        <v>0</v>
      </c>
      <c r="E31" s="47">
        <f ca="1">IF($E$60=1,OFFSET('Raw Data'!$V$6,$V31,LOOKUP($B$54,'Raw Data'!$P$6:$P$10,'Raw Data'!$R$6:$R$10)),OFFSET('Raw Data'!$AK$6,$V31,LOOKUP($B$54,'Raw Data'!$P$6:$P$10,'Raw Data'!$R$6:$R$10)))</f>
        <v>0</v>
      </c>
      <c r="F31" s="48">
        <f ca="1">IF($E$60=1,OFFSET('Raw Data'!$V$6,$V31,LOOKUP($B$54,'Raw Data'!$P$6:$P$10,'Raw Data'!$R$6:$R$10)+1),OFFSET('Raw Data'!$AK$6,$V31,LOOKUP($B$54,'Raw Data'!$P$6:$P$10,'Raw Data'!$R$6:$R$10)+1))</f>
        <v>0</v>
      </c>
      <c r="G31" s="48">
        <f ca="1">IF($E$60=1,OFFSET('Raw Data'!$V$6,$V31,LOOKUP($B$54,'Raw Data'!$P$6:$P$10,'Raw Data'!$R$6:$R$10)+2),OFFSET('Raw Data'!$AK$6,$V31,LOOKUP($B$54,'Raw Data'!$P$6:$P$10,'Raw Data'!$R$6:$R$10)+2))</f>
        <v>0</v>
      </c>
      <c r="H31" s="157">
        <f ca="1">IF($H$60=1,OFFSET('Raw Data'!$V$6,$V31,LOOKUP($B$55,'Raw Data'!$P$6:$P$10,'Raw Data'!$R$6:$R$10)),OFFSET('Raw Data'!$AK$6,$V31,LOOKUP($B$55,'Raw Data'!$P$6:$P$10,'Raw Data'!$R$6:$R$10)))</f>
        <v>0</v>
      </c>
      <c r="I31" s="158">
        <f ca="1">IF($H$60=1,OFFSET('Raw Data'!$V$6,$V31,LOOKUP($B$55,'Raw Data'!$P$6:$P$10,'Raw Data'!$R$6:$R$10)+1),OFFSET('Raw Data'!$AK$6,$V31,LOOKUP($B$55,'Raw Data'!$P$6:$P$10,'Raw Data'!$R$6:$R$10)+1))</f>
        <v>0</v>
      </c>
      <c r="J31" s="159">
        <f ca="1">IF($H$60=1,OFFSET('Raw Data'!$V$6,$V31,LOOKUP($B$55,'Raw Data'!$P$6:$P$10,'Raw Data'!$R$6:$R$10)+2),OFFSET('Raw Data'!$AK$6,$V31,LOOKUP($B$55,'Raw Data'!$P$6:$P$10,'Raw Data'!$R$6:$R$10)+2))</f>
        <v>0</v>
      </c>
      <c r="K31" s="48">
        <f t="shared" ca="1" si="25"/>
        <v>0</v>
      </c>
      <c r="L31" s="48">
        <f t="shared" ca="1" si="26"/>
        <v>0</v>
      </c>
      <c r="M31" s="48">
        <f t="shared" ca="1" si="27"/>
        <v>0</v>
      </c>
      <c r="N31" s="49">
        <f ca="1">+'Raw Data'!AZ29</f>
        <v>0</v>
      </c>
      <c r="O31" s="50">
        <f ca="1">+'Raw Data'!BA29</f>
        <v>0</v>
      </c>
      <c r="P31" s="54">
        <f ca="1">+'Raw Data'!BB29</f>
        <v>0</v>
      </c>
      <c r="Q31" s="56">
        <f ca="1">+'Raw Data'!BC29</f>
        <v>0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5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">
      <c r="A32" s="51">
        <f t="shared" si="33"/>
        <v>37220</v>
      </c>
      <c r="B32" s="47">
        <f ca="1">IF($B$60=1,OFFSET('Raw Data'!$V$6,$V32,LOOKUP($B$53,'Raw Data'!$P$6:$P$10,'Raw Data'!$R$6:$R$10)),OFFSET('Raw Data'!$AK$6,$V32,LOOKUP($B$53,'Raw Data'!$P$6:$P$10,'Raw Data'!$R$6:$R$10)))</f>
        <v>0</v>
      </c>
      <c r="C32" s="48">
        <f ca="1">IF($B$60=1,OFFSET('Raw Data'!$V$6,$V32,LOOKUP($B$53,'Raw Data'!$P$6:$P$10,'Raw Data'!$R$6:$R$10)+1),OFFSET('Raw Data'!$AK$6,$V32,LOOKUP($B$53,'Raw Data'!$P$6:$P$10,'Raw Data'!$R$6:$R$10)+1))</f>
        <v>0</v>
      </c>
      <c r="D32" s="48">
        <f ca="1">IF($B$60=1,OFFSET('Raw Data'!$V$6,$V32,LOOKUP($B$53,'Raw Data'!$P$6:$P$10,'Raw Data'!$R$6:$R$10)+2),OFFSET('Raw Data'!$AK$6,$V32,LOOKUP($B$53,'Raw Data'!$P$6:$P$10,'Raw Data'!$R$6:$R$10)+2))</f>
        <v>0</v>
      </c>
      <c r="E32" s="47">
        <f ca="1">IF($E$60=1,OFFSET('Raw Data'!$V$6,$V32,LOOKUP($B$54,'Raw Data'!$P$6:$P$10,'Raw Data'!$R$6:$R$10)),OFFSET('Raw Data'!$AK$6,$V32,LOOKUP($B$54,'Raw Data'!$P$6:$P$10,'Raw Data'!$R$6:$R$10)))</f>
        <v>0</v>
      </c>
      <c r="F32" s="48">
        <f ca="1">IF($E$60=1,OFFSET('Raw Data'!$V$6,$V32,LOOKUP($B$54,'Raw Data'!$P$6:$P$10,'Raw Data'!$R$6:$R$10)+1),OFFSET('Raw Data'!$AK$6,$V32,LOOKUP($B$54,'Raw Data'!$P$6:$P$10,'Raw Data'!$R$6:$R$10)+1))</f>
        <v>0</v>
      </c>
      <c r="G32" s="48">
        <f ca="1">IF($E$60=1,OFFSET('Raw Data'!$V$6,$V32,LOOKUP($B$54,'Raw Data'!$P$6:$P$10,'Raw Data'!$R$6:$R$10)+2),OFFSET('Raw Data'!$AK$6,$V32,LOOKUP($B$54,'Raw Data'!$P$6:$P$10,'Raw Data'!$R$6:$R$10)+2))</f>
        <v>0</v>
      </c>
      <c r="H32" s="157">
        <f ca="1">IF($H$60=1,OFFSET('Raw Data'!$V$6,$V32,LOOKUP($B$55,'Raw Data'!$P$6:$P$10,'Raw Data'!$R$6:$R$10)),OFFSET('Raw Data'!$AK$6,$V32,LOOKUP($B$55,'Raw Data'!$P$6:$P$10,'Raw Data'!$R$6:$R$10)))</f>
        <v>0</v>
      </c>
      <c r="I32" s="158">
        <f ca="1">IF($H$60=1,OFFSET('Raw Data'!$V$6,$V32,LOOKUP($B$55,'Raw Data'!$P$6:$P$10,'Raw Data'!$R$6:$R$10)+1),OFFSET('Raw Data'!$AK$6,$V32,LOOKUP($B$55,'Raw Data'!$P$6:$P$10,'Raw Data'!$R$6:$R$10)+1))</f>
        <v>0</v>
      </c>
      <c r="J32" s="159">
        <f ca="1">IF($H$60=1,OFFSET('Raw Data'!$V$6,$V32,LOOKUP($B$55,'Raw Data'!$P$6:$P$10,'Raw Data'!$R$6:$R$10)+2),OFFSET('Raw Data'!$AK$6,$V32,LOOKUP($B$55,'Raw Data'!$P$6:$P$10,'Raw Data'!$R$6:$R$10)+2))</f>
        <v>0</v>
      </c>
      <c r="K32" s="48">
        <f t="shared" ca="1" si="25"/>
        <v>0</v>
      </c>
      <c r="L32" s="48">
        <f t="shared" ca="1" si="26"/>
        <v>0</v>
      </c>
      <c r="M32" s="48">
        <f t="shared" ca="1" si="27"/>
        <v>0</v>
      </c>
      <c r="N32" s="49">
        <f ca="1">+'Raw Data'!AZ30</f>
        <v>0</v>
      </c>
      <c r="O32" s="50">
        <f ca="1">+'Raw Data'!BA30</f>
        <v>0</v>
      </c>
      <c r="P32" s="54">
        <f ca="1">+'Raw Data'!BB30</f>
        <v>0</v>
      </c>
      <c r="Q32" s="56">
        <f ca="1">+'Raw Data'!BC30</f>
        <v>0</v>
      </c>
      <c r="R32" s="54" t="e">
        <f>+Temp!J28</f>
        <v>#N/A</v>
      </c>
      <c r="S32" s="56" t="e">
        <f>+Temp!K28</f>
        <v>#N/A</v>
      </c>
      <c r="T32" s="127" t="e">
        <f>+Temp!Q28</f>
        <v>#N/A</v>
      </c>
      <c r="U32" s="132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">
      <c r="A33" s="51">
        <f t="shared" si="33"/>
        <v>37221</v>
      </c>
      <c r="B33" s="42">
        <f ca="1">IF($B$60=1,OFFSET('Raw Data'!$V$6,$V33,LOOKUP($B$53,'Raw Data'!$P$6:$P$10,'Raw Data'!$R$6:$R$10)),OFFSET('Raw Data'!$AK$6,$V33,LOOKUP($B$53,'Raw Data'!$P$6:$P$10,'Raw Data'!$R$6:$R$10)))</f>
        <v>0</v>
      </c>
      <c r="C33" s="43">
        <f ca="1">IF($B$60=1,OFFSET('Raw Data'!$V$6,$V33,LOOKUP($B$53,'Raw Data'!$P$6:$P$10,'Raw Data'!$R$6:$R$10)+1),OFFSET('Raw Data'!$AK$6,$V33,LOOKUP($B$53,'Raw Data'!$P$6:$P$10,'Raw Data'!$R$6:$R$10)+1))</f>
        <v>0</v>
      </c>
      <c r="D33" s="43">
        <f ca="1">IF($B$60=1,OFFSET('Raw Data'!$V$6,$V33,LOOKUP($B$53,'Raw Data'!$P$6:$P$10,'Raw Data'!$R$6:$R$10)+2),OFFSET('Raw Data'!$AK$6,$V33,LOOKUP($B$53,'Raw Data'!$P$6:$P$10,'Raw Data'!$R$6:$R$10)+2))</f>
        <v>0</v>
      </c>
      <c r="E33" s="42">
        <f ca="1">IF($E$60=1,OFFSET('Raw Data'!$V$6,$V33,LOOKUP($B$54,'Raw Data'!$P$6:$P$10,'Raw Data'!$R$6:$R$10)),OFFSET('Raw Data'!$AK$6,$V33,LOOKUP($B$54,'Raw Data'!$P$6:$P$10,'Raw Data'!$R$6:$R$10)))</f>
        <v>0</v>
      </c>
      <c r="F33" s="43">
        <f ca="1">IF($E$60=1,OFFSET('Raw Data'!$V$6,$V33,LOOKUP($B$54,'Raw Data'!$P$6:$P$10,'Raw Data'!$R$6:$R$10)+1),OFFSET('Raw Data'!$AK$6,$V33,LOOKUP($B$54,'Raw Data'!$P$6:$P$10,'Raw Data'!$R$6:$R$10)+1))</f>
        <v>0</v>
      </c>
      <c r="G33" s="43">
        <f ca="1">IF($E$60=1,OFFSET('Raw Data'!$V$6,$V33,LOOKUP($B$54,'Raw Data'!$P$6:$P$10,'Raw Data'!$R$6:$R$10)+2),OFFSET('Raw Data'!$AK$6,$V33,LOOKUP($B$54,'Raw Data'!$P$6:$P$10,'Raw Data'!$R$6:$R$10)+2))</f>
        <v>0</v>
      </c>
      <c r="H33" s="154">
        <f ca="1">IF($H$60=1,OFFSET('Raw Data'!$V$6,$V33,LOOKUP($B$55,'Raw Data'!$P$6:$P$10,'Raw Data'!$R$6:$R$10)),OFFSET('Raw Data'!$AK$6,$V33,LOOKUP($B$55,'Raw Data'!$P$6:$P$10,'Raw Data'!$R$6:$R$10)))</f>
        <v>0</v>
      </c>
      <c r="I33" s="155">
        <f ca="1">IF($H$60=1,OFFSET('Raw Data'!$V$6,$V33,LOOKUP($B$55,'Raw Data'!$P$6:$P$10,'Raw Data'!$R$6:$R$10)+1),OFFSET('Raw Data'!$AK$6,$V33,LOOKUP($B$55,'Raw Data'!$P$6:$P$10,'Raw Data'!$R$6:$R$10)+1))</f>
        <v>0</v>
      </c>
      <c r="J33" s="156">
        <f ca="1">IF($H$60=1,OFFSET('Raw Data'!$V$6,$V33,LOOKUP($B$55,'Raw Data'!$P$6:$P$10,'Raw Data'!$R$6:$R$10)+2),OFFSET('Raw Data'!$AK$6,$V33,LOOKUP($B$55,'Raw Data'!$P$6:$P$10,'Raw Data'!$R$6:$R$10)+2))</f>
        <v>0</v>
      </c>
      <c r="K33" s="43">
        <f t="shared" ca="1" si="25"/>
        <v>0</v>
      </c>
      <c r="L33" s="43">
        <f t="shared" ca="1" si="26"/>
        <v>0</v>
      </c>
      <c r="M33" s="43">
        <f t="shared" ca="1" si="27"/>
        <v>0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5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">
      <c r="A34" s="51">
        <f t="shared" si="33"/>
        <v>37222</v>
      </c>
      <c r="B34" s="42">
        <f ca="1">IF($B$60=1,OFFSET('Raw Data'!$V$6,$V34,LOOKUP($B$53,'Raw Data'!$P$6:$P$10,'Raw Data'!$R$6:$R$10)),OFFSET('Raw Data'!$AK$6,$V34,LOOKUP($B$53,'Raw Data'!$P$6:$P$10,'Raw Data'!$R$6:$R$10)))</f>
        <v>0</v>
      </c>
      <c r="C34" s="43">
        <f ca="1">IF($B$60=1,OFFSET('Raw Data'!$V$6,$V34,LOOKUP($B$53,'Raw Data'!$P$6:$P$10,'Raw Data'!$R$6:$R$10)+1),OFFSET('Raw Data'!$AK$6,$V34,LOOKUP($B$53,'Raw Data'!$P$6:$P$10,'Raw Data'!$R$6:$R$10)+1))</f>
        <v>0</v>
      </c>
      <c r="D34" s="43">
        <f ca="1">IF($B$60=1,OFFSET('Raw Data'!$V$6,$V34,LOOKUP($B$53,'Raw Data'!$P$6:$P$10,'Raw Data'!$R$6:$R$10)+2),OFFSET('Raw Data'!$AK$6,$V34,LOOKUP($B$53,'Raw Data'!$P$6:$P$10,'Raw Data'!$R$6:$R$10)+2))</f>
        <v>0</v>
      </c>
      <c r="E34" s="42">
        <f ca="1">IF($E$60=1,OFFSET('Raw Data'!$V$6,$V34,LOOKUP($B$54,'Raw Data'!$P$6:$P$10,'Raw Data'!$R$6:$R$10)),OFFSET('Raw Data'!$AK$6,$V34,LOOKUP($B$54,'Raw Data'!$P$6:$P$10,'Raw Data'!$R$6:$R$10)))</f>
        <v>0</v>
      </c>
      <c r="F34" s="43">
        <f ca="1">IF($E$60=1,OFFSET('Raw Data'!$V$6,$V34,LOOKUP($B$54,'Raw Data'!$P$6:$P$10,'Raw Data'!$R$6:$R$10)+1),OFFSET('Raw Data'!$AK$6,$V34,LOOKUP($B$54,'Raw Data'!$P$6:$P$10,'Raw Data'!$R$6:$R$10)+1))</f>
        <v>0</v>
      </c>
      <c r="G34" s="43">
        <f ca="1">IF($E$60=1,OFFSET('Raw Data'!$V$6,$V34,LOOKUP($B$54,'Raw Data'!$P$6:$P$10,'Raw Data'!$R$6:$R$10)+2),OFFSET('Raw Data'!$AK$6,$V34,LOOKUP($B$54,'Raw Data'!$P$6:$P$10,'Raw Data'!$R$6:$R$10)+2))</f>
        <v>0</v>
      </c>
      <c r="H34" s="154">
        <f ca="1">IF($H$60=1,OFFSET('Raw Data'!$V$6,$V34,LOOKUP($B$55,'Raw Data'!$P$6:$P$10,'Raw Data'!$R$6:$R$10)),OFFSET('Raw Data'!$AK$6,$V34,LOOKUP($B$55,'Raw Data'!$P$6:$P$10,'Raw Data'!$R$6:$R$10)))</f>
        <v>0</v>
      </c>
      <c r="I34" s="155">
        <f ca="1">IF($H$60=1,OFFSET('Raw Data'!$V$6,$V34,LOOKUP($B$55,'Raw Data'!$P$6:$P$10,'Raw Data'!$R$6:$R$10)+1),OFFSET('Raw Data'!$AK$6,$V34,LOOKUP($B$55,'Raw Data'!$P$6:$P$10,'Raw Data'!$R$6:$R$10)+1))</f>
        <v>0</v>
      </c>
      <c r="J34" s="156">
        <f ca="1">IF($H$60=1,OFFSET('Raw Data'!$V$6,$V34,LOOKUP($B$55,'Raw Data'!$P$6:$P$10,'Raw Data'!$R$6:$R$10)+2),OFFSET('Raw Data'!$AK$6,$V34,LOOKUP($B$55,'Raw Data'!$P$6:$P$10,'Raw Data'!$R$6:$R$10)+2))</f>
        <v>0</v>
      </c>
      <c r="K34" s="43">
        <f t="shared" ca="1" si="25"/>
        <v>0</v>
      </c>
      <c r="L34" s="43">
        <f t="shared" ca="1" si="26"/>
        <v>0</v>
      </c>
      <c r="M34" s="43">
        <f t="shared" ca="1" si="27"/>
        <v>0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5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">
      <c r="A35" s="51">
        <f t="shared" si="33"/>
        <v>37223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5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37224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5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37225</v>
      </c>
      <c r="B37" s="42">
        <f ca="1">IF($B$60=1,OFFSET('Raw Data'!$V$6,$V37,LOOKUP($B$53,'Raw Data'!$P$6:$P$10,'Raw Data'!$R$6:$R$10)),OFFSET('Raw Data'!$AK$6,$V37,LOOKUP($B$53,'Raw Data'!$P$6:$P$10,'Raw Data'!$R$6:$R$10)))</f>
        <v>0</v>
      </c>
      <c r="C37" s="43">
        <f ca="1">IF($B$60=1,OFFSET('Raw Data'!$V$6,$V37,LOOKUP($B$53,'Raw Data'!$P$6:$P$10,'Raw Data'!$R$6:$R$10)+1),OFFSET('Raw Data'!$AK$6,$V37,LOOKUP($B$53,'Raw Data'!$P$6:$P$10,'Raw Data'!$R$6:$R$10)+1))</f>
        <v>0</v>
      </c>
      <c r="D37" s="43">
        <f ca="1">IF($B$60=1,OFFSET('Raw Data'!$V$6,$V37,LOOKUP($B$53,'Raw Data'!$P$6:$P$10,'Raw Data'!$R$6:$R$10)+2),OFFSET('Raw Data'!$AK$6,$V37,LOOKUP($B$53,'Raw Data'!$P$6:$P$10,'Raw Data'!$R$6:$R$10)+2))</f>
        <v>0</v>
      </c>
      <c r="E37" s="42">
        <f ca="1">IF($E$60=1,OFFSET('Raw Data'!$V$6,$V37,LOOKUP($B$54,'Raw Data'!$P$6:$P$10,'Raw Data'!$R$6:$R$10)),OFFSET('Raw Data'!$AK$6,$V37,LOOKUP($B$54,'Raw Data'!$P$6:$P$10,'Raw Data'!$R$6:$R$10)))</f>
        <v>0</v>
      </c>
      <c r="F37" s="43">
        <f ca="1">IF($E$60=1,OFFSET('Raw Data'!$V$6,$V37,LOOKUP($B$54,'Raw Data'!$P$6:$P$10,'Raw Data'!$R$6:$R$10)+1),OFFSET('Raw Data'!$AK$6,$V37,LOOKUP($B$54,'Raw Data'!$P$6:$P$10,'Raw Data'!$R$6:$R$10)+1))</f>
        <v>0</v>
      </c>
      <c r="G37" s="43">
        <f ca="1">IF($E$60=1,OFFSET('Raw Data'!$V$6,$V37,LOOKUP($B$54,'Raw Data'!$P$6:$P$10,'Raw Data'!$R$6:$R$10)+2),OFFSET('Raw Data'!$AK$6,$V37,LOOKUP($B$54,'Raw Data'!$P$6:$P$10,'Raw Data'!$R$6:$R$10)+2))</f>
        <v>0</v>
      </c>
      <c r="H37" s="154">
        <f ca="1">IF($H$60=1,OFFSET('Raw Data'!$V$6,$V37,LOOKUP($B$55,'Raw Data'!$P$6:$P$10,'Raw Data'!$R$6:$R$10)),OFFSET('Raw Data'!$AK$6,$V37,LOOKUP($B$55,'Raw Data'!$P$6:$P$10,'Raw Data'!$R$6:$R$10)))</f>
        <v>0</v>
      </c>
      <c r="I37" s="155">
        <f ca="1">IF($H$60=1,OFFSET('Raw Data'!$V$6,$V37,LOOKUP($B$55,'Raw Data'!$P$6:$P$10,'Raw Data'!$R$6:$R$10)+1),OFFSET('Raw Data'!$AK$6,$V37,LOOKUP($B$55,'Raw Data'!$P$6:$P$10,'Raw Data'!$R$6:$R$10)+1))</f>
        <v>0</v>
      </c>
      <c r="J37" s="156">
        <f ca="1">IF($H$60=1,OFFSET('Raw Data'!$V$6,$V37,LOOKUP($B$55,'Raw Data'!$P$6:$P$10,'Raw Data'!$R$6:$R$10)+2),OFFSET('Raw Data'!$AK$6,$V37,LOOKUP($B$55,'Raw Data'!$P$6:$P$10,'Raw Data'!$R$6:$R$10)+2))</f>
        <v>0</v>
      </c>
      <c r="K37" s="43">
        <f t="shared" ca="1" si="25"/>
        <v>0</v>
      </c>
      <c r="L37" s="43">
        <f t="shared" ca="1" si="26"/>
        <v>0</v>
      </c>
      <c r="M37" s="43">
        <f t="shared" ca="1" si="27"/>
        <v>0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5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37226</v>
      </c>
      <c r="B38" s="237">
        <f ca="1">IF($B$60=1,OFFSET('Raw Data'!$V$6,$V38,LOOKUP($B$53,'Raw Data'!$P$6:$P$10,'Raw Data'!$R$6:$R$10)),OFFSET('Raw Data'!$AK$6,$V38,LOOKUP($B$53,'Raw Data'!$P$6:$P$10,'Raw Data'!$R$6:$R$10)))</f>
        <v>0</v>
      </c>
      <c r="C38" s="238">
        <f ca="1">IF($B$60=1,OFFSET('Raw Data'!$V$6,$V38,LOOKUP($B$53,'Raw Data'!$P$6:$P$10,'Raw Data'!$R$6:$R$10)+1),OFFSET('Raw Data'!$AK$6,$V38,LOOKUP($B$53,'Raw Data'!$P$6:$P$10,'Raw Data'!$R$6:$R$10)+1))</f>
        <v>0</v>
      </c>
      <c r="D38" s="238">
        <f ca="1">IF($B$60=1,OFFSET('Raw Data'!$V$6,$V38,LOOKUP($B$53,'Raw Data'!$P$6:$P$10,'Raw Data'!$R$6:$R$10)+2),OFFSET('Raw Data'!$AK$6,$V38,LOOKUP($B$53,'Raw Data'!$P$6:$P$10,'Raw Data'!$R$6:$R$10)+2))</f>
        <v>0</v>
      </c>
      <c r="E38" s="237">
        <f ca="1">IF($E$60=1,OFFSET('Raw Data'!$V$6,$V38,LOOKUP($B$54,'Raw Data'!$P$6:$P$10,'Raw Data'!$R$6:$R$10)),OFFSET('Raw Data'!$AK$6,$V38,LOOKUP($B$54,'Raw Data'!$P$6:$P$10,'Raw Data'!$R$6:$R$10)))</f>
        <v>0</v>
      </c>
      <c r="F38" s="238">
        <f ca="1">IF($E$60=1,OFFSET('Raw Data'!$V$6,$V38,LOOKUP($B$54,'Raw Data'!$P$6:$P$10,'Raw Data'!$R$6:$R$10)+1),OFFSET('Raw Data'!$AK$6,$V38,LOOKUP($B$54,'Raw Data'!$P$6:$P$10,'Raw Data'!$R$6:$R$10)+1))</f>
        <v>0</v>
      </c>
      <c r="G38" s="238">
        <f ca="1">IF($E$60=1,OFFSET('Raw Data'!$V$6,$V38,LOOKUP($B$54,'Raw Data'!$P$6:$P$10,'Raw Data'!$R$6:$R$10)+2),OFFSET('Raw Data'!$AK$6,$V38,LOOKUP($B$54,'Raw Data'!$P$6:$P$10,'Raw Data'!$R$6:$R$10)+2))</f>
        <v>0</v>
      </c>
      <c r="H38" s="239">
        <f ca="1">IF($H$60=1,OFFSET('Raw Data'!$V$6,$V38,LOOKUP($B$55,'Raw Data'!$P$6:$P$10,'Raw Data'!$R$6:$R$10)),OFFSET('Raw Data'!$AK$6,$V38,LOOKUP($B$55,'Raw Data'!$P$6:$P$10,'Raw Data'!$R$6:$R$10)))</f>
        <v>0</v>
      </c>
      <c r="I38" s="240">
        <f ca="1">IF($H$60=1,OFFSET('Raw Data'!$V$6,$V38,LOOKUP($B$55,'Raw Data'!$P$6:$P$10,'Raw Data'!$R$6:$R$10)+1),OFFSET('Raw Data'!$AK$6,$V38,LOOKUP($B$55,'Raw Data'!$P$6:$P$10,'Raw Data'!$R$6:$R$10)+1))</f>
        <v>0</v>
      </c>
      <c r="J38" s="241">
        <f ca="1">IF($H$60=1,OFFSET('Raw Data'!$V$6,$V38,LOOKUP($B$55,'Raw Data'!$P$6:$P$10,'Raw Data'!$R$6:$R$10)+2),OFFSET('Raw Data'!$AK$6,$V38,LOOKUP($B$55,'Raw Data'!$P$6:$P$10,'Raw Data'!$R$6:$R$10)+2))</f>
        <v>0</v>
      </c>
      <c r="K38" s="238">
        <f t="shared" ca="1" si="25"/>
        <v>0</v>
      </c>
      <c r="L38" s="238">
        <f t="shared" ca="1" si="26"/>
        <v>0</v>
      </c>
      <c r="M38" s="238">
        <f t="shared" ca="1" si="27"/>
        <v>0</v>
      </c>
      <c r="N38" s="242">
        <f ca="1">+'Raw Data'!AZ36</f>
        <v>0</v>
      </c>
      <c r="O38" s="243">
        <f ca="1">+'Raw Data'!BA36</f>
        <v>0</v>
      </c>
      <c r="P38" s="244">
        <f ca="1">+'Raw Data'!BB36</f>
        <v>0</v>
      </c>
      <c r="Q38" s="245">
        <f ca="1">+'Raw Data'!BC36</f>
        <v>0</v>
      </c>
      <c r="R38" s="244" t="e">
        <f>+Temp!J34</f>
        <v>#N/A</v>
      </c>
      <c r="S38" s="245" t="e">
        <f>+Temp!K34</f>
        <v>#N/A</v>
      </c>
      <c r="T38" s="246" t="e">
        <f>+Temp!Q34</f>
        <v>#N/A</v>
      </c>
      <c r="U38" s="247" t="e">
        <f t="shared" ca="1" si="28"/>
        <v>#N/A</v>
      </c>
      <c r="V38">
        <v>30</v>
      </c>
      <c r="W38" s="63">
        <f>+'Raw Data'!S36</f>
        <v>5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EH</v>
      </c>
      <c r="M39" s="41" t="str">
        <f>+M7</f>
        <v>WH - EH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24.109999999999996</v>
      </c>
      <c r="C45" s="70"/>
      <c r="D45" s="70"/>
      <c r="E45" s="71">
        <f ca="1">+SUMIF(AB8:AB38,"&gt;0",AB8:AB38)/COUNTIF(AB8:AB38,"&gt;0")</f>
        <v>24.109999999999996</v>
      </c>
      <c r="F45" s="71"/>
      <c r="G45" s="71"/>
      <c r="H45" s="160">
        <f ca="1">+SUMIF(AF8:AF38,"&gt;0",AF8:AF38)/COUNTIF(AF8:AF38,"&gt;0")</f>
        <v>34.327500000000001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30611.09375</v>
      </c>
      <c r="O45" s="73" t="s">
        <v>50</v>
      </c>
      <c r="P45" s="74">
        <f ca="1">+MAX(P8:P38)</f>
        <v>34003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16.609107142857141</v>
      </c>
      <c r="C46" s="76"/>
      <c r="D46" s="76"/>
      <c r="E46" s="77">
        <f ca="1">+SUMIF(AC8:AC38,"&gt;0",AC8:AC38)/COUNTIF(AC8:AC38,"&gt;0")</f>
        <v>16.609107142857141</v>
      </c>
      <c r="F46" s="77"/>
      <c r="G46" s="77"/>
      <c r="H46" s="161">
        <f ca="1">+SUMIF(AG8:AG38,"&gt;0",AG8:AG38)/COUNTIF(AG8:AG38,"&gt;0")</f>
        <v>19.792678571428574</v>
      </c>
      <c r="I46" s="76"/>
      <c r="J46" s="98" t="str">
        <f>IF(B63=1,"Peak","Off")</f>
        <v>Peak</v>
      </c>
      <c r="K46" s="80">
        <f ca="1">+AVERAGE(AN8:AN38)</f>
        <v>0</v>
      </c>
      <c r="L46" s="80">
        <f ca="1">+AVERAGE(AQ8:AQ38)</f>
        <v>-2.4662931034482751</v>
      </c>
      <c r="M46" s="80">
        <f ca="1">+AVERAGE(AT8:AT38)</f>
        <v>-2.4662931034482751</v>
      </c>
      <c r="N46" s="78">
        <f ca="1">+SUMIF(AK8:AK38,"&gt;0",AK8:AK38)/COUNTIF(AK8:AK38,"&gt;0")</f>
        <v>23207.875</v>
      </c>
      <c r="O46" s="79" t="s">
        <v>51</v>
      </c>
      <c r="P46" s="90">
        <f t="array" aca="1" ref="P46" ca="1">MIN(IF(Q8:Q38&gt;0,Q8:Q38))</f>
        <v>19204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21.634705357142856</v>
      </c>
      <c r="C47" s="76"/>
      <c r="D47" s="76"/>
      <c r="E47" s="81">
        <f ca="1">+E45*0.67+E46*0.33</f>
        <v>21.634705357142856</v>
      </c>
      <c r="F47" s="81"/>
      <c r="G47" s="81"/>
      <c r="H47" s="162">
        <f ca="1">+H45*0.67+H46*0.33</f>
        <v>29.531008928571431</v>
      </c>
      <c r="I47" s="76"/>
      <c r="J47" s="99"/>
      <c r="K47" s="76"/>
      <c r="L47" s="76"/>
      <c r="M47" s="76"/>
      <c r="N47" s="82">
        <f ca="1">+N45*0.67+N46*0.33</f>
        <v>28168.031562500004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21.510937499999997</v>
      </c>
      <c r="C48" s="76"/>
      <c r="D48" s="76"/>
      <c r="E48" s="84">
        <f ca="1">+SUMIF(AD8:AD38,"&gt;0",AD8:AD38)/COUNTIF(AD8:AD38,"&gt;0")</f>
        <v>21.510937499999997</v>
      </c>
      <c r="F48" s="84"/>
      <c r="G48" s="84"/>
      <c r="H48" s="163">
        <f ca="1">+SUMIF(AH8:AH38,"&gt;0",AH8:AH38)/COUNTIF(AH8:AH38,"&gt;0")</f>
        <v>32.918750000000003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25810.34375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14.480625</v>
      </c>
      <c r="C49" s="76"/>
      <c r="D49" s="76"/>
      <c r="E49" s="77">
        <f ca="1">+SUMIF(AE8:AE38,"&gt;0",AE8:AE38)/COUNTIF(AE8:AE38,"&gt;0")</f>
        <v>14.480625</v>
      </c>
      <c r="F49" s="77"/>
      <c r="G49" s="77"/>
      <c r="H49" s="161">
        <f ca="1">+SUMIF(AI8:AI38,"&gt;0",AI8:AI38)/COUNTIF(AI8:AI38,"&gt;0")</f>
        <v>16.350000000000001</v>
      </c>
      <c r="I49" s="76"/>
      <c r="J49" s="98" t="str">
        <f>+J46</f>
        <v>Peak</v>
      </c>
      <c r="K49" s="80">
        <f ca="1">+AVERAGE(AO8:AO38)</f>
        <v>0</v>
      </c>
      <c r="L49" s="80">
        <f ca="1">+AVERAGE(AR8:AR38)</f>
        <v>-11.407812500000004</v>
      </c>
      <c r="M49" s="80">
        <f ca="1">+AVERAGE(AU8:AU38)</f>
        <v>-11.407812500000004</v>
      </c>
      <c r="N49" s="78">
        <f ca="1">+SUMIF(AM8:AM38,"&gt;0",AM8:AM38)/COUNTIF(AM8:AM38,"&gt;0")</f>
        <v>20727.3125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19.190934374999998</v>
      </c>
      <c r="C50" s="76"/>
      <c r="D50" s="76"/>
      <c r="E50" s="81">
        <f ca="1">(E48*0.67+E49*0.33)</f>
        <v>19.190934374999998</v>
      </c>
      <c r="F50" s="81"/>
      <c r="G50" s="81"/>
      <c r="H50" s="162">
        <f ca="1">(H48*0.67+H49*0.33)</f>
        <v>27.451062500000006</v>
      </c>
      <c r="I50" s="87"/>
      <c r="J50" s="87"/>
      <c r="K50" s="87"/>
      <c r="L50" s="87"/>
      <c r="M50" s="87"/>
      <c r="N50" s="88">
        <f ca="1">(N48*0.67+N49*0.33)</f>
        <v>24132.943437500002</v>
      </c>
      <c r="O50" s="87"/>
      <c r="P50" s="89"/>
    </row>
    <row r="51" spans="1:20" x14ac:dyDescent="0.2">
      <c r="A51" s="86" t="s">
        <v>82</v>
      </c>
      <c r="B51" s="169">
        <f ca="1">+AVERAGE(AY8:AY38)</f>
        <v>21.066990740740742</v>
      </c>
      <c r="C51" s="170"/>
      <c r="D51" s="170"/>
      <c r="E51" s="169">
        <f ca="1">+AVERAGE(AZ8:AZ38)</f>
        <v>21.066990740740742</v>
      </c>
      <c r="F51" s="170"/>
      <c r="G51" s="170"/>
      <c r="H51" s="171">
        <f ca="1">+AVERAGE(BA8:BA38)</f>
        <v>29.018842592592591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2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2</v>
      </c>
      <c r="H60">
        <v>2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1658"/>
  <sheetViews>
    <sheetView zoomScale="75" workbookViewId="0">
      <pane xSplit="1" ySplit="2" topLeftCell="B31576" activePane="bottomRight" state="frozen"/>
      <selection pane="topRight" activeCell="B1" sqref="B1"/>
      <selection pane="bottomLeft" activeCell="A3" sqref="A3"/>
      <selection pane="bottomRight" activeCell="J31596" sqref="J31596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140625" bestFit="1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48" t="s">
        <v>9</v>
      </c>
      <c r="D1" s="248"/>
      <c r="E1" s="248"/>
      <c r="F1" s="248"/>
      <c r="G1" s="249"/>
      <c r="H1" s="250" t="s">
        <v>8</v>
      </c>
      <c r="I1" s="251"/>
      <c r="J1" s="251"/>
      <c r="K1" s="251"/>
      <c r="L1" s="249"/>
      <c r="U1" t="s">
        <v>13</v>
      </c>
      <c r="V1" s="6">
        <f>MATCH(Strips!B1,A:A,0)-2</f>
        <v>31441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4</v>
      </c>
      <c r="T6" s="10">
        <v>0</v>
      </c>
      <c r="U6" s="13">
        <f>+Date</f>
        <v>37196</v>
      </c>
      <c r="V6" s="144">
        <f ca="1">SUMIF(OFFSET($N$2,$V$1+$T6,0,24,1),"On",OFFSET($C$2,$V$1+$T6,0,24,1))/16</f>
        <v>18.91375</v>
      </c>
      <c r="W6" s="20">
        <f ca="1">SUMIF(OFFSET($N$2,$V$1+$T6,0,24,1),"Off",OFFSET($C$2,$V$1+$T6,0,24,1))/8</f>
        <v>13.102500000000001</v>
      </c>
      <c r="X6" s="20">
        <f ca="1">SUMIF(OFFSET($O$2,$V$1+$T6,0,24,1),"&gt;0",OFFSET($C$2,$V$1+$T6,0,24,1))/24</f>
        <v>16.976666666666663</v>
      </c>
      <c r="Y6" s="20">
        <f ca="1">SUMIF(OFFSET($N$2,$V$1+$T6,0,24,1),"On",OFFSET($D$2,$V$1+$T6,0,24,1))/16</f>
        <v>39.454999999999998</v>
      </c>
      <c r="Z6" s="20">
        <f ca="1">SUMIF(OFFSET($N$2,$V$1+$T6,0,24,1),"Off",OFFSET($D$2,$V$1+$T6,0,24,1))/8</f>
        <v>17.143750000000001</v>
      </c>
      <c r="AA6" s="20">
        <f ca="1">SUMIF(OFFSET($O$2,$V$1+$T6,0,24,1),"&gt;0",OFFSET($D$2,$V$1+$T6,0,24,1))/24</f>
        <v>32.017916666666672</v>
      </c>
      <c r="AB6" s="25">
        <f ca="1">SUMIF(OFFSET($N$2,$V$1+$T6,0,24,1),"On",OFFSET($E$2,$V$1+$T6,0,24,1))/16</f>
        <v>58.314999999999998</v>
      </c>
      <c r="AC6" s="25">
        <f ca="1">SUMIF(OFFSET($N$2,$V$1+$T6,0,24,1),"Off",OFFSET($E$2,$V$1+$T6,0,24,1))/8</f>
        <v>19.943750000000001</v>
      </c>
      <c r="AD6" s="25">
        <f ca="1">SUMIF(OFFSET($O$2,$V$1+$T6,0,24,1),"&gt;0",OFFSET($E$2,$V$1+$T6,0,24,1))/24</f>
        <v>45.524583333333332</v>
      </c>
      <c r="AE6" s="25">
        <f ca="1">SUMIF(OFFSET($N$2,$V$1+$T6,0,24,1),"On",OFFSET($F$2,$V$1+$T6,0,24,1))/16</f>
        <v>37.700000000000003</v>
      </c>
      <c r="AF6" s="25">
        <f ca="1">SUMIF(OFFSET($N$2,$V$1+$T6,0,24,1),"Off",OFFSET($F$2,$V$1+$T6,0,24,1))/8</f>
        <v>14.38625</v>
      </c>
      <c r="AG6" s="25">
        <f ca="1">SUMIF(OFFSET($O$2,$V$1+$T6,0,24,1),"&gt;0",OFFSET($F$2,$V$1+$T6,0,24,1))/24</f>
        <v>29.928749999999997</v>
      </c>
      <c r="AH6" s="25">
        <f ca="1">SUMIF(OFFSET($N$2,$V$1+$T6,0,24,1),"On",OFFSET($G$2,$V$1+$T6,0,24,1))/16</f>
        <v>32.832500000000003</v>
      </c>
      <c r="AI6" s="25">
        <f ca="1">SUMIF(OFFSET($N$2,$V$1+$T6,0,24,1),"Off",OFFSET($G$2,$V$1+$T6,0,24,1))/8</f>
        <v>10.19125</v>
      </c>
      <c r="AJ6" s="25">
        <f ca="1">SUMIF(OFFSET($O$2,$V$1+$T6,0,24,1),"&gt;0",OFFSET($G$2,$V$1+$T6,0,24,1))/24</f>
        <v>25.285416666666663</v>
      </c>
      <c r="AK6" s="144">
        <f ca="1">SUMIF(OFFSET($N$2,$V$1+$T6,0,24,1),"On",OFFSET($H$2,$V$1+$T6,0,24,1))/16</f>
        <v>25.501249999999999</v>
      </c>
      <c r="AL6" s="20">
        <f ca="1">SUMIF(OFFSET($N$2,$V$1+$T6,0,24,1),"Off",OFFSET($H$2,$V$1+$T6,0,24,1))/8</f>
        <v>15.561249999999999</v>
      </c>
      <c r="AM6" s="20">
        <f ca="1">SUMIF(OFFSET($O$2,$V$1+$T6,0,24,1),"&gt;0",OFFSET($H$2,$V$1+$T6,0,24,1))/24</f>
        <v>22.187916666666666</v>
      </c>
      <c r="AN6" s="20">
        <f ca="1">SUMIF(OFFSET($N$2,$V$1+$T6,0,24,1),"On",OFFSET($I$2,$V$1+$T6,0,24,1))/16</f>
        <v>34.809374999999996</v>
      </c>
      <c r="AO6" s="20">
        <f ca="1">SUMIF(OFFSET($N$2,$V$1+$T6,0,24,1),"Off",OFFSET($I$2,$V$1+$T6,0,24,1))/8</f>
        <v>20.83625</v>
      </c>
      <c r="AP6" s="20">
        <f ca="1">SUMIF(OFFSET($O$2,$V$1+$T6,0,24,1),"&gt;0",OFFSET($I$2,$V$1+$T6,0,24,1))/24</f>
        <v>30.15166666666666</v>
      </c>
      <c r="AQ6" s="20">
        <f ca="1">SUMIF(OFFSET($N$2,$V$1+$T6,0,24,1),"On",OFFSET($J$2,$V$1+$T6,0,24,1))/16</f>
        <v>39.314999999999998</v>
      </c>
      <c r="AR6" s="20">
        <f ca="1">SUMIF(OFFSET($N$2,$V$1+$T6,0,24,1),"Off",OFFSET($J$2,$V$1+$T6,0,24,1))/8</f>
        <v>23.845000000000002</v>
      </c>
      <c r="AS6" s="20">
        <f ca="1">SUMIF(OFFSET($O$2,$V$1+$T6,0,24,1),"&gt;0",OFFSET($J$2,$V$1+$T6,0,24,1))/24</f>
        <v>34.158333333333331</v>
      </c>
      <c r="AT6" s="20">
        <f ca="1">SUMIF(OFFSET($N$2,$V$1+$T6,0,24,1),"On",OFFSET($K$2,$V$1+$T6,0,24,1))/16</f>
        <v>31.131250000000001</v>
      </c>
      <c r="AU6" s="20">
        <f ca="1">SUMIF(OFFSET($N$2,$V$1+$T6,0,24,1),"Off",OFFSET($K$2,$V$1+$T6,0,24,1))/8</f>
        <v>16.693750000000001</v>
      </c>
      <c r="AV6" s="20">
        <f ca="1">SUMIF(OFFSET($O$2,$V$1+$T6,0,24,1),"&gt;0",OFFSET($K$2,$V$1+$T6,0,24,1))/24</f>
        <v>26.318750000000009</v>
      </c>
      <c r="AW6" s="20">
        <f ca="1">SUMIF(OFFSET($N$2,$V$1+$T6,0,24,1),"On",OFFSET($L$2,$V$1+$T6,0,24,1))/16</f>
        <v>18.099999999999998</v>
      </c>
      <c r="AX6" s="20">
        <f ca="1">SUMIF(OFFSET($N$2,$V$1+$T6,0,24,1),"Off",OFFSET($L$2,$V$1+$T6,0,24,1))/8</f>
        <v>14.367499999999998</v>
      </c>
      <c r="AY6" s="20">
        <f ca="1">SUMIF(OFFSET($O$2,$V$1+$T6,0,24,1),"&gt;0",OFFSET($L$2,$V$1+$T6,0,24,1))/24</f>
        <v>16.855833333333333</v>
      </c>
      <c r="AZ6" s="33">
        <f ca="1">SUMIF(OFFSET($N$2,$V$1+$T6,0,24,1),"On",OFFSET($M$2,$V$1+$T6,0,24,1))/16</f>
        <v>30544.8125</v>
      </c>
      <c r="BA6" s="30">
        <f ca="1">SUMIF(OFFSET($N$2,$V$1+$T6,0,24,1),"Off",OFFSET($M$2,$V$1+$T6,0,24,1))/8</f>
        <v>23299.75</v>
      </c>
      <c r="BB6" s="30">
        <f ca="1">+MAX(OFFSET($M$2,$V$1+$T6,0,24,1))</f>
        <v>33080</v>
      </c>
      <c r="BC6" s="36">
        <f ca="1">MIN(OFFSET($M$2,$V$1+$T6,0,24,1))</f>
        <v>21498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5</v>
      </c>
      <c r="T7" s="11">
        <v>24</v>
      </c>
      <c r="U7" s="7">
        <f>+U6+1</f>
        <v>37197</v>
      </c>
      <c r="V7" s="144">
        <f t="shared" ref="V7:V36" ca="1" si="3">SUMIF(OFFSET($N$2,$V$1+$T7,0,24,1),"On",OFFSET($C$2,$V$1+$T7,0,24,1))/16</f>
        <v>20.786250000000003</v>
      </c>
      <c r="W7" s="20">
        <f t="shared" ref="W7:W36" ca="1" si="4">SUMIF(OFFSET($N$2,$V$1+$T7,0,24,1),"Off",OFFSET($C$2,$V$1+$T7,0,24,1))/8</f>
        <v>14.897499999999999</v>
      </c>
      <c r="X7" s="20">
        <f ca="1">SUMIF(OFFSET($O$2,$V$1+$T7,0,24,1),"&gt;0",OFFSET($C$2,$V$1+$T7,0,24,1))/24</f>
        <v>18.823333333333338</v>
      </c>
      <c r="Y7" s="20">
        <f t="shared" ref="Y7:Y36" ca="1" si="5">SUMIF(OFFSET($N$2,$V$1+$T7,0,24,1),"On",OFFSET($D$2,$V$1+$T7,0,24,1))/16</f>
        <v>41.223749999999995</v>
      </c>
      <c r="Z7" s="20">
        <f t="shared" ref="Z7:Z36" ca="1" si="6">SUMIF(OFFSET($N$2,$V$1+$T7,0,24,1),"Off",OFFSET($D$2,$V$1+$T7,0,24,1))/8</f>
        <v>14.946250000000001</v>
      </c>
      <c r="AA7" s="20">
        <f t="shared" ref="AA7:AA36" ca="1" si="7">SUMIF(OFFSET($O$2,$V$1+$T7,0,24,1),"&gt;0",OFFSET($D$2,$V$1+$T7,0,24,1))/24</f>
        <v>32.46458333333333</v>
      </c>
      <c r="AB7" s="25">
        <f t="shared" ref="AB7:AB36" ca="1" si="8">SUMIF(OFFSET($N$2,$V$1+$T7,0,24,1),"On",OFFSET($E$2,$V$1+$T7,0,24,1))/16</f>
        <v>56.576249999999987</v>
      </c>
      <c r="AC7" s="25">
        <f t="shared" ref="AC7:AC36" ca="1" si="9">SUMIF(OFFSET($N$2,$V$1+$T7,0,24,1),"Off",OFFSET($E$2,$V$1+$T7,0,24,1))/8</f>
        <v>15.1875</v>
      </c>
      <c r="AD7" s="25">
        <f t="shared" ref="AD7:AD36" ca="1" si="10">SUMIF(OFFSET($O$2,$V$1+$T7,0,24,1),"&gt;0",OFFSET($E$2,$V$1+$T7,0,24,1))/24</f>
        <v>42.779999999999994</v>
      </c>
      <c r="AE7" s="25">
        <f t="shared" ref="AE7:AE36" ca="1" si="11">SUMIF(OFFSET($N$2,$V$1+$T7,0,24,1),"On",OFFSET($F$2,$V$1+$T7,0,24,1))/16</f>
        <v>39.344999999999999</v>
      </c>
      <c r="AF7" s="25">
        <f t="shared" ref="AF7:AF36" ca="1" si="12">SUMIF(OFFSET($N$2,$V$1+$T7,0,24,1),"Off",OFFSET($F$2,$V$1+$T7,0,24,1))/8</f>
        <v>15.695</v>
      </c>
      <c r="AG7" s="25">
        <f t="shared" ref="AG7:AG36" ca="1" si="13">SUMIF(OFFSET($O$2,$V$1+$T7,0,24,1),"&gt;0",OFFSET($F$2,$V$1+$T7,0,24,1))/24</f>
        <v>31.461666666666662</v>
      </c>
      <c r="AH7" s="25">
        <f t="shared" ref="AH7:AH36" ca="1" si="14">SUMIF(OFFSET($N$2,$V$1+$T7,0,24,1),"On",OFFSET($G$2,$V$1+$T7,0,24,1))/16</f>
        <v>35.352499999999992</v>
      </c>
      <c r="AI7" s="25">
        <f t="shared" ref="AI7:AI36" ca="1" si="15">SUMIF(OFFSET($N$2,$V$1+$T7,0,24,1),"Off",OFFSET($G$2,$V$1+$T7,0,24,1))/8</f>
        <v>15.46875</v>
      </c>
      <c r="AJ7" s="25">
        <f t="shared" ref="AJ7:AJ36" ca="1" si="16">SUMIF(OFFSET($O$2,$V$1+$T7,0,24,1),"&gt;0",OFFSET($G$2,$V$1+$T7,0,24,1))/24</f>
        <v>28.724583333333328</v>
      </c>
      <c r="AK7" s="144">
        <f t="shared" ref="AK7:AK36" ca="1" si="17">SUMIF(OFFSET($N$2,$V$1+$T7,0,24,1),"On",OFFSET($H$2,$V$1+$T7,0,24,1))/16</f>
        <v>20.100000000000001</v>
      </c>
      <c r="AL7" s="20">
        <f t="shared" ref="AL7:AL36" ca="1" si="18">SUMIF(OFFSET($N$2,$V$1+$T7,0,24,1),"Off",OFFSET($H$2,$V$1+$T7,0,24,1))/8</f>
        <v>15.5825</v>
      </c>
      <c r="AM7" s="20">
        <f t="shared" ref="AM7:AM36" ca="1" si="19">SUMIF(OFFSET($O$2,$V$1+$T7,0,24,1),"&gt;0",OFFSET($H$2,$V$1+$T7,0,24,1))/24</f>
        <v>18.594166666666666</v>
      </c>
      <c r="AN7" s="20">
        <f t="shared" ref="AN7:AN36" ca="1" si="20">SUMIF(OFFSET($N$2,$V$1+$T7,0,24,1),"On",OFFSET($I$2,$V$1+$T7,0,24,1))/16</f>
        <v>33.135624999999997</v>
      </c>
      <c r="AO7" s="20">
        <f t="shared" ref="AO7:AO36" ca="1" si="21">SUMIF(OFFSET($N$2,$V$1+$T7,0,24,1),"Off",OFFSET($I$2,$V$1+$T7,0,24,1))/8</f>
        <v>21.055</v>
      </c>
      <c r="AP7" s="20">
        <f t="shared" ref="AP7:AP36" ca="1" si="22">SUMIF(OFFSET($O$2,$V$1+$T7,0,24,1),"&gt;0",OFFSET($I$2,$V$1+$T7,0,24,1))/24</f>
        <v>29.10874999999999</v>
      </c>
      <c r="AQ7" s="20">
        <f t="shared" ref="AQ7:AQ36" ca="1" si="23">SUMIF(OFFSET($N$2,$V$1+$T7,0,24,1),"On",OFFSET($J$2,$V$1+$T7,0,24,1))/16</f>
        <v>40.989375000000003</v>
      </c>
      <c r="AR7" s="20">
        <f t="shared" ref="AR7:AR36" ca="1" si="24">SUMIF(OFFSET($N$2,$V$1+$T7,0,24,1),"Off",OFFSET($J$2,$V$1+$T7,0,24,1))/8</f>
        <v>24.458749999999998</v>
      </c>
      <c r="AS7" s="20">
        <f t="shared" ref="AS7:AS36" ca="1" si="25">SUMIF(OFFSET($O$2,$V$1+$T7,0,24,1),"&gt;0",OFFSET($J$2,$V$1+$T7,0,24,1))/24</f>
        <v>35.479166666666679</v>
      </c>
      <c r="AT7" s="20">
        <f t="shared" ref="AT7:AT36" ca="1" si="26">SUMIF(OFFSET($N$2,$V$1+$T7,0,24,1),"On",OFFSET($K$2,$V$1+$T7,0,24,1))/16</f>
        <v>28.841874999999995</v>
      </c>
      <c r="AU7" s="20">
        <f t="shared" ref="AU7:AU36" ca="1" si="27">SUMIF(OFFSET($N$2,$V$1+$T7,0,24,1),"Off",OFFSET($K$2,$V$1+$T7,0,24,1))/8</f>
        <v>16.456250000000001</v>
      </c>
      <c r="AV7" s="20">
        <f t="shared" ref="AV7:AV36" ca="1" si="28">SUMIF(OFFSET($O$2,$V$1+$T7,0,24,1),"&gt;0",OFFSET($K$2,$V$1+$T7,0,24,1))/24</f>
        <v>24.713333333333328</v>
      </c>
      <c r="AW7" s="20">
        <f t="shared" ref="AW7:AW36" ca="1" si="29">SUMIF(OFFSET($N$2,$V$1+$T7,0,24,1),"On",OFFSET($L$2,$V$1+$T7,0,24,1))/16</f>
        <v>16.475625000000001</v>
      </c>
      <c r="AX7" s="20">
        <f t="shared" ref="AX7:AX36" ca="1" si="30">SUMIF(OFFSET($N$2,$V$1+$T7,0,24,1),"Off",OFFSET($L$2,$V$1+$T7,0,24,1))/8</f>
        <v>14.563749999999999</v>
      </c>
      <c r="AY7" s="23">
        <f t="shared" ref="AY7:AY36" ca="1" si="31">SUMIF(OFFSET($O$2,$V$1+$T7,0,24,1),"&gt;0",OFFSET($L$2,$V$1+$T7,0,24,1))/24</f>
        <v>15.838333333333329</v>
      </c>
      <c r="AZ7" s="33">
        <f t="shared" ref="AZ7:AZ36" ca="1" si="32">SUMIF(OFFSET($N$2,$V$1+$T7,0,24,1),"On",OFFSET($M$2,$V$1+$T7,0,24,1))/16</f>
        <v>30382</v>
      </c>
      <c r="BA7" s="30">
        <f t="shared" ref="BA7:BA36" ca="1" si="33">SUMIF(OFFSET($N$2,$V$1+$T7,0,24,1),"Off",OFFSET($M$2,$V$1+$T7,0,24,1))/8</f>
        <v>22854</v>
      </c>
      <c r="BB7" s="30">
        <f t="shared" ref="BB7:BB36" ca="1" si="34">+MAX(OFFSET($M$2,$V$1+$T7,0,24,1))</f>
        <v>32521</v>
      </c>
      <c r="BC7" s="36">
        <f t="shared" ref="BC7:BC36" ca="1" si="35">MIN(OFFSET($M$2,$V$1+$T7,0,24,1))</f>
        <v>21099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6</v>
      </c>
      <c r="T8" s="11">
        <v>48</v>
      </c>
      <c r="U8" s="7">
        <f t="shared" ref="U8:U36" si="36">+U7+1</f>
        <v>37198</v>
      </c>
      <c r="V8" s="144">
        <f t="shared" ca="1" si="3"/>
        <v>20.128124999999997</v>
      </c>
      <c r="W8" s="20">
        <f t="shared" ca="1" si="4"/>
        <v>14.831250000000001</v>
      </c>
      <c r="X8" s="20">
        <f t="shared" ref="X8:X36" ca="1" si="37">SUMIF(OFFSET($O$2,$V$1+$T8,0,24,1),"&gt;0",OFFSET($C$2,$V$1+$T8,0,24,1))/24</f>
        <v>18.362499999999997</v>
      </c>
      <c r="Y8" s="20">
        <f t="shared" ca="1" si="5"/>
        <v>18.828124999999996</v>
      </c>
      <c r="Z8" s="20">
        <f t="shared" ca="1" si="6"/>
        <v>14.831250000000001</v>
      </c>
      <c r="AA8" s="20">
        <f t="shared" ca="1" si="7"/>
        <v>17.495833333333334</v>
      </c>
      <c r="AB8" s="25">
        <f t="shared" ca="1" si="8"/>
        <v>18.933124999999997</v>
      </c>
      <c r="AC8" s="25">
        <f t="shared" ca="1" si="9"/>
        <v>14.831250000000001</v>
      </c>
      <c r="AD8" s="25">
        <f t="shared" ca="1" si="10"/>
        <v>17.56583333333333</v>
      </c>
      <c r="AE8" s="25">
        <f t="shared" ca="1" si="11"/>
        <v>28.012499999999996</v>
      </c>
      <c r="AF8" s="25">
        <f t="shared" ca="1" si="12"/>
        <v>14.831250000000001</v>
      </c>
      <c r="AG8" s="25">
        <f t="shared" ca="1" si="13"/>
        <v>23.618750000000002</v>
      </c>
      <c r="AH8" s="25">
        <f t="shared" ca="1" si="14"/>
        <v>16.861875000000001</v>
      </c>
      <c r="AI8" s="25">
        <f t="shared" ca="1" si="15"/>
        <v>14.831250000000001</v>
      </c>
      <c r="AJ8" s="25">
        <f t="shared" ca="1" si="16"/>
        <v>16.184999999999999</v>
      </c>
      <c r="AK8" s="144">
        <f t="shared" ca="1" si="17"/>
        <v>21.291249999999998</v>
      </c>
      <c r="AL8" s="20">
        <f t="shared" ca="1" si="18"/>
        <v>14.126249999999999</v>
      </c>
      <c r="AM8" s="20">
        <f t="shared" ca="1" si="19"/>
        <v>18.902916666666666</v>
      </c>
      <c r="AN8" s="20">
        <f t="shared" ca="1" si="20"/>
        <v>34.696874999999999</v>
      </c>
      <c r="AO8" s="20">
        <f t="shared" ca="1" si="21"/>
        <v>17.322500000000002</v>
      </c>
      <c r="AP8" s="20">
        <f t="shared" ca="1" si="22"/>
        <v>28.905416666666664</v>
      </c>
      <c r="AQ8" s="20">
        <f t="shared" ca="1" si="23"/>
        <v>41.218125000000001</v>
      </c>
      <c r="AR8" s="20">
        <f t="shared" ca="1" si="24"/>
        <v>17.797500000000003</v>
      </c>
      <c r="AS8" s="20">
        <f t="shared" ca="1" si="25"/>
        <v>33.411249999999995</v>
      </c>
      <c r="AT8" s="20">
        <f t="shared" ca="1" si="26"/>
        <v>25.808124999999997</v>
      </c>
      <c r="AU8" s="20">
        <f t="shared" ca="1" si="27"/>
        <v>17.074999999999999</v>
      </c>
      <c r="AV8" s="20">
        <f t="shared" ca="1" si="28"/>
        <v>22.897083333333331</v>
      </c>
      <c r="AW8" s="20">
        <f t="shared" ca="1" si="29"/>
        <v>15.814375000000002</v>
      </c>
      <c r="AX8" s="20">
        <f t="shared" ca="1" si="30"/>
        <v>2.92875</v>
      </c>
      <c r="AY8" s="23">
        <f t="shared" ca="1" si="31"/>
        <v>11.519166666666669</v>
      </c>
      <c r="AZ8" s="33">
        <f t="shared" ca="1" si="32"/>
        <v>26304.6875</v>
      </c>
      <c r="BA8" s="30">
        <f t="shared" ca="1" si="33"/>
        <v>21164</v>
      </c>
      <c r="BB8" s="30">
        <f t="shared" ca="1" si="34"/>
        <v>28503</v>
      </c>
      <c r="BC8" s="36">
        <f t="shared" ca="1" si="35"/>
        <v>20066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7</v>
      </c>
      <c r="T9" s="11">
        <v>72</v>
      </c>
      <c r="U9" s="7">
        <f t="shared" si="36"/>
        <v>37199</v>
      </c>
      <c r="V9" s="144">
        <f t="shared" ca="1" si="3"/>
        <v>19.939374999999998</v>
      </c>
      <c r="W9" s="20">
        <f t="shared" ca="1" si="4"/>
        <v>12.074999999999999</v>
      </c>
      <c r="X9" s="20">
        <f t="shared" ca="1" si="37"/>
        <v>17.317916666666665</v>
      </c>
      <c r="Y9" s="20">
        <f t="shared" ca="1" si="5"/>
        <v>19.891249999999999</v>
      </c>
      <c r="Z9" s="20">
        <f t="shared" ca="1" si="6"/>
        <v>12.074999999999999</v>
      </c>
      <c r="AA9" s="20">
        <f t="shared" ca="1" si="7"/>
        <v>17.285833333333333</v>
      </c>
      <c r="AB9" s="25">
        <f t="shared" ca="1" si="8"/>
        <v>19.895624999999999</v>
      </c>
      <c r="AC9" s="25">
        <f t="shared" ca="1" si="9"/>
        <v>12.074999999999999</v>
      </c>
      <c r="AD9" s="25">
        <f t="shared" ca="1" si="10"/>
        <v>17.28875</v>
      </c>
      <c r="AE9" s="25">
        <f t="shared" ca="1" si="11"/>
        <v>20.232499999999998</v>
      </c>
      <c r="AF9" s="25">
        <f t="shared" ca="1" si="12"/>
        <v>12.074999999999999</v>
      </c>
      <c r="AG9" s="25">
        <f t="shared" ca="1" si="13"/>
        <v>17.513333333333332</v>
      </c>
      <c r="AH9" s="25">
        <f t="shared" ca="1" si="14"/>
        <v>19.817499999999999</v>
      </c>
      <c r="AI9" s="25">
        <f t="shared" ca="1" si="15"/>
        <v>12.074999999999999</v>
      </c>
      <c r="AJ9" s="25">
        <f t="shared" ca="1" si="16"/>
        <v>17.236666666666668</v>
      </c>
      <c r="AK9" s="144">
        <f t="shared" ca="1" si="17"/>
        <v>21.730624999999996</v>
      </c>
      <c r="AL9" s="20">
        <f t="shared" ca="1" si="18"/>
        <v>14.834999999999999</v>
      </c>
      <c r="AM9" s="20">
        <f t="shared" ca="1" si="19"/>
        <v>19.432083333333335</v>
      </c>
      <c r="AN9" s="20">
        <f t="shared" ca="1" si="20"/>
        <v>31.140625000000004</v>
      </c>
      <c r="AO9" s="20">
        <f t="shared" ca="1" si="21"/>
        <v>15.377500000000001</v>
      </c>
      <c r="AP9" s="20">
        <f t="shared" ca="1" si="22"/>
        <v>25.886250000000004</v>
      </c>
      <c r="AQ9" s="20">
        <f t="shared" ca="1" si="23"/>
        <v>35.322499999999998</v>
      </c>
      <c r="AR9" s="20">
        <f t="shared" ca="1" si="24"/>
        <v>15.397500000000001</v>
      </c>
      <c r="AS9" s="20">
        <f t="shared" ca="1" si="25"/>
        <v>28.680833333333329</v>
      </c>
      <c r="AT9" s="20">
        <f t="shared" ca="1" si="26"/>
        <v>25.263749999999998</v>
      </c>
      <c r="AU9" s="20">
        <f t="shared" ca="1" si="27"/>
        <v>15.3925</v>
      </c>
      <c r="AV9" s="20">
        <f t="shared" ca="1" si="28"/>
        <v>21.973333333333333</v>
      </c>
      <c r="AW9" s="20">
        <f t="shared" ca="1" si="29"/>
        <v>14.343125000000001</v>
      </c>
      <c r="AX9" s="20">
        <f t="shared" ca="1" si="30"/>
        <v>12.432500000000001</v>
      </c>
      <c r="AY9" s="23">
        <f t="shared" ca="1" si="31"/>
        <v>13.706250000000002</v>
      </c>
      <c r="AZ9" s="33">
        <f t="shared" ca="1" si="32"/>
        <v>25316</v>
      </c>
      <c r="BA9" s="30">
        <f t="shared" ca="1" si="33"/>
        <v>20290.625</v>
      </c>
      <c r="BB9" s="30">
        <f t="shared" ca="1" si="34"/>
        <v>28886</v>
      </c>
      <c r="BC9" s="36">
        <f t="shared" ca="1" si="35"/>
        <v>19204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1</v>
      </c>
      <c r="T10" s="11">
        <v>96</v>
      </c>
      <c r="U10" s="7">
        <f t="shared" si="36"/>
        <v>37200</v>
      </c>
      <c r="V10" s="144">
        <f t="shared" ca="1" si="3"/>
        <v>26.284999999999997</v>
      </c>
      <c r="W10" s="20">
        <f t="shared" ca="1" si="4"/>
        <v>12.561250000000001</v>
      </c>
      <c r="X10" s="20">
        <f t="shared" ca="1" si="37"/>
        <v>21.710416666666664</v>
      </c>
      <c r="Y10" s="20">
        <f t="shared" ca="1" si="5"/>
        <v>26.933750000000003</v>
      </c>
      <c r="Z10" s="20">
        <f t="shared" ca="1" si="6"/>
        <v>12.561250000000001</v>
      </c>
      <c r="AA10" s="20">
        <f t="shared" ca="1" si="7"/>
        <v>22.142916666666665</v>
      </c>
      <c r="AB10" s="25">
        <f t="shared" ca="1" si="8"/>
        <v>31.523125</v>
      </c>
      <c r="AC10" s="25">
        <f t="shared" ca="1" si="9"/>
        <v>12.561250000000001</v>
      </c>
      <c r="AD10" s="25">
        <f t="shared" ca="1" si="10"/>
        <v>25.202499999999997</v>
      </c>
      <c r="AE10" s="25">
        <f t="shared" ca="1" si="11"/>
        <v>26.830624999999998</v>
      </c>
      <c r="AF10" s="25">
        <f t="shared" ca="1" si="12"/>
        <v>12.561250000000001</v>
      </c>
      <c r="AG10" s="25">
        <f t="shared" ca="1" si="13"/>
        <v>22.074166666666667</v>
      </c>
      <c r="AH10" s="25">
        <f t="shared" ca="1" si="14"/>
        <v>26.068125000000002</v>
      </c>
      <c r="AI10" s="25">
        <f t="shared" ca="1" si="15"/>
        <v>12.561250000000001</v>
      </c>
      <c r="AJ10" s="25">
        <f t="shared" ca="1" si="16"/>
        <v>21.565833333333334</v>
      </c>
      <c r="AK10" s="144">
        <f t="shared" ca="1" si="17"/>
        <v>27.806250000000002</v>
      </c>
      <c r="AL10" s="20">
        <f t="shared" ca="1" si="18"/>
        <v>17.355</v>
      </c>
      <c r="AM10" s="20">
        <f t="shared" ca="1" si="19"/>
        <v>24.322500000000002</v>
      </c>
      <c r="AN10" s="20">
        <f t="shared" ca="1" si="20"/>
        <v>41.443124999999995</v>
      </c>
      <c r="AO10" s="20">
        <f t="shared" ca="1" si="21"/>
        <v>20.057500000000001</v>
      </c>
      <c r="AP10" s="20">
        <f t="shared" ca="1" si="22"/>
        <v>34.314583333333339</v>
      </c>
      <c r="AQ10" s="20">
        <f t="shared" ca="1" si="23"/>
        <v>50.849374999999995</v>
      </c>
      <c r="AR10" s="20">
        <f t="shared" ca="1" si="24"/>
        <v>21.39</v>
      </c>
      <c r="AS10" s="20">
        <f t="shared" ca="1" si="25"/>
        <v>41.029583333333328</v>
      </c>
      <c r="AT10" s="20">
        <f t="shared" ca="1" si="26"/>
        <v>40.106875000000002</v>
      </c>
      <c r="AU10" s="20">
        <f t="shared" ca="1" si="27"/>
        <v>18.2775</v>
      </c>
      <c r="AV10" s="20">
        <f t="shared" ca="1" si="28"/>
        <v>32.830416666666657</v>
      </c>
      <c r="AW10" s="20">
        <f t="shared" ca="1" si="29"/>
        <v>25.733749999999997</v>
      </c>
      <c r="AX10" s="20">
        <f t="shared" ca="1" si="30"/>
        <v>15.695</v>
      </c>
      <c r="AY10" s="23">
        <f t="shared" ca="1" si="31"/>
        <v>22.387499999999999</v>
      </c>
      <c r="AZ10" s="33">
        <f t="shared" ca="1" si="32"/>
        <v>30913.25</v>
      </c>
      <c r="BA10" s="30">
        <f t="shared" ca="1" si="33"/>
        <v>22464.375</v>
      </c>
      <c r="BB10" s="30">
        <f t="shared" ca="1" si="34"/>
        <v>34003</v>
      </c>
      <c r="BC10" s="36">
        <f t="shared" ca="1" si="35"/>
        <v>20367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2</v>
      </c>
      <c r="T11" s="11">
        <v>120</v>
      </c>
      <c r="U11" s="7">
        <f t="shared" si="36"/>
        <v>37201</v>
      </c>
      <c r="V11" s="144">
        <f t="shared" ca="1" si="3"/>
        <v>22.995000000000001</v>
      </c>
      <c r="W11" s="20">
        <f t="shared" ca="1" si="4"/>
        <v>19.997499999999999</v>
      </c>
      <c r="X11" s="20">
        <f t="shared" ca="1" si="37"/>
        <v>21.995833333333334</v>
      </c>
      <c r="Y11" s="20">
        <f t="shared" ca="1" si="5"/>
        <v>26.899374999999999</v>
      </c>
      <c r="Z11" s="20">
        <f t="shared" ca="1" si="6"/>
        <v>20.65625</v>
      </c>
      <c r="AA11" s="20">
        <f t="shared" ca="1" si="7"/>
        <v>24.818333333333339</v>
      </c>
      <c r="AB11" s="25">
        <f t="shared" ca="1" si="8"/>
        <v>29.527499999999996</v>
      </c>
      <c r="AC11" s="25">
        <f t="shared" ca="1" si="9"/>
        <v>21.105</v>
      </c>
      <c r="AD11" s="25">
        <f t="shared" ca="1" si="10"/>
        <v>26.720000000000002</v>
      </c>
      <c r="AE11" s="25">
        <f t="shared" ca="1" si="11"/>
        <v>22.995000000000001</v>
      </c>
      <c r="AF11" s="25">
        <f t="shared" ca="1" si="12"/>
        <v>19.997499999999999</v>
      </c>
      <c r="AG11" s="25">
        <f t="shared" ca="1" si="13"/>
        <v>21.995833333333334</v>
      </c>
      <c r="AH11" s="25">
        <f t="shared" ca="1" si="14"/>
        <v>22.995000000000001</v>
      </c>
      <c r="AI11" s="25">
        <f t="shared" ca="1" si="15"/>
        <v>19.997499999999999</v>
      </c>
      <c r="AJ11" s="25">
        <f t="shared" ca="1" si="16"/>
        <v>21.995833333333334</v>
      </c>
      <c r="AK11" s="144">
        <f t="shared" ca="1" si="17"/>
        <v>24.977499999999999</v>
      </c>
      <c r="AL11" s="20">
        <f t="shared" ca="1" si="18"/>
        <v>18.013749999999998</v>
      </c>
      <c r="AM11" s="20">
        <f t="shared" ca="1" si="19"/>
        <v>22.656249999999996</v>
      </c>
      <c r="AN11" s="20">
        <f t="shared" ca="1" si="20"/>
        <v>35.616874999999993</v>
      </c>
      <c r="AO11" s="20">
        <f t="shared" ca="1" si="21"/>
        <v>19.555000000000003</v>
      </c>
      <c r="AP11" s="20">
        <f t="shared" ca="1" si="22"/>
        <v>30.262916666666666</v>
      </c>
      <c r="AQ11" s="20">
        <f t="shared" ca="1" si="23"/>
        <v>43.170624999999994</v>
      </c>
      <c r="AR11" s="20">
        <f t="shared" ca="1" si="24"/>
        <v>20.212499999999999</v>
      </c>
      <c r="AS11" s="20">
        <f t="shared" ca="1" si="25"/>
        <v>35.517916666666665</v>
      </c>
      <c r="AT11" s="20">
        <f t="shared" ca="1" si="26"/>
        <v>30.017499999999998</v>
      </c>
      <c r="AU11" s="20">
        <f t="shared" ca="1" si="27"/>
        <v>18.79</v>
      </c>
      <c r="AV11" s="20">
        <f t="shared" ca="1" si="28"/>
        <v>26.274999999999995</v>
      </c>
      <c r="AW11" s="20">
        <f t="shared" ca="1" si="29"/>
        <v>22.140625</v>
      </c>
      <c r="AX11" s="20">
        <f t="shared" ca="1" si="30"/>
        <v>15.815</v>
      </c>
      <c r="AY11" s="23">
        <f t="shared" ca="1" si="31"/>
        <v>20.032083333333333</v>
      </c>
      <c r="AZ11" s="33">
        <f t="shared" ca="1" si="32"/>
        <v>30604.3125</v>
      </c>
      <c r="BA11" s="30">
        <f t="shared" ca="1" si="33"/>
        <v>24213.375</v>
      </c>
      <c r="BB11" s="30">
        <f t="shared" ca="1" si="34"/>
        <v>33269</v>
      </c>
      <c r="BC11" s="36">
        <f t="shared" ca="1" si="35"/>
        <v>22402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3</v>
      </c>
      <c r="T12" s="11">
        <v>144</v>
      </c>
      <c r="U12" s="7">
        <f t="shared" si="36"/>
        <v>37202</v>
      </c>
      <c r="V12" s="144">
        <f t="shared" ca="1" si="3"/>
        <v>18.947500000000002</v>
      </c>
      <c r="W12" s="20">
        <f t="shared" ca="1" si="4"/>
        <v>13.040000000000001</v>
      </c>
      <c r="X12" s="20">
        <f t="shared" ca="1" si="37"/>
        <v>16.978333333333335</v>
      </c>
      <c r="Y12" s="20">
        <f t="shared" ca="1" si="5"/>
        <v>34.859375000000007</v>
      </c>
      <c r="Z12" s="20">
        <f t="shared" ca="1" si="6"/>
        <v>17.173749999999998</v>
      </c>
      <c r="AA12" s="20">
        <f t="shared" ca="1" si="7"/>
        <v>28.964166666666667</v>
      </c>
      <c r="AB12" s="25">
        <f t="shared" ca="1" si="8"/>
        <v>44.924999999999997</v>
      </c>
      <c r="AC12" s="25">
        <f t="shared" ca="1" si="9"/>
        <v>19.982499999999998</v>
      </c>
      <c r="AD12" s="25">
        <f t="shared" ca="1" si="10"/>
        <v>36.610833333333332</v>
      </c>
      <c r="AE12" s="25">
        <f t="shared" ca="1" si="11"/>
        <v>20.4175</v>
      </c>
      <c r="AF12" s="25">
        <f t="shared" ca="1" si="12"/>
        <v>13.040000000000001</v>
      </c>
      <c r="AG12" s="25">
        <f t="shared" ca="1" si="13"/>
        <v>17.958333333333332</v>
      </c>
      <c r="AH12" s="25">
        <f t="shared" ca="1" si="14"/>
        <v>21.414375</v>
      </c>
      <c r="AI12" s="25">
        <f t="shared" ca="1" si="15"/>
        <v>13.040000000000001</v>
      </c>
      <c r="AJ12" s="25">
        <f t="shared" ca="1" si="16"/>
        <v>18.622916666666669</v>
      </c>
      <c r="AK12" s="144">
        <f t="shared" ca="1" si="17"/>
        <v>27.30125</v>
      </c>
      <c r="AL12" s="20">
        <f t="shared" ca="1" si="18"/>
        <v>18.931249999999999</v>
      </c>
      <c r="AM12" s="20">
        <f t="shared" ca="1" si="19"/>
        <v>24.51125</v>
      </c>
      <c r="AN12" s="20">
        <f t="shared" ca="1" si="20"/>
        <v>30.484999999999999</v>
      </c>
      <c r="AO12" s="20">
        <f t="shared" ca="1" si="21"/>
        <v>19.7225</v>
      </c>
      <c r="AP12" s="20">
        <f t="shared" ca="1" si="22"/>
        <v>26.897499999999997</v>
      </c>
      <c r="AQ12" s="20">
        <f t="shared" ca="1" si="23"/>
        <v>33.052500000000002</v>
      </c>
      <c r="AR12" s="20">
        <f t="shared" ca="1" si="24"/>
        <v>20.078749999999999</v>
      </c>
      <c r="AS12" s="20">
        <f t="shared" ca="1" si="25"/>
        <v>28.727916666666669</v>
      </c>
      <c r="AT12" s="20">
        <f t="shared" ca="1" si="26"/>
        <v>27.493124999999999</v>
      </c>
      <c r="AU12" s="20">
        <f t="shared" ca="1" si="27"/>
        <v>19.27375</v>
      </c>
      <c r="AV12" s="20">
        <f t="shared" ca="1" si="28"/>
        <v>24.75333333333333</v>
      </c>
      <c r="AW12" s="20">
        <f t="shared" ca="1" si="29"/>
        <v>27.44875</v>
      </c>
      <c r="AX12" s="20">
        <f t="shared" ca="1" si="30"/>
        <v>18.053750000000001</v>
      </c>
      <c r="AY12" s="23">
        <f t="shared" ca="1" si="31"/>
        <v>24.317083333333333</v>
      </c>
      <c r="AZ12" s="33">
        <f t="shared" ca="1" si="32"/>
        <v>0</v>
      </c>
      <c r="BA12" s="30">
        <f t="shared" ca="1" si="33"/>
        <v>0</v>
      </c>
      <c r="BB12" s="30">
        <f t="shared" ca="1" si="34"/>
        <v>0</v>
      </c>
      <c r="BC12" s="36">
        <f t="shared" ca="1" si="35"/>
        <v>0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4</v>
      </c>
      <c r="T13" s="11">
        <v>168</v>
      </c>
      <c r="U13" s="7">
        <f t="shared" si="36"/>
        <v>37203</v>
      </c>
      <c r="V13" s="144">
        <f t="shared" ca="1" si="3"/>
        <v>18.927499999999998</v>
      </c>
      <c r="W13" s="20">
        <f t="shared" ca="1" si="4"/>
        <v>12.10125</v>
      </c>
      <c r="X13" s="20">
        <f t="shared" ca="1" si="37"/>
        <v>16.652083333333334</v>
      </c>
      <c r="Y13" s="20">
        <f t="shared" ca="1" si="5"/>
        <v>26.084374999999998</v>
      </c>
      <c r="Z13" s="20">
        <f t="shared" ca="1" si="6"/>
        <v>16.512499999999999</v>
      </c>
      <c r="AA13" s="20">
        <f t="shared" ca="1" si="7"/>
        <v>22.893750000000001</v>
      </c>
      <c r="AB13" s="25">
        <f t="shared" ca="1" si="8"/>
        <v>31.463750000000001</v>
      </c>
      <c r="AC13" s="25">
        <f t="shared" ca="1" si="9"/>
        <v>20.013749999999998</v>
      </c>
      <c r="AD13" s="25">
        <f t="shared" ca="1" si="10"/>
        <v>27.647083333333327</v>
      </c>
      <c r="AE13" s="25">
        <f t="shared" ca="1" si="11"/>
        <v>19.939375000000002</v>
      </c>
      <c r="AF13" s="25">
        <f t="shared" ca="1" si="12"/>
        <v>12.10125</v>
      </c>
      <c r="AG13" s="25">
        <f t="shared" ca="1" si="13"/>
        <v>17.326666666666668</v>
      </c>
      <c r="AH13" s="25">
        <f t="shared" ca="1" si="14"/>
        <v>20.671249999999997</v>
      </c>
      <c r="AI13" s="25">
        <f t="shared" ca="1" si="15"/>
        <v>12.10125</v>
      </c>
      <c r="AJ13" s="25">
        <f t="shared" ca="1" si="16"/>
        <v>17.814583333333335</v>
      </c>
      <c r="AK13" s="144">
        <f t="shared" ca="1" si="17"/>
        <v>21.625</v>
      </c>
      <c r="AL13" s="20">
        <f t="shared" ca="1" si="18"/>
        <v>15.427499999999998</v>
      </c>
      <c r="AM13" s="20">
        <f t="shared" ca="1" si="19"/>
        <v>19.559166666666666</v>
      </c>
      <c r="AN13" s="20">
        <f t="shared" ca="1" si="20"/>
        <v>34.488125000000004</v>
      </c>
      <c r="AO13" s="20">
        <f t="shared" ca="1" si="21"/>
        <v>18.857500000000002</v>
      </c>
      <c r="AP13" s="20">
        <f t="shared" ca="1" si="22"/>
        <v>29.277916666666666</v>
      </c>
      <c r="AQ13" s="20">
        <f t="shared" ca="1" si="23"/>
        <v>42.909375000000004</v>
      </c>
      <c r="AR13" s="20">
        <f t="shared" ca="1" si="24"/>
        <v>20.840000000000003</v>
      </c>
      <c r="AS13" s="20">
        <f t="shared" ca="1" si="25"/>
        <v>35.552916666666661</v>
      </c>
      <c r="AT13" s="20">
        <f t="shared" ca="1" si="26"/>
        <v>24.45</v>
      </c>
      <c r="AU13" s="20">
        <f t="shared" ca="1" si="27"/>
        <v>16.131250000000001</v>
      </c>
      <c r="AV13" s="20">
        <f t="shared" ca="1" si="28"/>
        <v>21.677083333333332</v>
      </c>
      <c r="AW13" s="20">
        <f t="shared" ca="1" si="29"/>
        <v>17.663125000000001</v>
      </c>
      <c r="AX13" s="20">
        <f t="shared" ca="1" si="30"/>
        <v>15.6775</v>
      </c>
      <c r="AY13" s="23">
        <f t="shared" ca="1" si="31"/>
        <v>17.001249999999999</v>
      </c>
      <c r="AZ13" s="33">
        <f t="shared" ca="1" si="32"/>
        <v>0</v>
      </c>
      <c r="BA13" s="30">
        <f t="shared" ca="1" si="33"/>
        <v>0</v>
      </c>
      <c r="BB13" s="30">
        <f t="shared" ca="1" si="34"/>
        <v>0</v>
      </c>
      <c r="BC13" s="36">
        <f t="shared" ca="1" si="35"/>
        <v>0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5</v>
      </c>
      <c r="T14" s="11">
        <v>192</v>
      </c>
      <c r="U14" s="7">
        <f t="shared" si="36"/>
        <v>37204</v>
      </c>
      <c r="V14" s="144">
        <f t="shared" ca="1" si="3"/>
        <v>0</v>
      </c>
      <c r="W14" s="20">
        <f t="shared" ca="1" si="4"/>
        <v>0</v>
      </c>
      <c r="X14" s="20">
        <f t="shared" ca="1" si="37"/>
        <v>0</v>
      </c>
      <c r="Y14" s="20">
        <f t="shared" ca="1" si="5"/>
        <v>0</v>
      </c>
      <c r="Z14" s="20">
        <f t="shared" ca="1" si="6"/>
        <v>0</v>
      </c>
      <c r="AA14" s="20">
        <f t="shared" ca="1" si="7"/>
        <v>0</v>
      </c>
      <c r="AB14" s="25">
        <f t="shared" ca="1" si="8"/>
        <v>0</v>
      </c>
      <c r="AC14" s="25">
        <f t="shared" ca="1" si="9"/>
        <v>0</v>
      </c>
      <c r="AD14" s="25">
        <f t="shared" ca="1" si="10"/>
        <v>0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0</v>
      </c>
      <c r="AI14" s="25">
        <f t="shared" ca="1" si="15"/>
        <v>0</v>
      </c>
      <c r="AJ14" s="25">
        <f t="shared" ca="1" si="16"/>
        <v>0</v>
      </c>
      <c r="AK14" s="144">
        <f t="shared" ca="1" si="17"/>
        <v>21.458750000000002</v>
      </c>
      <c r="AL14" s="20">
        <f t="shared" ca="1" si="18"/>
        <v>15.3925</v>
      </c>
      <c r="AM14" s="20">
        <f t="shared" ca="1" si="19"/>
        <v>19.436666666666667</v>
      </c>
      <c r="AN14" s="20">
        <f t="shared" ca="1" si="20"/>
        <v>30.314374999999998</v>
      </c>
      <c r="AO14" s="20">
        <f t="shared" ca="1" si="21"/>
        <v>18.465000000000003</v>
      </c>
      <c r="AP14" s="20">
        <f t="shared" ca="1" si="22"/>
        <v>26.364583333333329</v>
      </c>
      <c r="AQ14" s="20">
        <f t="shared" ca="1" si="23"/>
        <v>36.460624999999993</v>
      </c>
      <c r="AR14" s="20">
        <f t="shared" ca="1" si="24"/>
        <v>20.616249999999997</v>
      </c>
      <c r="AS14" s="20">
        <f t="shared" ca="1" si="25"/>
        <v>31.17916666666666</v>
      </c>
      <c r="AT14" s="20">
        <f t="shared" ca="1" si="26"/>
        <v>23.030625000000001</v>
      </c>
      <c r="AU14" s="20">
        <f t="shared" ca="1" si="27"/>
        <v>15.881250000000001</v>
      </c>
      <c r="AV14" s="20">
        <f t="shared" ca="1" si="28"/>
        <v>20.647500000000004</v>
      </c>
      <c r="AW14" s="20">
        <f t="shared" ca="1" si="29"/>
        <v>22.331249999999997</v>
      </c>
      <c r="AX14" s="20">
        <f t="shared" ca="1" si="30"/>
        <v>15.467499999999999</v>
      </c>
      <c r="AY14" s="23">
        <f t="shared" ca="1" si="31"/>
        <v>20.043333333333333</v>
      </c>
      <c r="AZ14" s="33">
        <f t="shared" ca="1" si="32"/>
        <v>0</v>
      </c>
      <c r="BA14" s="30">
        <f t="shared" ca="1" si="33"/>
        <v>0</v>
      </c>
      <c r="BB14" s="30">
        <f t="shared" ca="1" si="34"/>
        <v>0</v>
      </c>
      <c r="BC14" s="36">
        <f t="shared" ca="1" si="35"/>
        <v>0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5</v>
      </c>
      <c r="T15" s="11">
        <v>216</v>
      </c>
      <c r="U15" s="7">
        <f t="shared" si="36"/>
        <v>37205</v>
      </c>
      <c r="V15" s="144">
        <f t="shared" ca="1" si="3"/>
        <v>0</v>
      </c>
      <c r="W15" s="20">
        <f t="shared" ca="1" si="4"/>
        <v>0</v>
      </c>
      <c r="X15" s="20">
        <f t="shared" ca="1" si="37"/>
        <v>0</v>
      </c>
      <c r="Y15" s="20">
        <f t="shared" ca="1" si="5"/>
        <v>0</v>
      </c>
      <c r="Z15" s="20">
        <f t="shared" ca="1" si="6"/>
        <v>0</v>
      </c>
      <c r="AA15" s="20">
        <f t="shared" ca="1" si="7"/>
        <v>0</v>
      </c>
      <c r="AB15" s="25">
        <f t="shared" ca="1" si="8"/>
        <v>0</v>
      </c>
      <c r="AC15" s="25">
        <f t="shared" ca="1" si="9"/>
        <v>0</v>
      </c>
      <c r="AD15" s="25">
        <f t="shared" ca="1" si="10"/>
        <v>0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0</v>
      </c>
      <c r="AI15" s="25">
        <f t="shared" ca="1" si="15"/>
        <v>0</v>
      </c>
      <c r="AJ15" s="25">
        <f t="shared" ca="1" si="16"/>
        <v>0</v>
      </c>
      <c r="AK15" s="144">
        <f t="shared" ca="1" si="17"/>
        <v>0</v>
      </c>
      <c r="AL15" s="20">
        <f t="shared" ca="1" si="18"/>
        <v>0</v>
      </c>
      <c r="AM15" s="20">
        <f t="shared" ca="1" si="19"/>
        <v>0</v>
      </c>
      <c r="AN15" s="20">
        <f t="shared" ca="1" si="20"/>
        <v>0</v>
      </c>
      <c r="AO15" s="20">
        <f t="shared" ca="1" si="21"/>
        <v>0</v>
      </c>
      <c r="AP15" s="20">
        <f t="shared" ca="1" si="22"/>
        <v>0</v>
      </c>
      <c r="AQ15" s="20">
        <f t="shared" ca="1" si="23"/>
        <v>0</v>
      </c>
      <c r="AR15" s="20">
        <f t="shared" ca="1" si="24"/>
        <v>0</v>
      </c>
      <c r="AS15" s="20">
        <f t="shared" ca="1" si="25"/>
        <v>0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0</v>
      </c>
      <c r="AX15" s="20">
        <f t="shared" ca="1" si="30"/>
        <v>0</v>
      </c>
      <c r="AY15" s="23">
        <f t="shared" ca="1" si="31"/>
        <v>0</v>
      </c>
      <c r="AZ15" s="33">
        <f t="shared" ca="1" si="32"/>
        <v>0</v>
      </c>
      <c r="BA15" s="30">
        <f t="shared" ca="1" si="33"/>
        <v>0</v>
      </c>
      <c r="BB15" s="30">
        <f t="shared" ca="1" si="34"/>
        <v>0</v>
      </c>
      <c r="BC15" s="36">
        <f t="shared" ca="1" si="35"/>
        <v>0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37206</v>
      </c>
      <c r="V16" s="144">
        <f t="shared" ca="1" si="3"/>
        <v>0</v>
      </c>
      <c r="W16" s="20">
        <f t="shared" ca="1" si="4"/>
        <v>0</v>
      </c>
      <c r="X16" s="20">
        <f t="shared" ca="1" si="37"/>
        <v>0</v>
      </c>
      <c r="Y16" s="20">
        <f t="shared" ca="1" si="5"/>
        <v>0</v>
      </c>
      <c r="Z16" s="20">
        <f t="shared" ca="1" si="6"/>
        <v>0</v>
      </c>
      <c r="AA16" s="20">
        <f t="shared" ca="1" si="7"/>
        <v>0</v>
      </c>
      <c r="AB16" s="25">
        <f t="shared" ca="1" si="8"/>
        <v>0</v>
      </c>
      <c r="AC16" s="25">
        <f t="shared" ca="1" si="9"/>
        <v>0</v>
      </c>
      <c r="AD16" s="25">
        <f t="shared" ca="1" si="10"/>
        <v>0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0</v>
      </c>
      <c r="AI16" s="25">
        <f t="shared" ca="1" si="15"/>
        <v>0</v>
      </c>
      <c r="AJ16" s="25">
        <f t="shared" ca="1" si="16"/>
        <v>0</v>
      </c>
      <c r="AK16" s="144">
        <f t="shared" ca="1" si="17"/>
        <v>0</v>
      </c>
      <c r="AL16" s="20">
        <f t="shared" ca="1" si="18"/>
        <v>0</v>
      </c>
      <c r="AM16" s="20">
        <f t="shared" ca="1" si="19"/>
        <v>0</v>
      </c>
      <c r="AN16" s="20">
        <f t="shared" ca="1" si="20"/>
        <v>0</v>
      </c>
      <c r="AO16" s="20">
        <f t="shared" ca="1" si="21"/>
        <v>0</v>
      </c>
      <c r="AP16" s="20">
        <f t="shared" ca="1" si="22"/>
        <v>0</v>
      </c>
      <c r="AQ16" s="20">
        <f t="shared" ca="1" si="23"/>
        <v>0</v>
      </c>
      <c r="AR16" s="20">
        <f t="shared" ca="1" si="24"/>
        <v>0</v>
      </c>
      <c r="AS16" s="20">
        <f t="shared" ca="1" si="25"/>
        <v>0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0</v>
      </c>
      <c r="AX16" s="20">
        <f t="shared" ca="1" si="30"/>
        <v>0</v>
      </c>
      <c r="AY16" s="23">
        <f t="shared" ca="1" si="31"/>
        <v>0</v>
      </c>
      <c r="AZ16" s="33">
        <f t="shared" ca="1" si="32"/>
        <v>0</v>
      </c>
      <c r="BA16" s="30">
        <f t="shared" ca="1" si="33"/>
        <v>0</v>
      </c>
      <c r="BB16" s="30">
        <f t="shared" ca="1" si="34"/>
        <v>0</v>
      </c>
      <c r="BC16" s="36">
        <f t="shared" ca="1" si="35"/>
        <v>0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5</v>
      </c>
      <c r="T17" s="11">
        <v>264</v>
      </c>
      <c r="U17" s="7">
        <f t="shared" si="36"/>
        <v>37207</v>
      </c>
      <c r="V17" s="144">
        <f t="shared" ca="1" si="3"/>
        <v>0</v>
      </c>
      <c r="W17" s="20">
        <f t="shared" ca="1" si="4"/>
        <v>0</v>
      </c>
      <c r="X17" s="20">
        <f t="shared" ca="1" si="37"/>
        <v>0</v>
      </c>
      <c r="Y17" s="20">
        <f t="shared" ca="1" si="5"/>
        <v>0</v>
      </c>
      <c r="Z17" s="20">
        <f t="shared" ca="1" si="6"/>
        <v>0</v>
      </c>
      <c r="AA17" s="20">
        <f t="shared" ca="1" si="7"/>
        <v>0</v>
      </c>
      <c r="AB17" s="25">
        <f t="shared" ca="1" si="8"/>
        <v>0</v>
      </c>
      <c r="AC17" s="25">
        <f t="shared" ca="1" si="9"/>
        <v>0</v>
      </c>
      <c r="AD17" s="25">
        <f t="shared" ca="1" si="10"/>
        <v>0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0</v>
      </c>
      <c r="AI17" s="25">
        <f t="shared" ca="1" si="15"/>
        <v>0</v>
      </c>
      <c r="AJ17" s="25">
        <f t="shared" ca="1" si="16"/>
        <v>0</v>
      </c>
      <c r="AK17" s="144">
        <f t="shared" ca="1" si="17"/>
        <v>0</v>
      </c>
      <c r="AL17" s="20">
        <f t="shared" ca="1" si="18"/>
        <v>0</v>
      </c>
      <c r="AM17" s="20">
        <f t="shared" ca="1" si="19"/>
        <v>0</v>
      </c>
      <c r="AN17" s="20">
        <f t="shared" ca="1" si="20"/>
        <v>0</v>
      </c>
      <c r="AO17" s="20">
        <f t="shared" ca="1" si="21"/>
        <v>0</v>
      </c>
      <c r="AP17" s="20">
        <f t="shared" ca="1" si="22"/>
        <v>0</v>
      </c>
      <c r="AQ17" s="20">
        <f t="shared" ca="1" si="23"/>
        <v>0</v>
      </c>
      <c r="AR17" s="20">
        <f t="shared" ca="1" si="24"/>
        <v>0</v>
      </c>
      <c r="AS17" s="20">
        <f t="shared" ca="1" si="25"/>
        <v>0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0</v>
      </c>
      <c r="AX17" s="20">
        <f t="shared" ca="1" si="30"/>
        <v>0</v>
      </c>
      <c r="AY17" s="23">
        <f t="shared" ca="1" si="31"/>
        <v>0</v>
      </c>
      <c r="AZ17" s="33">
        <f t="shared" ca="1" si="32"/>
        <v>0</v>
      </c>
      <c r="BA17" s="30">
        <f t="shared" ca="1" si="33"/>
        <v>0</v>
      </c>
      <c r="BB17" s="30">
        <f t="shared" ca="1" si="34"/>
        <v>0</v>
      </c>
      <c r="BC17" s="36">
        <f t="shared" ca="1" si="35"/>
        <v>0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5</v>
      </c>
      <c r="T18" s="11">
        <v>288</v>
      </c>
      <c r="U18" s="7">
        <f t="shared" si="36"/>
        <v>37208</v>
      </c>
      <c r="V18" s="144">
        <f t="shared" ca="1" si="3"/>
        <v>0</v>
      </c>
      <c r="W18" s="20">
        <f t="shared" ca="1" si="4"/>
        <v>0</v>
      </c>
      <c r="X18" s="20">
        <f t="shared" ca="1" si="37"/>
        <v>0</v>
      </c>
      <c r="Y18" s="20">
        <f t="shared" ca="1" si="5"/>
        <v>0</v>
      </c>
      <c r="Z18" s="20">
        <f t="shared" ca="1" si="6"/>
        <v>0</v>
      </c>
      <c r="AA18" s="20">
        <f t="shared" ca="1" si="7"/>
        <v>0</v>
      </c>
      <c r="AB18" s="25">
        <f t="shared" ca="1" si="8"/>
        <v>0</v>
      </c>
      <c r="AC18" s="25">
        <f t="shared" ca="1" si="9"/>
        <v>0</v>
      </c>
      <c r="AD18" s="25">
        <f t="shared" ca="1" si="10"/>
        <v>0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0</v>
      </c>
      <c r="AI18" s="25">
        <f t="shared" ca="1" si="15"/>
        <v>0</v>
      </c>
      <c r="AJ18" s="25">
        <f t="shared" ca="1" si="16"/>
        <v>0</v>
      </c>
      <c r="AK18" s="144">
        <f t="shared" ca="1" si="17"/>
        <v>0</v>
      </c>
      <c r="AL18" s="20">
        <f t="shared" ca="1" si="18"/>
        <v>0</v>
      </c>
      <c r="AM18" s="20">
        <f t="shared" ca="1" si="19"/>
        <v>0</v>
      </c>
      <c r="AN18" s="20">
        <f t="shared" ca="1" si="20"/>
        <v>0</v>
      </c>
      <c r="AO18" s="20">
        <f t="shared" ca="1" si="21"/>
        <v>0</v>
      </c>
      <c r="AP18" s="20">
        <f t="shared" ca="1" si="22"/>
        <v>0</v>
      </c>
      <c r="AQ18" s="20">
        <f t="shared" ca="1" si="23"/>
        <v>0</v>
      </c>
      <c r="AR18" s="20">
        <f t="shared" ca="1" si="24"/>
        <v>0</v>
      </c>
      <c r="AS18" s="20">
        <f t="shared" ca="1" si="25"/>
        <v>0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0</v>
      </c>
      <c r="AX18" s="20">
        <f t="shared" ca="1" si="30"/>
        <v>0</v>
      </c>
      <c r="AY18" s="23">
        <f t="shared" ca="1" si="31"/>
        <v>0</v>
      </c>
      <c r="AZ18" s="33">
        <f t="shared" ca="1" si="32"/>
        <v>0</v>
      </c>
      <c r="BA18" s="30">
        <f t="shared" ca="1" si="33"/>
        <v>0</v>
      </c>
      <c r="BB18" s="30">
        <f t="shared" ca="1" si="34"/>
        <v>0</v>
      </c>
      <c r="BC18" s="36">
        <f t="shared" ca="1" si="35"/>
        <v>0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5</v>
      </c>
      <c r="T19" s="11">
        <v>312</v>
      </c>
      <c r="U19" s="7">
        <f t="shared" si="36"/>
        <v>37209</v>
      </c>
      <c r="V19" s="144">
        <f t="shared" ca="1" si="3"/>
        <v>0</v>
      </c>
      <c r="W19" s="20">
        <f t="shared" ca="1" si="4"/>
        <v>0</v>
      </c>
      <c r="X19" s="20">
        <f t="shared" ca="1" si="37"/>
        <v>0</v>
      </c>
      <c r="Y19" s="20">
        <f t="shared" ca="1" si="5"/>
        <v>0</v>
      </c>
      <c r="Z19" s="20">
        <f t="shared" ca="1" si="6"/>
        <v>0</v>
      </c>
      <c r="AA19" s="20">
        <f t="shared" ca="1" si="7"/>
        <v>0</v>
      </c>
      <c r="AB19" s="25">
        <f t="shared" ca="1" si="8"/>
        <v>0</v>
      </c>
      <c r="AC19" s="25">
        <f t="shared" ca="1" si="9"/>
        <v>0</v>
      </c>
      <c r="AD19" s="25">
        <f t="shared" ca="1" si="10"/>
        <v>0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0</v>
      </c>
      <c r="AI19" s="25">
        <f t="shared" ca="1" si="15"/>
        <v>0</v>
      </c>
      <c r="AJ19" s="25">
        <f t="shared" ca="1" si="16"/>
        <v>0</v>
      </c>
      <c r="AK19" s="144">
        <f t="shared" ca="1" si="17"/>
        <v>0</v>
      </c>
      <c r="AL19" s="20">
        <f t="shared" ca="1" si="18"/>
        <v>0</v>
      </c>
      <c r="AM19" s="20">
        <f t="shared" ca="1" si="19"/>
        <v>0</v>
      </c>
      <c r="AN19" s="20">
        <f t="shared" ca="1" si="20"/>
        <v>0</v>
      </c>
      <c r="AO19" s="20">
        <f t="shared" ca="1" si="21"/>
        <v>0</v>
      </c>
      <c r="AP19" s="20">
        <f t="shared" ca="1" si="22"/>
        <v>0</v>
      </c>
      <c r="AQ19" s="20">
        <f t="shared" ca="1" si="23"/>
        <v>0</v>
      </c>
      <c r="AR19" s="20">
        <f t="shared" ca="1" si="24"/>
        <v>0</v>
      </c>
      <c r="AS19" s="20">
        <f t="shared" ca="1" si="25"/>
        <v>0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0</v>
      </c>
      <c r="AX19" s="20">
        <f t="shared" ca="1" si="30"/>
        <v>0</v>
      </c>
      <c r="AY19" s="23">
        <f t="shared" ca="1" si="31"/>
        <v>0</v>
      </c>
      <c r="AZ19" s="33">
        <f t="shared" ca="1" si="32"/>
        <v>0</v>
      </c>
      <c r="BA19" s="30">
        <f t="shared" ca="1" si="33"/>
        <v>0</v>
      </c>
      <c r="BB19" s="30">
        <f t="shared" ca="1" si="34"/>
        <v>0</v>
      </c>
      <c r="BC19" s="36">
        <f t="shared" ca="1" si="35"/>
        <v>0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5</v>
      </c>
      <c r="T20" s="11">
        <v>336</v>
      </c>
      <c r="U20" s="7">
        <f t="shared" si="36"/>
        <v>37210</v>
      </c>
      <c r="V20" s="144">
        <f t="shared" ca="1" si="3"/>
        <v>0</v>
      </c>
      <c r="W20" s="20">
        <f t="shared" ca="1" si="4"/>
        <v>0</v>
      </c>
      <c r="X20" s="20">
        <f t="shared" ca="1" si="37"/>
        <v>0</v>
      </c>
      <c r="Y20" s="20">
        <f t="shared" ca="1" si="5"/>
        <v>0</v>
      </c>
      <c r="Z20" s="20">
        <f t="shared" ca="1" si="6"/>
        <v>0</v>
      </c>
      <c r="AA20" s="20">
        <f t="shared" ca="1" si="7"/>
        <v>0</v>
      </c>
      <c r="AB20" s="25">
        <f t="shared" ca="1" si="8"/>
        <v>0</v>
      </c>
      <c r="AC20" s="25">
        <f t="shared" ca="1" si="9"/>
        <v>0</v>
      </c>
      <c r="AD20" s="25">
        <f t="shared" ca="1" si="10"/>
        <v>0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0</v>
      </c>
      <c r="AI20" s="25">
        <f t="shared" ca="1" si="15"/>
        <v>0</v>
      </c>
      <c r="AJ20" s="25">
        <f t="shared" ca="1" si="16"/>
        <v>0</v>
      </c>
      <c r="AK20" s="144">
        <f t="shared" ca="1" si="17"/>
        <v>0</v>
      </c>
      <c r="AL20" s="20">
        <f t="shared" ca="1" si="18"/>
        <v>0</v>
      </c>
      <c r="AM20" s="20">
        <f t="shared" ca="1" si="19"/>
        <v>0</v>
      </c>
      <c r="AN20" s="20">
        <f t="shared" ca="1" si="20"/>
        <v>0</v>
      </c>
      <c r="AO20" s="20">
        <f t="shared" ca="1" si="21"/>
        <v>0</v>
      </c>
      <c r="AP20" s="20">
        <f t="shared" ca="1" si="22"/>
        <v>0</v>
      </c>
      <c r="AQ20" s="20">
        <f t="shared" ca="1" si="23"/>
        <v>0</v>
      </c>
      <c r="AR20" s="20">
        <f t="shared" ca="1" si="24"/>
        <v>0</v>
      </c>
      <c r="AS20" s="20">
        <f t="shared" ca="1" si="25"/>
        <v>0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0</v>
      </c>
      <c r="AX20" s="20">
        <f t="shared" ca="1" si="30"/>
        <v>0</v>
      </c>
      <c r="AY20" s="23">
        <f t="shared" ca="1" si="31"/>
        <v>0</v>
      </c>
      <c r="AZ20" s="33">
        <f t="shared" ca="1" si="32"/>
        <v>0</v>
      </c>
      <c r="BA20" s="30">
        <f t="shared" ca="1" si="33"/>
        <v>0</v>
      </c>
      <c r="BB20" s="30">
        <f t="shared" ca="1" si="34"/>
        <v>0</v>
      </c>
      <c r="BC20" s="36">
        <f t="shared" ca="1" si="35"/>
        <v>0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5</v>
      </c>
      <c r="T21" s="11">
        <v>360</v>
      </c>
      <c r="U21" s="7">
        <f t="shared" si="36"/>
        <v>37211</v>
      </c>
      <c r="V21" s="144">
        <f t="shared" ca="1" si="3"/>
        <v>0</v>
      </c>
      <c r="W21" s="20">
        <f t="shared" ca="1" si="4"/>
        <v>0</v>
      </c>
      <c r="X21" s="20">
        <f t="shared" ca="1" si="37"/>
        <v>0</v>
      </c>
      <c r="Y21" s="20">
        <f t="shared" ca="1" si="5"/>
        <v>0</v>
      </c>
      <c r="Z21" s="20">
        <f t="shared" ca="1" si="6"/>
        <v>0</v>
      </c>
      <c r="AA21" s="20">
        <f t="shared" ca="1" si="7"/>
        <v>0</v>
      </c>
      <c r="AB21" s="25">
        <f t="shared" ca="1" si="8"/>
        <v>0</v>
      </c>
      <c r="AC21" s="25">
        <f t="shared" ca="1" si="9"/>
        <v>0</v>
      </c>
      <c r="AD21" s="25">
        <f t="shared" ca="1" si="10"/>
        <v>0</v>
      </c>
      <c r="AE21" s="25">
        <f t="shared" ca="1" si="11"/>
        <v>0</v>
      </c>
      <c r="AF21" s="25">
        <f t="shared" ca="1" si="12"/>
        <v>0</v>
      </c>
      <c r="AG21" s="25">
        <f t="shared" ca="1" si="13"/>
        <v>0</v>
      </c>
      <c r="AH21" s="25">
        <f t="shared" ca="1" si="14"/>
        <v>0</v>
      </c>
      <c r="AI21" s="25">
        <f t="shared" ca="1" si="15"/>
        <v>0</v>
      </c>
      <c r="AJ21" s="25">
        <f t="shared" ca="1" si="16"/>
        <v>0</v>
      </c>
      <c r="AK21" s="144">
        <f t="shared" ca="1" si="17"/>
        <v>0</v>
      </c>
      <c r="AL21" s="20">
        <f t="shared" ca="1" si="18"/>
        <v>0</v>
      </c>
      <c r="AM21" s="20">
        <f t="shared" ca="1" si="19"/>
        <v>0</v>
      </c>
      <c r="AN21" s="20">
        <f t="shared" ca="1" si="20"/>
        <v>0</v>
      </c>
      <c r="AO21" s="20">
        <f t="shared" ca="1" si="21"/>
        <v>0</v>
      </c>
      <c r="AP21" s="20">
        <f t="shared" ca="1" si="22"/>
        <v>0</v>
      </c>
      <c r="AQ21" s="20">
        <f t="shared" ca="1" si="23"/>
        <v>0</v>
      </c>
      <c r="AR21" s="20">
        <f t="shared" ca="1" si="24"/>
        <v>0</v>
      </c>
      <c r="AS21" s="20">
        <f t="shared" ca="1" si="25"/>
        <v>0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0</v>
      </c>
      <c r="AX21" s="20">
        <f t="shared" ca="1" si="30"/>
        <v>0</v>
      </c>
      <c r="AY21" s="23">
        <f t="shared" ca="1" si="31"/>
        <v>0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5</v>
      </c>
      <c r="T22" s="11">
        <v>384</v>
      </c>
      <c r="U22" s="7">
        <f t="shared" si="36"/>
        <v>37212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0</v>
      </c>
      <c r="AL22" s="20">
        <f t="shared" ca="1" si="18"/>
        <v>0</v>
      </c>
      <c r="AM22" s="20">
        <f t="shared" ca="1" si="19"/>
        <v>0</v>
      </c>
      <c r="AN22" s="20">
        <f t="shared" ca="1" si="20"/>
        <v>0</v>
      </c>
      <c r="AO22" s="20">
        <f t="shared" ca="1" si="21"/>
        <v>0</v>
      </c>
      <c r="AP22" s="20">
        <f t="shared" ca="1" si="22"/>
        <v>0</v>
      </c>
      <c r="AQ22" s="20">
        <f t="shared" ca="1" si="23"/>
        <v>0</v>
      </c>
      <c r="AR22" s="20">
        <f t="shared" ca="1" si="24"/>
        <v>0</v>
      </c>
      <c r="AS22" s="20">
        <f t="shared" ca="1" si="25"/>
        <v>0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0</v>
      </c>
      <c r="AX22" s="20">
        <f t="shared" ca="1" si="30"/>
        <v>0</v>
      </c>
      <c r="AY22" s="23">
        <f t="shared" ca="1" si="31"/>
        <v>0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37213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0</v>
      </c>
      <c r="AL23" s="20">
        <f t="shared" ca="1" si="18"/>
        <v>0</v>
      </c>
      <c r="AM23" s="20">
        <f t="shared" ca="1" si="19"/>
        <v>0</v>
      </c>
      <c r="AN23" s="20">
        <f t="shared" ca="1" si="20"/>
        <v>0</v>
      </c>
      <c r="AO23" s="20">
        <f t="shared" ca="1" si="21"/>
        <v>0</v>
      </c>
      <c r="AP23" s="20">
        <f t="shared" ca="1" si="22"/>
        <v>0</v>
      </c>
      <c r="AQ23" s="20">
        <f t="shared" ca="1" si="23"/>
        <v>0</v>
      </c>
      <c r="AR23" s="20">
        <f t="shared" ca="1" si="24"/>
        <v>0</v>
      </c>
      <c r="AS23" s="20">
        <f t="shared" ca="1" si="25"/>
        <v>0</v>
      </c>
      <c r="AT23" s="20">
        <f t="shared" ca="1" si="26"/>
        <v>0</v>
      </c>
      <c r="AU23" s="20">
        <f t="shared" ca="1" si="27"/>
        <v>0</v>
      </c>
      <c r="AV23" s="20">
        <f t="shared" ca="1" si="28"/>
        <v>0</v>
      </c>
      <c r="AW23" s="20">
        <f t="shared" ca="1" si="29"/>
        <v>0</v>
      </c>
      <c r="AX23" s="20">
        <f t="shared" ca="1" si="30"/>
        <v>0</v>
      </c>
      <c r="AY23" s="23">
        <f t="shared" ca="1" si="31"/>
        <v>0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5</v>
      </c>
      <c r="T24" s="11">
        <v>432</v>
      </c>
      <c r="U24" s="7">
        <f t="shared" si="36"/>
        <v>37214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5</v>
      </c>
      <c r="T25" s="11">
        <v>456</v>
      </c>
      <c r="U25" s="7">
        <f t="shared" si="36"/>
        <v>37215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5</v>
      </c>
      <c r="T26" s="11">
        <v>480</v>
      </c>
      <c r="U26" s="7">
        <f t="shared" si="36"/>
        <v>37216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37217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5</v>
      </c>
      <c r="T28" s="11">
        <v>528</v>
      </c>
      <c r="U28" s="7">
        <f t="shared" si="36"/>
        <v>37218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5</v>
      </c>
      <c r="T29" s="11">
        <v>552</v>
      </c>
      <c r="U29" s="7">
        <f t="shared" si="36"/>
        <v>37219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37220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5</v>
      </c>
      <c r="T31" s="11">
        <v>600</v>
      </c>
      <c r="U31" s="7">
        <f t="shared" si="36"/>
        <v>37221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5</v>
      </c>
      <c r="T32" s="11">
        <v>624</v>
      </c>
      <c r="U32" s="7">
        <f t="shared" si="36"/>
        <v>37222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5</v>
      </c>
      <c r="T33" s="11">
        <v>648</v>
      </c>
      <c r="U33" s="7">
        <f t="shared" si="36"/>
        <v>37223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5</v>
      </c>
      <c r="T34" s="11">
        <v>672</v>
      </c>
      <c r="U34" s="7">
        <f t="shared" si="36"/>
        <v>37224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5</v>
      </c>
      <c r="T35" s="11">
        <v>696</v>
      </c>
      <c r="U35" s="7">
        <f t="shared" si="36"/>
        <v>37225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5</v>
      </c>
      <c r="T36" s="12">
        <v>720</v>
      </c>
      <c r="U36" s="14">
        <f t="shared" si="36"/>
        <v>37226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N31658" t="s">
        <v>47</v>
      </c>
      <c r="O31658">
        <v>5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topLeftCell="A1689" workbookViewId="0">
      <selection activeCell="A1666" sqref="A1666:A1723"/>
    </sheetView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4</v>
      </c>
      <c r="H4" s="76">
        <v>0</v>
      </c>
      <c r="I4" s="7">
        <f>+Date</f>
        <v>37196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37196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5</v>
      </c>
      <c r="H5" s="76">
        <v>24</v>
      </c>
      <c r="I5" s="7">
        <f>+I4+1</f>
        <v>37197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37197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6</v>
      </c>
      <c r="H6" s="76">
        <v>48</v>
      </c>
      <c r="I6" s="7">
        <f t="shared" ref="I6:I34" si="4">+I5+1</f>
        <v>37198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37198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7</v>
      </c>
      <c r="H7" s="76">
        <v>72</v>
      </c>
      <c r="I7" s="7">
        <f t="shared" si="4"/>
        <v>37199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37199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1</v>
      </c>
      <c r="H8" s="76">
        <v>96</v>
      </c>
      <c r="I8" s="7">
        <f t="shared" si="4"/>
        <v>37200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37200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2</v>
      </c>
      <c r="H9" s="76">
        <v>120</v>
      </c>
      <c r="I9" s="7">
        <f t="shared" si="4"/>
        <v>37201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37201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3</v>
      </c>
      <c r="H10" s="76">
        <v>144</v>
      </c>
      <c r="I10" s="7">
        <f t="shared" si="4"/>
        <v>37202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37202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4</v>
      </c>
      <c r="H11" s="76">
        <v>168</v>
      </c>
      <c r="I11" s="7">
        <f t="shared" si="4"/>
        <v>37203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37203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5</v>
      </c>
      <c r="H12" s="76">
        <v>192</v>
      </c>
      <c r="I12" s="7">
        <f t="shared" si="4"/>
        <v>37204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37204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5</v>
      </c>
      <c r="H13" s="76">
        <v>216</v>
      </c>
      <c r="I13" s="7">
        <f t="shared" si="4"/>
        <v>37205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37205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5</v>
      </c>
      <c r="H14" s="76">
        <v>240</v>
      </c>
      <c r="I14" s="7">
        <f t="shared" si="4"/>
        <v>37206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37206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5</v>
      </c>
      <c r="H15" s="76">
        <v>264</v>
      </c>
      <c r="I15" s="7">
        <f t="shared" si="4"/>
        <v>37207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37207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5</v>
      </c>
      <c r="H16" s="76">
        <v>288</v>
      </c>
      <c r="I16" s="7">
        <f t="shared" si="4"/>
        <v>37208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37208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5</v>
      </c>
      <c r="H17" s="76">
        <v>312</v>
      </c>
      <c r="I17" s="7">
        <f t="shared" si="4"/>
        <v>37209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37209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5</v>
      </c>
      <c r="H18" s="76">
        <v>336</v>
      </c>
      <c r="I18" s="7">
        <f t="shared" si="4"/>
        <v>37210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37210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5</v>
      </c>
      <c r="H19" s="76">
        <v>360</v>
      </c>
      <c r="I19" s="7">
        <f t="shared" si="4"/>
        <v>37211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37211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5</v>
      </c>
      <c r="H20" s="76">
        <v>384</v>
      </c>
      <c r="I20" s="7">
        <f t="shared" si="4"/>
        <v>37212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37212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5</v>
      </c>
      <c r="H21" s="76">
        <v>408</v>
      </c>
      <c r="I21" s="7">
        <f t="shared" si="4"/>
        <v>37213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37213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5</v>
      </c>
      <c r="H22" s="76">
        <v>432</v>
      </c>
      <c r="I22" s="7">
        <f t="shared" si="4"/>
        <v>37214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37214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5</v>
      </c>
      <c r="H23" s="76">
        <v>456</v>
      </c>
      <c r="I23" s="7">
        <f t="shared" si="4"/>
        <v>37215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37215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5</v>
      </c>
      <c r="H24" s="76">
        <v>480</v>
      </c>
      <c r="I24" s="7">
        <f t="shared" si="4"/>
        <v>37216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37216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5</v>
      </c>
      <c r="H25" s="76">
        <v>504</v>
      </c>
      <c r="I25" s="7">
        <f t="shared" si="4"/>
        <v>37217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37217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5</v>
      </c>
      <c r="H26" s="76">
        <v>528</v>
      </c>
      <c r="I26" s="7">
        <f t="shared" si="4"/>
        <v>37218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37218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5</v>
      </c>
      <c r="H27" s="76">
        <v>552</v>
      </c>
      <c r="I27" s="7">
        <f t="shared" si="4"/>
        <v>37219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37219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5</v>
      </c>
      <c r="H28" s="76">
        <v>576</v>
      </c>
      <c r="I28" s="7">
        <f t="shared" si="4"/>
        <v>37220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37220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5</v>
      </c>
      <c r="H29" s="76">
        <v>600</v>
      </c>
      <c r="I29" s="7">
        <f t="shared" si="4"/>
        <v>37221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37221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5</v>
      </c>
      <c r="H30" s="76">
        <v>624</v>
      </c>
      <c r="I30" s="7">
        <f t="shared" si="4"/>
        <v>37222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37222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5</v>
      </c>
      <c r="H31" s="76">
        <v>648</v>
      </c>
      <c r="I31" s="7">
        <f t="shared" si="4"/>
        <v>37223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37223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5</v>
      </c>
      <c r="H32" s="76">
        <v>672</v>
      </c>
      <c r="I32" s="7">
        <f t="shared" si="4"/>
        <v>37224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37224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5</v>
      </c>
      <c r="H33" s="76">
        <v>696</v>
      </c>
      <c r="I33" s="7">
        <f t="shared" si="4"/>
        <v>37225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37225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5</v>
      </c>
      <c r="H34" s="107">
        <v>720</v>
      </c>
      <c r="I34" s="108">
        <f t="shared" si="4"/>
        <v>37226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37226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I18" sqref="I18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0.21</v>
      </c>
      <c r="B2" s="181">
        <v>15.12</v>
      </c>
      <c r="C2" s="181">
        <v>14.76</v>
      </c>
      <c r="D2" s="181">
        <v>14.86</v>
      </c>
      <c r="E2" s="181">
        <v>15.95</v>
      </c>
      <c r="F2" s="181">
        <v>18.03</v>
      </c>
      <c r="G2" s="181">
        <v>32.020000000000003</v>
      </c>
      <c r="H2" s="181">
        <v>25</v>
      </c>
      <c r="I2" s="181">
        <v>25.5</v>
      </c>
      <c r="J2" s="181">
        <v>25.64</v>
      </c>
      <c r="K2" s="181">
        <v>25.5</v>
      </c>
      <c r="L2" s="181">
        <v>24.5</v>
      </c>
    </row>
    <row r="3" spans="1:16" ht="13.5" x14ac:dyDescent="0.25">
      <c r="A3" s="182">
        <v>23.5</v>
      </c>
      <c r="B3" s="182">
        <v>23</v>
      </c>
      <c r="C3" s="182">
        <v>23</v>
      </c>
      <c r="D3" s="182">
        <v>23</v>
      </c>
      <c r="E3" s="182">
        <v>22.5</v>
      </c>
      <c r="F3" s="182">
        <v>34.5</v>
      </c>
      <c r="G3" s="182">
        <v>31</v>
      </c>
      <c r="H3" s="182">
        <v>27.5</v>
      </c>
      <c r="I3" s="182">
        <v>25</v>
      </c>
      <c r="J3" s="182">
        <v>22.5</v>
      </c>
      <c r="K3" s="182">
        <v>18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15.36</v>
      </c>
      <c r="B5" s="181">
        <v>14.62</v>
      </c>
      <c r="C5" s="181">
        <v>14</v>
      </c>
      <c r="D5" s="181">
        <v>14.02</v>
      </c>
      <c r="E5" s="181">
        <v>14.21</v>
      </c>
      <c r="F5" s="181">
        <v>17.559999999999999</v>
      </c>
      <c r="G5" s="181">
        <v>25.71</v>
      </c>
      <c r="H5" s="181">
        <v>31.31</v>
      </c>
      <c r="I5" s="181">
        <v>31.61</v>
      </c>
      <c r="J5" s="181">
        <v>31.88</v>
      </c>
      <c r="K5" s="181">
        <v>32</v>
      </c>
      <c r="L5" s="181">
        <v>31.27</v>
      </c>
    </row>
    <row r="6" spans="1:16" ht="13.5" x14ac:dyDescent="0.25">
      <c r="A6" s="182">
        <v>30.7</v>
      </c>
      <c r="B6" s="182">
        <v>30.99</v>
      </c>
      <c r="C6" s="182">
        <v>30.8</v>
      </c>
      <c r="D6" s="182">
        <v>30.78</v>
      </c>
      <c r="E6" s="182">
        <v>30.72</v>
      </c>
      <c r="F6" s="182">
        <v>41.03</v>
      </c>
      <c r="G6" s="182">
        <v>37</v>
      </c>
      <c r="H6" s="182">
        <v>31.08</v>
      </c>
      <c r="I6" s="182">
        <v>28.62</v>
      </c>
      <c r="J6" s="182">
        <v>25.98</v>
      </c>
      <c r="K6" s="182">
        <v>22.33</v>
      </c>
      <c r="L6" s="182">
        <v>18.07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15.36</v>
      </c>
      <c r="C8" s="184">
        <v>17</v>
      </c>
      <c r="D8" s="185">
        <f t="shared" ref="D8:D31" si="0">+C8-B8-2</f>
        <v>-0.35999999999999943</v>
      </c>
      <c r="E8" s="185">
        <v>200</v>
      </c>
      <c r="F8" s="186">
        <f t="shared" ref="F8:F31" si="1">+E8*D8</f>
        <v>-71.999999999999886</v>
      </c>
      <c r="G8" s="184">
        <f>+A2</f>
        <v>0.21</v>
      </c>
      <c r="J8" s="187"/>
      <c r="P8">
        <v>38000</v>
      </c>
    </row>
    <row r="9" spans="1:16" x14ac:dyDescent="0.2">
      <c r="A9" s="188">
        <v>2</v>
      </c>
      <c r="B9" s="189">
        <f>+B5</f>
        <v>14.62</v>
      </c>
      <c r="C9" s="189">
        <v>18.809999999999999</v>
      </c>
      <c r="D9" s="190">
        <f t="shared" si="0"/>
        <v>2.1899999999999995</v>
      </c>
      <c r="E9" s="190">
        <v>200</v>
      </c>
      <c r="F9" s="191">
        <f t="shared" si="1"/>
        <v>437.99999999999989</v>
      </c>
      <c r="G9" s="189">
        <f>+B2</f>
        <v>15.12</v>
      </c>
      <c r="J9" s="176"/>
      <c r="P9">
        <v>36000</v>
      </c>
    </row>
    <row r="10" spans="1:16" x14ac:dyDescent="0.2">
      <c r="A10" s="188">
        <v>3</v>
      </c>
      <c r="B10" s="189">
        <f>+C5</f>
        <v>14</v>
      </c>
      <c r="C10" s="189">
        <v>19.7</v>
      </c>
      <c r="D10" s="190">
        <f t="shared" si="0"/>
        <v>3.6999999999999993</v>
      </c>
      <c r="E10" s="190">
        <v>200</v>
      </c>
      <c r="F10" s="191">
        <f t="shared" si="1"/>
        <v>739.99999999999989</v>
      </c>
      <c r="G10" s="189">
        <f>+C2</f>
        <v>14.76</v>
      </c>
      <c r="J10" s="176"/>
      <c r="P10">
        <v>34000</v>
      </c>
    </row>
    <row r="11" spans="1:16" x14ac:dyDescent="0.2">
      <c r="A11" s="188">
        <v>4</v>
      </c>
      <c r="B11" s="189">
        <f>+D5</f>
        <v>14.02</v>
      </c>
      <c r="C11" s="189">
        <v>19.7</v>
      </c>
      <c r="D11" s="190">
        <f t="shared" si="0"/>
        <v>3.6799999999999997</v>
      </c>
      <c r="E11" s="190">
        <v>200</v>
      </c>
      <c r="F11" s="191">
        <f t="shared" si="1"/>
        <v>736</v>
      </c>
      <c r="G11" s="189">
        <f>+D2</f>
        <v>14.86</v>
      </c>
      <c r="J11" s="176"/>
    </row>
    <row r="12" spans="1:16" x14ac:dyDescent="0.2">
      <c r="A12" s="188">
        <v>5</v>
      </c>
      <c r="B12" s="189">
        <f>+E5</f>
        <v>14.21</v>
      </c>
      <c r="C12" s="189">
        <v>19.739999999999998</v>
      </c>
      <c r="D12" s="190">
        <f t="shared" si="0"/>
        <v>3.5299999999999976</v>
      </c>
      <c r="E12" s="190">
        <v>200</v>
      </c>
      <c r="F12" s="191">
        <f t="shared" si="1"/>
        <v>705.99999999999955</v>
      </c>
      <c r="G12" s="189">
        <f>+E2</f>
        <v>15.95</v>
      </c>
      <c r="J12" s="176"/>
    </row>
    <row r="13" spans="1:16" x14ac:dyDescent="0.2">
      <c r="A13" s="188">
        <v>6</v>
      </c>
      <c r="B13" s="189">
        <f>+F5</f>
        <v>17.559999999999999</v>
      </c>
      <c r="C13" s="189">
        <v>23.43</v>
      </c>
      <c r="D13" s="190">
        <f t="shared" si="0"/>
        <v>3.870000000000001</v>
      </c>
      <c r="E13" s="190">
        <v>200</v>
      </c>
      <c r="F13" s="191">
        <f t="shared" si="1"/>
        <v>774.00000000000023</v>
      </c>
      <c r="G13" s="189">
        <f>+F2</f>
        <v>18.03</v>
      </c>
      <c r="J13" s="176"/>
    </row>
    <row r="14" spans="1:16" ht="13.5" thickBot="1" x14ac:dyDescent="0.25">
      <c r="A14" s="192">
        <v>7</v>
      </c>
      <c r="B14" s="193">
        <f>+G5</f>
        <v>25.71</v>
      </c>
      <c r="C14" s="193">
        <v>33.18</v>
      </c>
      <c r="D14" s="194">
        <f t="shared" si="0"/>
        <v>5.4699999999999989</v>
      </c>
      <c r="E14" s="194">
        <v>200</v>
      </c>
      <c r="F14" s="195">
        <f t="shared" si="1"/>
        <v>1093.9999999999998</v>
      </c>
      <c r="G14" s="193">
        <f>+G2</f>
        <v>32.020000000000003</v>
      </c>
      <c r="J14" s="176"/>
    </row>
    <row r="15" spans="1:16" x14ac:dyDescent="0.2">
      <c r="A15" s="196">
        <v>8</v>
      </c>
      <c r="B15" s="197">
        <f>+H5</f>
        <v>31.31</v>
      </c>
      <c r="C15" s="197">
        <v>36</v>
      </c>
      <c r="D15" s="198">
        <f t="shared" si="0"/>
        <v>2.6900000000000013</v>
      </c>
      <c r="E15" s="198">
        <v>200</v>
      </c>
      <c r="F15" s="199">
        <f t="shared" si="1"/>
        <v>538.00000000000023</v>
      </c>
      <c r="G15" s="197">
        <f>+H2</f>
        <v>25</v>
      </c>
      <c r="H15" s="168"/>
      <c r="J15" s="176"/>
    </row>
    <row r="16" spans="1:16" x14ac:dyDescent="0.2">
      <c r="A16" s="200">
        <v>9</v>
      </c>
      <c r="B16" s="201">
        <f>+I5</f>
        <v>31.61</v>
      </c>
      <c r="C16" s="201">
        <v>34.78</v>
      </c>
      <c r="D16" s="202">
        <f t="shared" si="0"/>
        <v>1.1700000000000017</v>
      </c>
      <c r="E16" s="202"/>
      <c r="F16" s="203">
        <f t="shared" si="1"/>
        <v>0</v>
      </c>
      <c r="G16" s="201">
        <f>+I2</f>
        <v>25.5</v>
      </c>
      <c r="H16" s="168"/>
      <c r="J16" s="176"/>
    </row>
    <row r="17" spans="1:10" x14ac:dyDescent="0.2">
      <c r="A17" s="200">
        <v>10</v>
      </c>
      <c r="B17" s="201">
        <f>+J5</f>
        <v>31.88</v>
      </c>
      <c r="C17" s="201">
        <v>35.39</v>
      </c>
      <c r="D17" s="202">
        <f t="shared" si="0"/>
        <v>1.5100000000000016</v>
      </c>
      <c r="E17" s="202">
        <v>153</v>
      </c>
      <c r="F17" s="203">
        <f t="shared" si="1"/>
        <v>231.03000000000023</v>
      </c>
      <c r="G17" s="201">
        <f>+J2</f>
        <v>25.64</v>
      </c>
      <c r="H17" s="168"/>
      <c r="I17" s="168"/>
      <c r="J17" s="176"/>
    </row>
    <row r="18" spans="1:10" x14ac:dyDescent="0.2">
      <c r="A18" s="200">
        <v>11</v>
      </c>
      <c r="B18" s="201">
        <f>+K5</f>
        <v>32</v>
      </c>
      <c r="C18" s="201">
        <v>35.520000000000003</v>
      </c>
      <c r="D18" s="202">
        <f t="shared" si="0"/>
        <v>1.5200000000000031</v>
      </c>
      <c r="E18" s="202">
        <v>200</v>
      </c>
      <c r="F18" s="203">
        <f t="shared" si="1"/>
        <v>304.00000000000063</v>
      </c>
      <c r="G18" s="201">
        <f>+K2</f>
        <v>25.5</v>
      </c>
      <c r="H18" s="168"/>
      <c r="I18" s="168"/>
      <c r="J18" s="176"/>
    </row>
    <row r="19" spans="1:10" x14ac:dyDescent="0.2">
      <c r="A19" s="200">
        <v>12</v>
      </c>
      <c r="B19" s="201">
        <f>+L5</f>
        <v>31.27</v>
      </c>
      <c r="C19" s="201">
        <v>35.33</v>
      </c>
      <c r="D19" s="202">
        <f t="shared" si="0"/>
        <v>2.0599999999999987</v>
      </c>
      <c r="E19" s="202">
        <v>200</v>
      </c>
      <c r="F19" s="203">
        <f t="shared" si="1"/>
        <v>411.99999999999977</v>
      </c>
      <c r="G19" s="201">
        <f>+L2</f>
        <v>24.5</v>
      </c>
      <c r="H19" s="168"/>
      <c r="I19" s="168"/>
      <c r="J19" s="176"/>
    </row>
    <row r="20" spans="1:10" x14ac:dyDescent="0.2">
      <c r="A20" s="200">
        <v>13</v>
      </c>
      <c r="B20" s="201">
        <f>+A6</f>
        <v>30.7</v>
      </c>
      <c r="C20" s="201">
        <v>35.29</v>
      </c>
      <c r="D20" s="202">
        <f t="shared" si="0"/>
        <v>2.59</v>
      </c>
      <c r="E20" s="202">
        <v>200</v>
      </c>
      <c r="F20" s="203">
        <f t="shared" si="1"/>
        <v>518</v>
      </c>
      <c r="G20" s="201">
        <f>+A3</f>
        <v>23.5</v>
      </c>
      <c r="H20" s="168"/>
      <c r="I20" s="168"/>
      <c r="J20" s="176"/>
    </row>
    <row r="21" spans="1:10" x14ac:dyDescent="0.2">
      <c r="A21" s="200">
        <v>14</v>
      </c>
      <c r="B21" s="201">
        <f>+B6</f>
        <v>30.99</v>
      </c>
      <c r="C21" s="201">
        <v>35.04</v>
      </c>
      <c r="D21" s="202">
        <f t="shared" si="0"/>
        <v>2.0500000000000007</v>
      </c>
      <c r="E21" s="202">
        <v>197</v>
      </c>
      <c r="F21" s="203">
        <f t="shared" si="1"/>
        <v>403.85000000000014</v>
      </c>
      <c r="G21" s="201">
        <f>+B3</f>
        <v>23</v>
      </c>
      <c r="H21" s="168"/>
      <c r="I21" s="168"/>
      <c r="J21" s="176"/>
    </row>
    <row r="22" spans="1:10" x14ac:dyDescent="0.2">
      <c r="A22" s="200">
        <v>15</v>
      </c>
      <c r="B22" s="201">
        <f>+C6</f>
        <v>30.8</v>
      </c>
      <c r="C22" s="201">
        <v>33</v>
      </c>
      <c r="D22" s="202">
        <f t="shared" si="0"/>
        <v>0.19999999999999929</v>
      </c>
      <c r="E22" s="202">
        <v>78</v>
      </c>
      <c r="F22" s="203">
        <f t="shared" si="1"/>
        <v>15.599999999999945</v>
      </c>
      <c r="G22" s="201">
        <f>+C3</f>
        <v>23</v>
      </c>
      <c r="H22" s="168"/>
      <c r="I22" s="168"/>
      <c r="J22" s="176"/>
    </row>
    <row r="23" spans="1:10" x14ac:dyDescent="0.2">
      <c r="A23" s="200">
        <v>16</v>
      </c>
      <c r="B23" s="201">
        <f>+D6</f>
        <v>30.78</v>
      </c>
      <c r="C23" s="201">
        <v>32.08</v>
      </c>
      <c r="D23" s="202">
        <f t="shared" si="0"/>
        <v>-0.70000000000000284</v>
      </c>
      <c r="E23" s="202">
        <v>66</v>
      </c>
      <c r="F23" s="203">
        <f t="shared" si="1"/>
        <v>-46.200000000000188</v>
      </c>
      <c r="G23" s="201">
        <f>+D3</f>
        <v>23</v>
      </c>
      <c r="H23" s="168"/>
      <c r="I23" s="168"/>
      <c r="J23" s="176"/>
    </row>
    <row r="24" spans="1:10" x14ac:dyDescent="0.2">
      <c r="A24" s="200">
        <v>17</v>
      </c>
      <c r="B24" s="201">
        <f>+E6</f>
        <v>30.72</v>
      </c>
      <c r="C24" s="201">
        <v>36</v>
      </c>
      <c r="D24" s="202">
        <f t="shared" si="0"/>
        <v>3.2800000000000011</v>
      </c>
      <c r="E24" s="202">
        <v>200</v>
      </c>
      <c r="F24" s="203">
        <f t="shared" si="1"/>
        <v>656.00000000000023</v>
      </c>
      <c r="G24" s="201">
        <f>+E3</f>
        <v>22.5</v>
      </c>
      <c r="H24" s="168"/>
      <c r="I24" s="168"/>
      <c r="J24" s="176"/>
    </row>
    <row r="25" spans="1:10" x14ac:dyDescent="0.2">
      <c r="A25" s="200">
        <v>18</v>
      </c>
      <c r="B25" s="201">
        <f>+F6</f>
        <v>41.03</v>
      </c>
      <c r="C25" s="201">
        <v>37.44</v>
      </c>
      <c r="D25" s="202">
        <f t="shared" si="0"/>
        <v>-5.5900000000000034</v>
      </c>
      <c r="E25" s="202"/>
      <c r="F25" s="203">
        <f t="shared" si="1"/>
        <v>0</v>
      </c>
      <c r="G25" s="201">
        <f>+F3</f>
        <v>34.5</v>
      </c>
      <c r="H25" s="168"/>
      <c r="I25" s="168"/>
      <c r="J25" s="176"/>
    </row>
    <row r="26" spans="1:10" x14ac:dyDescent="0.2">
      <c r="A26" s="200">
        <v>19</v>
      </c>
      <c r="B26" s="201">
        <f>+G6</f>
        <v>37</v>
      </c>
      <c r="C26" s="201">
        <v>38.729999999999997</v>
      </c>
      <c r="D26" s="202">
        <f t="shared" si="0"/>
        <v>-0.27000000000000313</v>
      </c>
      <c r="E26" s="202"/>
      <c r="F26" s="203">
        <f t="shared" si="1"/>
        <v>0</v>
      </c>
      <c r="G26" s="201">
        <f>+G3</f>
        <v>31</v>
      </c>
      <c r="H26" s="168"/>
      <c r="I26" s="168"/>
      <c r="J26" s="176"/>
    </row>
    <row r="27" spans="1:10" x14ac:dyDescent="0.2">
      <c r="A27" s="200">
        <v>20</v>
      </c>
      <c r="B27" s="201">
        <f>+H6</f>
        <v>31.08</v>
      </c>
      <c r="C27" s="201">
        <v>38.729999999999997</v>
      </c>
      <c r="D27" s="202">
        <f t="shared" si="0"/>
        <v>5.6499999999999986</v>
      </c>
      <c r="E27" s="202"/>
      <c r="F27" s="203">
        <f t="shared" si="1"/>
        <v>0</v>
      </c>
      <c r="G27" s="201">
        <f>+H3</f>
        <v>27.5</v>
      </c>
      <c r="H27" s="168"/>
      <c r="I27" s="168"/>
      <c r="J27" s="176"/>
    </row>
    <row r="28" spans="1:10" x14ac:dyDescent="0.2">
      <c r="A28" s="200">
        <v>21</v>
      </c>
      <c r="B28" s="201">
        <f>+I6</f>
        <v>28.62</v>
      </c>
      <c r="C28" s="201">
        <v>36.74</v>
      </c>
      <c r="D28" s="202">
        <f t="shared" si="0"/>
        <v>6.120000000000001</v>
      </c>
      <c r="E28" s="202">
        <v>200</v>
      </c>
      <c r="F28" s="203">
        <f t="shared" si="1"/>
        <v>1224.0000000000002</v>
      </c>
      <c r="G28" s="201">
        <f>+I3</f>
        <v>25</v>
      </c>
      <c r="H28" s="168"/>
      <c r="I28" s="168"/>
      <c r="J28" s="176"/>
    </row>
    <row r="29" spans="1:10" x14ac:dyDescent="0.2">
      <c r="A29" s="200">
        <v>22</v>
      </c>
      <c r="B29" s="201">
        <f>+J6</f>
        <v>25.98</v>
      </c>
      <c r="C29" s="201">
        <v>36.119999999999997</v>
      </c>
      <c r="D29" s="202">
        <f t="shared" si="0"/>
        <v>8.139999999999997</v>
      </c>
      <c r="E29" s="202">
        <v>200</v>
      </c>
      <c r="F29" s="203">
        <f t="shared" si="1"/>
        <v>1627.9999999999993</v>
      </c>
      <c r="G29" s="201">
        <f>+J3</f>
        <v>22.5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22.33</v>
      </c>
      <c r="C30" s="205">
        <v>25.46</v>
      </c>
      <c r="D30" s="206">
        <f t="shared" si="0"/>
        <v>1.1300000000000026</v>
      </c>
      <c r="E30" s="202">
        <v>200</v>
      </c>
      <c r="F30" s="207">
        <f t="shared" si="1"/>
        <v>226.00000000000051</v>
      </c>
      <c r="G30" s="205">
        <f>+K3</f>
        <v>18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18.07</v>
      </c>
      <c r="C31" s="209">
        <v>30.68</v>
      </c>
      <c r="D31" s="210">
        <f t="shared" si="0"/>
        <v>10.61</v>
      </c>
      <c r="E31" s="210">
        <v>200</v>
      </c>
      <c r="F31" s="211">
        <f t="shared" si="1"/>
        <v>2122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31.131250000000001</v>
      </c>
      <c r="C32" s="212">
        <f>+AVERAGE(C15:C30)</f>
        <v>35.103124999999999</v>
      </c>
      <c r="D32" s="212">
        <f>+AVERAGE(D15:D30)</f>
        <v>1.9718749999999998</v>
      </c>
      <c r="E32" s="17" t="s">
        <v>92</v>
      </c>
      <c r="F32" s="213">
        <f>+SUM(F8:F31)</f>
        <v>12648.280000000002</v>
      </c>
      <c r="G32" s="212">
        <f>+AVERAGE(G15:G30)</f>
        <v>24.977499999999999</v>
      </c>
    </row>
    <row r="33" spans="1:9" x14ac:dyDescent="0.2">
      <c r="A33" s="17" t="s">
        <v>47</v>
      </c>
      <c r="B33" s="212">
        <f>+AVERAGE(B8:B14,B31)</f>
        <v>16.693750000000001</v>
      </c>
      <c r="C33" s="212">
        <f>+AVERAGE(C8:C14,C31)</f>
        <v>22.78</v>
      </c>
      <c r="D33" s="212">
        <f>+AVERAGE(D8:D14,D31)</f>
        <v>4.0862499999999997</v>
      </c>
      <c r="E33" s="168"/>
      <c r="F33" s="168"/>
      <c r="G33" s="212">
        <f>+AVERAGE(G8:G14,G31)</f>
        <v>16.013750000000002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8"/>
  <sheetViews>
    <sheetView workbookViewId="0">
      <selection activeCell="F9" sqref="F9:G10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2" t="s">
        <v>96</v>
      </c>
      <c r="C1" s="253"/>
      <c r="D1" s="252" t="s">
        <v>93</v>
      </c>
      <c r="E1" s="253"/>
      <c r="F1" s="252" t="s">
        <v>40</v>
      </c>
      <c r="G1" s="253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Jan Havlíček</cp:lastModifiedBy>
  <cp:lastPrinted>2001-11-07T16:12:08Z</cp:lastPrinted>
  <dcterms:created xsi:type="dcterms:W3CDTF">2000-07-26T18:42:40Z</dcterms:created>
  <dcterms:modified xsi:type="dcterms:W3CDTF">2023-09-17T13:15:59Z</dcterms:modified>
</cp:coreProperties>
</file>