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022F57-C987-4123-B173-BEE1E149DCD4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Reliant Contract Brief" sheetId="5" r:id="rId1"/>
    <sheet name="Model" sheetId="4" r:id="rId2"/>
    <sheet name="Estimates" sheetId="6" r:id="rId3"/>
    <sheet name="Performance Curves" sheetId="7" r:id="rId4"/>
    <sheet name="900 - 550" sheetId="10" r:id="rId5"/>
    <sheet name="900 - 575" sheetId="11" r:id="rId6"/>
    <sheet name="900 - 600" sheetId="12" r:id="rId7"/>
    <sheet name="900 - 625" sheetId="13" r:id="rId8"/>
    <sheet name="900 - 650" sheetId="14" r:id="rId9"/>
    <sheet name="1000 - 550" sheetId="15" r:id="rId10"/>
    <sheet name="1000 - 575" sheetId="16" r:id="rId11"/>
    <sheet name="1000 - 600" sheetId="17" r:id="rId12"/>
    <sheet name="1000 - 625" sheetId="18" r:id="rId13"/>
    <sheet name="1000 - 650" sheetId="19" r:id="rId14"/>
  </sheets>
  <definedNames>
    <definedName name="_xlnm.Print_Area" localSheetId="2">Estimates!$A$1:$Q$36</definedName>
    <definedName name="_xlnm.Print_Area" localSheetId="1">Model!$A$1:$V$45</definedName>
  </definedNames>
  <calcPr calcId="0"/>
</workbook>
</file>

<file path=xl/calcChain.xml><?xml version="1.0" encoding="utf-8"?>
<calcChain xmlns="http://schemas.openxmlformats.org/spreadsheetml/2006/main">
  <c r="AJ10" i="6" l="1"/>
  <c r="H15" i="6"/>
  <c r="Q15" i="6"/>
  <c r="Z15" i="6"/>
  <c r="AI15" i="6"/>
  <c r="Z16" i="6"/>
  <c r="AI16" i="6"/>
  <c r="H17" i="6"/>
  <c r="Q17" i="6"/>
  <c r="Z17" i="6"/>
  <c r="AI17" i="6"/>
  <c r="AD25" i="6"/>
  <c r="AD26" i="6"/>
  <c r="C34" i="6"/>
  <c r="L34" i="6"/>
  <c r="C35" i="6"/>
  <c r="L35" i="6"/>
  <c r="U37" i="6"/>
  <c r="U38" i="6"/>
  <c r="F6" i="4"/>
  <c r="J10" i="4"/>
  <c r="K10" i="4"/>
  <c r="N10" i="4"/>
  <c r="O10" i="4"/>
  <c r="R10" i="4"/>
  <c r="S10" i="4"/>
  <c r="I14" i="4"/>
  <c r="K14" i="4"/>
  <c r="M14" i="4"/>
  <c r="N14" i="4"/>
  <c r="O14" i="4"/>
  <c r="Q14" i="4"/>
  <c r="S14" i="4"/>
  <c r="E16" i="4"/>
  <c r="I16" i="4"/>
  <c r="K16" i="4"/>
  <c r="M16" i="4"/>
  <c r="N16" i="4"/>
  <c r="O16" i="4"/>
  <c r="Q16" i="4"/>
  <c r="S16" i="4"/>
  <c r="E17" i="4"/>
  <c r="E19" i="4"/>
  <c r="E20" i="4"/>
  <c r="E21" i="4"/>
  <c r="J22" i="4"/>
  <c r="K22" i="4"/>
  <c r="L22" i="4"/>
  <c r="M22" i="4"/>
  <c r="P22" i="4"/>
  <c r="Q22" i="4"/>
  <c r="R22" i="4"/>
  <c r="S22" i="4"/>
  <c r="J23" i="4"/>
  <c r="K23" i="4"/>
  <c r="L23" i="4"/>
  <c r="M23" i="4"/>
  <c r="P23" i="4"/>
  <c r="Q23" i="4"/>
  <c r="R23" i="4"/>
  <c r="S23" i="4"/>
  <c r="J24" i="4"/>
  <c r="K24" i="4"/>
  <c r="L24" i="4"/>
  <c r="M24" i="4"/>
  <c r="P24" i="4"/>
  <c r="Q24" i="4"/>
  <c r="R24" i="4"/>
  <c r="S24" i="4"/>
  <c r="J25" i="4"/>
  <c r="K25" i="4"/>
  <c r="L25" i="4"/>
  <c r="M25" i="4"/>
  <c r="P25" i="4"/>
  <c r="Q25" i="4"/>
  <c r="R25" i="4"/>
  <c r="S25" i="4"/>
  <c r="J26" i="4"/>
  <c r="K26" i="4"/>
  <c r="L26" i="4"/>
  <c r="M26" i="4"/>
  <c r="P26" i="4"/>
  <c r="Q26" i="4"/>
  <c r="R26" i="4"/>
  <c r="S26" i="4"/>
  <c r="H29" i="4"/>
  <c r="I29" i="4"/>
  <c r="J29" i="4"/>
  <c r="K29" i="4"/>
  <c r="H30" i="4"/>
  <c r="I30" i="4"/>
  <c r="J30" i="4"/>
  <c r="C32" i="4"/>
  <c r="C33" i="4"/>
  <c r="H33" i="4"/>
  <c r="I33" i="4"/>
  <c r="J33" i="4"/>
  <c r="K33" i="4"/>
  <c r="L33" i="4"/>
  <c r="C34" i="4"/>
  <c r="H34" i="4"/>
  <c r="I34" i="4"/>
  <c r="J34" i="4"/>
  <c r="K34" i="4"/>
  <c r="C35" i="4"/>
  <c r="C37" i="4"/>
  <c r="C38" i="4"/>
  <c r="A40" i="4"/>
  <c r="B43" i="4"/>
  <c r="C43" i="4"/>
  <c r="D43" i="4"/>
  <c r="E43" i="4"/>
  <c r="F43" i="4"/>
  <c r="G43" i="4"/>
  <c r="H43" i="4"/>
  <c r="I43" i="4"/>
  <c r="J43" i="4"/>
  <c r="K43" i="4"/>
  <c r="M43" i="4"/>
  <c r="N43" i="4"/>
  <c r="O43" i="4"/>
  <c r="Q43" i="4"/>
  <c r="R43" i="4"/>
  <c r="S43" i="4"/>
  <c r="U43" i="4"/>
  <c r="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Q44" i="4"/>
  <c r="R44" i="4"/>
  <c r="S44" i="4"/>
  <c r="U44" i="4"/>
  <c r="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Q45" i="4"/>
  <c r="R45" i="4"/>
  <c r="S45" i="4"/>
  <c r="U45" i="4"/>
  <c r="V45" i="4"/>
  <c r="B47" i="4"/>
  <c r="C47" i="4"/>
  <c r="D47" i="4"/>
  <c r="E47" i="4"/>
  <c r="F47" i="4"/>
  <c r="G47" i="4"/>
  <c r="H47" i="4"/>
  <c r="I47" i="4"/>
  <c r="J47" i="4"/>
  <c r="K47" i="4"/>
  <c r="M47" i="4"/>
  <c r="N47" i="4"/>
  <c r="O47" i="4"/>
  <c r="Q47" i="4"/>
  <c r="R47" i="4"/>
  <c r="S47" i="4"/>
  <c r="U47" i="4"/>
  <c r="V47" i="4"/>
  <c r="C12" i="7"/>
  <c r="D12" i="7"/>
  <c r="E12" i="7"/>
  <c r="H12" i="7"/>
  <c r="I12" i="7"/>
  <c r="J12" i="7"/>
  <c r="M12" i="7"/>
  <c r="N12" i="7"/>
  <c r="O12" i="7"/>
  <c r="R12" i="7"/>
  <c r="S12" i="7"/>
  <c r="T12" i="7"/>
  <c r="W12" i="7"/>
  <c r="X12" i="7"/>
  <c r="Y12" i="7"/>
  <c r="AB12" i="7"/>
  <c r="AC12" i="7"/>
  <c r="AD12" i="7"/>
  <c r="AG12" i="7"/>
  <c r="AH12" i="7"/>
  <c r="AI12" i="7"/>
  <c r="AL12" i="7"/>
  <c r="AM12" i="7"/>
  <c r="AN12" i="7"/>
  <c r="AQ12" i="7"/>
  <c r="AR12" i="7"/>
  <c r="AS12" i="7"/>
  <c r="AV12" i="7"/>
  <c r="AW12" i="7"/>
  <c r="AX12" i="7"/>
  <c r="C13" i="7"/>
  <c r="D13" i="7"/>
  <c r="E13" i="7"/>
  <c r="H13" i="7"/>
  <c r="I13" i="7"/>
  <c r="J13" i="7"/>
  <c r="M13" i="7"/>
  <c r="N13" i="7"/>
  <c r="O13" i="7"/>
  <c r="R13" i="7"/>
  <c r="S13" i="7"/>
  <c r="T13" i="7"/>
  <c r="W13" i="7"/>
  <c r="X13" i="7"/>
  <c r="Y13" i="7"/>
  <c r="AB13" i="7"/>
  <c r="AC13" i="7"/>
  <c r="AD13" i="7"/>
  <c r="AG13" i="7"/>
  <c r="AH13" i="7"/>
  <c r="AI13" i="7"/>
  <c r="AL13" i="7"/>
  <c r="AM13" i="7"/>
  <c r="AN13" i="7"/>
  <c r="AQ13" i="7"/>
  <c r="AR13" i="7"/>
  <c r="AS13" i="7"/>
  <c r="AV13" i="7"/>
  <c r="AW13" i="7"/>
  <c r="AX13" i="7"/>
  <c r="C14" i="7"/>
  <c r="D14" i="7"/>
  <c r="E14" i="7"/>
  <c r="H14" i="7"/>
  <c r="I14" i="7"/>
  <c r="J14" i="7"/>
  <c r="M14" i="7"/>
  <c r="N14" i="7"/>
  <c r="O14" i="7"/>
  <c r="R14" i="7"/>
  <c r="S14" i="7"/>
  <c r="T14" i="7"/>
  <c r="W14" i="7"/>
  <c r="X14" i="7"/>
  <c r="Y14" i="7"/>
  <c r="AB14" i="7"/>
  <c r="AC14" i="7"/>
  <c r="AD14" i="7"/>
  <c r="AG14" i="7"/>
  <c r="AH14" i="7"/>
  <c r="AI14" i="7"/>
  <c r="AL14" i="7"/>
  <c r="AM14" i="7"/>
  <c r="AN14" i="7"/>
  <c r="AQ14" i="7"/>
  <c r="AR14" i="7"/>
  <c r="AS14" i="7"/>
  <c r="AV14" i="7"/>
  <c r="AW14" i="7"/>
  <c r="AX14" i="7"/>
  <c r="C15" i="7"/>
  <c r="D15" i="7"/>
  <c r="E15" i="7"/>
  <c r="H15" i="7"/>
  <c r="I15" i="7"/>
  <c r="J15" i="7"/>
  <c r="M15" i="7"/>
  <c r="N15" i="7"/>
  <c r="O15" i="7"/>
  <c r="R15" i="7"/>
  <c r="S15" i="7"/>
  <c r="T15" i="7"/>
  <c r="W15" i="7"/>
  <c r="X15" i="7"/>
  <c r="Y15" i="7"/>
  <c r="AB15" i="7"/>
  <c r="AC15" i="7"/>
  <c r="AD15" i="7"/>
  <c r="AG15" i="7"/>
  <c r="AH15" i="7"/>
  <c r="AI15" i="7"/>
  <c r="AL15" i="7"/>
  <c r="AM15" i="7"/>
  <c r="AN15" i="7"/>
  <c r="AQ15" i="7"/>
  <c r="AR15" i="7"/>
  <c r="AS15" i="7"/>
  <c r="AV15" i="7"/>
  <c r="AW15" i="7"/>
  <c r="AX15" i="7"/>
  <c r="C16" i="7"/>
  <c r="D16" i="7"/>
  <c r="E16" i="7"/>
  <c r="H16" i="7"/>
  <c r="I16" i="7"/>
  <c r="J16" i="7"/>
  <c r="M16" i="7"/>
  <c r="N16" i="7"/>
  <c r="O16" i="7"/>
  <c r="R16" i="7"/>
  <c r="S16" i="7"/>
  <c r="T16" i="7"/>
  <c r="W16" i="7"/>
  <c r="X16" i="7"/>
  <c r="Y16" i="7"/>
  <c r="AB16" i="7"/>
  <c r="AC16" i="7"/>
  <c r="AD16" i="7"/>
  <c r="AG16" i="7"/>
  <c r="AH16" i="7"/>
  <c r="AI16" i="7"/>
  <c r="AL16" i="7"/>
  <c r="AM16" i="7"/>
  <c r="AN16" i="7"/>
  <c r="AQ16" i="7"/>
  <c r="AR16" i="7"/>
  <c r="AS16" i="7"/>
  <c r="AV16" i="7"/>
  <c r="AW16" i="7"/>
  <c r="AX16" i="7"/>
  <c r="C17" i="7"/>
  <c r="D17" i="7"/>
  <c r="E17" i="7"/>
  <c r="H17" i="7"/>
  <c r="I17" i="7"/>
  <c r="J17" i="7"/>
  <c r="M17" i="7"/>
  <c r="N17" i="7"/>
  <c r="O17" i="7"/>
  <c r="R17" i="7"/>
  <c r="S17" i="7"/>
  <c r="T17" i="7"/>
  <c r="W17" i="7"/>
  <c r="X17" i="7"/>
  <c r="Y17" i="7"/>
  <c r="AB17" i="7"/>
  <c r="AC17" i="7"/>
  <c r="AD17" i="7"/>
  <c r="AG17" i="7"/>
  <c r="AH17" i="7"/>
  <c r="AI17" i="7"/>
  <c r="AL17" i="7"/>
  <c r="AM17" i="7"/>
  <c r="AN17" i="7"/>
  <c r="AQ17" i="7"/>
  <c r="AR17" i="7"/>
  <c r="AS17" i="7"/>
  <c r="AV17" i="7"/>
  <c r="AW17" i="7"/>
  <c r="AX17" i="7"/>
  <c r="C18" i="7"/>
  <c r="D18" i="7"/>
  <c r="E18" i="7"/>
  <c r="H18" i="7"/>
  <c r="I18" i="7"/>
  <c r="J18" i="7"/>
  <c r="M18" i="7"/>
  <c r="N18" i="7"/>
  <c r="O18" i="7"/>
  <c r="R18" i="7"/>
  <c r="S18" i="7"/>
  <c r="T18" i="7"/>
  <c r="W18" i="7"/>
  <c r="X18" i="7"/>
  <c r="Y18" i="7"/>
  <c r="AB18" i="7"/>
  <c r="AC18" i="7"/>
  <c r="AD18" i="7"/>
  <c r="AG18" i="7"/>
  <c r="AH18" i="7"/>
  <c r="AI18" i="7"/>
  <c r="AL18" i="7"/>
  <c r="AM18" i="7"/>
  <c r="AN18" i="7"/>
  <c r="AQ18" i="7"/>
  <c r="AR18" i="7"/>
  <c r="AS18" i="7"/>
  <c r="AV18" i="7"/>
  <c r="AW18" i="7"/>
  <c r="AX18" i="7"/>
  <c r="C19" i="7"/>
  <c r="D19" i="7"/>
  <c r="E19" i="7"/>
  <c r="H19" i="7"/>
  <c r="I19" i="7"/>
  <c r="J19" i="7"/>
  <c r="M19" i="7"/>
  <c r="N19" i="7"/>
  <c r="O19" i="7"/>
  <c r="R19" i="7"/>
  <c r="S19" i="7"/>
  <c r="T19" i="7"/>
  <c r="W19" i="7"/>
  <c r="X19" i="7"/>
  <c r="Y19" i="7"/>
  <c r="AB19" i="7"/>
  <c r="AC19" i="7"/>
  <c r="AD19" i="7"/>
  <c r="AG19" i="7"/>
  <c r="AH19" i="7"/>
  <c r="AI19" i="7"/>
  <c r="AL19" i="7"/>
  <c r="AM19" i="7"/>
  <c r="AN19" i="7"/>
  <c r="AQ19" i="7"/>
  <c r="AR19" i="7"/>
  <c r="AS19" i="7"/>
  <c r="AV19" i="7"/>
  <c r="AW19" i="7"/>
  <c r="AX19" i="7"/>
  <c r="C20" i="7"/>
  <c r="D20" i="7"/>
  <c r="E20" i="7"/>
  <c r="H20" i="7"/>
  <c r="I20" i="7"/>
  <c r="J20" i="7"/>
  <c r="M20" i="7"/>
  <c r="N20" i="7"/>
  <c r="O20" i="7"/>
  <c r="R20" i="7"/>
  <c r="S20" i="7"/>
  <c r="T20" i="7"/>
  <c r="W20" i="7"/>
  <c r="X20" i="7"/>
  <c r="Y20" i="7"/>
  <c r="AB20" i="7"/>
  <c r="AC20" i="7"/>
  <c r="AD20" i="7"/>
  <c r="AG20" i="7"/>
  <c r="AH20" i="7"/>
  <c r="AI20" i="7"/>
  <c r="AL20" i="7"/>
  <c r="AM20" i="7"/>
  <c r="AN20" i="7"/>
  <c r="AQ20" i="7"/>
  <c r="AR20" i="7"/>
  <c r="AS20" i="7"/>
  <c r="AV20" i="7"/>
  <c r="AW20" i="7"/>
  <c r="AX20" i="7"/>
  <c r="C21" i="7"/>
  <c r="D21" i="7"/>
  <c r="E21" i="7"/>
  <c r="H21" i="7"/>
  <c r="I21" i="7"/>
  <c r="J21" i="7"/>
  <c r="M21" i="7"/>
  <c r="N21" i="7"/>
  <c r="O21" i="7"/>
  <c r="R21" i="7"/>
  <c r="S21" i="7"/>
  <c r="T21" i="7"/>
  <c r="W21" i="7"/>
  <c r="X21" i="7"/>
  <c r="Y21" i="7"/>
  <c r="AB21" i="7"/>
  <c r="AC21" i="7"/>
  <c r="AD21" i="7"/>
  <c r="AG21" i="7"/>
  <c r="AH21" i="7"/>
  <c r="AI21" i="7"/>
  <c r="AL21" i="7"/>
  <c r="AQ21" i="7"/>
  <c r="AR21" i="7"/>
  <c r="AS21" i="7"/>
  <c r="AV21" i="7"/>
  <c r="C22" i="7"/>
  <c r="D22" i="7"/>
  <c r="E22" i="7"/>
  <c r="H22" i="7"/>
  <c r="I22" i="7"/>
  <c r="J22" i="7"/>
  <c r="M22" i="7"/>
  <c r="N22" i="7"/>
  <c r="O22" i="7"/>
  <c r="R22" i="7"/>
  <c r="S22" i="7"/>
  <c r="T22" i="7"/>
  <c r="W22" i="7"/>
  <c r="X22" i="7"/>
  <c r="Y22" i="7"/>
  <c r="AB22" i="7"/>
  <c r="AC22" i="7"/>
  <c r="AD22" i="7"/>
  <c r="AG22" i="7"/>
  <c r="AH22" i="7"/>
  <c r="AI22" i="7"/>
  <c r="AL22" i="7"/>
  <c r="AQ22" i="7"/>
  <c r="AR22" i="7"/>
  <c r="AS22" i="7"/>
  <c r="AV22" i="7"/>
  <c r="C23" i="7"/>
  <c r="D23" i="7"/>
  <c r="E23" i="7"/>
  <c r="H23" i="7"/>
  <c r="I23" i="7"/>
  <c r="J23" i="7"/>
  <c r="M23" i="7"/>
  <c r="N23" i="7"/>
  <c r="O23" i="7"/>
  <c r="R23" i="7"/>
  <c r="S23" i="7"/>
  <c r="T23" i="7"/>
  <c r="W23" i="7"/>
  <c r="X23" i="7"/>
  <c r="Y23" i="7"/>
  <c r="AB23" i="7"/>
  <c r="AC23" i="7"/>
  <c r="AD23" i="7"/>
  <c r="AG23" i="7"/>
  <c r="AH23" i="7"/>
  <c r="AI23" i="7"/>
  <c r="AL23" i="7"/>
  <c r="AM23" i="7"/>
  <c r="AN23" i="7"/>
  <c r="AQ23" i="7"/>
  <c r="AR23" i="7"/>
  <c r="AS23" i="7"/>
  <c r="AV23" i="7"/>
  <c r="AW23" i="7"/>
  <c r="AX23" i="7"/>
  <c r="C24" i="7"/>
  <c r="D24" i="7"/>
  <c r="E24" i="7"/>
  <c r="H24" i="7"/>
  <c r="I24" i="7"/>
  <c r="J24" i="7"/>
  <c r="M24" i="7"/>
  <c r="N24" i="7"/>
  <c r="O24" i="7"/>
  <c r="R24" i="7"/>
  <c r="S24" i="7"/>
  <c r="T24" i="7"/>
  <c r="W24" i="7"/>
  <c r="X24" i="7"/>
  <c r="Y24" i="7"/>
  <c r="AB24" i="7"/>
  <c r="AC24" i="7"/>
  <c r="AD24" i="7"/>
  <c r="AG24" i="7"/>
  <c r="AH24" i="7"/>
  <c r="AI24" i="7"/>
  <c r="AL24" i="7"/>
  <c r="AM24" i="7"/>
  <c r="AN24" i="7"/>
  <c r="AQ24" i="7"/>
  <c r="AR24" i="7"/>
  <c r="AS24" i="7"/>
  <c r="AV24" i="7"/>
  <c r="AW24" i="7"/>
  <c r="AX24" i="7"/>
  <c r="C25" i="7"/>
  <c r="D25" i="7"/>
  <c r="E25" i="7"/>
  <c r="H25" i="7"/>
  <c r="I25" i="7"/>
  <c r="J25" i="7"/>
  <c r="M25" i="7"/>
  <c r="N25" i="7"/>
  <c r="O25" i="7"/>
  <c r="R25" i="7"/>
  <c r="S25" i="7"/>
  <c r="T25" i="7"/>
  <c r="W25" i="7"/>
  <c r="X25" i="7"/>
  <c r="Y25" i="7"/>
  <c r="AB25" i="7"/>
  <c r="AC25" i="7"/>
  <c r="AD25" i="7"/>
  <c r="AG25" i="7"/>
  <c r="AH25" i="7"/>
  <c r="AI25" i="7"/>
  <c r="AL25" i="7"/>
  <c r="AM25" i="7"/>
  <c r="AN25" i="7"/>
  <c r="AQ25" i="7"/>
  <c r="AR25" i="7"/>
  <c r="AS25" i="7"/>
  <c r="AV25" i="7"/>
  <c r="AW25" i="7"/>
  <c r="AX25" i="7"/>
  <c r="C26" i="7"/>
  <c r="D26" i="7"/>
  <c r="E26" i="7"/>
  <c r="H26" i="7"/>
  <c r="I26" i="7"/>
  <c r="J26" i="7"/>
  <c r="M26" i="7"/>
  <c r="N26" i="7"/>
  <c r="O26" i="7"/>
  <c r="R26" i="7"/>
  <c r="S26" i="7"/>
  <c r="T26" i="7"/>
  <c r="W26" i="7"/>
  <c r="X26" i="7"/>
  <c r="Y26" i="7"/>
  <c r="AB26" i="7"/>
  <c r="AC26" i="7"/>
  <c r="AD26" i="7"/>
  <c r="AG26" i="7"/>
  <c r="AH26" i="7"/>
  <c r="AI26" i="7"/>
  <c r="AL26" i="7"/>
  <c r="AM26" i="7"/>
  <c r="AN26" i="7"/>
  <c r="AQ26" i="7"/>
  <c r="AR26" i="7"/>
  <c r="AS26" i="7"/>
  <c r="AV26" i="7"/>
  <c r="AW26" i="7"/>
  <c r="AX26" i="7"/>
  <c r="C27" i="7"/>
  <c r="D27" i="7"/>
  <c r="E27" i="7"/>
  <c r="H27" i="7"/>
  <c r="I27" i="7"/>
  <c r="J27" i="7"/>
  <c r="M27" i="7"/>
  <c r="N27" i="7"/>
  <c r="O27" i="7"/>
  <c r="R27" i="7"/>
  <c r="S27" i="7"/>
  <c r="T27" i="7"/>
  <c r="W27" i="7"/>
  <c r="X27" i="7"/>
  <c r="Y27" i="7"/>
  <c r="AB27" i="7"/>
  <c r="AC27" i="7"/>
  <c r="AD27" i="7"/>
  <c r="AG27" i="7"/>
  <c r="AH27" i="7"/>
  <c r="AI27" i="7"/>
  <c r="AL27" i="7"/>
  <c r="AM27" i="7"/>
  <c r="AN27" i="7"/>
  <c r="AQ27" i="7"/>
  <c r="AR27" i="7"/>
  <c r="AS27" i="7"/>
  <c r="AV27" i="7"/>
  <c r="AW27" i="7"/>
  <c r="AX27" i="7"/>
  <c r="C28" i="7"/>
  <c r="D28" i="7"/>
  <c r="E28" i="7"/>
  <c r="H28" i="7"/>
  <c r="I28" i="7"/>
  <c r="J28" i="7"/>
  <c r="M28" i="7"/>
  <c r="N28" i="7"/>
  <c r="O28" i="7"/>
  <c r="R28" i="7"/>
  <c r="S28" i="7"/>
  <c r="T28" i="7"/>
  <c r="W28" i="7"/>
  <c r="X28" i="7"/>
  <c r="Y28" i="7"/>
  <c r="AB28" i="7"/>
  <c r="AC28" i="7"/>
  <c r="AD28" i="7"/>
  <c r="AG28" i="7"/>
  <c r="AH28" i="7"/>
  <c r="AI28" i="7"/>
  <c r="AL28" i="7"/>
  <c r="AM28" i="7"/>
  <c r="AN28" i="7"/>
  <c r="AQ28" i="7"/>
  <c r="AR28" i="7"/>
  <c r="AS28" i="7"/>
  <c r="AV28" i="7"/>
  <c r="AW28" i="7"/>
  <c r="AX28" i="7"/>
  <c r="C29" i="7"/>
  <c r="D29" i="7"/>
  <c r="E29" i="7"/>
  <c r="H29" i="7"/>
  <c r="I29" i="7"/>
  <c r="J29" i="7"/>
  <c r="M29" i="7"/>
  <c r="N29" i="7"/>
  <c r="O29" i="7"/>
  <c r="R29" i="7"/>
  <c r="S29" i="7"/>
  <c r="T29" i="7"/>
  <c r="W29" i="7"/>
  <c r="X29" i="7"/>
  <c r="Y29" i="7"/>
  <c r="AB29" i="7"/>
  <c r="AC29" i="7"/>
  <c r="AD29" i="7"/>
  <c r="AG29" i="7"/>
  <c r="AH29" i="7"/>
  <c r="AI29" i="7"/>
  <c r="AL29" i="7"/>
  <c r="AM29" i="7"/>
  <c r="AN29" i="7"/>
  <c r="AQ29" i="7"/>
  <c r="AR29" i="7"/>
  <c r="AS29" i="7"/>
  <c r="AV29" i="7"/>
  <c r="AW29" i="7"/>
  <c r="AX29" i="7"/>
  <c r="C30" i="7"/>
  <c r="D30" i="7"/>
  <c r="E30" i="7"/>
  <c r="H30" i="7"/>
  <c r="I30" i="7"/>
  <c r="J30" i="7"/>
  <c r="M30" i="7"/>
  <c r="N30" i="7"/>
  <c r="O30" i="7"/>
  <c r="R30" i="7"/>
  <c r="S30" i="7"/>
  <c r="T30" i="7"/>
  <c r="W30" i="7"/>
  <c r="X30" i="7"/>
  <c r="Y30" i="7"/>
  <c r="AB30" i="7"/>
  <c r="AC30" i="7"/>
  <c r="AD30" i="7"/>
  <c r="AG30" i="7"/>
  <c r="AH30" i="7"/>
  <c r="AI30" i="7"/>
  <c r="AL30" i="7"/>
  <c r="AM30" i="7"/>
  <c r="AN30" i="7"/>
  <c r="AQ30" i="7"/>
  <c r="AR30" i="7"/>
  <c r="AS30" i="7"/>
  <c r="AV30" i="7"/>
  <c r="AW30" i="7"/>
  <c r="AX30" i="7"/>
  <c r="C31" i="7"/>
  <c r="D31" i="7"/>
  <c r="E31" i="7"/>
  <c r="H31" i="7"/>
  <c r="I31" i="7"/>
  <c r="J31" i="7"/>
  <c r="M31" i="7"/>
  <c r="R31" i="7"/>
  <c r="S31" i="7"/>
  <c r="T31" i="7"/>
  <c r="W31" i="7"/>
  <c r="AB31" i="7"/>
  <c r="AC31" i="7"/>
  <c r="AD31" i="7"/>
  <c r="AG31" i="7"/>
  <c r="AH31" i="7"/>
  <c r="AI31" i="7"/>
  <c r="AL31" i="7"/>
  <c r="AM31" i="7"/>
  <c r="AN31" i="7"/>
  <c r="AQ31" i="7"/>
  <c r="AR31" i="7"/>
  <c r="AS31" i="7"/>
  <c r="AV31" i="7"/>
  <c r="AW31" i="7"/>
  <c r="AX31" i="7"/>
  <c r="C32" i="7"/>
  <c r="D32" i="7"/>
  <c r="E32" i="7"/>
  <c r="H32" i="7"/>
  <c r="I32" i="7"/>
  <c r="J32" i="7"/>
  <c r="M32" i="7"/>
  <c r="R32" i="7"/>
  <c r="S32" i="7"/>
  <c r="T32" i="7"/>
  <c r="W32" i="7"/>
  <c r="AB32" i="7"/>
  <c r="AC32" i="7"/>
  <c r="AD32" i="7"/>
  <c r="AG32" i="7"/>
  <c r="AH32" i="7"/>
  <c r="AI32" i="7"/>
  <c r="AL32" i="7"/>
  <c r="AM32" i="7"/>
  <c r="AN32" i="7"/>
  <c r="AQ32" i="7"/>
  <c r="AR32" i="7"/>
  <c r="AS32" i="7"/>
  <c r="AV32" i="7"/>
  <c r="AW32" i="7"/>
  <c r="AX32" i="7"/>
  <c r="C33" i="7"/>
  <c r="D33" i="7"/>
  <c r="E33" i="7"/>
  <c r="H33" i="7"/>
  <c r="I33" i="7"/>
  <c r="J33" i="7"/>
  <c r="M33" i="7"/>
  <c r="N33" i="7"/>
  <c r="O33" i="7"/>
  <c r="R33" i="7"/>
  <c r="S33" i="7"/>
  <c r="T33" i="7"/>
  <c r="W33" i="7"/>
  <c r="X33" i="7"/>
  <c r="Y33" i="7"/>
  <c r="AB33" i="7"/>
  <c r="AC33" i="7"/>
  <c r="AD33" i="7"/>
  <c r="AG33" i="7"/>
  <c r="AH33" i="7"/>
  <c r="AI33" i="7"/>
  <c r="AL33" i="7"/>
  <c r="AM33" i="7"/>
  <c r="AN33" i="7"/>
  <c r="AQ33" i="7"/>
  <c r="AR33" i="7"/>
  <c r="AS33" i="7"/>
  <c r="AV33" i="7"/>
  <c r="AW33" i="7"/>
  <c r="AX33" i="7"/>
  <c r="C34" i="7"/>
  <c r="D34" i="7"/>
  <c r="E34" i="7"/>
  <c r="H34" i="7"/>
  <c r="I34" i="7"/>
  <c r="J34" i="7"/>
  <c r="M34" i="7"/>
  <c r="N34" i="7"/>
  <c r="O34" i="7"/>
  <c r="R34" i="7"/>
  <c r="S34" i="7"/>
  <c r="T34" i="7"/>
  <c r="W34" i="7"/>
  <c r="X34" i="7"/>
  <c r="Y34" i="7"/>
  <c r="AB34" i="7"/>
  <c r="AC34" i="7"/>
  <c r="AD34" i="7"/>
  <c r="AG34" i="7"/>
  <c r="AH34" i="7"/>
  <c r="AI34" i="7"/>
  <c r="AL34" i="7"/>
  <c r="AM34" i="7"/>
  <c r="AN34" i="7"/>
  <c r="AQ34" i="7"/>
  <c r="AR34" i="7"/>
  <c r="AS34" i="7"/>
  <c r="AV34" i="7"/>
  <c r="AW34" i="7"/>
  <c r="AX34" i="7"/>
  <c r="C35" i="7"/>
  <c r="D35" i="7"/>
  <c r="E35" i="7"/>
  <c r="H35" i="7"/>
  <c r="I35" i="7"/>
  <c r="J35" i="7"/>
  <c r="M35" i="7"/>
  <c r="N35" i="7"/>
  <c r="O35" i="7"/>
  <c r="R35" i="7"/>
  <c r="S35" i="7"/>
  <c r="T35" i="7"/>
  <c r="W35" i="7"/>
  <c r="X35" i="7"/>
  <c r="Y35" i="7"/>
  <c r="AB35" i="7"/>
  <c r="AC35" i="7"/>
  <c r="AD35" i="7"/>
  <c r="AG35" i="7"/>
  <c r="AH35" i="7"/>
  <c r="AI35" i="7"/>
  <c r="AL35" i="7"/>
  <c r="AM35" i="7"/>
  <c r="AN35" i="7"/>
  <c r="AQ35" i="7"/>
  <c r="AR35" i="7"/>
  <c r="AS35" i="7"/>
  <c r="AV35" i="7"/>
  <c r="AW35" i="7"/>
  <c r="AX35" i="7"/>
  <c r="C36" i="7"/>
  <c r="D36" i="7"/>
  <c r="E36" i="7"/>
  <c r="H36" i="7"/>
  <c r="I36" i="7"/>
  <c r="J36" i="7"/>
  <c r="M36" i="7"/>
  <c r="N36" i="7"/>
  <c r="O36" i="7"/>
  <c r="R36" i="7"/>
  <c r="S36" i="7"/>
  <c r="T36" i="7"/>
  <c r="W36" i="7"/>
  <c r="X36" i="7"/>
  <c r="Y36" i="7"/>
  <c r="AB36" i="7"/>
  <c r="AC36" i="7"/>
  <c r="AD36" i="7"/>
  <c r="AG36" i="7"/>
  <c r="AH36" i="7"/>
  <c r="AI36" i="7"/>
  <c r="AL36" i="7"/>
  <c r="AM36" i="7"/>
  <c r="AN36" i="7"/>
  <c r="AQ36" i="7"/>
  <c r="AR36" i="7"/>
  <c r="AS36" i="7"/>
  <c r="AV36" i="7"/>
  <c r="AW36" i="7"/>
  <c r="AX36" i="7"/>
  <c r="C37" i="7"/>
  <c r="D37" i="7"/>
  <c r="E37" i="7"/>
  <c r="H37" i="7"/>
  <c r="I37" i="7"/>
  <c r="J37" i="7"/>
  <c r="M37" i="7"/>
  <c r="N37" i="7"/>
  <c r="O37" i="7"/>
  <c r="R37" i="7"/>
  <c r="S37" i="7"/>
  <c r="T37" i="7"/>
  <c r="W37" i="7"/>
  <c r="X37" i="7"/>
  <c r="Y37" i="7"/>
  <c r="AB37" i="7"/>
  <c r="AC37" i="7"/>
  <c r="AD37" i="7"/>
  <c r="AG37" i="7"/>
  <c r="AH37" i="7"/>
  <c r="AI37" i="7"/>
  <c r="AL37" i="7"/>
  <c r="AM37" i="7"/>
  <c r="AN37" i="7"/>
  <c r="AQ37" i="7"/>
  <c r="AR37" i="7"/>
  <c r="AS37" i="7"/>
  <c r="AV37" i="7"/>
  <c r="AW37" i="7"/>
  <c r="AX37" i="7"/>
  <c r="C38" i="7"/>
  <c r="D38" i="7"/>
  <c r="E38" i="7"/>
  <c r="H38" i="7"/>
  <c r="I38" i="7"/>
  <c r="J38" i="7"/>
  <c r="M38" i="7"/>
  <c r="N38" i="7"/>
  <c r="O38" i="7"/>
  <c r="R38" i="7"/>
  <c r="S38" i="7"/>
  <c r="T38" i="7"/>
  <c r="W38" i="7"/>
  <c r="X38" i="7"/>
  <c r="Y38" i="7"/>
  <c r="AB38" i="7"/>
  <c r="AC38" i="7"/>
  <c r="AD38" i="7"/>
  <c r="AG38" i="7"/>
  <c r="AH38" i="7"/>
  <c r="AI38" i="7"/>
  <c r="AL38" i="7"/>
  <c r="AM38" i="7"/>
  <c r="AN38" i="7"/>
  <c r="AQ38" i="7"/>
  <c r="AR38" i="7"/>
  <c r="AS38" i="7"/>
  <c r="AV38" i="7"/>
  <c r="AW38" i="7"/>
  <c r="AX38" i="7"/>
  <c r="C39" i="7"/>
  <c r="D39" i="7"/>
  <c r="E39" i="7"/>
  <c r="H39" i="7"/>
  <c r="I39" i="7"/>
  <c r="J39" i="7"/>
  <c r="M39" i="7"/>
  <c r="N39" i="7"/>
  <c r="O39" i="7"/>
  <c r="R39" i="7"/>
  <c r="S39" i="7"/>
  <c r="T39" i="7"/>
  <c r="W39" i="7"/>
  <c r="X39" i="7"/>
  <c r="Y39" i="7"/>
  <c r="AB39" i="7"/>
  <c r="AC39" i="7"/>
  <c r="AD39" i="7"/>
  <c r="AG39" i="7"/>
  <c r="AH39" i="7"/>
  <c r="AI39" i="7"/>
  <c r="AL39" i="7"/>
  <c r="AM39" i="7"/>
  <c r="AN39" i="7"/>
  <c r="AQ39" i="7"/>
  <c r="AR39" i="7"/>
  <c r="AS39" i="7"/>
  <c r="AV39" i="7"/>
  <c r="AW39" i="7"/>
  <c r="AX39" i="7"/>
  <c r="C40" i="7"/>
  <c r="D40" i="7"/>
  <c r="E40" i="7"/>
  <c r="H40" i="7"/>
  <c r="I40" i="7"/>
  <c r="J40" i="7"/>
  <c r="M40" i="7"/>
  <c r="N40" i="7"/>
  <c r="O40" i="7"/>
  <c r="R40" i="7"/>
  <c r="S40" i="7"/>
  <c r="T40" i="7"/>
  <c r="W40" i="7"/>
  <c r="X40" i="7"/>
  <c r="Y40" i="7"/>
  <c r="AB40" i="7"/>
  <c r="AC40" i="7"/>
  <c r="AD40" i="7"/>
  <c r="AG40" i="7"/>
  <c r="AH40" i="7"/>
  <c r="AI40" i="7"/>
  <c r="AL40" i="7"/>
  <c r="AM40" i="7"/>
  <c r="AN40" i="7"/>
  <c r="AQ40" i="7"/>
  <c r="AR40" i="7"/>
  <c r="AS40" i="7"/>
  <c r="AV40" i="7"/>
  <c r="AW40" i="7"/>
  <c r="AX40" i="7"/>
  <c r="C41" i="7"/>
  <c r="D41" i="7"/>
  <c r="E41" i="7"/>
  <c r="H41" i="7"/>
  <c r="I41" i="7"/>
  <c r="J41" i="7"/>
  <c r="M41" i="7"/>
  <c r="N41" i="7"/>
  <c r="O41" i="7"/>
  <c r="R41" i="7"/>
  <c r="S41" i="7"/>
  <c r="T41" i="7"/>
  <c r="W41" i="7"/>
  <c r="X41" i="7"/>
  <c r="Y41" i="7"/>
  <c r="AB41" i="7"/>
  <c r="AC41" i="7"/>
  <c r="AD41" i="7"/>
  <c r="AG41" i="7"/>
  <c r="AL41" i="7"/>
  <c r="AM41" i="7"/>
  <c r="AN41" i="7"/>
  <c r="AQ41" i="7"/>
  <c r="AV41" i="7"/>
  <c r="AW41" i="7"/>
  <c r="AX41" i="7"/>
  <c r="C42" i="7"/>
  <c r="D42" i="7"/>
  <c r="E42" i="7"/>
  <c r="H42" i="7"/>
  <c r="I42" i="7"/>
  <c r="J42" i="7"/>
  <c r="M42" i="7"/>
  <c r="N42" i="7"/>
  <c r="O42" i="7"/>
  <c r="R42" i="7"/>
  <c r="S42" i="7"/>
  <c r="T42" i="7"/>
  <c r="W42" i="7"/>
  <c r="X42" i="7"/>
  <c r="Y42" i="7"/>
  <c r="AB42" i="7"/>
  <c r="AC42" i="7"/>
  <c r="AD42" i="7"/>
  <c r="AG42" i="7"/>
  <c r="AL42" i="7"/>
  <c r="AM42" i="7"/>
  <c r="AN42" i="7"/>
  <c r="AQ42" i="7"/>
  <c r="AV42" i="7"/>
  <c r="AW42" i="7"/>
  <c r="AX42" i="7"/>
  <c r="C43" i="7"/>
  <c r="D43" i="7"/>
  <c r="E43" i="7"/>
  <c r="H43" i="7"/>
  <c r="I43" i="7"/>
  <c r="J43" i="7"/>
  <c r="M43" i="7"/>
  <c r="N43" i="7"/>
  <c r="O43" i="7"/>
  <c r="R43" i="7"/>
  <c r="S43" i="7"/>
  <c r="T43" i="7"/>
  <c r="W43" i="7"/>
  <c r="X43" i="7"/>
  <c r="Y43" i="7"/>
  <c r="AB43" i="7"/>
  <c r="AC43" i="7"/>
  <c r="AD43" i="7"/>
  <c r="AG43" i="7"/>
  <c r="AH43" i="7"/>
  <c r="AI43" i="7"/>
  <c r="AL43" i="7"/>
  <c r="AM43" i="7"/>
  <c r="AN43" i="7"/>
  <c r="AQ43" i="7"/>
  <c r="AR43" i="7"/>
  <c r="AS43" i="7"/>
  <c r="AV43" i="7"/>
  <c r="AW43" i="7"/>
  <c r="AX43" i="7"/>
  <c r="C44" i="7"/>
  <c r="D44" i="7"/>
  <c r="E44" i="7"/>
  <c r="H44" i="7"/>
  <c r="I44" i="7"/>
  <c r="J44" i="7"/>
  <c r="M44" i="7"/>
  <c r="N44" i="7"/>
  <c r="O44" i="7"/>
  <c r="R44" i="7"/>
  <c r="S44" i="7"/>
  <c r="T44" i="7"/>
  <c r="W44" i="7"/>
  <c r="X44" i="7"/>
  <c r="Y44" i="7"/>
  <c r="AB44" i="7"/>
  <c r="AC44" i="7"/>
  <c r="AD44" i="7"/>
  <c r="AG44" i="7"/>
  <c r="AH44" i="7"/>
  <c r="AI44" i="7"/>
  <c r="AL44" i="7"/>
  <c r="AM44" i="7"/>
  <c r="AN44" i="7"/>
  <c r="AQ44" i="7"/>
  <c r="AR44" i="7"/>
  <c r="AS44" i="7"/>
  <c r="AV44" i="7"/>
  <c r="AW44" i="7"/>
  <c r="AX44" i="7"/>
  <c r="C45" i="7"/>
  <c r="D45" i="7"/>
  <c r="E45" i="7"/>
  <c r="H45" i="7"/>
  <c r="I45" i="7"/>
  <c r="J45" i="7"/>
  <c r="M45" i="7"/>
  <c r="N45" i="7"/>
  <c r="O45" i="7"/>
  <c r="R45" i="7"/>
  <c r="S45" i="7"/>
  <c r="T45" i="7"/>
  <c r="W45" i="7"/>
  <c r="X45" i="7"/>
  <c r="Y45" i="7"/>
  <c r="AB45" i="7"/>
  <c r="AC45" i="7"/>
  <c r="AD45" i="7"/>
  <c r="AG45" i="7"/>
  <c r="AH45" i="7"/>
  <c r="AI45" i="7"/>
  <c r="AL45" i="7"/>
  <c r="AM45" i="7"/>
  <c r="AN45" i="7"/>
  <c r="AQ45" i="7"/>
  <c r="AR45" i="7"/>
  <c r="AS45" i="7"/>
  <c r="AV45" i="7"/>
  <c r="AW45" i="7"/>
  <c r="AX45" i="7"/>
  <c r="C46" i="7"/>
  <c r="D46" i="7"/>
  <c r="E46" i="7"/>
  <c r="H46" i="7"/>
  <c r="I46" i="7"/>
  <c r="J46" i="7"/>
  <c r="M46" i="7"/>
  <c r="N46" i="7"/>
  <c r="O46" i="7"/>
  <c r="R46" i="7"/>
  <c r="S46" i="7"/>
  <c r="T46" i="7"/>
  <c r="W46" i="7"/>
  <c r="X46" i="7"/>
  <c r="Y46" i="7"/>
  <c r="AB46" i="7"/>
  <c r="AC46" i="7"/>
  <c r="AD46" i="7"/>
  <c r="AG46" i="7"/>
  <c r="AH46" i="7"/>
  <c r="AI46" i="7"/>
  <c r="AL46" i="7"/>
  <c r="AM46" i="7"/>
  <c r="AN46" i="7"/>
  <c r="AQ46" i="7"/>
  <c r="AR46" i="7"/>
  <c r="AS46" i="7"/>
  <c r="AV46" i="7"/>
  <c r="AW46" i="7"/>
  <c r="AX46" i="7"/>
  <c r="C47" i="7"/>
  <c r="D47" i="7"/>
  <c r="E47" i="7"/>
  <c r="H47" i="7"/>
  <c r="I47" i="7"/>
  <c r="J47" i="7"/>
  <c r="M47" i="7"/>
  <c r="N47" i="7"/>
  <c r="O47" i="7"/>
  <c r="R47" i="7"/>
  <c r="S47" i="7"/>
  <c r="T47" i="7"/>
  <c r="W47" i="7"/>
  <c r="X47" i="7"/>
  <c r="Y47" i="7"/>
  <c r="AB47" i="7"/>
  <c r="AC47" i="7"/>
  <c r="AD47" i="7"/>
  <c r="AG47" i="7"/>
  <c r="AH47" i="7"/>
  <c r="AI47" i="7"/>
  <c r="AL47" i="7"/>
  <c r="AM47" i="7"/>
  <c r="AN47" i="7"/>
  <c r="AQ47" i="7"/>
  <c r="AR47" i="7"/>
  <c r="AS47" i="7"/>
  <c r="AV47" i="7"/>
  <c r="AW47" i="7"/>
  <c r="AX47" i="7"/>
  <c r="C48" i="7"/>
  <c r="D48" i="7"/>
  <c r="E48" i="7"/>
  <c r="H48" i="7"/>
  <c r="I48" i="7"/>
  <c r="J48" i="7"/>
  <c r="M48" i="7"/>
  <c r="N48" i="7"/>
  <c r="O48" i="7"/>
  <c r="R48" i="7"/>
  <c r="S48" i="7"/>
  <c r="T48" i="7"/>
  <c r="W48" i="7"/>
  <c r="X48" i="7"/>
  <c r="Y48" i="7"/>
  <c r="AB48" i="7"/>
  <c r="AC48" i="7"/>
  <c r="AD48" i="7"/>
  <c r="AG48" i="7"/>
  <c r="AH48" i="7"/>
  <c r="AI48" i="7"/>
  <c r="AL48" i="7"/>
  <c r="AM48" i="7"/>
  <c r="AN48" i="7"/>
  <c r="AQ48" i="7"/>
  <c r="AR48" i="7"/>
  <c r="AS48" i="7"/>
  <c r="AV48" i="7"/>
  <c r="AW48" i="7"/>
  <c r="AX48" i="7"/>
  <c r="C49" i="7"/>
  <c r="D49" i="7"/>
  <c r="E49" i="7"/>
  <c r="H49" i="7"/>
  <c r="I49" i="7"/>
  <c r="J49" i="7"/>
  <c r="M49" i="7"/>
  <c r="N49" i="7"/>
  <c r="O49" i="7"/>
  <c r="R49" i="7"/>
  <c r="S49" i="7"/>
  <c r="T49" i="7"/>
  <c r="W49" i="7"/>
  <c r="X49" i="7"/>
  <c r="Y49" i="7"/>
  <c r="AB49" i="7"/>
  <c r="AC49" i="7"/>
  <c r="AD49" i="7"/>
  <c r="AG49" i="7"/>
  <c r="AH49" i="7"/>
  <c r="AI49" i="7"/>
  <c r="AL49" i="7"/>
  <c r="AM49" i="7"/>
  <c r="AN49" i="7"/>
  <c r="AQ49" i="7"/>
  <c r="AR49" i="7"/>
  <c r="AS49" i="7"/>
  <c r="AV49" i="7"/>
  <c r="AW49" i="7"/>
  <c r="AX49" i="7"/>
  <c r="C50" i="7"/>
  <c r="D50" i="7"/>
  <c r="E50" i="7"/>
  <c r="H50" i="7"/>
  <c r="I50" i="7"/>
  <c r="J50" i="7"/>
  <c r="M50" i="7"/>
  <c r="N50" i="7"/>
  <c r="O50" i="7"/>
  <c r="R50" i="7"/>
  <c r="S50" i="7"/>
  <c r="T50" i="7"/>
  <c r="W50" i="7"/>
  <c r="X50" i="7"/>
  <c r="Y50" i="7"/>
  <c r="AB50" i="7"/>
  <c r="AC50" i="7"/>
  <c r="AD50" i="7"/>
  <c r="AG50" i="7"/>
  <c r="AH50" i="7"/>
  <c r="AI50" i="7"/>
  <c r="AL50" i="7"/>
  <c r="AM50" i="7"/>
  <c r="AN50" i="7"/>
  <c r="AQ50" i="7"/>
  <c r="AR50" i="7"/>
  <c r="AS50" i="7"/>
  <c r="AV50" i="7"/>
  <c r="AW50" i="7"/>
  <c r="AX50" i="7"/>
  <c r="C51" i="7"/>
  <c r="D51" i="7"/>
  <c r="E51" i="7"/>
  <c r="H51" i="7"/>
  <c r="M51" i="7"/>
  <c r="N51" i="7"/>
  <c r="O51" i="7"/>
  <c r="R51" i="7"/>
  <c r="S51" i="7"/>
  <c r="T51" i="7"/>
  <c r="W51" i="7"/>
  <c r="X51" i="7"/>
  <c r="Y51" i="7"/>
  <c r="AB51" i="7"/>
  <c r="AC51" i="7"/>
  <c r="AD51" i="7"/>
  <c r="AG51" i="7"/>
  <c r="AH51" i="7"/>
  <c r="AI51" i="7"/>
  <c r="AL51" i="7"/>
  <c r="AM51" i="7"/>
  <c r="AN51" i="7"/>
  <c r="AQ51" i="7"/>
  <c r="AR51" i="7"/>
  <c r="AS51" i="7"/>
  <c r="AV51" i="7"/>
  <c r="AW51" i="7"/>
  <c r="AX51" i="7"/>
  <c r="C52" i="7"/>
  <c r="D52" i="7"/>
  <c r="E52" i="7"/>
  <c r="H52" i="7"/>
  <c r="M52" i="7"/>
  <c r="N52" i="7"/>
  <c r="O52" i="7"/>
  <c r="R52" i="7"/>
  <c r="S52" i="7"/>
  <c r="T52" i="7"/>
  <c r="W52" i="7"/>
  <c r="X52" i="7"/>
  <c r="Y52" i="7"/>
  <c r="AB52" i="7"/>
  <c r="AC52" i="7"/>
  <c r="AD52" i="7"/>
  <c r="AG52" i="7"/>
  <c r="AH52" i="7"/>
  <c r="AI52" i="7"/>
  <c r="AL52" i="7"/>
  <c r="AM52" i="7"/>
  <c r="AN52" i="7"/>
  <c r="AQ52" i="7"/>
  <c r="AR52" i="7"/>
  <c r="AS52" i="7"/>
  <c r="AV52" i="7"/>
  <c r="AW52" i="7"/>
  <c r="AX52" i="7"/>
  <c r="C53" i="7"/>
  <c r="D53" i="7"/>
  <c r="E53" i="7"/>
  <c r="H53" i="7"/>
  <c r="I53" i="7"/>
  <c r="J53" i="7"/>
  <c r="M53" i="7"/>
  <c r="N53" i="7"/>
  <c r="O53" i="7"/>
  <c r="R53" i="7"/>
  <c r="S53" i="7"/>
  <c r="T53" i="7"/>
  <c r="W53" i="7"/>
  <c r="X53" i="7"/>
  <c r="Y53" i="7"/>
  <c r="AB53" i="7"/>
  <c r="AC53" i="7"/>
  <c r="AD53" i="7"/>
  <c r="AG53" i="7"/>
  <c r="AH53" i="7"/>
  <c r="AI53" i="7"/>
  <c r="AL53" i="7"/>
  <c r="AM53" i="7"/>
  <c r="AN53" i="7"/>
  <c r="AQ53" i="7"/>
  <c r="AR53" i="7"/>
  <c r="AS53" i="7"/>
  <c r="AV53" i="7"/>
  <c r="AW53" i="7"/>
  <c r="AX53" i="7"/>
  <c r="C54" i="7"/>
  <c r="D54" i="7"/>
  <c r="E54" i="7"/>
  <c r="H54" i="7"/>
  <c r="I54" i="7"/>
  <c r="J54" i="7"/>
  <c r="M54" i="7"/>
  <c r="N54" i="7"/>
  <c r="O54" i="7"/>
  <c r="R54" i="7"/>
  <c r="S54" i="7"/>
  <c r="T54" i="7"/>
  <c r="W54" i="7"/>
  <c r="X54" i="7"/>
  <c r="Y54" i="7"/>
  <c r="AB54" i="7"/>
  <c r="AC54" i="7"/>
  <c r="AD54" i="7"/>
  <c r="AG54" i="7"/>
  <c r="AH54" i="7"/>
  <c r="AI54" i="7"/>
  <c r="AL54" i="7"/>
  <c r="AM54" i="7"/>
  <c r="AN54" i="7"/>
  <c r="AQ54" i="7"/>
  <c r="AR54" i="7"/>
  <c r="AS54" i="7"/>
  <c r="AV54" i="7"/>
  <c r="AW54" i="7"/>
  <c r="AX54" i="7"/>
  <c r="C55" i="7"/>
  <c r="D55" i="7"/>
  <c r="E55" i="7"/>
  <c r="H55" i="7"/>
  <c r="I55" i="7"/>
  <c r="J55" i="7"/>
  <c r="M55" i="7"/>
  <c r="N55" i="7"/>
  <c r="O55" i="7"/>
  <c r="R55" i="7"/>
  <c r="S55" i="7"/>
  <c r="T55" i="7"/>
  <c r="W55" i="7"/>
  <c r="X55" i="7"/>
  <c r="Y55" i="7"/>
  <c r="AB55" i="7"/>
  <c r="AC55" i="7"/>
  <c r="AD55" i="7"/>
  <c r="AG55" i="7"/>
  <c r="AH55" i="7"/>
  <c r="AI55" i="7"/>
  <c r="AL55" i="7"/>
  <c r="AM55" i="7"/>
  <c r="AN55" i="7"/>
  <c r="AQ55" i="7"/>
  <c r="AR55" i="7"/>
  <c r="AS55" i="7"/>
  <c r="AV55" i="7"/>
  <c r="AW55" i="7"/>
  <c r="AX55" i="7"/>
  <c r="C56" i="7"/>
  <c r="D56" i="7"/>
  <c r="E56" i="7"/>
  <c r="H56" i="7"/>
  <c r="I56" i="7"/>
  <c r="J56" i="7"/>
  <c r="M56" i="7"/>
  <c r="N56" i="7"/>
  <c r="O56" i="7"/>
  <c r="R56" i="7"/>
  <c r="S56" i="7"/>
  <c r="T56" i="7"/>
  <c r="W56" i="7"/>
  <c r="X56" i="7"/>
  <c r="Y56" i="7"/>
  <c r="AB56" i="7"/>
  <c r="AC56" i="7"/>
  <c r="AD56" i="7"/>
  <c r="AG56" i="7"/>
  <c r="AH56" i="7"/>
  <c r="AI56" i="7"/>
  <c r="AL56" i="7"/>
  <c r="AM56" i="7"/>
  <c r="AN56" i="7"/>
  <c r="AQ56" i="7"/>
  <c r="AR56" i="7"/>
  <c r="AS56" i="7"/>
  <c r="AV56" i="7"/>
  <c r="AW56" i="7"/>
  <c r="AX56" i="7"/>
  <c r="C57" i="7"/>
  <c r="D57" i="7"/>
  <c r="E57" i="7"/>
  <c r="H57" i="7"/>
  <c r="I57" i="7"/>
  <c r="J57" i="7"/>
  <c r="M57" i="7"/>
  <c r="N57" i="7"/>
  <c r="O57" i="7"/>
  <c r="R57" i="7"/>
  <c r="S57" i="7"/>
  <c r="T57" i="7"/>
  <c r="W57" i="7"/>
  <c r="X57" i="7"/>
  <c r="Y57" i="7"/>
  <c r="AB57" i="7"/>
  <c r="AC57" i="7"/>
  <c r="AD57" i="7"/>
  <c r="AG57" i="7"/>
  <c r="AH57" i="7"/>
  <c r="AI57" i="7"/>
  <c r="AL57" i="7"/>
  <c r="AM57" i="7"/>
  <c r="AN57" i="7"/>
  <c r="AQ57" i="7"/>
  <c r="AR57" i="7"/>
  <c r="AS57" i="7"/>
  <c r="AV57" i="7"/>
  <c r="AW57" i="7"/>
  <c r="AX57" i="7"/>
  <c r="C58" i="7"/>
  <c r="D58" i="7"/>
  <c r="E58" i="7"/>
  <c r="H58" i="7"/>
  <c r="I58" i="7"/>
  <c r="J58" i="7"/>
  <c r="M58" i="7"/>
  <c r="N58" i="7"/>
  <c r="O58" i="7"/>
  <c r="R58" i="7"/>
  <c r="S58" i="7"/>
  <c r="T58" i="7"/>
  <c r="W58" i="7"/>
  <c r="X58" i="7"/>
  <c r="Y58" i="7"/>
  <c r="AB58" i="7"/>
  <c r="AC58" i="7"/>
  <c r="AD58" i="7"/>
  <c r="AG58" i="7"/>
  <c r="AH58" i="7"/>
  <c r="AI58" i="7"/>
  <c r="AL58" i="7"/>
  <c r="AM58" i="7"/>
  <c r="AN58" i="7"/>
  <c r="AQ58" i="7"/>
  <c r="AR58" i="7"/>
  <c r="AS58" i="7"/>
  <c r="AV58" i="7"/>
  <c r="AW58" i="7"/>
  <c r="AX58" i="7"/>
  <c r="C59" i="7"/>
  <c r="D59" i="7"/>
  <c r="E59" i="7"/>
  <c r="H59" i="7"/>
  <c r="I59" i="7"/>
  <c r="J59" i="7"/>
  <c r="M59" i="7"/>
  <c r="N59" i="7"/>
  <c r="O59" i="7"/>
  <c r="R59" i="7"/>
  <c r="S59" i="7"/>
  <c r="T59" i="7"/>
  <c r="W59" i="7"/>
  <c r="X59" i="7"/>
  <c r="Y59" i="7"/>
  <c r="AB59" i="7"/>
  <c r="AC59" i="7"/>
  <c r="AD59" i="7"/>
  <c r="AG59" i="7"/>
  <c r="AH59" i="7"/>
  <c r="AI59" i="7"/>
  <c r="AL59" i="7"/>
  <c r="AM59" i="7"/>
  <c r="AN59" i="7"/>
  <c r="AQ59" i="7"/>
  <c r="AR59" i="7"/>
  <c r="AS59" i="7"/>
  <c r="AV59" i="7"/>
  <c r="AW59" i="7"/>
  <c r="AX59" i="7"/>
  <c r="C60" i="7"/>
  <c r="D60" i="7"/>
  <c r="E60" i="7"/>
  <c r="H60" i="7"/>
  <c r="I60" i="7"/>
  <c r="J60" i="7"/>
  <c r="M60" i="7"/>
  <c r="N60" i="7"/>
  <c r="O60" i="7"/>
  <c r="R60" i="7"/>
  <c r="S60" i="7"/>
  <c r="T60" i="7"/>
  <c r="W60" i="7"/>
  <c r="X60" i="7"/>
  <c r="Y60" i="7"/>
  <c r="AB60" i="7"/>
  <c r="AC60" i="7"/>
  <c r="AD60" i="7"/>
  <c r="AG60" i="7"/>
  <c r="AH60" i="7"/>
  <c r="AI60" i="7"/>
  <c r="AL60" i="7"/>
  <c r="AM60" i="7"/>
  <c r="AN60" i="7"/>
  <c r="AQ60" i="7"/>
  <c r="AR60" i="7"/>
  <c r="AS60" i="7"/>
  <c r="AV60" i="7"/>
  <c r="AW60" i="7"/>
  <c r="AX60" i="7"/>
  <c r="C61" i="7"/>
  <c r="D61" i="7"/>
  <c r="E61" i="7"/>
  <c r="H61" i="7"/>
  <c r="I61" i="7"/>
  <c r="J61" i="7"/>
  <c r="M61" i="7"/>
  <c r="N61" i="7"/>
  <c r="O61" i="7"/>
  <c r="R61" i="7"/>
  <c r="W61" i="7"/>
  <c r="X61" i="7"/>
  <c r="Y61" i="7"/>
  <c r="AB61" i="7"/>
  <c r="AG61" i="7"/>
  <c r="AH61" i="7"/>
  <c r="AI61" i="7"/>
  <c r="AL61" i="7"/>
  <c r="AM61" i="7"/>
  <c r="AN61" i="7"/>
  <c r="AQ61" i="7"/>
  <c r="AR61" i="7"/>
  <c r="AS61" i="7"/>
  <c r="AV61" i="7"/>
  <c r="AW61" i="7"/>
  <c r="AX61" i="7"/>
  <c r="C62" i="7"/>
  <c r="D62" i="7"/>
  <c r="E62" i="7"/>
  <c r="H62" i="7"/>
  <c r="I62" i="7"/>
  <c r="J62" i="7"/>
  <c r="M62" i="7"/>
  <c r="N62" i="7"/>
  <c r="O62" i="7"/>
  <c r="R62" i="7"/>
  <c r="W62" i="7"/>
  <c r="X62" i="7"/>
  <c r="Y62" i="7"/>
  <c r="AB62" i="7"/>
  <c r="AG62" i="7"/>
  <c r="AH62" i="7"/>
  <c r="AI62" i="7"/>
  <c r="AL62" i="7"/>
  <c r="AM62" i="7"/>
  <c r="AN62" i="7"/>
  <c r="AQ62" i="7"/>
  <c r="AR62" i="7"/>
  <c r="AS62" i="7"/>
  <c r="AV62" i="7"/>
  <c r="AW62" i="7"/>
  <c r="AX62" i="7"/>
  <c r="C63" i="7"/>
  <c r="D63" i="7"/>
  <c r="E63" i="7"/>
  <c r="H63" i="7"/>
  <c r="I63" i="7"/>
  <c r="J63" i="7"/>
  <c r="M63" i="7"/>
  <c r="N63" i="7"/>
  <c r="O63" i="7"/>
  <c r="R63" i="7"/>
  <c r="S63" i="7"/>
  <c r="T63" i="7"/>
  <c r="W63" i="7"/>
  <c r="X63" i="7"/>
  <c r="Y63" i="7"/>
  <c r="AB63" i="7"/>
  <c r="AC63" i="7"/>
  <c r="AD63" i="7"/>
  <c r="AG63" i="7"/>
  <c r="AH63" i="7"/>
  <c r="AI63" i="7"/>
  <c r="AL63" i="7"/>
  <c r="AM63" i="7"/>
  <c r="AN63" i="7"/>
  <c r="AQ63" i="7"/>
  <c r="AR63" i="7"/>
  <c r="AS63" i="7"/>
  <c r="AV63" i="7"/>
  <c r="AW63" i="7"/>
  <c r="AX63" i="7"/>
  <c r="C64" i="7"/>
  <c r="D64" i="7"/>
  <c r="E64" i="7"/>
  <c r="H64" i="7"/>
  <c r="I64" i="7"/>
  <c r="J64" i="7"/>
  <c r="M64" i="7"/>
  <c r="N64" i="7"/>
  <c r="O64" i="7"/>
  <c r="R64" i="7"/>
  <c r="S64" i="7"/>
  <c r="T64" i="7"/>
  <c r="W64" i="7"/>
  <c r="X64" i="7"/>
  <c r="Y64" i="7"/>
  <c r="AB64" i="7"/>
  <c r="AC64" i="7"/>
  <c r="AD64" i="7"/>
  <c r="AG64" i="7"/>
  <c r="AH64" i="7"/>
  <c r="AI64" i="7"/>
  <c r="AL64" i="7"/>
  <c r="AM64" i="7"/>
  <c r="AN64" i="7"/>
  <c r="AQ64" i="7"/>
  <c r="AR64" i="7"/>
  <c r="AS64" i="7"/>
  <c r="AV64" i="7"/>
  <c r="AW64" i="7"/>
  <c r="AX64" i="7"/>
  <c r="C65" i="7"/>
  <c r="D65" i="7"/>
  <c r="E65" i="7"/>
  <c r="H65" i="7"/>
  <c r="I65" i="7"/>
  <c r="J65" i="7"/>
  <c r="M65" i="7"/>
  <c r="N65" i="7"/>
  <c r="O65" i="7"/>
  <c r="R65" i="7"/>
  <c r="S65" i="7"/>
  <c r="T65" i="7"/>
  <c r="W65" i="7"/>
  <c r="X65" i="7"/>
  <c r="Y65" i="7"/>
  <c r="AB65" i="7"/>
  <c r="AC65" i="7"/>
  <c r="AD65" i="7"/>
  <c r="AG65" i="7"/>
  <c r="AH65" i="7"/>
  <c r="AI65" i="7"/>
  <c r="AL65" i="7"/>
  <c r="AM65" i="7"/>
  <c r="AN65" i="7"/>
  <c r="AQ65" i="7"/>
  <c r="AR65" i="7"/>
  <c r="AS65" i="7"/>
  <c r="AV65" i="7"/>
  <c r="AW65" i="7"/>
  <c r="AX65" i="7"/>
  <c r="C66" i="7"/>
  <c r="D66" i="7"/>
  <c r="E66" i="7"/>
  <c r="H66" i="7"/>
  <c r="I66" i="7"/>
  <c r="J66" i="7"/>
  <c r="M66" i="7"/>
  <c r="N66" i="7"/>
  <c r="O66" i="7"/>
  <c r="R66" i="7"/>
  <c r="S66" i="7"/>
  <c r="T66" i="7"/>
  <c r="W66" i="7"/>
  <c r="X66" i="7"/>
  <c r="Y66" i="7"/>
  <c r="AB66" i="7"/>
  <c r="AC66" i="7"/>
  <c r="AD66" i="7"/>
  <c r="AG66" i="7"/>
  <c r="AH66" i="7"/>
  <c r="AI66" i="7"/>
  <c r="AL66" i="7"/>
  <c r="AM66" i="7"/>
  <c r="AN66" i="7"/>
  <c r="AQ66" i="7"/>
  <c r="AR66" i="7"/>
  <c r="AS66" i="7"/>
  <c r="AV66" i="7"/>
  <c r="AW66" i="7"/>
  <c r="AX66" i="7"/>
  <c r="C67" i="7"/>
  <c r="D67" i="7"/>
  <c r="E67" i="7"/>
  <c r="H67" i="7"/>
  <c r="I67" i="7"/>
  <c r="J67" i="7"/>
  <c r="M67" i="7"/>
  <c r="N67" i="7"/>
  <c r="O67" i="7"/>
  <c r="R67" i="7"/>
  <c r="S67" i="7"/>
  <c r="T67" i="7"/>
  <c r="W67" i="7"/>
  <c r="X67" i="7"/>
  <c r="Y67" i="7"/>
  <c r="AB67" i="7"/>
  <c r="AC67" i="7"/>
  <c r="AD67" i="7"/>
  <c r="AG67" i="7"/>
  <c r="AH67" i="7"/>
  <c r="AI67" i="7"/>
  <c r="AL67" i="7"/>
  <c r="AM67" i="7"/>
  <c r="AN67" i="7"/>
  <c r="AQ67" i="7"/>
  <c r="AR67" i="7"/>
  <c r="AS67" i="7"/>
  <c r="AV67" i="7"/>
  <c r="AW67" i="7"/>
  <c r="AX67" i="7"/>
  <c r="C68" i="7"/>
  <c r="D68" i="7"/>
  <c r="E68" i="7"/>
  <c r="H68" i="7"/>
  <c r="I68" i="7"/>
  <c r="J68" i="7"/>
  <c r="M68" i="7"/>
  <c r="N68" i="7"/>
  <c r="O68" i="7"/>
  <c r="R68" i="7"/>
  <c r="S68" i="7"/>
  <c r="T68" i="7"/>
  <c r="W68" i="7"/>
  <c r="X68" i="7"/>
  <c r="Y68" i="7"/>
  <c r="AB68" i="7"/>
  <c r="AC68" i="7"/>
  <c r="AD68" i="7"/>
  <c r="AG68" i="7"/>
  <c r="AH68" i="7"/>
  <c r="AI68" i="7"/>
  <c r="AL68" i="7"/>
  <c r="AM68" i="7"/>
  <c r="AN68" i="7"/>
  <c r="AQ68" i="7"/>
  <c r="AR68" i="7"/>
  <c r="AS68" i="7"/>
  <c r="AV68" i="7"/>
  <c r="AW68" i="7"/>
  <c r="AX68" i="7"/>
  <c r="C69" i="7"/>
  <c r="D69" i="7"/>
  <c r="E69" i="7"/>
  <c r="H69" i="7"/>
  <c r="I69" i="7"/>
  <c r="J69" i="7"/>
  <c r="M69" i="7"/>
  <c r="N69" i="7"/>
  <c r="O69" i="7"/>
  <c r="R69" i="7"/>
  <c r="S69" i="7"/>
  <c r="T69" i="7"/>
  <c r="W69" i="7"/>
  <c r="X69" i="7"/>
  <c r="Y69" i="7"/>
  <c r="AB69" i="7"/>
  <c r="AC69" i="7"/>
  <c r="AD69" i="7"/>
  <c r="AG69" i="7"/>
  <c r="AH69" i="7"/>
  <c r="AI69" i="7"/>
  <c r="AL69" i="7"/>
  <c r="AM69" i="7"/>
  <c r="AN69" i="7"/>
  <c r="AQ69" i="7"/>
  <c r="AR69" i="7"/>
  <c r="AS69" i="7"/>
  <c r="AV69" i="7"/>
  <c r="AW69" i="7"/>
  <c r="AX69" i="7"/>
  <c r="C70" i="7"/>
  <c r="D70" i="7"/>
  <c r="E70" i="7"/>
  <c r="H70" i="7"/>
  <c r="I70" i="7"/>
  <c r="J70" i="7"/>
  <c r="M70" i="7"/>
  <c r="N70" i="7"/>
  <c r="O70" i="7"/>
  <c r="R70" i="7"/>
  <c r="S70" i="7"/>
  <c r="T70" i="7"/>
  <c r="W70" i="7"/>
  <c r="X70" i="7"/>
  <c r="Y70" i="7"/>
  <c r="AB70" i="7"/>
  <c r="AC70" i="7"/>
  <c r="AD70" i="7"/>
  <c r="AG70" i="7"/>
  <c r="AH70" i="7"/>
  <c r="AI70" i="7"/>
  <c r="AL70" i="7"/>
  <c r="AM70" i="7"/>
  <c r="AN70" i="7"/>
  <c r="AQ70" i="7"/>
  <c r="AR70" i="7"/>
  <c r="AS70" i="7"/>
  <c r="AV70" i="7"/>
  <c r="AW70" i="7"/>
  <c r="AX70" i="7"/>
  <c r="C71" i="7"/>
  <c r="H71" i="7"/>
  <c r="I71" i="7"/>
  <c r="J71" i="7"/>
  <c r="M71" i="7"/>
  <c r="N71" i="7"/>
  <c r="O71" i="7"/>
  <c r="R71" i="7"/>
  <c r="S71" i="7"/>
  <c r="T71" i="7"/>
  <c r="W71" i="7"/>
  <c r="X71" i="7"/>
  <c r="Y71" i="7"/>
  <c r="AB71" i="7"/>
  <c r="AC71" i="7"/>
  <c r="AD71" i="7"/>
  <c r="AG71" i="7"/>
  <c r="AH71" i="7"/>
  <c r="AI71" i="7"/>
  <c r="AL71" i="7"/>
  <c r="AM71" i="7"/>
  <c r="AN71" i="7"/>
  <c r="AQ71" i="7"/>
  <c r="AR71" i="7"/>
  <c r="AS71" i="7"/>
  <c r="AV71" i="7"/>
  <c r="AW71" i="7"/>
  <c r="AX71" i="7"/>
  <c r="C72" i="7"/>
  <c r="H72" i="7"/>
  <c r="I72" i="7"/>
  <c r="J72" i="7"/>
  <c r="M72" i="7"/>
  <c r="N72" i="7"/>
  <c r="O72" i="7"/>
  <c r="R72" i="7"/>
  <c r="S72" i="7"/>
  <c r="T72" i="7"/>
  <c r="W72" i="7"/>
  <c r="X72" i="7"/>
  <c r="Y72" i="7"/>
  <c r="AB72" i="7"/>
  <c r="AC72" i="7"/>
  <c r="AD72" i="7"/>
  <c r="AG72" i="7"/>
  <c r="AH72" i="7"/>
  <c r="AI72" i="7"/>
  <c r="AL72" i="7"/>
  <c r="AQ72" i="7"/>
  <c r="AR72" i="7"/>
  <c r="AS72" i="7"/>
  <c r="AV72" i="7"/>
  <c r="C73" i="7"/>
  <c r="D73" i="7"/>
  <c r="E73" i="7"/>
  <c r="H73" i="7"/>
  <c r="I73" i="7"/>
  <c r="J73" i="7"/>
  <c r="M73" i="7"/>
  <c r="N73" i="7"/>
  <c r="O73" i="7"/>
  <c r="R73" i="7"/>
  <c r="S73" i="7"/>
  <c r="T73" i="7"/>
  <c r="W73" i="7"/>
  <c r="X73" i="7"/>
  <c r="Y73" i="7"/>
  <c r="AB73" i="7"/>
  <c r="AC73" i="7"/>
  <c r="AD73" i="7"/>
  <c r="AG73" i="7"/>
  <c r="AH73" i="7"/>
  <c r="AI73" i="7"/>
  <c r="AL73" i="7"/>
  <c r="AQ73" i="7"/>
  <c r="AR73" i="7"/>
  <c r="AS73" i="7"/>
  <c r="AV73" i="7"/>
  <c r="C74" i="7"/>
  <c r="D74" i="7"/>
  <c r="E74" i="7"/>
  <c r="H74" i="7"/>
  <c r="I74" i="7"/>
  <c r="J74" i="7"/>
  <c r="M74" i="7"/>
  <c r="N74" i="7"/>
  <c r="O74" i="7"/>
  <c r="R74" i="7"/>
  <c r="S74" i="7"/>
  <c r="T74" i="7"/>
  <c r="W74" i="7"/>
  <c r="X74" i="7"/>
  <c r="Y74" i="7"/>
  <c r="AB74" i="7"/>
  <c r="AC74" i="7"/>
  <c r="AD74" i="7"/>
  <c r="AG74" i="7"/>
  <c r="AH74" i="7"/>
  <c r="AI74" i="7"/>
  <c r="AL74" i="7"/>
  <c r="AM74" i="7"/>
  <c r="AN74" i="7"/>
  <c r="AQ74" i="7"/>
  <c r="AR74" i="7"/>
  <c r="AS74" i="7"/>
  <c r="AV74" i="7"/>
  <c r="AW74" i="7"/>
  <c r="AX74" i="7"/>
  <c r="C75" i="7"/>
  <c r="D75" i="7"/>
  <c r="E75" i="7"/>
  <c r="H75" i="7"/>
  <c r="I75" i="7"/>
  <c r="J75" i="7"/>
  <c r="M75" i="7"/>
  <c r="N75" i="7"/>
  <c r="O75" i="7"/>
  <c r="R75" i="7"/>
  <c r="S75" i="7"/>
  <c r="T75" i="7"/>
  <c r="W75" i="7"/>
  <c r="X75" i="7"/>
  <c r="Y75" i="7"/>
  <c r="AB75" i="7"/>
  <c r="AC75" i="7"/>
  <c r="AD75" i="7"/>
  <c r="AG75" i="7"/>
  <c r="AH75" i="7"/>
  <c r="AI75" i="7"/>
  <c r="AL75" i="7"/>
  <c r="AM75" i="7"/>
  <c r="AN75" i="7"/>
  <c r="AQ75" i="7"/>
  <c r="AR75" i="7"/>
  <c r="AS75" i="7"/>
  <c r="AV75" i="7"/>
  <c r="AW75" i="7"/>
  <c r="AX75" i="7"/>
  <c r="C76" i="7"/>
  <c r="D76" i="7"/>
  <c r="E76" i="7"/>
  <c r="H76" i="7"/>
  <c r="I76" i="7"/>
  <c r="J76" i="7"/>
  <c r="M76" i="7"/>
  <c r="N76" i="7"/>
  <c r="O76" i="7"/>
  <c r="R76" i="7"/>
  <c r="S76" i="7"/>
  <c r="T76" i="7"/>
  <c r="W76" i="7"/>
  <c r="X76" i="7"/>
  <c r="Y76" i="7"/>
  <c r="AB76" i="7"/>
  <c r="AC76" i="7"/>
  <c r="AD76" i="7"/>
  <c r="AG76" i="7"/>
  <c r="AH76" i="7"/>
  <c r="AI76" i="7"/>
  <c r="AL76" i="7"/>
  <c r="AM76" i="7"/>
  <c r="AN76" i="7"/>
  <c r="AQ76" i="7"/>
  <c r="AR76" i="7"/>
  <c r="AS76" i="7"/>
  <c r="AV76" i="7"/>
  <c r="AW76" i="7"/>
  <c r="AX76" i="7"/>
  <c r="C77" i="7"/>
  <c r="D77" i="7"/>
  <c r="E77" i="7"/>
  <c r="H77" i="7"/>
  <c r="I77" i="7"/>
  <c r="J77" i="7"/>
  <c r="M77" i="7"/>
  <c r="N77" i="7"/>
  <c r="O77" i="7"/>
  <c r="R77" i="7"/>
  <c r="S77" i="7"/>
  <c r="T77" i="7"/>
  <c r="W77" i="7"/>
  <c r="X77" i="7"/>
  <c r="Y77" i="7"/>
  <c r="AB77" i="7"/>
  <c r="AC77" i="7"/>
  <c r="AD77" i="7"/>
  <c r="AG77" i="7"/>
  <c r="AH77" i="7"/>
  <c r="AI77" i="7"/>
  <c r="AL77" i="7"/>
  <c r="AM77" i="7"/>
  <c r="AN77" i="7"/>
  <c r="AQ77" i="7"/>
  <c r="AR77" i="7"/>
  <c r="AS77" i="7"/>
  <c r="AV77" i="7"/>
  <c r="AW77" i="7"/>
  <c r="AX77" i="7"/>
  <c r="C78" i="7"/>
  <c r="D78" i="7"/>
  <c r="E78" i="7"/>
  <c r="H78" i="7"/>
  <c r="I78" i="7"/>
  <c r="J78" i="7"/>
  <c r="M78" i="7"/>
  <c r="N78" i="7"/>
  <c r="O78" i="7"/>
  <c r="R78" i="7"/>
  <c r="S78" i="7"/>
  <c r="T78" i="7"/>
  <c r="W78" i="7"/>
  <c r="X78" i="7"/>
  <c r="Y78" i="7"/>
  <c r="AB78" i="7"/>
  <c r="AC78" i="7"/>
  <c r="AD78" i="7"/>
  <c r="AG78" i="7"/>
  <c r="AH78" i="7"/>
  <c r="AI78" i="7"/>
  <c r="AL78" i="7"/>
  <c r="AM78" i="7"/>
  <c r="AN78" i="7"/>
  <c r="AQ78" i="7"/>
  <c r="AR78" i="7"/>
  <c r="AS78" i="7"/>
  <c r="AV78" i="7"/>
  <c r="AW78" i="7"/>
  <c r="AX78" i="7"/>
  <c r="C79" i="7"/>
  <c r="D79" i="7"/>
  <c r="E79" i="7"/>
  <c r="H79" i="7"/>
  <c r="I79" i="7"/>
  <c r="J79" i="7"/>
  <c r="M79" i="7"/>
  <c r="N79" i="7"/>
  <c r="O79" i="7"/>
  <c r="R79" i="7"/>
  <c r="S79" i="7"/>
  <c r="T79" i="7"/>
  <c r="W79" i="7"/>
  <c r="X79" i="7"/>
  <c r="Y79" i="7"/>
  <c r="AB79" i="7"/>
  <c r="AC79" i="7"/>
  <c r="AD79" i="7"/>
  <c r="AG79" i="7"/>
  <c r="AH79" i="7"/>
  <c r="AI79" i="7"/>
  <c r="AL79" i="7"/>
  <c r="AM79" i="7"/>
  <c r="AN79" i="7"/>
  <c r="AQ79" i="7"/>
  <c r="AR79" i="7"/>
  <c r="AS79" i="7"/>
  <c r="AV79" i="7"/>
  <c r="AW79" i="7"/>
  <c r="AX79" i="7"/>
  <c r="C80" i="7"/>
  <c r="D80" i="7"/>
  <c r="E80" i="7"/>
  <c r="H80" i="7"/>
  <c r="I80" i="7"/>
  <c r="J80" i="7"/>
  <c r="M80" i="7"/>
  <c r="N80" i="7"/>
  <c r="O80" i="7"/>
  <c r="R80" i="7"/>
  <c r="S80" i="7"/>
  <c r="T80" i="7"/>
  <c r="W80" i="7"/>
  <c r="X80" i="7"/>
  <c r="Y80" i="7"/>
  <c r="AB80" i="7"/>
  <c r="AC80" i="7"/>
  <c r="AD80" i="7"/>
  <c r="AG80" i="7"/>
  <c r="AH80" i="7"/>
  <c r="AI80" i="7"/>
  <c r="AL80" i="7"/>
  <c r="AM80" i="7"/>
  <c r="AN80" i="7"/>
  <c r="AQ80" i="7"/>
  <c r="AR80" i="7"/>
  <c r="AS80" i="7"/>
  <c r="AV80" i="7"/>
  <c r="AW80" i="7"/>
  <c r="AX80" i="7"/>
  <c r="C81" i="7"/>
  <c r="D81" i="7"/>
  <c r="E81" i="7"/>
  <c r="H81" i="7"/>
  <c r="I81" i="7"/>
  <c r="J81" i="7"/>
  <c r="M81" i="7"/>
  <c r="N81" i="7"/>
  <c r="O81" i="7"/>
  <c r="R81" i="7"/>
  <c r="S81" i="7"/>
  <c r="T81" i="7"/>
  <c r="W81" i="7"/>
  <c r="X81" i="7"/>
  <c r="Y81" i="7"/>
  <c r="AB81" i="7"/>
  <c r="AC81" i="7"/>
  <c r="AD81" i="7"/>
  <c r="AG81" i="7"/>
  <c r="AH81" i="7"/>
  <c r="AI81" i="7"/>
  <c r="AL81" i="7"/>
  <c r="AM81" i="7"/>
  <c r="AN81" i="7"/>
  <c r="AQ81" i="7"/>
  <c r="AR81" i="7"/>
  <c r="AS81" i="7"/>
  <c r="AV81" i="7"/>
  <c r="AW81" i="7"/>
  <c r="AX81" i="7"/>
  <c r="D82" i="7"/>
  <c r="E82" i="7"/>
  <c r="I82" i="7"/>
  <c r="J82" i="7"/>
  <c r="M82" i="7"/>
  <c r="S82" i="7"/>
  <c r="T82" i="7"/>
  <c r="X82" i="7"/>
  <c r="Y82" i="7"/>
  <c r="AC82" i="7"/>
  <c r="AD82" i="7"/>
  <c r="AH82" i="7"/>
  <c r="AI82" i="7"/>
  <c r="AL82" i="7"/>
  <c r="AM82" i="7"/>
  <c r="AN82" i="7"/>
  <c r="AR82" i="7"/>
  <c r="AS82" i="7"/>
  <c r="AV82" i="7"/>
  <c r="AW82" i="7"/>
  <c r="AX82" i="7"/>
  <c r="D83" i="7"/>
  <c r="E83" i="7"/>
  <c r="I83" i="7"/>
  <c r="J83" i="7"/>
  <c r="S83" i="7"/>
  <c r="T83" i="7"/>
  <c r="X83" i="7"/>
  <c r="Y83" i="7"/>
  <c r="AC83" i="7"/>
  <c r="AD83" i="7"/>
  <c r="AH83" i="7"/>
  <c r="AI83" i="7"/>
  <c r="AM83" i="7"/>
  <c r="AN83" i="7"/>
  <c r="AR83" i="7"/>
  <c r="AS83" i="7"/>
  <c r="AW83" i="7"/>
  <c r="AX83" i="7"/>
  <c r="D84" i="7"/>
  <c r="E84" i="7"/>
  <c r="I84" i="7"/>
  <c r="J84" i="7"/>
  <c r="N84" i="7"/>
  <c r="O84" i="7"/>
  <c r="S84" i="7"/>
  <c r="T84" i="7"/>
  <c r="X84" i="7"/>
  <c r="Y84" i="7"/>
  <c r="AC84" i="7"/>
  <c r="AD84" i="7"/>
  <c r="AH84" i="7"/>
  <c r="AI84" i="7"/>
  <c r="AM84" i="7"/>
  <c r="AN84" i="7"/>
  <c r="AR84" i="7"/>
  <c r="AS84" i="7"/>
  <c r="AW84" i="7"/>
  <c r="AX84" i="7"/>
  <c r="D85" i="7"/>
  <c r="E85" i="7"/>
  <c r="I85" i="7"/>
  <c r="J85" i="7"/>
  <c r="N85" i="7"/>
  <c r="O85" i="7"/>
  <c r="S85" i="7"/>
  <c r="T85" i="7"/>
  <c r="X85" i="7"/>
  <c r="Y85" i="7"/>
  <c r="AC85" i="7"/>
  <c r="AD85" i="7"/>
  <c r="AH85" i="7"/>
  <c r="AI85" i="7"/>
  <c r="AM85" i="7"/>
  <c r="AN85" i="7"/>
  <c r="AR85" i="7"/>
  <c r="AS85" i="7"/>
  <c r="AW85" i="7"/>
  <c r="AX85" i="7"/>
  <c r="D86" i="7"/>
  <c r="E86" i="7"/>
  <c r="I86" i="7"/>
  <c r="J86" i="7"/>
  <c r="N86" i="7"/>
  <c r="O86" i="7"/>
  <c r="S86" i="7"/>
  <c r="T86" i="7"/>
  <c r="X86" i="7"/>
  <c r="Y86" i="7"/>
  <c r="AC86" i="7"/>
  <c r="AD86" i="7"/>
  <c r="AH86" i="7"/>
  <c r="AI86" i="7"/>
  <c r="AM86" i="7"/>
  <c r="AN86" i="7"/>
  <c r="AR86" i="7"/>
  <c r="AS86" i="7"/>
  <c r="AW86" i="7"/>
  <c r="AX86" i="7"/>
  <c r="D87" i="7"/>
  <c r="E87" i="7"/>
  <c r="I87" i="7"/>
  <c r="J87" i="7"/>
  <c r="N87" i="7"/>
  <c r="O87" i="7"/>
  <c r="S87" i="7"/>
  <c r="T87" i="7"/>
  <c r="X87" i="7"/>
  <c r="Y87" i="7"/>
  <c r="AC87" i="7"/>
  <c r="AD87" i="7"/>
  <c r="AH87" i="7"/>
  <c r="AI87" i="7"/>
  <c r="AM87" i="7"/>
  <c r="AN87" i="7"/>
  <c r="AR87" i="7"/>
  <c r="AS87" i="7"/>
  <c r="AW87" i="7"/>
  <c r="AX87" i="7"/>
  <c r="D88" i="7"/>
  <c r="E88" i="7"/>
  <c r="I88" i="7"/>
  <c r="J88" i="7"/>
  <c r="N88" i="7"/>
  <c r="O88" i="7"/>
  <c r="S88" i="7"/>
  <c r="T88" i="7"/>
  <c r="X88" i="7"/>
  <c r="Y88" i="7"/>
  <c r="AC88" i="7"/>
  <c r="AD88" i="7"/>
  <c r="AH88" i="7"/>
  <c r="AI88" i="7"/>
  <c r="AM88" i="7"/>
  <c r="AN88" i="7"/>
  <c r="AR88" i="7"/>
  <c r="AS88" i="7"/>
  <c r="AW88" i="7"/>
  <c r="AX88" i="7"/>
  <c r="D89" i="7"/>
  <c r="E89" i="7"/>
  <c r="I89" i="7"/>
  <c r="J89" i="7"/>
  <c r="N89" i="7"/>
  <c r="O89" i="7"/>
  <c r="S89" i="7"/>
  <c r="T89" i="7"/>
  <c r="X89" i="7"/>
  <c r="Y89" i="7"/>
  <c r="AC89" i="7"/>
  <c r="AD89" i="7"/>
  <c r="AH89" i="7"/>
  <c r="AI89" i="7"/>
  <c r="AM89" i="7"/>
  <c r="AN89" i="7"/>
  <c r="AR89" i="7"/>
  <c r="AS89" i="7"/>
  <c r="AW89" i="7"/>
  <c r="AX89" i="7"/>
  <c r="D90" i="7"/>
  <c r="E90" i="7"/>
  <c r="I90" i="7"/>
  <c r="J90" i="7"/>
  <c r="N90" i="7"/>
  <c r="O90" i="7"/>
  <c r="S90" i="7"/>
  <c r="T90" i="7"/>
  <c r="X90" i="7"/>
  <c r="Y90" i="7"/>
  <c r="AC90" i="7"/>
  <c r="AD90" i="7"/>
  <c r="AH90" i="7"/>
  <c r="AI90" i="7"/>
  <c r="AM90" i="7"/>
  <c r="AN90" i="7"/>
  <c r="AR90" i="7"/>
  <c r="AS90" i="7"/>
  <c r="AW90" i="7"/>
  <c r="AX90" i="7"/>
  <c r="D91" i="7"/>
  <c r="E91" i="7"/>
  <c r="I91" i="7"/>
  <c r="J91" i="7"/>
  <c r="N91" i="7"/>
  <c r="O91" i="7"/>
  <c r="S91" i="7"/>
  <c r="T91" i="7"/>
  <c r="X91" i="7"/>
  <c r="Y91" i="7"/>
  <c r="AC91" i="7"/>
  <c r="AD91" i="7"/>
  <c r="AH91" i="7"/>
  <c r="AI91" i="7"/>
  <c r="AM91" i="7"/>
  <c r="AN91" i="7"/>
  <c r="AR91" i="7"/>
  <c r="AS91" i="7"/>
  <c r="AW91" i="7"/>
  <c r="AX91" i="7"/>
  <c r="D92" i="7"/>
  <c r="E92" i="7"/>
  <c r="I92" i="7"/>
  <c r="J92" i="7"/>
  <c r="N92" i="7"/>
  <c r="O92" i="7"/>
  <c r="S92" i="7"/>
  <c r="T92" i="7"/>
  <c r="AC92" i="7"/>
  <c r="AD92" i="7"/>
  <c r="AH92" i="7"/>
  <c r="AI92" i="7"/>
  <c r="AM92" i="7"/>
  <c r="AN92" i="7"/>
  <c r="AR92" i="7"/>
  <c r="AS92" i="7"/>
  <c r="AW92" i="7"/>
  <c r="AX92" i="7"/>
  <c r="D93" i="7"/>
  <c r="E93" i="7"/>
  <c r="I93" i="7"/>
  <c r="J93" i="7"/>
  <c r="N93" i="7"/>
  <c r="O93" i="7"/>
  <c r="S93" i="7"/>
  <c r="T93" i="7"/>
  <c r="AC93" i="7"/>
  <c r="AD93" i="7"/>
  <c r="AH93" i="7"/>
  <c r="AI93" i="7"/>
  <c r="AM93" i="7"/>
  <c r="AN93" i="7"/>
  <c r="AR93" i="7"/>
  <c r="AS93" i="7"/>
  <c r="AW93" i="7"/>
  <c r="AX93" i="7"/>
  <c r="D94" i="7"/>
  <c r="E94" i="7"/>
  <c r="I94" i="7"/>
  <c r="J94" i="7"/>
  <c r="N94" i="7"/>
  <c r="O94" i="7"/>
  <c r="S94" i="7"/>
  <c r="T94" i="7"/>
  <c r="X94" i="7"/>
  <c r="Y94" i="7"/>
  <c r="AC94" i="7"/>
  <c r="AD94" i="7"/>
  <c r="AH94" i="7"/>
  <c r="AI94" i="7"/>
  <c r="AM94" i="7"/>
  <c r="AN94" i="7"/>
  <c r="AR94" i="7"/>
  <c r="AS94" i="7"/>
  <c r="AW94" i="7"/>
  <c r="AX94" i="7"/>
  <c r="D95" i="7"/>
  <c r="E95" i="7"/>
  <c r="I95" i="7"/>
  <c r="J95" i="7"/>
  <c r="N95" i="7"/>
  <c r="O95" i="7"/>
  <c r="S95" i="7"/>
  <c r="T95" i="7"/>
  <c r="X95" i="7"/>
  <c r="Y95" i="7"/>
  <c r="AC95" i="7"/>
  <c r="AD95" i="7"/>
  <c r="AH95" i="7"/>
  <c r="AI95" i="7"/>
  <c r="AM95" i="7"/>
  <c r="AN95" i="7"/>
  <c r="AR95" i="7"/>
  <c r="AS95" i="7"/>
  <c r="AW95" i="7"/>
  <c r="AX95" i="7"/>
  <c r="D96" i="7"/>
  <c r="E96" i="7"/>
  <c r="I96" i="7"/>
  <c r="J96" i="7"/>
  <c r="N96" i="7"/>
  <c r="O96" i="7"/>
  <c r="S96" i="7"/>
  <c r="T96" i="7"/>
  <c r="X96" i="7"/>
  <c r="Y96" i="7"/>
  <c r="AC96" i="7"/>
  <c r="AD96" i="7"/>
  <c r="AH96" i="7"/>
  <c r="AI96" i="7"/>
  <c r="AM96" i="7"/>
  <c r="AN96" i="7"/>
  <c r="AR96" i="7"/>
  <c r="AS96" i="7"/>
  <c r="AW96" i="7"/>
  <c r="AX96" i="7"/>
  <c r="D97" i="7"/>
  <c r="E97" i="7"/>
  <c r="I97" i="7"/>
  <c r="J97" i="7"/>
  <c r="N97" i="7"/>
  <c r="O97" i="7"/>
  <c r="S97" i="7"/>
  <c r="T97" i="7"/>
  <c r="X97" i="7"/>
  <c r="Y97" i="7"/>
  <c r="AC97" i="7"/>
  <c r="AD97" i="7"/>
  <c r="AH97" i="7"/>
  <c r="AI97" i="7"/>
  <c r="AM97" i="7"/>
  <c r="AN97" i="7"/>
  <c r="AR97" i="7"/>
  <c r="AS97" i="7"/>
  <c r="AW97" i="7"/>
  <c r="AX97" i="7"/>
  <c r="D98" i="7"/>
  <c r="E98" i="7"/>
  <c r="I98" i="7"/>
  <c r="J98" i="7"/>
  <c r="N98" i="7"/>
  <c r="O98" i="7"/>
  <c r="S98" i="7"/>
  <c r="T98" i="7"/>
  <c r="X98" i="7"/>
  <c r="Y98" i="7"/>
  <c r="AC98" i="7"/>
  <c r="AD98" i="7"/>
  <c r="AH98" i="7"/>
  <c r="AI98" i="7"/>
  <c r="AM98" i="7"/>
  <c r="AN98" i="7"/>
  <c r="AR98" i="7"/>
  <c r="AS98" i="7"/>
  <c r="AW98" i="7"/>
  <c r="AX98" i="7"/>
  <c r="D99" i="7"/>
  <c r="E99" i="7"/>
  <c r="I99" i="7"/>
  <c r="J99" i="7"/>
  <c r="N99" i="7"/>
  <c r="O99" i="7"/>
  <c r="S99" i="7"/>
  <c r="T99" i="7"/>
  <c r="X99" i="7"/>
  <c r="Y99" i="7"/>
  <c r="AC99" i="7"/>
  <c r="AD99" i="7"/>
  <c r="AH99" i="7"/>
  <c r="AI99" i="7"/>
  <c r="AM99" i="7"/>
  <c r="AN99" i="7"/>
  <c r="AR99" i="7"/>
  <c r="AS99" i="7"/>
  <c r="AW99" i="7"/>
  <c r="AX99" i="7"/>
  <c r="D100" i="7"/>
  <c r="E100" i="7"/>
  <c r="I100" i="7"/>
  <c r="J100" i="7"/>
  <c r="N100" i="7"/>
  <c r="O100" i="7"/>
  <c r="S100" i="7"/>
  <c r="T100" i="7"/>
  <c r="X100" i="7"/>
  <c r="Y100" i="7"/>
  <c r="AC100" i="7"/>
  <c r="AD100" i="7"/>
  <c r="AH100" i="7"/>
  <c r="AI100" i="7"/>
  <c r="AM100" i="7"/>
  <c r="AN100" i="7"/>
  <c r="AR100" i="7"/>
  <c r="AS100" i="7"/>
  <c r="AW100" i="7"/>
  <c r="AX100" i="7"/>
  <c r="D101" i="7"/>
  <c r="E101" i="7"/>
  <c r="I101" i="7"/>
  <c r="J101" i="7"/>
  <c r="N101" i="7"/>
  <c r="O101" i="7"/>
  <c r="S101" i="7"/>
  <c r="T101" i="7"/>
  <c r="X101" i="7"/>
  <c r="Y101" i="7"/>
  <c r="AC101" i="7"/>
  <c r="AD101" i="7"/>
  <c r="AH101" i="7"/>
  <c r="AI101" i="7"/>
  <c r="AM101" i="7"/>
  <c r="AN101" i="7"/>
  <c r="AR101" i="7"/>
  <c r="AS101" i="7"/>
  <c r="AW101" i="7"/>
  <c r="AX101" i="7"/>
  <c r="D102" i="7"/>
  <c r="E102" i="7"/>
  <c r="I102" i="7"/>
  <c r="J102" i="7"/>
  <c r="N102" i="7"/>
  <c r="O102" i="7"/>
  <c r="S102" i="7"/>
  <c r="T102" i="7"/>
  <c r="X102" i="7"/>
  <c r="Y102" i="7"/>
  <c r="AC102" i="7"/>
  <c r="AD102" i="7"/>
  <c r="AH102" i="7"/>
  <c r="AI102" i="7"/>
  <c r="AM102" i="7"/>
  <c r="AN102" i="7"/>
  <c r="AR102" i="7"/>
  <c r="AS102" i="7"/>
  <c r="AW102" i="7"/>
  <c r="AX102" i="7"/>
  <c r="D103" i="7"/>
  <c r="E103" i="7"/>
  <c r="I103" i="7"/>
  <c r="J103" i="7"/>
  <c r="N103" i="7"/>
  <c r="O103" i="7"/>
  <c r="S103" i="7"/>
  <c r="T103" i="7"/>
  <c r="X103" i="7"/>
  <c r="Y103" i="7"/>
  <c r="AC103" i="7"/>
  <c r="AD103" i="7"/>
  <c r="AH103" i="7"/>
  <c r="AI103" i="7"/>
  <c r="AM103" i="7"/>
  <c r="AN103" i="7"/>
  <c r="AR103" i="7"/>
  <c r="AS103" i="7"/>
  <c r="AW103" i="7"/>
  <c r="AX103" i="7"/>
  <c r="D104" i="7"/>
  <c r="E104" i="7"/>
  <c r="I104" i="7"/>
  <c r="J104" i="7"/>
  <c r="N104" i="7"/>
  <c r="O104" i="7"/>
  <c r="S104" i="7"/>
  <c r="T104" i="7"/>
  <c r="X104" i="7"/>
  <c r="Y104" i="7"/>
  <c r="AC104" i="7"/>
  <c r="AD104" i="7"/>
  <c r="AH104" i="7"/>
  <c r="AI104" i="7"/>
  <c r="AM104" i="7"/>
  <c r="AN104" i="7"/>
  <c r="AR104" i="7"/>
  <c r="AS104" i="7"/>
  <c r="AW104" i="7"/>
  <c r="AX104" i="7"/>
  <c r="D105" i="7"/>
  <c r="E105" i="7"/>
  <c r="I105" i="7"/>
  <c r="J105" i="7"/>
  <c r="N105" i="7"/>
  <c r="O105" i="7"/>
  <c r="S105" i="7"/>
  <c r="T105" i="7"/>
  <c r="X105" i="7"/>
  <c r="Y105" i="7"/>
  <c r="AC105" i="7"/>
  <c r="AD105" i="7"/>
  <c r="AH105" i="7"/>
  <c r="AI105" i="7"/>
  <c r="AM105" i="7"/>
  <c r="AN105" i="7"/>
  <c r="AR105" i="7"/>
  <c r="AS105" i="7"/>
  <c r="AW105" i="7"/>
  <c r="AX105" i="7"/>
  <c r="D106" i="7"/>
  <c r="E106" i="7"/>
  <c r="I106" i="7"/>
  <c r="J106" i="7"/>
  <c r="N106" i="7"/>
  <c r="O106" i="7"/>
  <c r="S106" i="7"/>
  <c r="T106" i="7"/>
  <c r="X106" i="7"/>
  <c r="Y106" i="7"/>
  <c r="AC106" i="7"/>
  <c r="AD106" i="7"/>
  <c r="AH106" i="7"/>
  <c r="AI106" i="7"/>
  <c r="AM106" i="7"/>
  <c r="AN106" i="7"/>
  <c r="AR106" i="7"/>
  <c r="AS106" i="7"/>
  <c r="AW106" i="7"/>
  <c r="AX106" i="7"/>
  <c r="D107" i="7"/>
  <c r="E107" i="7"/>
  <c r="I107" i="7"/>
  <c r="J107" i="7"/>
  <c r="N107" i="7"/>
  <c r="O107" i="7"/>
  <c r="S107" i="7"/>
  <c r="T107" i="7"/>
  <c r="X107" i="7"/>
  <c r="Y107" i="7"/>
  <c r="AC107" i="7"/>
  <c r="AD107" i="7"/>
  <c r="AH107" i="7"/>
  <c r="AI107" i="7"/>
  <c r="AM107" i="7"/>
  <c r="AN107" i="7"/>
  <c r="AR107" i="7"/>
  <c r="AS107" i="7"/>
  <c r="AW107" i="7"/>
  <c r="AX107" i="7"/>
  <c r="D108" i="7"/>
  <c r="E108" i="7"/>
  <c r="I108" i="7"/>
  <c r="J108" i="7"/>
  <c r="N108" i="7"/>
  <c r="O108" i="7"/>
  <c r="S108" i="7"/>
  <c r="T108" i="7"/>
  <c r="X108" i="7"/>
  <c r="Y108" i="7"/>
  <c r="AC108" i="7"/>
  <c r="AD108" i="7"/>
  <c r="AH108" i="7"/>
  <c r="AI108" i="7"/>
  <c r="AM108" i="7"/>
  <c r="AN108" i="7"/>
  <c r="AR108" i="7"/>
  <c r="AS108" i="7"/>
  <c r="AW108" i="7"/>
  <c r="AX108" i="7"/>
  <c r="D109" i="7"/>
  <c r="E109" i="7"/>
  <c r="I109" i="7"/>
  <c r="J109" i="7"/>
  <c r="N109" i="7"/>
  <c r="O109" i="7"/>
  <c r="S109" i="7"/>
  <c r="T109" i="7"/>
  <c r="X109" i="7"/>
  <c r="Y109" i="7"/>
  <c r="AC109" i="7"/>
  <c r="AD109" i="7"/>
  <c r="AH109" i="7"/>
  <c r="AI109" i="7"/>
  <c r="AM109" i="7"/>
  <c r="AN109" i="7"/>
  <c r="AR109" i="7"/>
  <c r="AS109" i="7"/>
  <c r="AW109" i="7"/>
  <c r="AX109" i="7"/>
  <c r="D110" i="7"/>
  <c r="E110" i="7"/>
  <c r="I110" i="7"/>
  <c r="J110" i="7"/>
  <c r="N110" i="7"/>
  <c r="O110" i="7"/>
  <c r="S110" i="7"/>
  <c r="T110" i="7"/>
  <c r="X110" i="7"/>
  <c r="Y110" i="7"/>
  <c r="AC110" i="7"/>
  <c r="AD110" i="7"/>
  <c r="AH110" i="7"/>
  <c r="AI110" i="7"/>
  <c r="AM110" i="7"/>
  <c r="AN110" i="7"/>
  <c r="AR110" i="7"/>
  <c r="AS110" i="7"/>
  <c r="AW110" i="7"/>
  <c r="AX110" i="7"/>
  <c r="D111" i="7"/>
  <c r="E111" i="7"/>
  <c r="I111" i="7"/>
  <c r="J111" i="7"/>
  <c r="N111" i="7"/>
  <c r="O111" i="7"/>
  <c r="S111" i="7"/>
  <c r="T111" i="7"/>
  <c r="X111" i="7"/>
  <c r="Y111" i="7"/>
  <c r="AC111" i="7"/>
  <c r="AD111" i="7"/>
  <c r="AH111" i="7"/>
  <c r="AI111" i="7"/>
  <c r="AM111" i="7"/>
  <c r="AN111" i="7"/>
  <c r="AR111" i="7"/>
  <c r="AS111" i="7"/>
  <c r="AW111" i="7"/>
  <c r="AX111" i="7"/>
  <c r="D112" i="7"/>
  <c r="E112" i="7"/>
  <c r="I112" i="7"/>
  <c r="J112" i="7"/>
  <c r="N112" i="7"/>
  <c r="O112" i="7"/>
  <c r="S112" i="7"/>
  <c r="T112" i="7"/>
  <c r="X112" i="7"/>
  <c r="Y112" i="7"/>
  <c r="AH112" i="7"/>
  <c r="AI112" i="7"/>
  <c r="AM112" i="7"/>
  <c r="AN112" i="7"/>
  <c r="AR112" i="7"/>
  <c r="AS112" i="7"/>
  <c r="AW112" i="7"/>
  <c r="AX112" i="7"/>
  <c r="D113" i="7"/>
  <c r="E113" i="7"/>
  <c r="I113" i="7"/>
  <c r="J113" i="7"/>
  <c r="N113" i="7"/>
  <c r="O113" i="7"/>
  <c r="S113" i="7"/>
  <c r="T113" i="7"/>
  <c r="X113" i="7"/>
  <c r="Y113" i="7"/>
  <c r="AH113" i="7"/>
  <c r="AI113" i="7"/>
  <c r="AM113" i="7"/>
  <c r="AN113" i="7"/>
  <c r="AR113" i="7"/>
  <c r="AS113" i="7"/>
  <c r="AW113" i="7"/>
  <c r="AX113" i="7"/>
  <c r="D114" i="7"/>
  <c r="E114" i="7"/>
  <c r="I114" i="7"/>
  <c r="J114" i="7"/>
  <c r="N114" i="7"/>
  <c r="O114" i="7"/>
  <c r="S114" i="7"/>
  <c r="T114" i="7"/>
  <c r="X114" i="7"/>
  <c r="Y114" i="7"/>
  <c r="AH114" i="7"/>
  <c r="AI114" i="7"/>
  <c r="AM114" i="7"/>
  <c r="AN114" i="7"/>
  <c r="AR114" i="7"/>
  <c r="AS114" i="7"/>
  <c r="AW114" i="7"/>
  <c r="AX114" i="7"/>
  <c r="D115" i="7"/>
  <c r="E115" i="7"/>
  <c r="I115" i="7"/>
  <c r="J115" i="7"/>
  <c r="N115" i="7"/>
  <c r="O115" i="7"/>
  <c r="S115" i="7"/>
  <c r="T115" i="7"/>
  <c r="X115" i="7"/>
  <c r="Y115" i="7"/>
  <c r="AH115" i="7"/>
  <c r="AI115" i="7"/>
  <c r="AM115" i="7"/>
  <c r="AN115" i="7"/>
  <c r="AR115" i="7"/>
  <c r="AS115" i="7"/>
  <c r="AW115" i="7"/>
  <c r="AX115" i="7"/>
  <c r="D116" i="7"/>
  <c r="E116" i="7"/>
  <c r="I116" i="7"/>
  <c r="J116" i="7"/>
  <c r="N116" i="7"/>
  <c r="O116" i="7"/>
  <c r="S116" i="7"/>
  <c r="T116" i="7"/>
  <c r="X116" i="7"/>
  <c r="Y116" i="7"/>
  <c r="AH116" i="7"/>
  <c r="AI116" i="7"/>
  <c r="AM116" i="7"/>
  <c r="AN116" i="7"/>
  <c r="AR116" i="7"/>
  <c r="AS116" i="7"/>
  <c r="AW116" i="7"/>
  <c r="AX116" i="7"/>
  <c r="D117" i="7"/>
  <c r="E117" i="7"/>
  <c r="I117" i="7"/>
  <c r="J117" i="7"/>
  <c r="N117" i="7"/>
  <c r="O117" i="7"/>
  <c r="S117" i="7"/>
  <c r="T117" i="7"/>
  <c r="X117" i="7"/>
  <c r="Y117" i="7"/>
  <c r="AM117" i="7"/>
  <c r="AN117" i="7"/>
  <c r="AR117" i="7"/>
  <c r="AS117" i="7"/>
  <c r="AW117" i="7"/>
  <c r="AX117" i="7"/>
  <c r="D118" i="7"/>
  <c r="E118" i="7"/>
  <c r="I118" i="7"/>
  <c r="J118" i="7"/>
  <c r="N118" i="7"/>
  <c r="O118" i="7"/>
  <c r="S118" i="7"/>
  <c r="T118" i="7"/>
  <c r="X118" i="7"/>
  <c r="Y118" i="7"/>
  <c r="AR118" i="7"/>
  <c r="AS118" i="7"/>
  <c r="AW118" i="7"/>
  <c r="AX118" i="7"/>
  <c r="D119" i="7"/>
  <c r="E119" i="7"/>
  <c r="I119" i="7"/>
  <c r="J119" i="7"/>
  <c r="N119" i="7"/>
  <c r="O119" i="7"/>
  <c r="S119" i="7"/>
  <c r="T119" i="7"/>
  <c r="X119" i="7"/>
  <c r="Y119" i="7"/>
  <c r="AR119" i="7"/>
  <c r="AS119" i="7"/>
  <c r="AW119" i="7"/>
  <c r="AX119" i="7"/>
  <c r="D120" i="7"/>
  <c r="E120" i="7"/>
  <c r="I120" i="7"/>
  <c r="J120" i="7"/>
  <c r="N120" i="7"/>
  <c r="O120" i="7"/>
  <c r="S120" i="7"/>
  <c r="T120" i="7"/>
  <c r="X120" i="7"/>
  <c r="Y120" i="7"/>
  <c r="AR120" i="7"/>
  <c r="AS120" i="7"/>
  <c r="AW120" i="7"/>
  <c r="AX120" i="7"/>
  <c r="D121" i="7"/>
  <c r="E121" i="7"/>
  <c r="I121" i="7"/>
  <c r="J121" i="7"/>
  <c r="N121" i="7"/>
  <c r="O121" i="7"/>
  <c r="S121" i="7"/>
  <c r="T121" i="7"/>
  <c r="X121" i="7"/>
  <c r="Y121" i="7"/>
  <c r="AR121" i="7"/>
  <c r="AS121" i="7"/>
  <c r="AW121" i="7"/>
  <c r="AX121" i="7"/>
  <c r="N122" i="7"/>
  <c r="O122" i="7"/>
  <c r="X122" i="7"/>
  <c r="Y122" i="7"/>
  <c r="AW122" i="7"/>
  <c r="AX122" i="7"/>
</calcChain>
</file>

<file path=xl/sharedStrings.xml><?xml version="1.0" encoding="utf-8"?>
<sst xmlns="http://schemas.openxmlformats.org/spreadsheetml/2006/main" count="268" uniqueCount="137">
  <si>
    <t>Total</t>
  </si>
  <si>
    <t>HL&amp;P MGS Tariff</t>
  </si>
  <si>
    <t>Customer</t>
  </si>
  <si>
    <t>per month</t>
  </si>
  <si>
    <t>Demand</t>
  </si>
  <si>
    <t>per Billing kVA over 10 kVA per month</t>
  </si>
  <si>
    <t>Energy Charges</t>
  </si>
  <si>
    <t>Nov-Apr</t>
  </si>
  <si>
    <t>May-Oct</t>
  </si>
  <si>
    <t>Tier 1</t>
  </si>
  <si>
    <t>for first 125 kWh per kVA</t>
  </si>
  <si>
    <t>Tier 2</t>
  </si>
  <si>
    <t>for next 170 kWh per kVA</t>
  </si>
  <si>
    <t>Tier 3</t>
  </si>
  <si>
    <t>for remaining kWh</t>
  </si>
  <si>
    <t>Fuel</t>
  </si>
  <si>
    <t>per kWh</t>
  </si>
  <si>
    <t>PCRF Discount</t>
  </si>
  <si>
    <t>November - April</t>
  </si>
  <si>
    <t>KWH's</t>
  </si>
  <si>
    <t>KWH per Kva</t>
  </si>
  <si>
    <t>Total Energy Cost</t>
  </si>
  <si>
    <t>Power Recovery</t>
  </si>
  <si>
    <t>Total Variable Cost</t>
  </si>
  <si>
    <t>High Voltage Credit</t>
  </si>
  <si>
    <t>Fac Charge</t>
  </si>
  <si>
    <t>Total Fixed</t>
  </si>
  <si>
    <t>Fixed + Variable</t>
  </si>
  <si>
    <t>Taxes</t>
  </si>
  <si>
    <t>TOTAL</t>
  </si>
  <si>
    <t>May - October</t>
  </si>
  <si>
    <t>Miscellaneous General Service</t>
  </si>
  <si>
    <t>Tariff:</t>
  </si>
  <si>
    <t>Term:</t>
  </si>
  <si>
    <t>0 (with 60 day termination notice)</t>
  </si>
  <si>
    <t>Monthly Bill:</t>
  </si>
  <si>
    <t>Facilities Charge</t>
  </si>
  <si>
    <t>Demand Charge</t>
  </si>
  <si>
    <t>$3.10 per kva for each billing kva over 10 kva</t>
  </si>
  <si>
    <t>Energy Charge</t>
  </si>
  <si>
    <t>May-October</t>
  </si>
  <si>
    <t xml:space="preserve">or for 125 Kwh per kva of Billing kva, </t>
  </si>
  <si>
    <t>whichever is greater</t>
  </si>
  <si>
    <t>or</t>
  </si>
  <si>
    <t>plus</t>
  </si>
  <si>
    <t>$0.32517 per Kwh for the next 1700 Kwh</t>
  </si>
  <si>
    <t xml:space="preserve">or for 170 Kwh per kva of Billing kva, </t>
  </si>
  <si>
    <t>Fuel Charge</t>
  </si>
  <si>
    <t>$0.018788 per Kwh</t>
  </si>
  <si>
    <t>Minimum Bill</t>
  </si>
  <si>
    <t>$0.000162 per Kwh</t>
  </si>
  <si>
    <t>This tariff is not interruptible</t>
  </si>
  <si>
    <t>60  -  80 Bcf</t>
  </si>
  <si>
    <t>81  -  90 Bcf</t>
  </si>
  <si>
    <t>91  -  100 Bcf</t>
  </si>
  <si>
    <t>101  -  110 Bcf</t>
  </si>
  <si>
    <t>111  --  117.5 Bcf</t>
  </si>
  <si>
    <t>Time of Year</t>
  </si>
  <si>
    <t>Current Gas in Place</t>
  </si>
  <si>
    <t>Implied HP</t>
  </si>
  <si>
    <t>Billing kva</t>
  </si>
  <si>
    <t>$0.005750 per Kwh for all additionally Kwh</t>
  </si>
  <si>
    <t>$0.053274 per Kwh for the first 1250 Kwh</t>
  </si>
  <si>
    <t>November-April</t>
  </si>
  <si>
    <t>$0.051587 per Kwh for the first 1250 Kwh</t>
  </si>
  <si>
    <t>Injection to Date This Month</t>
  </si>
  <si>
    <t>Bcf</t>
  </si>
  <si>
    <t>GIP</t>
  </si>
  <si>
    <t>mmcf</t>
  </si>
  <si>
    <t>mcf/hphr</t>
  </si>
  <si>
    <t>mcf injected</t>
  </si>
  <si>
    <t>hphrs used</t>
  </si>
  <si>
    <t>hphr/mcf</t>
  </si>
  <si>
    <t>kwhs used</t>
  </si>
  <si>
    <t>Injection mcf</t>
  </si>
  <si>
    <t>Total Injection Tomorrow</t>
  </si>
  <si>
    <t>Monthly Power Cost to Date</t>
  </si>
  <si>
    <t>Total Marginal Cost for Tomorrow</t>
  </si>
  <si>
    <t>Marginal Cost per mcf</t>
  </si>
  <si>
    <t>Incremental Demand</t>
  </si>
  <si>
    <t>additional kva</t>
  </si>
  <si>
    <t>Assumed Billing kva to date</t>
  </si>
  <si>
    <t>Month to Date</t>
  </si>
  <si>
    <t>Tomorrow</t>
  </si>
  <si>
    <t>add kwhs</t>
  </si>
  <si>
    <t>Cost per mcf</t>
  </si>
  <si>
    <t>Tier 1 Cost</t>
  </si>
  <si>
    <t>Tier 2 Cost</t>
  </si>
  <si>
    <t>Tier 3 Cost</t>
  </si>
  <si>
    <t>Ending Gas Day Estimates</t>
  </si>
  <si>
    <t>Withdrawal</t>
  </si>
  <si>
    <t>Injection</t>
  </si>
  <si>
    <t>Actual HL&amp;P Billing</t>
  </si>
  <si>
    <t>kwhrs</t>
  </si>
  <si>
    <t>Fuel Factor</t>
  </si>
  <si>
    <t>PCRF</t>
  </si>
  <si>
    <t>High Voltage</t>
  </si>
  <si>
    <t>Subtotal</t>
  </si>
  <si>
    <t>Tax</t>
  </si>
  <si>
    <t>Total Inj</t>
  </si>
  <si>
    <t>Max Inj</t>
  </si>
  <si>
    <t>Peak Instantaneous Inj This Month</t>
  </si>
  <si>
    <t>Projected Add Inj (Remainder of Month)</t>
  </si>
  <si>
    <t>Projected Peak Instantaneous Inj</t>
  </si>
  <si>
    <t>Projected Monthly Power Bill</t>
  </si>
  <si>
    <t>Total Bill Projection</t>
  </si>
  <si>
    <t>Peak Inj</t>
  </si>
  <si>
    <t>Max Billing kva for month</t>
  </si>
  <si>
    <t xml:space="preserve"> </t>
  </si>
  <si>
    <t>mmcfd</t>
  </si>
  <si>
    <t>Average cost per mcf</t>
  </si>
  <si>
    <t>Discharge Pressure</t>
  </si>
  <si>
    <t>Brake Horsepower</t>
  </si>
  <si>
    <t>RPM</t>
  </si>
  <si>
    <t>Suction</t>
  </si>
  <si>
    <t>Unit Injection Rate (mcf/d)</t>
  </si>
  <si>
    <t>Average Suction Pressure</t>
  </si>
  <si>
    <t>550 PSIG</t>
  </si>
  <si>
    <t>575 PSIG</t>
  </si>
  <si>
    <t>600 PSIG</t>
  </si>
  <si>
    <t>625 PSIG</t>
  </si>
  <si>
    <t>650 PSIG</t>
  </si>
  <si>
    <t>Injection Rate</t>
  </si>
  <si>
    <t>Horsepower</t>
  </si>
  <si>
    <t>GIP Est</t>
  </si>
  <si>
    <t>900 RPM</t>
  </si>
  <si>
    <t>1000 RPM</t>
  </si>
  <si>
    <t>Injection Rate (mmcf)</t>
  </si>
  <si>
    <t>Average RPM</t>
  </si>
  <si>
    <t xml:space="preserve">Actual Billing kva </t>
  </si>
  <si>
    <t>Model Billing kva</t>
  </si>
  <si>
    <t>Difference</t>
  </si>
  <si>
    <t>Actual kWhrs</t>
  </si>
  <si>
    <t>Model kWhrs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</si>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</sst>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$&quot;#,##0.00_);[Red]\(&quot;$&quot;#,##0.00\)"/>
    <numFmt numFmtId="43" formatCode="_(* #,##0.00_);_(* \(#,##0.00\);_(* &quot;-&quot;??_);_(@_)"/>
    <numFmt numFmtId="168" formatCode="&quot;$&quot;#,##0.000"/>
    <numFmt numFmtId="169" formatCode="&quot;$&quot;#,##0.0000"/>
    <numFmt numFmtId="171" formatCode="#,##0.0"/>
    <numFmt numFmtId="173" formatCode="_(* #,##0_);_(* \(#,##0\);_(* &quot;-&quot;??_);_(@_)"/>
    <numFmt numFmtId="174" formatCode="&quot;$&quot;#,##0"/>
    <numFmt numFmtId="177" formatCode="0.000"/>
    <numFmt numFmtId="180" formatCode="0.000000"/>
    <numFmt numFmtId="182" formatCode="_(* #,##0.0000_);_(* \(#,##0.0000\);_(* &quot;-&quot;??_);_(@_)"/>
    <numFmt numFmtId="195" formatCode="#,##0.0000"/>
  </numFmts>
  <fonts count="4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10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5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Arial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1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3" fontId="1" fillId="0" borderId="0" xfId="1" applyNumberFormat="1"/>
    <xf numFmtId="0" fontId="6" fillId="0" borderId="0" xfId="0" applyFont="1"/>
    <xf numFmtId="8" fontId="6" fillId="0" borderId="0" xfId="0" applyNumberFormat="1" applyFont="1"/>
    <xf numFmtId="0" fontId="7" fillId="0" borderId="0" xfId="0" applyFont="1"/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" fontId="0" fillId="2" borderId="4" xfId="0" applyNumberFormat="1" applyFill="1" applyBorder="1" applyAlignment="1">
      <alignment horizontal="left"/>
    </xf>
    <xf numFmtId="3" fontId="0" fillId="3" borderId="5" xfId="0" applyNumberFormat="1" applyFill="1" applyBorder="1" applyAlignment="1">
      <alignment horizontal="center"/>
    </xf>
    <xf numFmtId="0" fontId="5" fillId="2" borderId="6" xfId="0" applyFont="1" applyFill="1" applyBorder="1"/>
    <xf numFmtId="3" fontId="0" fillId="2" borderId="0" xfId="0" applyNumberForma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6" fillId="2" borderId="0" xfId="0" applyFont="1" applyFill="1" applyBorder="1"/>
    <xf numFmtId="169" fontId="10" fillId="2" borderId="0" xfId="0" applyNumberFormat="1" applyFont="1" applyFill="1" applyBorder="1" applyAlignment="1">
      <alignment horizontal="center"/>
    </xf>
    <xf numFmtId="0" fontId="9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1" applyNumberFormat="1" applyFont="1" applyFill="1" applyBorder="1" applyAlignment="1">
      <alignment horizontal="center"/>
    </xf>
    <xf numFmtId="3" fontId="11" fillId="2" borderId="9" xfId="1" applyNumberFormat="1" applyFon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0" xfId="0" applyFont="1" applyFill="1" applyBorder="1"/>
    <xf numFmtId="0" fontId="2" fillId="0" borderId="0" xfId="0" applyFont="1" applyFill="1" applyBorder="1" applyAlignment="1">
      <alignment horizontal="center"/>
    </xf>
    <xf numFmtId="195" fontId="0" fillId="2" borderId="0" xfId="0" applyNumberFormat="1" applyFill="1" applyBorder="1" applyAlignment="1">
      <alignment horizontal="center"/>
    </xf>
    <xf numFmtId="195" fontId="0" fillId="2" borderId="7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3" fontId="11" fillId="2" borderId="9" xfId="0" applyNumberFormat="1" applyFont="1" applyFill="1" applyBorder="1" applyAlignment="1">
      <alignment horizontal="center"/>
    </xf>
    <xf numFmtId="0" fontId="14" fillId="2" borderId="6" xfId="0" applyFont="1" applyFill="1" applyBorder="1"/>
    <xf numFmtId="3" fontId="11" fillId="2" borderId="8" xfId="1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0" fillId="2" borderId="8" xfId="0" applyFill="1" applyBorder="1"/>
    <xf numFmtId="173" fontId="1" fillId="2" borderId="9" xfId="1" applyNumberFormat="1" applyFill="1" applyBorder="1"/>
    <xf numFmtId="0" fontId="2" fillId="2" borderId="2" xfId="0" applyFont="1" applyFill="1" applyBorder="1"/>
    <xf numFmtId="173" fontId="2" fillId="2" borderId="2" xfId="0" applyNumberFormat="1" applyFont="1" applyFill="1" applyBorder="1"/>
    <xf numFmtId="0" fontId="2" fillId="2" borderId="3" xfId="0" applyFont="1" applyFill="1" applyBorder="1"/>
    <xf numFmtId="0" fontId="2" fillId="2" borderId="6" xfId="0" applyFont="1" applyFill="1" applyBorder="1" applyAlignment="1">
      <alignment horizontal="left"/>
    </xf>
    <xf numFmtId="173" fontId="2" fillId="2" borderId="0" xfId="0" applyNumberFormat="1" applyFont="1" applyFill="1" applyBorder="1"/>
    <xf numFmtId="0" fontId="2" fillId="2" borderId="4" xfId="0" applyFont="1" applyFill="1" applyBorder="1"/>
    <xf numFmtId="0" fontId="4" fillId="2" borderId="0" xfId="0" applyFont="1" applyFill="1" applyBorder="1" applyAlignment="1">
      <alignment horizontal="center"/>
    </xf>
    <xf numFmtId="173" fontId="4" fillId="2" borderId="0" xfId="0" applyNumberFormat="1" applyFont="1" applyFill="1" applyBorder="1" applyAlignment="1">
      <alignment horizontal="center"/>
    </xf>
    <xf numFmtId="180" fontId="2" fillId="2" borderId="0" xfId="0" applyNumberFormat="1" applyFont="1" applyFill="1" applyBorder="1" applyAlignment="1">
      <alignment horizontal="center"/>
    </xf>
    <xf numFmtId="180" fontId="2" fillId="2" borderId="13" xfId="0" applyNumberFormat="1" applyFont="1" applyFill="1" applyBorder="1" applyAlignment="1">
      <alignment horizontal="center"/>
    </xf>
    <xf numFmtId="0" fontId="2" fillId="2" borderId="15" xfId="0" applyFont="1" applyFill="1" applyBorder="1"/>
    <xf numFmtId="0" fontId="8" fillId="0" borderId="0" xfId="0" applyFont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195" fontId="0" fillId="2" borderId="13" xfId="0" applyNumberFormat="1" applyFill="1" applyBorder="1" applyAlignment="1">
      <alignment horizontal="center"/>
    </xf>
    <xf numFmtId="3" fontId="11" fillId="2" borderId="8" xfId="0" applyNumberFormat="1" applyFont="1" applyFill="1" applyBorder="1" applyAlignment="1">
      <alignment horizontal="center"/>
    </xf>
    <xf numFmtId="174" fontId="14" fillId="2" borderId="4" xfId="1" applyNumberFormat="1" applyFont="1" applyFill="1" applyBorder="1" applyAlignment="1">
      <alignment horizontal="left"/>
    </xf>
    <xf numFmtId="169" fontId="14" fillId="2" borderId="4" xfId="1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0" fillId="3" borderId="0" xfId="0" applyFill="1"/>
    <xf numFmtId="168" fontId="0" fillId="3" borderId="0" xfId="0" applyNumberFormat="1" applyFill="1"/>
    <xf numFmtId="0" fontId="8" fillId="3" borderId="0" xfId="0" applyFont="1" applyFill="1"/>
    <xf numFmtId="168" fontId="8" fillId="3" borderId="0" xfId="0" applyNumberFormat="1" applyFont="1" applyFill="1"/>
    <xf numFmtId="0" fontId="9" fillId="3" borderId="0" xfId="0" applyFont="1" applyFill="1"/>
    <xf numFmtId="0" fontId="12" fillId="3" borderId="0" xfId="0" applyFont="1" applyFill="1"/>
    <xf numFmtId="0" fontId="8" fillId="3" borderId="0" xfId="0" applyFont="1" applyFill="1" applyBorder="1"/>
    <xf numFmtId="0" fontId="2" fillId="3" borderId="0" xfId="0" applyFont="1" applyFill="1"/>
    <xf numFmtId="43" fontId="2" fillId="3" borderId="0" xfId="0" applyNumberFormat="1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Border="1" applyAlignment="1">
      <alignment horizontal="left"/>
    </xf>
    <xf numFmtId="43" fontId="2" fillId="3" borderId="0" xfId="0" applyNumberFormat="1" applyFont="1" applyFill="1" applyBorder="1"/>
    <xf numFmtId="173" fontId="2" fillId="3" borderId="0" xfId="0" applyNumberFormat="1" applyFont="1" applyFill="1"/>
    <xf numFmtId="3" fontId="2" fillId="3" borderId="0" xfId="0" applyNumberFormat="1" applyFont="1" applyFill="1" applyBorder="1"/>
    <xf numFmtId="0" fontId="2" fillId="3" borderId="6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/>
    <xf numFmtId="0" fontId="15" fillId="3" borderId="0" xfId="0" applyFont="1" applyFill="1"/>
    <xf numFmtId="168" fontId="9" fillId="3" borderId="0" xfId="0" applyNumberFormat="1" applyFont="1" applyFill="1"/>
    <xf numFmtId="3" fontId="2" fillId="3" borderId="0" xfId="0" applyNumberFormat="1" applyFont="1" applyFill="1"/>
    <xf numFmtId="173" fontId="2" fillId="3" borderId="0" xfId="1" applyNumberFormat="1" applyFont="1" applyFill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182" fontId="0" fillId="3" borderId="0" xfId="0" applyNumberFormat="1" applyFill="1"/>
    <xf numFmtId="173" fontId="1" fillId="3" borderId="0" xfId="1" applyNumberFormat="1" applyFill="1"/>
    <xf numFmtId="0" fontId="2" fillId="3" borderId="0" xfId="0" applyFont="1" applyFill="1" applyAlignment="1">
      <alignment horizontal="left"/>
    </xf>
    <xf numFmtId="0" fontId="5" fillId="3" borderId="0" xfId="0" applyFont="1" applyFill="1" applyAlignment="1">
      <alignment horizontal="center" wrapText="1"/>
    </xf>
    <xf numFmtId="3" fontId="2" fillId="3" borderId="7" xfId="1" applyNumberFormat="1" applyFont="1" applyFill="1" applyBorder="1" applyAlignment="1">
      <alignment horizontal="center"/>
    </xf>
    <xf numFmtId="3" fontId="2" fillId="3" borderId="8" xfId="1" applyNumberFormat="1" applyFont="1" applyFill="1" applyBorder="1" applyAlignment="1">
      <alignment horizontal="center"/>
    </xf>
    <xf numFmtId="168" fontId="2" fillId="3" borderId="9" xfId="0" applyNumberFormat="1" applyFont="1" applyFill="1" applyBorder="1" applyAlignment="1">
      <alignment horizontal="center"/>
    </xf>
    <xf numFmtId="0" fontId="13" fillId="3" borderId="0" xfId="0" applyFont="1" applyFill="1"/>
    <xf numFmtId="173" fontId="2" fillId="3" borderId="8" xfId="1" applyNumberFormat="1" applyFont="1" applyFill="1" applyBorder="1" applyAlignment="1">
      <alignment horizontal="center"/>
    </xf>
    <xf numFmtId="3" fontId="2" fillId="2" borderId="8" xfId="1" applyNumberFormat="1" applyFont="1" applyFill="1" applyBorder="1" applyAlignment="1">
      <alignment horizontal="center"/>
    </xf>
    <xf numFmtId="173" fontId="2" fillId="2" borderId="8" xfId="1" applyNumberFormat="1" applyFont="1" applyFill="1" applyBorder="1" applyAlignment="1">
      <alignment horizontal="center"/>
    </xf>
    <xf numFmtId="168" fontId="2" fillId="2" borderId="9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173" fontId="2" fillId="2" borderId="8" xfId="0" applyNumberFormat="1" applyFont="1" applyFill="1" applyBorder="1" applyAlignment="1">
      <alignment horizontal="center"/>
    </xf>
    <xf numFmtId="173" fontId="2" fillId="2" borderId="9" xfId="0" applyNumberFormat="1" applyFont="1" applyFill="1" applyBorder="1" applyAlignment="1">
      <alignment horizontal="center"/>
    </xf>
    <xf numFmtId="0" fontId="16" fillId="3" borderId="0" xfId="0" applyFont="1" applyFill="1"/>
    <xf numFmtId="168" fontId="16" fillId="3" borderId="0" xfId="0" applyNumberFormat="1" applyFont="1" applyFill="1"/>
    <xf numFmtId="0" fontId="5" fillId="2" borderId="5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0" borderId="5" xfId="0" applyBorder="1" applyAlignment="1">
      <alignment horizontal="center" wrapText="1"/>
    </xf>
    <xf numFmtId="173" fontId="0" fillId="0" borderId="0" xfId="1" applyNumberFormat="1" applyFont="1"/>
    <xf numFmtId="43" fontId="0" fillId="0" borderId="0" xfId="0" applyNumberFormat="1"/>
    <xf numFmtId="43" fontId="0" fillId="0" borderId="6" xfId="1" applyFont="1" applyBorder="1"/>
    <xf numFmtId="43" fontId="0" fillId="0" borderId="4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2" borderId="0" xfId="1" applyFont="1" applyFill="1" applyBorder="1"/>
    <xf numFmtId="0" fontId="0" fillId="2" borderId="5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4" xfId="0" applyBorder="1"/>
    <xf numFmtId="43" fontId="0" fillId="0" borderId="16" xfId="1" applyFont="1" applyBorder="1"/>
    <xf numFmtId="0" fontId="0" fillId="0" borderId="14" xfId="0" applyBorder="1"/>
    <xf numFmtId="0" fontId="0" fillId="0" borderId="13" xfId="0" applyBorder="1"/>
    <xf numFmtId="43" fontId="0" fillId="0" borderId="3" xfId="1" applyFont="1" applyBorder="1"/>
    <xf numFmtId="173" fontId="0" fillId="0" borderId="3" xfId="1" applyNumberFormat="1" applyFont="1" applyBorder="1"/>
    <xf numFmtId="173" fontId="0" fillId="0" borderId="4" xfId="1" applyNumberFormat="1" applyFont="1" applyBorder="1"/>
    <xf numFmtId="43" fontId="0" fillId="0" borderId="1" xfId="1" applyFont="1" applyBorder="1"/>
    <xf numFmtId="43" fontId="0" fillId="2" borderId="2" xfId="1" applyFont="1" applyFill="1" applyBorder="1"/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2" fontId="2" fillId="2" borderId="0" xfId="0" applyNumberFormat="1" applyFont="1" applyFill="1" applyBorder="1"/>
    <xf numFmtId="0" fontId="8" fillId="3" borderId="0" xfId="0" applyFont="1" applyFill="1" applyAlignment="1">
      <alignment horizontal="center"/>
    </xf>
    <xf numFmtId="0" fontId="0" fillId="3" borderId="0" xfId="0" applyFill="1" applyBorder="1"/>
    <xf numFmtId="3" fontId="8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0" fillId="3" borderId="0" xfId="0" applyFill="1" applyAlignment="1">
      <alignment horizontal="left"/>
    </xf>
    <xf numFmtId="173" fontId="1" fillId="3" borderId="0" xfId="1" applyNumberFormat="1" applyFill="1" applyBorder="1"/>
    <xf numFmtId="0" fontId="17" fillId="2" borderId="6" xfId="0" applyFont="1" applyFill="1" applyBorder="1" applyAlignment="1">
      <alignment horizontal="left"/>
    </xf>
    <xf numFmtId="173" fontId="18" fillId="3" borderId="0" xfId="1" applyNumberFormat="1" applyFont="1" applyFill="1"/>
    <xf numFmtId="3" fontId="18" fillId="2" borderId="7" xfId="0" applyNumberFormat="1" applyFont="1" applyFill="1" applyBorder="1" applyAlignment="1">
      <alignment horizontal="center"/>
    </xf>
    <xf numFmtId="3" fontId="18" fillId="2" borderId="8" xfId="1" applyNumberFormat="1" applyFont="1" applyFill="1" applyBorder="1" applyAlignment="1">
      <alignment horizontal="center"/>
    </xf>
    <xf numFmtId="3" fontId="17" fillId="2" borderId="8" xfId="1" applyNumberFormat="1" applyFont="1" applyFill="1" applyBorder="1" applyAlignment="1">
      <alignment horizontal="center"/>
    </xf>
    <xf numFmtId="3" fontId="17" fillId="2" borderId="9" xfId="1" applyNumberFormat="1" applyFont="1" applyFill="1" applyBorder="1" applyAlignment="1">
      <alignment horizontal="center"/>
    </xf>
    <xf numFmtId="173" fontId="18" fillId="3" borderId="0" xfId="0" applyNumberFormat="1" applyFont="1" applyFill="1"/>
    <xf numFmtId="195" fontId="18" fillId="2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3" fontId="18" fillId="2" borderId="8" xfId="0" applyNumberFormat="1" applyFont="1" applyFill="1" applyBorder="1" applyAlignment="1">
      <alignment horizontal="center"/>
    </xf>
    <xf numFmtId="3" fontId="17" fillId="2" borderId="8" xfId="0" applyNumberFormat="1" applyFont="1" applyFill="1" applyBorder="1" applyAlignment="1">
      <alignment horizontal="center"/>
    </xf>
    <xf numFmtId="3" fontId="17" fillId="2" borderId="9" xfId="0" applyNumberFormat="1" applyFont="1" applyFill="1" applyBorder="1" applyAlignment="1">
      <alignment horizontal="center"/>
    </xf>
    <xf numFmtId="3" fontId="18" fillId="2" borderId="7" xfId="1" applyNumberFormat="1" applyFont="1" applyFill="1" applyBorder="1" applyAlignment="1">
      <alignment horizontal="center"/>
    </xf>
    <xf numFmtId="173" fontId="18" fillId="2" borderId="8" xfId="1" applyNumberFormat="1" applyFont="1" applyFill="1" applyBorder="1" applyAlignment="1">
      <alignment horizontal="center"/>
    </xf>
    <xf numFmtId="168" fontId="18" fillId="2" borderId="9" xfId="0" applyNumberFormat="1" applyFont="1" applyFill="1" applyBorder="1" applyAlignment="1">
      <alignment horizontal="center"/>
    </xf>
    <xf numFmtId="0" fontId="18" fillId="2" borderId="0" xfId="0" applyFont="1" applyFill="1"/>
    <xf numFmtId="0" fontId="17" fillId="2" borderId="5" xfId="0" applyFont="1" applyFill="1" applyBorder="1" applyAlignment="1">
      <alignment horizontal="center"/>
    </xf>
    <xf numFmtId="0" fontId="21" fillId="2" borderId="6" xfId="0" applyFont="1" applyFill="1" applyBorder="1"/>
    <xf numFmtId="0" fontId="21" fillId="2" borderId="0" xfId="0" applyFont="1" applyFill="1" applyBorder="1"/>
    <xf numFmtId="0" fontId="8" fillId="2" borderId="0" xfId="0" applyFont="1" applyFill="1" applyBorder="1"/>
    <xf numFmtId="0" fontId="21" fillId="2" borderId="6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8" fillId="2" borderId="8" xfId="0" applyFont="1" applyFill="1" applyBorder="1"/>
    <xf numFmtId="173" fontId="18" fillId="2" borderId="9" xfId="1" applyNumberFormat="1" applyFont="1" applyFill="1" applyBorder="1"/>
    <xf numFmtId="0" fontId="11" fillId="3" borderId="0" xfId="0" applyFont="1" applyFill="1" applyAlignment="1">
      <alignment horizontal="center"/>
    </xf>
    <xf numFmtId="0" fontId="19" fillId="2" borderId="14" xfId="0" applyFont="1" applyFill="1" applyBorder="1"/>
    <xf numFmtId="0" fontId="19" fillId="2" borderId="13" xfId="0" applyFont="1" applyFill="1" applyBorder="1"/>
    <xf numFmtId="0" fontId="20" fillId="2" borderId="13" xfId="0" applyFont="1" applyFill="1" applyBorder="1"/>
    <xf numFmtId="169" fontId="20" fillId="2" borderId="13" xfId="0" applyNumberFormat="1" applyFont="1" applyFill="1" applyBorder="1" applyAlignment="1">
      <alignment horizontal="center"/>
    </xf>
    <xf numFmtId="171" fontId="0" fillId="3" borderId="5" xfId="0" applyNumberFormat="1" applyFill="1" applyBorder="1" applyAlignment="1">
      <alignment horizontal="center"/>
    </xf>
    <xf numFmtId="0" fontId="19" fillId="2" borderId="0" xfId="0" applyFont="1" applyFill="1" applyBorder="1"/>
    <xf numFmtId="0" fontId="20" fillId="2" borderId="0" xfId="0" applyFont="1" applyFill="1" applyBorder="1"/>
    <xf numFmtId="169" fontId="20" fillId="2" borderId="0" xfId="0" applyNumberFormat="1" applyFont="1" applyFill="1" applyBorder="1" applyAlignment="1">
      <alignment horizontal="center"/>
    </xf>
    <xf numFmtId="0" fontId="19" fillId="2" borderId="6" xfId="0" applyFont="1" applyFill="1" applyBorder="1"/>
    <xf numFmtId="174" fontId="19" fillId="2" borderId="4" xfId="1" applyNumberFormat="1" applyFont="1" applyFill="1" applyBorder="1" applyAlignment="1">
      <alignment horizontal="left"/>
    </xf>
    <xf numFmtId="169" fontId="19" fillId="2" borderId="15" xfId="1" applyNumberFormat="1" applyFont="1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15" xfId="0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173" fontId="0" fillId="0" borderId="0" xfId="1" applyNumberFormat="1" applyFont="1" applyBorder="1"/>
    <xf numFmtId="0" fontId="5" fillId="0" borderId="0" xfId="0" applyFont="1" applyBorder="1"/>
    <xf numFmtId="173" fontId="5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5" fillId="0" borderId="2" xfId="0" applyFont="1" applyBorder="1"/>
    <xf numFmtId="173" fontId="0" fillId="0" borderId="0" xfId="0" applyNumberFormat="1" applyBorder="1"/>
    <xf numFmtId="0" fontId="5" fillId="0" borderId="4" xfId="0" applyFont="1" applyBorder="1"/>
    <xf numFmtId="173" fontId="0" fillId="0" borderId="4" xfId="0" applyNumberFormat="1" applyBorder="1"/>
    <xf numFmtId="0" fontId="0" fillId="4" borderId="1" xfId="0" applyFill="1" applyBorder="1"/>
    <xf numFmtId="173" fontId="0" fillId="4" borderId="2" xfId="1" applyNumberFormat="1" applyFont="1" applyFill="1" applyBorder="1"/>
    <xf numFmtId="173" fontId="5" fillId="4" borderId="2" xfId="1" applyNumberFormat="1" applyFont="1" applyFill="1" applyBorder="1"/>
    <xf numFmtId="173" fontId="5" fillId="4" borderId="3" xfId="1" applyNumberFormat="1" applyFont="1" applyFill="1" applyBorder="1"/>
    <xf numFmtId="0" fontId="0" fillId="4" borderId="6" xfId="0" applyFill="1" applyBorder="1"/>
    <xf numFmtId="173" fontId="0" fillId="4" borderId="0" xfId="0" applyNumberFormat="1" applyFill="1" applyBorder="1"/>
    <xf numFmtId="173" fontId="5" fillId="4" borderId="0" xfId="1" applyNumberFormat="1" applyFont="1" applyFill="1" applyBorder="1"/>
    <xf numFmtId="173" fontId="5" fillId="4" borderId="4" xfId="1" applyNumberFormat="1" applyFont="1" applyFill="1" applyBorder="1"/>
    <xf numFmtId="0" fontId="0" fillId="4" borderId="14" xfId="0" applyFill="1" applyBorder="1"/>
    <xf numFmtId="0" fontId="0" fillId="4" borderId="13" xfId="0" applyFill="1" applyBorder="1"/>
    <xf numFmtId="173" fontId="5" fillId="4" borderId="13" xfId="1" applyNumberFormat="1" applyFont="1" applyFill="1" applyBorder="1"/>
    <xf numFmtId="173" fontId="5" fillId="4" borderId="15" xfId="1" applyNumberFormat="1" applyFont="1" applyFill="1" applyBorder="1"/>
    <xf numFmtId="0" fontId="5" fillId="4" borderId="13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5" fillId="4" borderId="2" xfId="0" applyFont="1" applyFill="1" applyBorder="1"/>
    <xf numFmtId="173" fontId="0" fillId="4" borderId="0" xfId="1" applyNumberFormat="1" applyFont="1" applyFill="1" applyBorder="1"/>
    <xf numFmtId="173" fontId="0" fillId="4" borderId="13" xfId="1" applyNumberFormat="1" applyFont="1" applyFill="1" applyBorder="1"/>
    <xf numFmtId="0" fontId="5" fillId="4" borderId="15" xfId="0" applyFont="1" applyFill="1" applyBorder="1"/>
    <xf numFmtId="0" fontId="5" fillId="4" borderId="4" xfId="0" applyFont="1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/>
    <xf numFmtId="0" fontId="24" fillId="0" borderId="0" xfId="0" applyFont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5" fillId="3" borderId="0" xfId="0" applyFont="1" applyFill="1" applyBorder="1"/>
    <xf numFmtId="17" fontId="8" fillId="3" borderId="0" xfId="0" applyNumberFormat="1" applyFont="1" applyFill="1" applyBorder="1"/>
    <xf numFmtId="3" fontId="2" fillId="2" borderId="0" xfId="1" applyNumberFormat="1" applyFont="1" applyFill="1" applyBorder="1" applyAlignment="1">
      <alignment horizontal="center"/>
    </xf>
    <xf numFmtId="3" fontId="2" fillId="2" borderId="13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195" fontId="0" fillId="2" borderId="2" xfId="0" applyNumberFormat="1" applyFill="1" applyBorder="1" applyAlignment="1">
      <alignment horizontal="center"/>
    </xf>
    <xf numFmtId="173" fontId="2" fillId="3" borderId="0" xfId="1" applyNumberFormat="1" applyFont="1" applyFill="1" applyBorder="1"/>
    <xf numFmtId="0" fontId="2" fillId="3" borderId="0" xfId="0" applyFont="1" applyFill="1" applyBorder="1" applyAlignment="1">
      <alignment horizontal="center" wrapText="1"/>
    </xf>
    <xf numFmtId="195" fontId="2" fillId="2" borderId="3" xfId="0" applyNumberFormat="1" applyFont="1" applyFill="1" applyBorder="1" applyAlignment="1">
      <alignment horizontal="center"/>
    </xf>
    <xf numFmtId="195" fontId="2" fillId="2" borderId="4" xfId="0" applyNumberFormat="1" applyFont="1" applyFill="1" applyBorder="1" applyAlignment="1">
      <alignment horizontal="center"/>
    </xf>
    <xf numFmtId="195" fontId="2" fillId="2" borderId="15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0" fontId="43" fillId="3" borderId="0" xfId="0" applyFont="1" applyFill="1"/>
    <xf numFmtId="1" fontId="2" fillId="5" borderId="7" xfId="0" applyNumberFormat="1" applyFont="1" applyFill="1" applyBorder="1" applyAlignment="1">
      <alignment horizontal="center"/>
    </xf>
    <xf numFmtId="1" fontId="2" fillId="5" borderId="9" xfId="0" applyNumberFormat="1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/>
    </xf>
    <xf numFmtId="1" fontId="2" fillId="5" borderId="6" xfId="1" applyNumberFormat="1" applyFont="1" applyFill="1" applyBorder="1" applyAlignment="1">
      <alignment horizontal="center"/>
    </xf>
    <xf numFmtId="1" fontId="2" fillId="5" borderId="4" xfId="1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" fontId="2" fillId="5" borderId="14" xfId="1" applyNumberFormat="1" applyFont="1" applyFill="1" applyBorder="1" applyAlignment="1">
      <alignment horizontal="center"/>
    </xf>
    <xf numFmtId="1" fontId="2" fillId="5" borderId="15" xfId="1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17" fontId="5" fillId="2" borderId="0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8" fillId="2" borderId="4" xfId="0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3" xfId="0" applyFill="1" applyBorder="1"/>
    <xf numFmtId="3" fontId="8" fillId="2" borderId="15" xfId="0" applyNumberFormat="1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0" fontId="44" fillId="0" borderId="6" xfId="0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44" fillId="0" borderId="4" xfId="0" applyFont="1" applyBorder="1" applyAlignment="1">
      <alignment horizontal="left"/>
    </xf>
    <xf numFmtId="0" fontId="45" fillId="3" borderId="6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left"/>
    </xf>
    <xf numFmtId="1" fontId="5" fillId="3" borderId="13" xfId="0" applyNumberFormat="1" applyFont="1" applyFill="1" applyBorder="1" applyAlignment="1">
      <alignment horizontal="left"/>
    </xf>
    <xf numFmtId="1" fontId="5" fillId="3" borderId="15" xfId="0" applyNumberFormat="1" applyFont="1" applyFill="1" applyBorder="1" applyAlignment="1">
      <alignment horizontal="left"/>
    </xf>
    <xf numFmtId="1" fontId="45" fillId="3" borderId="4" xfId="0" applyNumberFormat="1" applyFont="1" applyFill="1" applyBorder="1" applyAlignment="1">
      <alignment horizontal="left"/>
    </xf>
    <xf numFmtId="0" fontId="44" fillId="3" borderId="7" xfId="0" applyFont="1" applyFill="1" applyBorder="1" applyAlignment="1">
      <alignment horizontal="left"/>
    </xf>
    <xf numFmtId="3" fontId="44" fillId="3" borderId="8" xfId="0" applyNumberFormat="1" applyFont="1" applyFill="1" applyBorder="1" applyAlignment="1">
      <alignment horizontal="left"/>
    </xf>
    <xf numFmtId="3" fontId="44" fillId="3" borderId="9" xfId="0" applyNumberFormat="1" applyFont="1" applyFill="1" applyBorder="1" applyAlignment="1">
      <alignment horizontal="left"/>
    </xf>
    <xf numFmtId="0" fontId="44" fillId="3" borderId="14" xfId="0" applyFont="1" applyFill="1" applyBorder="1" applyAlignment="1">
      <alignment horizontal="left"/>
    </xf>
    <xf numFmtId="0" fontId="44" fillId="3" borderId="13" xfId="0" applyFont="1" applyFill="1" applyBorder="1" applyAlignment="1">
      <alignment horizontal="left"/>
    </xf>
    <xf numFmtId="0" fontId="44" fillId="3" borderId="15" xfId="0" applyFont="1" applyFill="1" applyBorder="1" applyAlignment="1">
      <alignment horizontal="left"/>
    </xf>
    <xf numFmtId="177" fontId="0" fillId="3" borderId="5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3" borderId="7" xfId="0" applyFill="1" applyBorder="1"/>
    <xf numFmtId="173" fontId="0" fillId="0" borderId="1" xfId="1" applyNumberFormat="1" applyFont="1" applyBorder="1"/>
    <xf numFmtId="173" fontId="0" fillId="2" borderId="2" xfId="1" applyNumberFormat="1" applyFont="1" applyFill="1" applyBorder="1"/>
    <xf numFmtId="173" fontId="0" fillId="0" borderId="6" xfId="1" applyNumberFormat="1" applyFont="1" applyBorder="1"/>
    <xf numFmtId="173" fontId="0" fillId="2" borderId="0" xfId="1" applyNumberFormat="1" applyFont="1" applyFill="1" applyBorder="1"/>
    <xf numFmtId="173" fontId="0" fillId="2" borderId="0" xfId="1" applyNumberFormat="1" applyFont="1" applyFill="1" applyBorder="1" applyAlignment="1">
      <alignment horizontal="right"/>
    </xf>
    <xf numFmtId="173" fontId="0" fillId="2" borderId="13" xfId="1" applyNumberFormat="1" applyFont="1" applyFill="1" applyBorder="1"/>
    <xf numFmtId="173" fontId="0" fillId="0" borderId="14" xfId="1" applyNumberFormat="1" applyFont="1" applyBorder="1"/>
    <xf numFmtId="1" fontId="0" fillId="2" borderId="13" xfId="0" applyNumberFormat="1" applyFill="1" applyBorder="1"/>
    <xf numFmtId="43" fontId="0" fillId="0" borderId="6" xfId="1" applyFont="1" applyFill="1" applyBorder="1"/>
    <xf numFmtId="173" fontId="0" fillId="0" borderId="6" xfId="1" applyNumberFormat="1" applyFont="1" applyFill="1" applyBorder="1"/>
    <xf numFmtId="1" fontId="13" fillId="3" borderId="0" xfId="1" applyNumberFormat="1" applyFont="1" applyFill="1" applyBorder="1" applyAlignment="1">
      <alignment horizontal="center"/>
    </xf>
    <xf numFmtId="0" fontId="13" fillId="3" borderId="0" xfId="0" applyFont="1" applyFill="1" applyBorder="1"/>
    <xf numFmtId="173" fontId="0" fillId="0" borderId="0" xfId="0" applyNumberFormat="1"/>
    <xf numFmtId="173" fontId="0" fillId="0" borderId="0" xfId="1" applyNumberFormat="1" applyFont="1" applyFill="1" applyBorder="1" applyAlignment="1">
      <alignment horizontal="right"/>
    </xf>
    <xf numFmtId="173" fontId="0" fillId="0" borderId="2" xfId="1" applyNumberFormat="1" applyFont="1" applyFill="1" applyBorder="1" applyAlignment="1">
      <alignment horizontal="right"/>
    </xf>
    <xf numFmtId="173" fontId="0" fillId="0" borderId="13" xfId="1" applyNumberFormat="1" applyFont="1" applyFill="1" applyBorder="1" applyAlignment="1">
      <alignment horizontal="right"/>
    </xf>
    <xf numFmtId="1" fontId="0" fillId="0" borderId="0" xfId="0" applyNumberFormat="1"/>
    <xf numFmtId="0" fontId="5" fillId="5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550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7702552719200892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Curves'!$B$11:$B$70,'Performance Curves'!$B$72:$B$122)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Curves'!$E$11:$E$70,'Performance Curves'!$E$72:$E$122)</c:f>
              <c:numCache>
                <c:formatCode>_(* #,##0_);_(* \(#,##0\);_(* "-"??_);_(@_)</c:formatCode>
                <c:ptCount val="111"/>
                <c:pt idx="0">
                  <c:v>72</c:v>
                </c:pt>
                <c:pt idx="1">
                  <c:v>71.966666666666669</c:v>
                </c:pt>
                <c:pt idx="2">
                  <c:v>71.933333333333337</c:v>
                </c:pt>
                <c:pt idx="3">
                  <c:v>71.900000000000006</c:v>
                </c:pt>
                <c:pt idx="4">
                  <c:v>71.866666666666674</c:v>
                </c:pt>
                <c:pt idx="5">
                  <c:v>71.833333333333343</c:v>
                </c:pt>
                <c:pt idx="6">
                  <c:v>71.800000000000011</c:v>
                </c:pt>
                <c:pt idx="7">
                  <c:v>71.76666666666668</c:v>
                </c:pt>
                <c:pt idx="8">
                  <c:v>71.733333333333348</c:v>
                </c:pt>
                <c:pt idx="9">
                  <c:v>71.700000000000017</c:v>
                </c:pt>
                <c:pt idx="10">
                  <c:v>71.666666666666686</c:v>
                </c:pt>
                <c:pt idx="11">
                  <c:v>71.633333333333354</c:v>
                </c:pt>
                <c:pt idx="12">
                  <c:v>71.600000000000023</c:v>
                </c:pt>
                <c:pt idx="13">
                  <c:v>71.566666666666691</c:v>
                </c:pt>
                <c:pt idx="14">
                  <c:v>71.53333333333336</c:v>
                </c:pt>
                <c:pt idx="15">
                  <c:v>71.500000000000028</c:v>
                </c:pt>
                <c:pt idx="16">
                  <c:v>71.466666666666697</c:v>
                </c:pt>
                <c:pt idx="17">
                  <c:v>71.433333333333366</c:v>
                </c:pt>
                <c:pt idx="18">
                  <c:v>71.400000000000034</c:v>
                </c:pt>
                <c:pt idx="19">
                  <c:v>71.366666666666703</c:v>
                </c:pt>
                <c:pt idx="20">
                  <c:v>71.333333333333371</c:v>
                </c:pt>
                <c:pt idx="21">
                  <c:v>71.30000000000004</c:v>
                </c:pt>
                <c:pt idx="22">
                  <c:v>71.266666666666708</c:v>
                </c:pt>
                <c:pt idx="23">
                  <c:v>71.233333333333377</c:v>
                </c:pt>
                <c:pt idx="24">
                  <c:v>71.200000000000045</c:v>
                </c:pt>
                <c:pt idx="25">
                  <c:v>71.166666666666714</c:v>
                </c:pt>
                <c:pt idx="26">
                  <c:v>71.133333333333383</c:v>
                </c:pt>
                <c:pt idx="27">
                  <c:v>71.100000000000051</c:v>
                </c:pt>
                <c:pt idx="28">
                  <c:v>71.06666666666672</c:v>
                </c:pt>
                <c:pt idx="29">
                  <c:v>71.033333333333388</c:v>
                </c:pt>
                <c:pt idx="30">
                  <c:v>71.000000000000057</c:v>
                </c:pt>
                <c:pt idx="31">
                  <c:v>70.966666666666725</c:v>
                </c:pt>
                <c:pt idx="32">
                  <c:v>70.933333333333394</c:v>
                </c:pt>
                <c:pt idx="33">
                  <c:v>70.900000000000063</c:v>
                </c:pt>
                <c:pt idx="34">
                  <c:v>70.866666666666731</c:v>
                </c:pt>
                <c:pt idx="35">
                  <c:v>70.8333333333334</c:v>
                </c:pt>
                <c:pt idx="36">
                  <c:v>70.800000000000068</c:v>
                </c:pt>
                <c:pt idx="37">
                  <c:v>70.766666666666737</c:v>
                </c:pt>
                <c:pt idx="38">
                  <c:v>70.733333333333405</c:v>
                </c:pt>
                <c:pt idx="39">
                  <c:v>70.700000000000074</c:v>
                </c:pt>
                <c:pt idx="40">
                  <c:v>70.666666666666742</c:v>
                </c:pt>
                <c:pt idx="41">
                  <c:v>70.633333333333411</c:v>
                </c:pt>
                <c:pt idx="42">
                  <c:v>70.60000000000008</c:v>
                </c:pt>
                <c:pt idx="43">
                  <c:v>70.566666666666748</c:v>
                </c:pt>
                <c:pt idx="44">
                  <c:v>70.533333333333417</c:v>
                </c:pt>
                <c:pt idx="45">
                  <c:v>70.500000000000085</c:v>
                </c:pt>
                <c:pt idx="46">
                  <c:v>70.466666666666754</c:v>
                </c:pt>
                <c:pt idx="47">
                  <c:v>70.433333333333422</c:v>
                </c:pt>
                <c:pt idx="48">
                  <c:v>70.400000000000091</c:v>
                </c:pt>
                <c:pt idx="49">
                  <c:v>70.36666666666676</c:v>
                </c:pt>
                <c:pt idx="50">
                  <c:v>70.333333333333428</c:v>
                </c:pt>
                <c:pt idx="51">
                  <c:v>70.300000000000097</c:v>
                </c:pt>
                <c:pt idx="52">
                  <c:v>70.266666666666765</c:v>
                </c:pt>
                <c:pt idx="53">
                  <c:v>70.233333333333434</c:v>
                </c:pt>
                <c:pt idx="54">
                  <c:v>70.200000000000102</c:v>
                </c:pt>
                <c:pt idx="55">
                  <c:v>70.166666666666771</c:v>
                </c:pt>
                <c:pt idx="56">
                  <c:v>70.133333333333439</c:v>
                </c:pt>
                <c:pt idx="57">
                  <c:v>70.100000000000108</c:v>
                </c:pt>
                <c:pt idx="58">
                  <c:v>70.066666666666777</c:v>
                </c:pt>
                <c:pt idx="59">
                  <c:v>70.033333333333445</c:v>
                </c:pt>
                <c:pt idx="60">
                  <c:v>67</c:v>
                </c:pt>
                <c:pt idx="61">
                  <c:v>66.959999999999994</c:v>
                </c:pt>
                <c:pt idx="62">
                  <c:v>66.919999999999987</c:v>
                </c:pt>
                <c:pt idx="63">
                  <c:v>66.879999999999981</c:v>
                </c:pt>
                <c:pt idx="64">
                  <c:v>66.839999999999975</c:v>
                </c:pt>
                <c:pt idx="65">
                  <c:v>66.799999999999969</c:v>
                </c:pt>
                <c:pt idx="66">
                  <c:v>66.759999999999962</c:v>
                </c:pt>
                <c:pt idx="67">
                  <c:v>66.719999999999956</c:v>
                </c:pt>
                <c:pt idx="68">
                  <c:v>66.67999999999995</c:v>
                </c:pt>
                <c:pt idx="69">
                  <c:v>66.639999999999944</c:v>
                </c:pt>
                <c:pt idx="70">
                  <c:v>66.599999999999937</c:v>
                </c:pt>
                <c:pt idx="71">
                  <c:v>66.559999999999931</c:v>
                </c:pt>
                <c:pt idx="72">
                  <c:v>66.519999999999925</c:v>
                </c:pt>
                <c:pt idx="73">
                  <c:v>66.479999999999919</c:v>
                </c:pt>
                <c:pt idx="74">
                  <c:v>66.439999999999912</c:v>
                </c:pt>
                <c:pt idx="75">
                  <c:v>66.399999999999906</c:v>
                </c:pt>
                <c:pt idx="76">
                  <c:v>66.3599999999999</c:v>
                </c:pt>
                <c:pt idx="77">
                  <c:v>66.319999999999894</c:v>
                </c:pt>
                <c:pt idx="78">
                  <c:v>66.279999999999887</c:v>
                </c:pt>
                <c:pt idx="79">
                  <c:v>66.239999999999881</c:v>
                </c:pt>
                <c:pt idx="80">
                  <c:v>66.199999999999875</c:v>
                </c:pt>
                <c:pt idx="81">
                  <c:v>66.159999999999869</c:v>
                </c:pt>
                <c:pt idx="82">
                  <c:v>66.119999999999862</c:v>
                </c:pt>
                <c:pt idx="83">
                  <c:v>66.079999999999856</c:v>
                </c:pt>
                <c:pt idx="84">
                  <c:v>66.03999999999985</c:v>
                </c:pt>
                <c:pt idx="85">
                  <c:v>65.999999999999844</c:v>
                </c:pt>
                <c:pt idx="86">
                  <c:v>65.959999999999837</c:v>
                </c:pt>
                <c:pt idx="87">
                  <c:v>65.919999999999831</c:v>
                </c:pt>
                <c:pt idx="88">
                  <c:v>65.879999999999825</c:v>
                </c:pt>
                <c:pt idx="89">
                  <c:v>65.839999999999819</c:v>
                </c:pt>
                <c:pt idx="90">
                  <c:v>65.799999999999812</c:v>
                </c:pt>
                <c:pt idx="91">
                  <c:v>65.759999999999806</c:v>
                </c:pt>
                <c:pt idx="92">
                  <c:v>65.7199999999998</c:v>
                </c:pt>
                <c:pt idx="93">
                  <c:v>65.679999999999794</c:v>
                </c:pt>
                <c:pt idx="94">
                  <c:v>65.639999999999787</c:v>
                </c:pt>
                <c:pt idx="95">
                  <c:v>65.599999999999781</c:v>
                </c:pt>
                <c:pt idx="96">
                  <c:v>65.559999999999775</c:v>
                </c:pt>
                <c:pt idx="97">
                  <c:v>65.519999999999769</c:v>
                </c:pt>
                <c:pt idx="98">
                  <c:v>65.479999999999762</c:v>
                </c:pt>
                <c:pt idx="99">
                  <c:v>65.439999999999756</c:v>
                </c:pt>
                <c:pt idx="100">
                  <c:v>65.39999999999975</c:v>
                </c:pt>
                <c:pt idx="101">
                  <c:v>65.359999999999744</c:v>
                </c:pt>
                <c:pt idx="102">
                  <c:v>65.319999999999737</c:v>
                </c:pt>
                <c:pt idx="103">
                  <c:v>65.279999999999731</c:v>
                </c:pt>
                <c:pt idx="104">
                  <c:v>65.239999999999725</c:v>
                </c:pt>
                <c:pt idx="105">
                  <c:v>65.199999999999719</c:v>
                </c:pt>
                <c:pt idx="106">
                  <c:v>65.159999999999712</c:v>
                </c:pt>
                <c:pt idx="107">
                  <c:v>65.119999999999706</c:v>
                </c:pt>
                <c:pt idx="108">
                  <c:v>65.0799999999997</c:v>
                </c:pt>
                <c:pt idx="109">
                  <c:v>65.039999999999694</c:v>
                </c:pt>
                <c:pt idx="1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A-45FA-AC72-16EB4F63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45166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Curves'!$D$10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Curves'!$D$11:$D$70,'Performance Curves'!$D$72:$D$122)</c:f>
              <c:numCache>
                <c:formatCode>_(* #,##0_);_(* \(#,##0\);_(* "-"??_);_(@_)</c:formatCode>
                <c:ptCount val="111"/>
                <c:pt idx="0">
                  <c:v>3600</c:v>
                </c:pt>
                <c:pt idx="1">
                  <c:v>3620</c:v>
                </c:pt>
                <c:pt idx="2">
                  <c:v>3640</c:v>
                </c:pt>
                <c:pt idx="3">
                  <c:v>3660</c:v>
                </c:pt>
                <c:pt idx="4">
                  <c:v>3680</c:v>
                </c:pt>
                <c:pt idx="5">
                  <c:v>3700</c:v>
                </c:pt>
                <c:pt idx="6">
                  <c:v>3720</c:v>
                </c:pt>
                <c:pt idx="7">
                  <c:v>3740</c:v>
                </c:pt>
                <c:pt idx="8">
                  <c:v>3760</c:v>
                </c:pt>
                <c:pt idx="9">
                  <c:v>3780</c:v>
                </c:pt>
                <c:pt idx="10">
                  <c:v>3800</c:v>
                </c:pt>
                <c:pt idx="11">
                  <c:v>3820</c:v>
                </c:pt>
                <c:pt idx="12">
                  <c:v>3840</c:v>
                </c:pt>
                <c:pt idx="13">
                  <c:v>3860</c:v>
                </c:pt>
                <c:pt idx="14">
                  <c:v>3880</c:v>
                </c:pt>
                <c:pt idx="15">
                  <c:v>3900</c:v>
                </c:pt>
                <c:pt idx="16">
                  <c:v>3920</c:v>
                </c:pt>
                <c:pt idx="17">
                  <c:v>3940</c:v>
                </c:pt>
                <c:pt idx="18">
                  <c:v>3960</c:v>
                </c:pt>
                <c:pt idx="19">
                  <c:v>3980</c:v>
                </c:pt>
                <c:pt idx="20">
                  <c:v>4000</c:v>
                </c:pt>
                <c:pt idx="21">
                  <c:v>4020</c:v>
                </c:pt>
                <c:pt idx="22">
                  <c:v>4040</c:v>
                </c:pt>
                <c:pt idx="23">
                  <c:v>4060</c:v>
                </c:pt>
                <c:pt idx="24">
                  <c:v>4080</c:v>
                </c:pt>
                <c:pt idx="25">
                  <c:v>4100</c:v>
                </c:pt>
                <c:pt idx="26">
                  <c:v>4120</c:v>
                </c:pt>
                <c:pt idx="27">
                  <c:v>4140</c:v>
                </c:pt>
                <c:pt idx="28">
                  <c:v>4160</c:v>
                </c:pt>
                <c:pt idx="29">
                  <c:v>4180</c:v>
                </c:pt>
                <c:pt idx="30">
                  <c:v>4200</c:v>
                </c:pt>
                <c:pt idx="31">
                  <c:v>4220</c:v>
                </c:pt>
                <c:pt idx="32">
                  <c:v>4240</c:v>
                </c:pt>
                <c:pt idx="33">
                  <c:v>4260</c:v>
                </c:pt>
                <c:pt idx="34">
                  <c:v>4280</c:v>
                </c:pt>
                <c:pt idx="35">
                  <c:v>4300</c:v>
                </c:pt>
                <c:pt idx="36">
                  <c:v>4320</c:v>
                </c:pt>
                <c:pt idx="37">
                  <c:v>4340</c:v>
                </c:pt>
                <c:pt idx="38">
                  <c:v>4360</c:v>
                </c:pt>
                <c:pt idx="39">
                  <c:v>4380</c:v>
                </c:pt>
                <c:pt idx="40">
                  <c:v>4400</c:v>
                </c:pt>
                <c:pt idx="41">
                  <c:v>4420</c:v>
                </c:pt>
                <c:pt idx="42">
                  <c:v>4440</c:v>
                </c:pt>
                <c:pt idx="43">
                  <c:v>4460</c:v>
                </c:pt>
                <c:pt idx="44">
                  <c:v>4480</c:v>
                </c:pt>
                <c:pt idx="45">
                  <c:v>4500</c:v>
                </c:pt>
                <c:pt idx="46">
                  <c:v>4520</c:v>
                </c:pt>
                <c:pt idx="47">
                  <c:v>4540</c:v>
                </c:pt>
                <c:pt idx="48">
                  <c:v>4560</c:v>
                </c:pt>
                <c:pt idx="49">
                  <c:v>4580</c:v>
                </c:pt>
                <c:pt idx="50">
                  <c:v>4600</c:v>
                </c:pt>
                <c:pt idx="51">
                  <c:v>4620</c:v>
                </c:pt>
                <c:pt idx="52">
                  <c:v>4640</c:v>
                </c:pt>
                <c:pt idx="53">
                  <c:v>4660</c:v>
                </c:pt>
                <c:pt idx="54">
                  <c:v>4680</c:v>
                </c:pt>
                <c:pt idx="55">
                  <c:v>4700</c:v>
                </c:pt>
                <c:pt idx="56">
                  <c:v>4720</c:v>
                </c:pt>
                <c:pt idx="57">
                  <c:v>4740</c:v>
                </c:pt>
                <c:pt idx="58">
                  <c:v>4760</c:v>
                </c:pt>
                <c:pt idx="59">
                  <c:v>4780</c:v>
                </c:pt>
                <c:pt idx="60">
                  <c:v>4600</c:v>
                </c:pt>
                <c:pt idx="61">
                  <c:v>4614</c:v>
                </c:pt>
                <c:pt idx="62">
                  <c:v>4628</c:v>
                </c:pt>
                <c:pt idx="63">
                  <c:v>4642</c:v>
                </c:pt>
                <c:pt idx="64">
                  <c:v>4656</c:v>
                </c:pt>
                <c:pt idx="65">
                  <c:v>4670</c:v>
                </c:pt>
                <c:pt idx="66">
                  <c:v>4684</c:v>
                </c:pt>
                <c:pt idx="67">
                  <c:v>4698</c:v>
                </c:pt>
                <c:pt idx="68">
                  <c:v>4712</c:v>
                </c:pt>
                <c:pt idx="69">
                  <c:v>4726</c:v>
                </c:pt>
                <c:pt idx="70">
                  <c:v>4740</c:v>
                </c:pt>
                <c:pt idx="71">
                  <c:v>4754</c:v>
                </c:pt>
                <c:pt idx="72">
                  <c:v>4768</c:v>
                </c:pt>
                <c:pt idx="73">
                  <c:v>4782</c:v>
                </c:pt>
                <c:pt idx="74">
                  <c:v>4796</c:v>
                </c:pt>
                <c:pt idx="75">
                  <c:v>4810</c:v>
                </c:pt>
                <c:pt idx="76">
                  <c:v>4824</c:v>
                </c:pt>
                <c:pt idx="77">
                  <c:v>4838</c:v>
                </c:pt>
                <c:pt idx="78">
                  <c:v>4852</c:v>
                </c:pt>
                <c:pt idx="79">
                  <c:v>4866</c:v>
                </c:pt>
                <c:pt idx="80">
                  <c:v>4880</c:v>
                </c:pt>
                <c:pt idx="81">
                  <c:v>4894</c:v>
                </c:pt>
                <c:pt idx="82">
                  <c:v>4908</c:v>
                </c:pt>
                <c:pt idx="83">
                  <c:v>4922</c:v>
                </c:pt>
                <c:pt idx="84">
                  <c:v>4936</c:v>
                </c:pt>
                <c:pt idx="85">
                  <c:v>4950</c:v>
                </c:pt>
                <c:pt idx="86">
                  <c:v>4964</c:v>
                </c:pt>
                <c:pt idx="87">
                  <c:v>4978</c:v>
                </c:pt>
                <c:pt idx="88">
                  <c:v>4992</c:v>
                </c:pt>
                <c:pt idx="89">
                  <c:v>5006</c:v>
                </c:pt>
                <c:pt idx="90">
                  <c:v>5020</c:v>
                </c:pt>
                <c:pt idx="91">
                  <c:v>5034</c:v>
                </c:pt>
                <c:pt idx="92">
                  <c:v>5048</c:v>
                </c:pt>
                <c:pt idx="93">
                  <c:v>5062</c:v>
                </c:pt>
                <c:pt idx="94">
                  <c:v>5076</c:v>
                </c:pt>
                <c:pt idx="95">
                  <c:v>5090</c:v>
                </c:pt>
                <c:pt idx="96">
                  <c:v>5104</c:v>
                </c:pt>
                <c:pt idx="97">
                  <c:v>5118</c:v>
                </c:pt>
                <c:pt idx="98">
                  <c:v>5132</c:v>
                </c:pt>
                <c:pt idx="99">
                  <c:v>5146</c:v>
                </c:pt>
                <c:pt idx="100">
                  <c:v>5160</c:v>
                </c:pt>
                <c:pt idx="101">
                  <c:v>5174</c:v>
                </c:pt>
                <c:pt idx="102">
                  <c:v>5188</c:v>
                </c:pt>
                <c:pt idx="103">
                  <c:v>5202</c:v>
                </c:pt>
                <c:pt idx="104">
                  <c:v>5216</c:v>
                </c:pt>
                <c:pt idx="105">
                  <c:v>5230</c:v>
                </c:pt>
                <c:pt idx="106">
                  <c:v>5244</c:v>
                </c:pt>
                <c:pt idx="107">
                  <c:v>5258</c:v>
                </c:pt>
                <c:pt idx="108">
                  <c:v>5272</c:v>
                </c:pt>
                <c:pt idx="109">
                  <c:v>5286</c:v>
                </c:pt>
                <c:pt idx="110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A-45FA-AC72-16EB4F63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8451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52386237513873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5166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650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Curves'!$AU$11:$AU$20,'Performance Curves'!$AU$22:$AU$71,'Performance Curves'!$AU$73:$AU$123)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Curves'!$AX$11:$AX$20,'Performance Curves'!$AX$22:$AX$71,'Performance Curves'!$AX$73:$AX$123)</c:f>
              <c:numCache>
                <c:formatCode>_(* #,##0_);_(* \(#,##0\);_(* "-"??_);_(@_)</c:formatCode>
                <c:ptCount val="111"/>
                <c:pt idx="0">
                  <c:v>94</c:v>
                </c:pt>
                <c:pt idx="1">
                  <c:v>93.9</c:v>
                </c:pt>
                <c:pt idx="2">
                  <c:v>93.800000000000011</c:v>
                </c:pt>
                <c:pt idx="3">
                  <c:v>93.700000000000017</c:v>
                </c:pt>
                <c:pt idx="4">
                  <c:v>93.600000000000023</c:v>
                </c:pt>
                <c:pt idx="5">
                  <c:v>93.500000000000028</c:v>
                </c:pt>
                <c:pt idx="6">
                  <c:v>93.400000000000034</c:v>
                </c:pt>
                <c:pt idx="7">
                  <c:v>93.30000000000004</c:v>
                </c:pt>
                <c:pt idx="8">
                  <c:v>93.200000000000045</c:v>
                </c:pt>
                <c:pt idx="9">
                  <c:v>93.100000000000051</c:v>
                </c:pt>
                <c:pt idx="10">
                  <c:v>89</c:v>
                </c:pt>
                <c:pt idx="11">
                  <c:v>88.96</c:v>
                </c:pt>
                <c:pt idx="12">
                  <c:v>88.919999999999987</c:v>
                </c:pt>
                <c:pt idx="13">
                  <c:v>88.879999999999981</c:v>
                </c:pt>
                <c:pt idx="14">
                  <c:v>88.839999999999975</c:v>
                </c:pt>
                <c:pt idx="15">
                  <c:v>88.799999999999969</c:v>
                </c:pt>
                <c:pt idx="16">
                  <c:v>88.759999999999962</c:v>
                </c:pt>
                <c:pt idx="17">
                  <c:v>88.719999999999956</c:v>
                </c:pt>
                <c:pt idx="18">
                  <c:v>88.67999999999995</c:v>
                </c:pt>
                <c:pt idx="19">
                  <c:v>88.639999999999944</c:v>
                </c:pt>
                <c:pt idx="20">
                  <c:v>88.599999999999937</c:v>
                </c:pt>
                <c:pt idx="21">
                  <c:v>88.559999999999931</c:v>
                </c:pt>
                <c:pt idx="22">
                  <c:v>88.519999999999925</c:v>
                </c:pt>
                <c:pt idx="23">
                  <c:v>88.479999999999919</c:v>
                </c:pt>
                <c:pt idx="24">
                  <c:v>88.439999999999912</c:v>
                </c:pt>
                <c:pt idx="25">
                  <c:v>88.399999999999906</c:v>
                </c:pt>
                <c:pt idx="26">
                  <c:v>88.3599999999999</c:v>
                </c:pt>
                <c:pt idx="27">
                  <c:v>88.319999999999894</c:v>
                </c:pt>
                <c:pt idx="28">
                  <c:v>88.279999999999887</c:v>
                </c:pt>
                <c:pt idx="29">
                  <c:v>88.239999999999881</c:v>
                </c:pt>
                <c:pt idx="30">
                  <c:v>88.199999999999875</c:v>
                </c:pt>
                <c:pt idx="31">
                  <c:v>88.159999999999869</c:v>
                </c:pt>
                <c:pt idx="32">
                  <c:v>88.119999999999862</c:v>
                </c:pt>
                <c:pt idx="33">
                  <c:v>88.079999999999856</c:v>
                </c:pt>
                <c:pt idx="34">
                  <c:v>88.03999999999985</c:v>
                </c:pt>
                <c:pt idx="35">
                  <c:v>87.999999999999844</c:v>
                </c:pt>
                <c:pt idx="36">
                  <c:v>87.959999999999837</c:v>
                </c:pt>
                <c:pt idx="37">
                  <c:v>87.919999999999831</c:v>
                </c:pt>
                <c:pt idx="38">
                  <c:v>87.879999999999825</c:v>
                </c:pt>
                <c:pt idx="39">
                  <c:v>87.839999999999819</c:v>
                </c:pt>
                <c:pt idx="40">
                  <c:v>87.799999999999812</c:v>
                </c:pt>
                <c:pt idx="41">
                  <c:v>87.759999999999806</c:v>
                </c:pt>
                <c:pt idx="42">
                  <c:v>87.7199999999998</c:v>
                </c:pt>
                <c:pt idx="43">
                  <c:v>87.679999999999794</c:v>
                </c:pt>
                <c:pt idx="44">
                  <c:v>87.639999999999787</c:v>
                </c:pt>
                <c:pt idx="45">
                  <c:v>87.599999999999781</c:v>
                </c:pt>
                <c:pt idx="46">
                  <c:v>87.559999999999775</c:v>
                </c:pt>
                <c:pt idx="47">
                  <c:v>87.519999999999769</c:v>
                </c:pt>
                <c:pt idx="48">
                  <c:v>87.479999999999762</c:v>
                </c:pt>
                <c:pt idx="49">
                  <c:v>87.439999999999756</c:v>
                </c:pt>
                <c:pt idx="50">
                  <c:v>87.39999999999975</c:v>
                </c:pt>
                <c:pt idx="51">
                  <c:v>87.359999999999744</c:v>
                </c:pt>
                <c:pt idx="52">
                  <c:v>87.319999999999737</c:v>
                </c:pt>
                <c:pt idx="53">
                  <c:v>87.279999999999731</c:v>
                </c:pt>
                <c:pt idx="54">
                  <c:v>87.239999999999725</c:v>
                </c:pt>
                <c:pt idx="55">
                  <c:v>87.199999999999719</c:v>
                </c:pt>
                <c:pt idx="56">
                  <c:v>87.159999999999712</c:v>
                </c:pt>
                <c:pt idx="57">
                  <c:v>87.119999999999706</c:v>
                </c:pt>
                <c:pt idx="58">
                  <c:v>87.0799999999997</c:v>
                </c:pt>
                <c:pt idx="59">
                  <c:v>87.039999999999694</c:v>
                </c:pt>
                <c:pt idx="60" formatCode="General">
                  <c:v>84</c:v>
                </c:pt>
                <c:pt idx="61">
                  <c:v>83.94</c:v>
                </c:pt>
                <c:pt idx="62">
                  <c:v>83.88</c:v>
                </c:pt>
                <c:pt idx="63">
                  <c:v>83.82</c:v>
                </c:pt>
                <c:pt idx="64">
                  <c:v>83.759999999999991</c:v>
                </c:pt>
                <c:pt idx="65">
                  <c:v>83.699999999999989</c:v>
                </c:pt>
                <c:pt idx="66">
                  <c:v>83.639999999999986</c:v>
                </c:pt>
                <c:pt idx="67">
                  <c:v>83.579999999999984</c:v>
                </c:pt>
                <c:pt idx="68">
                  <c:v>83.519999999999982</c:v>
                </c:pt>
                <c:pt idx="69">
                  <c:v>83.45999999999998</c:v>
                </c:pt>
                <c:pt idx="70">
                  <c:v>83.399999999999977</c:v>
                </c:pt>
                <c:pt idx="71">
                  <c:v>83.339999999999975</c:v>
                </c:pt>
                <c:pt idx="72">
                  <c:v>83.279999999999973</c:v>
                </c:pt>
                <c:pt idx="73">
                  <c:v>83.21999999999997</c:v>
                </c:pt>
                <c:pt idx="74">
                  <c:v>83.159999999999968</c:v>
                </c:pt>
                <c:pt idx="75">
                  <c:v>83.099999999999966</c:v>
                </c:pt>
                <c:pt idx="76">
                  <c:v>83.039999999999964</c:v>
                </c:pt>
                <c:pt idx="77">
                  <c:v>82.979999999999961</c:v>
                </c:pt>
                <c:pt idx="78">
                  <c:v>82.919999999999959</c:v>
                </c:pt>
                <c:pt idx="79">
                  <c:v>82.859999999999957</c:v>
                </c:pt>
                <c:pt idx="80">
                  <c:v>82.799999999999955</c:v>
                </c:pt>
                <c:pt idx="81">
                  <c:v>82.739999999999952</c:v>
                </c:pt>
                <c:pt idx="82">
                  <c:v>82.67999999999995</c:v>
                </c:pt>
                <c:pt idx="83">
                  <c:v>82.619999999999948</c:v>
                </c:pt>
                <c:pt idx="84">
                  <c:v>82.559999999999945</c:v>
                </c:pt>
                <c:pt idx="85">
                  <c:v>82.499999999999943</c:v>
                </c:pt>
                <c:pt idx="86">
                  <c:v>82.439999999999941</c:v>
                </c:pt>
                <c:pt idx="87">
                  <c:v>82.379999999999939</c:v>
                </c:pt>
                <c:pt idx="88">
                  <c:v>82.319999999999936</c:v>
                </c:pt>
                <c:pt idx="89">
                  <c:v>82.259999999999934</c:v>
                </c:pt>
                <c:pt idx="90">
                  <c:v>82.199999999999932</c:v>
                </c:pt>
                <c:pt idx="91">
                  <c:v>82.13999999999993</c:v>
                </c:pt>
                <c:pt idx="92">
                  <c:v>82.079999999999927</c:v>
                </c:pt>
                <c:pt idx="93">
                  <c:v>82.019999999999925</c:v>
                </c:pt>
                <c:pt idx="94">
                  <c:v>81.959999999999923</c:v>
                </c:pt>
                <c:pt idx="95">
                  <c:v>81.89999999999992</c:v>
                </c:pt>
                <c:pt idx="96">
                  <c:v>81.839999999999918</c:v>
                </c:pt>
                <c:pt idx="97">
                  <c:v>81.779999999999916</c:v>
                </c:pt>
                <c:pt idx="98">
                  <c:v>81.719999999999914</c:v>
                </c:pt>
                <c:pt idx="99">
                  <c:v>81.659999999999911</c:v>
                </c:pt>
                <c:pt idx="100">
                  <c:v>81.599999999999909</c:v>
                </c:pt>
                <c:pt idx="101">
                  <c:v>81.539999999999907</c:v>
                </c:pt>
                <c:pt idx="102">
                  <c:v>81.479999999999905</c:v>
                </c:pt>
                <c:pt idx="103">
                  <c:v>81.419999999999902</c:v>
                </c:pt>
                <c:pt idx="104">
                  <c:v>81.3599999999999</c:v>
                </c:pt>
                <c:pt idx="105">
                  <c:v>81.299999999999898</c:v>
                </c:pt>
                <c:pt idx="106">
                  <c:v>81.239999999999895</c:v>
                </c:pt>
                <c:pt idx="107">
                  <c:v>81.179999999999893</c:v>
                </c:pt>
                <c:pt idx="108">
                  <c:v>81.119999999999891</c:v>
                </c:pt>
                <c:pt idx="109">
                  <c:v>81.059999999999889</c:v>
                </c:pt>
                <c:pt idx="110" formatCode="General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7-4F2A-B3FC-3B679F54F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44830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Curves'!$AW$11:$AW$20,'Performance Curves'!$AW$22:$AW$71,'Performance Curves'!$AW$73:$AW$123)</c:f>
              <c:numCache>
                <c:formatCode>_(* #,##0_);_(* \(#,##0\);_(* "-"??_);_(@_)</c:formatCode>
                <c:ptCount val="111"/>
                <c:pt idx="0" formatCode="General">
                  <c:v>4000</c:v>
                </c:pt>
                <c:pt idx="1">
                  <c:v>4030</c:v>
                </c:pt>
                <c:pt idx="2">
                  <c:v>4060</c:v>
                </c:pt>
                <c:pt idx="3">
                  <c:v>4090</c:v>
                </c:pt>
                <c:pt idx="4">
                  <c:v>4120</c:v>
                </c:pt>
                <c:pt idx="5">
                  <c:v>4150</c:v>
                </c:pt>
                <c:pt idx="6">
                  <c:v>4180</c:v>
                </c:pt>
                <c:pt idx="7">
                  <c:v>4210</c:v>
                </c:pt>
                <c:pt idx="8">
                  <c:v>4240</c:v>
                </c:pt>
                <c:pt idx="9">
                  <c:v>4270</c:v>
                </c:pt>
                <c:pt idx="10" formatCode="General">
                  <c:v>4100</c:v>
                </c:pt>
                <c:pt idx="11">
                  <c:v>4126</c:v>
                </c:pt>
                <c:pt idx="12">
                  <c:v>4152</c:v>
                </c:pt>
                <c:pt idx="13">
                  <c:v>4178</c:v>
                </c:pt>
                <c:pt idx="14">
                  <c:v>4204</c:v>
                </c:pt>
                <c:pt idx="15">
                  <c:v>4230</c:v>
                </c:pt>
                <c:pt idx="16">
                  <c:v>4256</c:v>
                </c:pt>
                <c:pt idx="17">
                  <c:v>4282</c:v>
                </c:pt>
                <c:pt idx="18">
                  <c:v>4308</c:v>
                </c:pt>
                <c:pt idx="19">
                  <c:v>4334</c:v>
                </c:pt>
                <c:pt idx="20">
                  <c:v>4360</c:v>
                </c:pt>
                <c:pt idx="21">
                  <c:v>4386</c:v>
                </c:pt>
                <c:pt idx="22">
                  <c:v>4412</c:v>
                </c:pt>
                <c:pt idx="23">
                  <c:v>4438</c:v>
                </c:pt>
                <c:pt idx="24">
                  <c:v>4464</c:v>
                </c:pt>
                <c:pt idx="25">
                  <c:v>4490</c:v>
                </c:pt>
                <c:pt idx="26">
                  <c:v>4516</c:v>
                </c:pt>
                <c:pt idx="27">
                  <c:v>4542</c:v>
                </c:pt>
                <c:pt idx="28">
                  <c:v>4568</c:v>
                </c:pt>
                <c:pt idx="29">
                  <c:v>4594</c:v>
                </c:pt>
                <c:pt idx="30">
                  <c:v>4620</c:v>
                </c:pt>
                <c:pt idx="31">
                  <c:v>4646</c:v>
                </c:pt>
                <c:pt idx="32">
                  <c:v>4672</c:v>
                </c:pt>
                <c:pt idx="33">
                  <c:v>4698</c:v>
                </c:pt>
                <c:pt idx="34">
                  <c:v>4724</c:v>
                </c:pt>
                <c:pt idx="35">
                  <c:v>4750</c:v>
                </c:pt>
                <c:pt idx="36">
                  <c:v>4776</c:v>
                </c:pt>
                <c:pt idx="37">
                  <c:v>4802</c:v>
                </c:pt>
                <c:pt idx="38">
                  <c:v>4828</c:v>
                </c:pt>
                <c:pt idx="39">
                  <c:v>4854</c:v>
                </c:pt>
                <c:pt idx="40">
                  <c:v>4880</c:v>
                </c:pt>
                <c:pt idx="41">
                  <c:v>4906</c:v>
                </c:pt>
                <c:pt idx="42">
                  <c:v>4932</c:v>
                </c:pt>
                <c:pt idx="43">
                  <c:v>4958</c:v>
                </c:pt>
                <c:pt idx="44">
                  <c:v>4984</c:v>
                </c:pt>
                <c:pt idx="45">
                  <c:v>5010</c:v>
                </c:pt>
                <c:pt idx="46">
                  <c:v>5036</c:v>
                </c:pt>
                <c:pt idx="47">
                  <c:v>5062</c:v>
                </c:pt>
                <c:pt idx="48">
                  <c:v>5088</c:v>
                </c:pt>
                <c:pt idx="49">
                  <c:v>5114</c:v>
                </c:pt>
                <c:pt idx="50">
                  <c:v>5140</c:v>
                </c:pt>
                <c:pt idx="51">
                  <c:v>5166</c:v>
                </c:pt>
                <c:pt idx="52">
                  <c:v>5192</c:v>
                </c:pt>
                <c:pt idx="53">
                  <c:v>5218</c:v>
                </c:pt>
                <c:pt idx="54">
                  <c:v>5244</c:v>
                </c:pt>
                <c:pt idx="55">
                  <c:v>5270</c:v>
                </c:pt>
                <c:pt idx="56">
                  <c:v>5296</c:v>
                </c:pt>
                <c:pt idx="57">
                  <c:v>5322</c:v>
                </c:pt>
                <c:pt idx="58">
                  <c:v>5348</c:v>
                </c:pt>
                <c:pt idx="59">
                  <c:v>5374</c:v>
                </c:pt>
                <c:pt idx="60" formatCode="General">
                  <c:v>5200</c:v>
                </c:pt>
                <c:pt idx="61">
                  <c:v>5216</c:v>
                </c:pt>
                <c:pt idx="62">
                  <c:v>5232</c:v>
                </c:pt>
                <c:pt idx="63">
                  <c:v>5248</c:v>
                </c:pt>
                <c:pt idx="64">
                  <c:v>5264</c:v>
                </c:pt>
                <c:pt idx="65">
                  <c:v>5280</c:v>
                </c:pt>
                <c:pt idx="66">
                  <c:v>5296</c:v>
                </c:pt>
                <c:pt idx="67">
                  <c:v>5312</c:v>
                </c:pt>
                <c:pt idx="68">
                  <c:v>5328</c:v>
                </c:pt>
                <c:pt idx="69">
                  <c:v>5344</c:v>
                </c:pt>
                <c:pt idx="70">
                  <c:v>5360</c:v>
                </c:pt>
                <c:pt idx="71">
                  <c:v>5376</c:v>
                </c:pt>
                <c:pt idx="72">
                  <c:v>5392</c:v>
                </c:pt>
                <c:pt idx="73">
                  <c:v>5408</c:v>
                </c:pt>
                <c:pt idx="74">
                  <c:v>5424</c:v>
                </c:pt>
                <c:pt idx="75">
                  <c:v>5440</c:v>
                </c:pt>
                <c:pt idx="76">
                  <c:v>5456</c:v>
                </c:pt>
                <c:pt idx="77">
                  <c:v>5472</c:v>
                </c:pt>
                <c:pt idx="78">
                  <c:v>5488</c:v>
                </c:pt>
                <c:pt idx="79">
                  <c:v>5504</c:v>
                </c:pt>
                <c:pt idx="80">
                  <c:v>5520</c:v>
                </c:pt>
                <c:pt idx="81">
                  <c:v>5536</c:v>
                </c:pt>
                <c:pt idx="82">
                  <c:v>5552</c:v>
                </c:pt>
                <c:pt idx="83">
                  <c:v>5568</c:v>
                </c:pt>
                <c:pt idx="84">
                  <c:v>5584</c:v>
                </c:pt>
                <c:pt idx="85">
                  <c:v>5600</c:v>
                </c:pt>
                <c:pt idx="86">
                  <c:v>5616</c:v>
                </c:pt>
                <c:pt idx="87">
                  <c:v>5632</c:v>
                </c:pt>
                <c:pt idx="88">
                  <c:v>5648</c:v>
                </c:pt>
                <c:pt idx="89">
                  <c:v>5664</c:v>
                </c:pt>
                <c:pt idx="90">
                  <c:v>5680</c:v>
                </c:pt>
                <c:pt idx="91">
                  <c:v>5696</c:v>
                </c:pt>
                <c:pt idx="92">
                  <c:v>5712</c:v>
                </c:pt>
                <c:pt idx="93">
                  <c:v>5728</c:v>
                </c:pt>
                <c:pt idx="94">
                  <c:v>5744</c:v>
                </c:pt>
                <c:pt idx="95">
                  <c:v>5760</c:v>
                </c:pt>
                <c:pt idx="96">
                  <c:v>5776</c:v>
                </c:pt>
                <c:pt idx="97">
                  <c:v>5792</c:v>
                </c:pt>
                <c:pt idx="98">
                  <c:v>5808</c:v>
                </c:pt>
                <c:pt idx="99">
                  <c:v>5824</c:v>
                </c:pt>
                <c:pt idx="100">
                  <c:v>5840</c:v>
                </c:pt>
                <c:pt idx="101">
                  <c:v>5856</c:v>
                </c:pt>
                <c:pt idx="102">
                  <c:v>5872</c:v>
                </c:pt>
                <c:pt idx="103">
                  <c:v>5888</c:v>
                </c:pt>
                <c:pt idx="104">
                  <c:v>5904</c:v>
                </c:pt>
                <c:pt idx="105">
                  <c:v>5920</c:v>
                </c:pt>
                <c:pt idx="106">
                  <c:v>5936</c:v>
                </c:pt>
                <c:pt idx="107">
                  <c:v>5952</c:v>
                </c:pt>
                <c:pt idx="108">
                  <c:v>5968</c:v>
                </c:pt>
                <c:pt idx="109">
                  <c:v>5984</c:v>
                </c:pt>
                <c:pt idx="110" formatCode="General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7-4F2A-B3FC-3B679F54F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8448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4830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575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Curves'!$G$11:$G$50,'Performance Curves'!$G$52:$G$122)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Curves'!$J$11:$J$50,'Performance Curves'!$J$52:$J$122)</c:f>
              <c:numCache>
                <c:formatCode>_(* #,##0_);_(* \(#,##0\);_(* "-"??_);_(@_)</c:formatCode>
                <c:ptCount val="111"/>
                <c:pt idx="0">
                  <c:v>76</c:v>
                </c:pt>
                <c:pt idx="1">
                  <c:v>75.974999999999994</c:v>
                </c:pt>
                <c:pt idx="2">
                  <c:v>75.949999999999989</c:v>
                </c:pt>
                <c:pt idx="3">
                  <c:v>75.924999999999983</c:v>
                </c:pt>
                <c:pt idx="4">
                  <c:v>75.899999999999977</c:v>
                </c:pt>
                <c:pt idx="5">
                  <c:v>75.874999999999972</c:v>
                </c:pt>
                <c:pt idx="6">
                  <c:v>75.849999999999966</c:v>
                </c:pt>
                <c:pt idx="7">
                  <c:v>75.82499999999996</c:v>
                </c:pt>
                <c:pt idx="8">
                  <c:v>75.799999999999955</c:v>
                </c:pt>
                <c:pt idx="9">
                  <c:v>75.774999999999949</c:v>
                </c:pt>
                <c:pt idx="10">
                  <c:v>75.749999999999943</c:v>
                </c:pt>
                <c:pt idx="11">
                  <c:v>75.724999999999937</c:v>
                </c:pt>
                <c:pt idx="12">
                  <c:v>75.699999999999932</c:v>
                </c:pt>
                <c:pt idx="13">
                  <c:v>75.674999999999926</c:v>
                </c:pt>
                <c:pt idx="14">
                  <c:v>75.64999999999992</c:v>
                </c:pt>
                <c:pt idx="15">
                  <c:v>75.624999999999915</c:v>
                </c:pt>
                <c:pt idx="16">
                  <c:v>75.599999999999909</c:v>
                </c:pt>
                <c:pt idx="17">
                  <c:v>75.574999999999903</c:v>
                </c:pt>
                <c:pt idx="18">
                  <c:v>75.549999999999898</c:v>
                </c:pt>
                <c:pt idx="19">
                  <c:v>75.524999999999892</c:v>
                </c:pt>
                <c:pt idx="20">
                  <c:v>75.499999999999886</c:v>
                </c:pt>
                <c:pt idx="21">
                  <c:v>75.474999999999881</c:v>
                </c:pt>
                <c:pt idx="22">
                  <c:v>75.449999999999875</c:v>
                </c:pt>
                <c:pt idx="23">
                  <c:v>75.424999999999869</c:v>
                </c:pt>
                <c:pt idx="24">
                  <c:v>75.399999999999864</c:v>
                </c:pt>
                <c:pt idx="25">
                  <c:v>75.374999999999858</c:v>
                </c:pt>
                <c:pt idx="26">
                  <c:v>75.349999999999852</c:v>
                </c:pt>
                <c:pt idx="27">
                  <c:v>75.324999999999847</c:v>
                </c:pt>
                <c:pt idx="28">
                  <c:v>75.299999999999841</c:v>
                </c:pt>
                <c:pt idx="29">
                  <c:v>75.274999999999835</c:v>
                </c:pt>
                <c:pt idx="30">
                  <c:v>75.249999999999829</c:v>
                </c:pt>
                <c:pt idx="31">
                  <c:v>75.224999999999824</c:v>
                </c:pt>
                <c:pt idx="32">
                  <c:v>75.199999999999818</c:v>
                </c:pt>
                <c:pt idx="33">
                  <c:v>75.174999999999812</c:v>
                </c:pt>
                <c:pt idx="34">
                  <c:v>75.149999999999807</c:v>
                </c:pt>
                <c:pt idx="35">
                  <c:v>75.124999999999801</c:v>
                </c:pt>
                <c:pt idx="36">
                  <c:v>75.099999999999795</c:v>
                </c:pt>
                <c:pt idx="37">
                  <c:v>75.07499999999979</c:v>
                </c:pt>
                <c:pt idx="38">
                  <c:v>75.049999999999784</c:v>
                </c:pt>
                <c:pt idx="39">
                  <c:v>75.024999999999778</c:v>
                </c:pt>
                <c:pt idx="40">
                  <c:v>71</c:v>
                </c:pt>
                <c:pt idx="41">
                  <c:v>70.98571428571428</c:v>
                </c:pt>
                <c:pt idx="42">
                  <c:v>70.971428571428561</c:v>
                </c:pt>
                <c:pt idx="43">
                  <c:v>70.957142857142841</c:v>
                </c:pt>
                <c:pt idx="44">
                  <c:v>70.942857142857122</c:v>
                </c:pt>
                <c:pt idx="45">
                  <c:v>70.928571428571402</c:v>
                </c:pt>
                <c:pt idx="46">
                  <c:v>70.914285714285683</c:v>
                </c:pt>
                <c:pt idx="47">
                  <c:v>70.899999999999963</c:v>
                </c:pt>
                <c:pt idx="48">
                  <c:v>70.885714285714243</c:v>
                </c:pt>
                <c:pt idx="49">
                  <c:v>70.871428571428524</c:v>
                </c:pt>
                <c:pt idx="50">
                  <c:v>70.857142857142804</c:v>
                </c:pt>
                <c:pt idx="51">
                  <c:v>70.842857142857085</c:v>
                </c:pt>
                <c:pt idx="52">
                  <c:v>70.828571428571365</c:v>
                </c:pt>
                <c:pt idx="53">
                  <c:v>70.814285714285646</c:v>
                </c:pt>
                <c:pt idx="54">
                  <c:v>70.799999999999926</c:v>
                </c:pt>
                <c:pt idx="55">
                  <c:v>70.785714285714207</c:v>
                </c:pt>
                <c:pt idx="56">
                  <c:v>70.771428571428487</c:v>
                </c:pt>
                <c:pt idx="57">
                  <c:v>70.757142857142767</c:v>
                </c:pt>
                <c:pt idx="58">
                  <c:v>70.742857142857048</c:v>
                </c:pt>
                <c:pt idx="59">
                  <c:v>70.728571428571328</c:v>
                </c:pt>
                <c:pt idx="60">
                  <c:v>70.714285714285609</c:v>
                </c:pt>
                <c:pt idx="61">
                  <c:v>70.699999999999889</c:v>
                </c:pt>
                <c:pt idx="62">
                  <c:v>70.68571428571417</c:v>
                </c:pt>
                <c:pt idx="63">
                  <c:v>70.67142857142845</c:v>
                </c:pt>
                <c:pt idx="64">
                  <c:v>70.65714285714273</c:v>
                </c:pt>
                <c:pt idx="65">
                  <c:v>70.642857142857011</c:v>
                </c:pt>
                <c:pt idx="66">
                  <c:v>70.628571428571291</c:v>
                </c:pt>
                <c:pt idx="67">
                  <c:v>70.614285714285572</c:v>
                </c:pt>
                <c:pt idx="68">
                  <c:v>70.599999999999852</c:v>
                </c:pt>
                <c:pt idx="69">
                  <c:v>70.585714285714133</c:v>
                </c:pt>
                <c:pt idx="70">
                  <c:v>70.571428571428413</c:v>
                </c:pt>
                <c:pt idx="71">
                  <c:v>70.557142857142694</c:v>
                </c:pt>
                <c:pt idx="72">
                  <c:v>70.542857142856974</c:v>
                </c:pt>
                <c:pt idx="73">
                  <c:v>70.528571428571254</c:v>
                </c:pt>
                <c:pt idx="74">
                  <c:v>70.514285714285535</c:v>
                </c:pt>
                <c:pt idx="75">
                  <c:v>70.499999999999815</c:v>
                </c:pt>
                <c:pt idx="76">
                  <c:v>70.485714285714096</c:v>
                </c:pt>
                <c:pt idx="77">
                  <c:v>70.471428571428376</c:v>
                </c:pt>
                <c:pt idx="78">
                  <c:v>70.457142857142657</c:v>
                </c:pt>
                <c:pt idx="79">
                  <c:v>70.442857142856937</c:v>
                </c:pt>
                <c:pt idx="80">
                  <c:v>70.428571428571217</c:v>
                </c:pt>
                <c:pt idx="81">
                  <c:v>70.414285714285498</c:v>
                </c:pt>
                <c:pt idx="82">
                  <c:v>70.399999999999778</c:v>
                </c:pt>
                <c:pt idx="83">
                  <c:v>70.385714285714059</c:v>
                </c:pt>
                <c:pt idx="84">
                  <c:v>70.371428571428339</c:v>
                </c:pt>
                <c:pt idx="85">
                  <c:v>70.35714285714262</c:v>
                </c:pt>
                <c:pt idx="86">
                  <c:v>70.3428571428569</c:v>
                </c:pt>
                <c:pt idx="87">
                  <c:v>70.32857142857118</c:v>
                </c:pt>
                <c:pt idx="88">
                  <c:v>70.314285714285461</c:v>
                </c:pt>
                <c:pt idx="89">
                  <c:v>70.299999999999741</c:v>
                </c:pt>
                <c:pt idx="90">
                  <c:v>70.285714285714022</c:v>
                </c:pt>
                <c:pt idx="91">
                  <c:v>70.271428571428302</c:v>
                </c:pt>
                <c:pt idx="92">
                  <c:v>70.257142857142583</c:v>
                </c:pt>
                <c:pt idx="93">
                  <c:v>70.242857142856863</c:v>
                </c:pt>
                <c:pt idx="94">
                  <c:v>70.228571428571144</c:v>
                </c:pt>
                <c:pt idx="95">
                  <c:v>70.214285714285424</c:v>
                </c:pt>
                <c:pt idx="96">
                  <c:v>70.199999999999704</c:v>
                </c:pt>
                <c:pt idx="97">
                  <c:v>70.185714285713985</c:v>
                </c:pt>
                <c:pt idx="98">
                  <c:v>70.171428571428265</c:v>
                </c:pt>
                <c:pt idx="99">
                  <c:v>70.157142857142546</c:v>
                </c:pt>
                <c:pt idx="100">
                  <c:v>70.142857142856826</c:v>
                </c:pt>
                <c:pt idx="101">
                  <c:v>70.128571428571107</c:v>
                </c:pt>
                <c:pt idx="102">
                  <c:v>70.114285714285387</c:v>
                </c:pt>
                <c:pt idx="103">
                  <c:v>70.099999999999667</c:v>
                </c:pt>
                <c:pt idx="104">
                  <c:v>70.085714285713948</c:v>
                </c:pt>
                <c:pt idx="105">
                  <c:v>70.071428571428228</c:v>
                </c:pt>
                <c:pt idx="106">
                  <c:v>70.057142857142509</c:v>
                </c:pt>
                <c:pt idx="107">
                  <c:v>70.042857142856789</c:v>
                </c:pt>
                <c:pt idx="108">
                  <c:v>70.02857142857107</c:v>
                </c:pt>
                <c:pt idx="109">
                  <c:v>70.01428571428535</c:v>
                </c:pt>
                <c:pt idx="1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2-4DAE-BF22-78DE4B25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5830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Curves'!$I$11:$I$50,'Performance Curves'!$I$52:$I$122)</c:f>
              <c:numCache>
                <c:formatCode>_(* #,##0_);_(* \(#,##0\);_(* "-"??_);_(@_)</c:formatCode>
                <c:ptCount val="111"/>
                <c:pt idx="0" formatCode="General">
                  <c:v>3600</c:v>
                </c:pt>
                <c:pt idx="1">
                  <c:v>3625</c:v>
                </c:pt>
                <c:pt idx="2">
                  <c:v>3650</c:v>
                </c:pt>
                <c:pt idx="3">
                  <c:v>3675</c:v>
                </c:pt>
                <c:pt idx="4">
                  <c:v>3700</c:v>
                </c:pt>
                <c:pt idx="5">
                  <c:v>3725</c:v>
                </c:pt>
                <c:pt idx="6">
                  <c:v>3750</c:v>
                </c:pt>
                <c:pt idx="7">
                  <c:v>3775</c:v>
                </c:pt>
                <c:pt idx="8">
                  <c:v>3800</c:v>
                </c:pt>
                <c:pt idx="9">
                  <c:v>3825</c:v>
                </c:pt>
                <c:pt idx="10">
                  <c:v>3850</c:v>
                </c:pt>
                <c:pt idx="11">
                  <c:v>3875</c:v>
                </c:pt>
                <c:pt idx="12">
                  <c:v>3900</c:v>
                </c:pt>
                <c:pt idx="13">
                  <c:v>3925</c:v>
                </c:pt>
                <c:pt idx="14">
                  <c:v>3950</c:v>
                </c:pt>
                <c:pt idx="15">
                  <c:v>3975</c:v>
                </c:pt>
                <c:pt idx="16">
                  <c:v>4000</c:v>
                </c:pt>
                <c:pt idx="17">
                  <c:v>4025</c:v>
                </c:pt>
                <c:pt idx="18">
                  <c:v>4050</c:v>
                </c:pt>
                <c:pt idx="19">
                  <c:v>4075</c:v>
                </c:pt>
                <c:pt idx="20">
                  <c:v>4100</c:v>
                </c:pt>
                <c:pt idx="21">
                  <c:v>4125</c:v>
                </c:pt>
                <c:pt idx="22">
                  <c:v>4150</c:v>
                </c:pt>
                <c:pt idx="23">
                  <c:v>4175</c:v>
                </c:pt>
                <c:pt idx="24">
                  <c:v>4200</c:v>
                </c:pt>
                <c:pt idx="25">
                  <c:v>4225</c:v>
                </c:pt>
                <c:pt idx="26">
                  <c:v>4250</c:v>
                </c:pt>
                <c:pt idx="27">
                  <c:v>4275</c:v>
                </c:pt>
                <c:pt idx="28">
                  <c:v>4300</c:v>
                </c:pt>
                <c:pt idx="29">
                  <c:v>4325</c:v>
                </c:pt>
                <c:pt idx="30">
                  <c:v>4350</c:v>
                </c:pt>
                <c:pt idx="31">
                  <c:v>4375</c:v>
                </c:pt>
                <c:pt idx="32">
                  <c:v>4400</c:v>
                </c:pt>
                <c:pt idx="33">
                  <c:v>4425</c:v>
                </c:pt>
                <c:pt idx="34">
                  <c:v>4450</c:v>
                </c:pt>
                <c:pt idx="35">
                  <c:v>4475</c:v>
                </c:pt>
                <c:pt idx="36">
                  <c:v>4500</c:v>
                </c:pt>
                <c:pt idx="37">
                  <c:v>4525</c:v>
                </c:pt>
                <c:pt idx="38">
                  <c:v>4550</c:v>
                </c:pt>
                <c:pt idx="39">
                  <c:v>4575</c:v>
                </c:pt>
                <c:pt idx="40" formatCode="General">
                  <c:v>4300</c:v>
                </c:pt>
                <c:pt idx="41">
                  <c:v>4317.1428571428569</c:v>
                </c:pt>
                <c:pt idx="42">
                  <c:v>4334.2857142857138</c:v>
                </c:pt>
                <c:pt idx="43">
                  <c:v>4351.4285714285706</c:v>
                </c:pt>
                <c:pt idx="44">
                  <c:v>4368.5714285714275</c:v>
                </c:pt>
                <c:pt idx="45">
                  <c:v>4385.7142857142844</c:v>
                </c:pt>
                <c:pt idx="46">
                  <c:v>4402.8571428571413</c:v>
                </c:pt>
                <c:pt idx="47">
                  <c:v>4419.9999999999982</c:v>
                </c:pt>
                <c:pt idx="48">
                  <c:v>4437.1428571428551</c:v>
                </c:pt>
                <c:pt idx="49">
                  <c:v>4454.2857142857119</c:v>
                </c:pt>
                <c:pt idx="50">
                  <c:v>4471.4285714285688</c:v>
                </c:pt>
                <c:pt idx="51">
                  <c:v>4488.5714285714257</c:v>
                </c:pt>
                <c:pt idx="52">
                  <c:v>4505.7142857142826</c:v>
                </c:pt>
                <c:pt idx="53">
                  <c:v>4522.8571428571395</c:v>
                </c:pt>
                <c:pt idx="54">
                  <c:v>4539.9999999999964</c:v>
                </c:pt>
                <c:pt idx="55">
                  <c:v>4557.1428571428532</c:v>
                </c:pt>
                <c:pt idx="56">
                  <c:v>4574.2857142857101</c:v>
                </c:pt>
                <c:pt idx="57">
                  <c:v>4591.428571428567</c:v>
                </c:pt>
                <c:pt idx="58">
                  <c:v>4608.5714285714239</c:v>
                </c:pt>
                <c:pt idx="59">
                  <c:v>4625.7142857142808</c:v>
                </c:pt>
                <c:pt idx="60">
                  <c:v>4642.8571428571377</c:v>
                </c:pt>
                <c:pt idx="61">
                  <c:v>4659.9999999999945</c:v>
                </c:pt>
                <c:pt idx="62">
                  <c:v>4677.1428571428514</c:v>
                </c:pt>
                <c:pt idx="63">
                  <c:v>4694.2857142857083</c:v>
                </c:pt>
                <c:pt idx="64">
                  <c:v>4711.4285714285652</c:v>
                </c:pt>
                <c:pt idx="65">
                  <c:v>4728.5714285714221</c:v>
                </c:pt>
                <c:pt idx="66">
                  <c:v>4745.714285714279</c:v>
                </c:pt>
                <c:pt idx="67">
                  <c:v>4762.8571428571358</c:v>
                </c:pt>
                <c:pt idx="68">
                  <c:v>4779.9999999999927</c:v>
                </c:pt>
                <c:pt idx="69">
                  <c:v>4797.1428571428496</c:v>
                </c:pt>
                <c:pt idx="70">
                  <c:v>4814.2857142857065</c:v>
                </c:pt>
                <c:pt idx="71">
                  <c:v>4831.4285714285634</c:v>
                </c:pt>
                <c:pt idx="72">
                  <c:v>4848.5714285714203</c:v>
                </c:pt>
                <c:pt idx="73">
                  <c:v>4865.7142857142771</c:v>
                </c:pt>
                <c:pt idx="74">
                  <c:v>4882.857142857134</c:v>
                </c:pt>
                <c:pt idx="75">
                  <c:v>4899.9999999999909</c:v>
                </c:pt>
                <c:pt idx="76">
                  <c:v>4917.1428571428478</c:v>
                </c:pt>
                <c:pt idx="77">
                  <c:v>4934.2857142857047</c:v>
                </c:pt>
                <c:pt idx="78">
                  <c:v>4951.4285714285616</c:v>
                </c:pt>
                <c:pt idx="79">
                  <c:v>4968.5714285714184</c:v>
                </c:pt>
                <c:pt idx="80">
                  <c:v>4985.7142857142753</c:v>
                </c:pt>
                <c:pt idx="81">
                  <c:v>5002.8571428571322</c:v>
                </c:pt>
                <c:pt idx="82">
                  <c:v>5019.9999999999891</c:v>
                </c:pt>
                <c:pt idx="83">
                  <c:v>5037.142857142846</c:v>
                </c:pt>
                <c:pt idx="84">
                  <c:v>5054.2857142857029</c:v>
                </c:pt>
                <c:pt idx="85">
                  <c:v>5071.4285714285597</c:v>
                </c:pt>
                <c:pt idx="86">
                  <c:v>5088.5714285714166</c:v>
                </c:pt>
                <c:pt idx="87">
                  <c:v>5105.7142857142735</c:v>
                </c:pt>
                <c:pt idx="88">
                  <c:v>5122.8571428571304</c:v>
                </c:pt>
                <c:pt idx="89">
                  <c:v>5139.9999999999873</c:v>
                </c:pt>
                <c:pt idx="90">
                  <c:v>5157.1428571428442</c:v>
                </c:pt>
                <c:pt idx="91">
                  <c:v>5174.285714285701</c:v>
                </c:pt>
                <c:pt idx="92">
                  <c:v>5191.4285714285579</c:v>
                </c:pt>
                <c:pt idx="93">
                  <c:v>5208.5714285714148</c:v>
                </c:pt>
                <c:pt idx="94">
                  <c:v>5225.7142857142717</c:v>
                </c:pt>
                <c:pt idx="95">
                  <c:v>5242.8571428571286</c:v>
                </c:pt>
                <c:pt idx="96">
                  <c:v>5259.9999999999854</c:v>
                </c:pt>
                <c:pt idx="97">
                  <c:v>5277.1428571428423</c:v>
                </c:pt>
                <c:pt idx="98">
                  <c:v>5294.2857142856992</c:v>
                </c:pt>
                <c:pt idx="99">
                  <c:v>5311.4285714285561</c:v>
                </c:pt>
                <c:pt idx="100">
                  <c:v>5328.571428571413</c:v>
                </c:pt>
                <c:pt idx="101">
                  <c:v>5345.7142857142699</c:v>
                </c:pt>
                <c:pt idx="102">
                  <c:v>5362.8571428571267</c:v>
                </c:pt>
                <c:pt idx="103">
                  <c:v>5379.9999999999836</c:v>
                </c:pt>
                <c:pt idx="104">
                  <c:v>5397.1428571428405</c:v>
                </c:pt>
                <c:pt idx="105">
                  <c:v>5414.2857142856974</c:v>
                </c:pt>
                <c:pt idx="106">
                  <c:v>5431.4285714285543</c:v>
                </c:pt>
                <c:pt idx="107">
                  <c:v>5448.5714285714112</c:v>
                </c:pt>
                <c:pt idx="108">
                  <c:v>5465.714285714268</c:v>
                </c:pt>
                <c:pt idx="109">
                  <c:v>5482.8571428571249</c:v>
                </c:pt>
                <c:pt idx="110" formatCode="General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2-4DAE-BF22-78DE4B25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9058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5830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600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Curves'!$L$11:$L$30,'Performance Curves'!$L$32:$L$81,'Performance Curves'!$L$83:$L$123)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Curves'!$O$11:$O$30,'Performance Curves'!$O$32:$O$81,'Performance Curves'!$O$83:$O$123)</c:f>
              <c:numCache>
                <c:formatCode>_(* #,##0_);_(* \(#,##0\);_(* "-"??_);_(@_)</c:formatCode>
                <c:ptCount val="111"/>
                <c:pt idx="0">
                  <c:v>80</c:v>
                </c:pt>
                <c:pt idx="1">
                  <c:v>79.95</c:v>
                </c:pt>
                <c:pt idx="2">
                  <c:v>79.900000000000006</c:v>
                </c:pt>
                <c:pt idx="3">
                  <c:v>79.850000000000009</c:v>
                </c:pt>
                <c:pt idx="4">
                  <c:v>79.800000000000011</c:v>
                </c:pt>
                <c:pt idx="5">
                  <c:v>79.750000000000014</c:v>
                </c:pt>
                <c:pt idx="6">
                  <c:v>79.700000000000017</c:v>
                </c:pt>
                <c:pt idx="7">
                  <c:v>79.65000000000002</c:v>
                </c:pt>
                <c:pt idx="8">
                  <c:v>79.600000000000023</c:v>
                </c:pt>
                <c:pt idx="9">
                  <c:v>79.550000000000026</c:v>
                </c:pt>
                <c:pt idx="10">
                  <c:v>79.500000000000028</c:v>
                </c:pt>
                <c:pt idx="11">
                  <c:v>79.450000000000031</c:v>
                </c:pt>
                <c:pt idx="12">
                  <c:v>79.400000000000034</c:v>
                </c:pt>
                <c:pt idx="13">
                  <c:v>79.350000000000037</c:v>
                </c:pt>
                <c:pt idx="14">
                  <c:v>79.30000000000004</c:v>
                </c:pt>
                <c:pt idx="15">
                  <c:v>79.250000000000043</c:v>
                </c:pt>
                <c:pt idx="16">
                  <c:v>79.200000000000045</c:v>
                </c:pt>
                <c:pt idx="17">
                  <c:v>79.150000000000048</c:v>
                </c:pt>
                <c:pt idx="18">
                  <c:v>79.100000000000051</c:v>
                </c:pt>
                <c:pt idx="19">
                  <c:v>79.050000000000054</c:v>
                </c:pt>
                <c:pt idx="20">
                  <c:v>76</c:v>
                </c:pt>
                <c:pt idx="21">
                  <c:v>75.959999999999994</c:v>
                </c:pt>
                <c:pt idx="22">
                  <c:v>75.919999999999987</c:v>
                </c:pt>
                <c:pt idx="23">
                  <c:v>75.879999999999981</c:v>
                </c:pt>
                <c:pt idx="24">
                  <c:v>75.839999999999975</c:v>
                </c:pt>
                <c:pt idx="25">
                  <c:v>75.799999999999969</c:v>
                </c:pt>
                <c:pt idx="26">
                  <c:v>75.759999999999962</c:v>
                </c:pt>
                <c:pt idx="27">
                  <c:v>75.719999999999956</c:v>
                </c:pt>
                <c:pt idx="28">
                  <c:v>75.67999999999995</c:v>
                </c:pt>
                <c:pt idx="29">
                  <c:v>75.639999999999944</c:v>
                </c:pt>
                <c:pt idx="30">
                  <c:v>75.599999999999937</c:v>
                </c:pt>
                <c:pt idx="31">
                  <c:v>75.559999999999931</c:v>
                </c:pt>
                <c:pt idx="32">
                  <c:v>75.519999999999925</c:v>
                </c:pt>
                <c:pt idx="33">
                  <c:v>75.479999999999919</c:v>
                </c:pt>
                <c:pt idx="34">
                  <c:v>75.439999999999912</c:v>
                </c:pt>
                <c:pt idx="35">
                  <c:v>75.399999999999906</c:v>
                </c:pt>
                <c:pt idx="36">
                  <c:v>75.3599999999999</c:v>
                </c:pt>
                <c:pt idx="37">
                  <c:v>75.319999999999894</c:v>
                </c:pt>
                <c:pt idx="38">
                  <c:v>75.279999999999887</c:v>
                </c:pt>
                <c:pt idx="39">
                  <c:v>75.239999999999881</c:v>
                </c:pt>
                <c:pt idx="40">
                  <c:v>75.199999999999875</c:v>
                </c:pt>
                <c:pt idx="41">
                  <c:v>75.159999999999869</c:v>
                </c:pt>
                <c:pt idx="42">
                  <c:v>75.119999999999862</c:v>
                </c:pt>
                <c:pt idx="43">
                  <c:v>75.079999999999856</c:v>
                </c:pt>
                <c:pt idx="44">
                  <c:v>75.03999999999985</c:v>
                </c:pt>
                <c:pt idx="45">
                  <c:v>74.999999999999844</c:v>
                </c:pt>
                <c:pt idx="46">
                  <c:v>74.959999999999837</c:v>
                </c:pt>
                <c:pt idx="47">
                  <c:v>74.919999999999831</c:v>
                </c:pt>
                <c:pt idx="48">
                  <c:v>74.879999999999825</c:v>
                </c:pt>
                <c:pt idx="49">
                  <c:v>74.839999999999819</c:v>
                </c:pt>
                <c:pt idx="50">
                  <c:v>74.799999999999812</c:v>
                </c:pt>
                <c:pt idx="51">
                  <c:v>74.759999999999806</c:v>
                </c:pt>
                <c:pt idx="52">
                  <c:v>74.7199999999998</c:v>
                </c:pt>
                <c:pt idx="53">
                  <c:v>74.679999999999794</c:v>
                </c:pt>
                <c:pt idx="54">
                  <c:v>74.639999999999787</c:v>
                </c:pt>
                <c:pt idx="55">
                  <c:v>74.599999999999781</c:v>
                </c:pt>
                <c:pt idx="56">
                  <c:v>74.559999999999775</c:v>
                </c:pt>
                <c:pt idx="57">
                  <c:v>74.519999999999769</c:v>
                </c:pt>
                <c:pt idx="58">
                  <c:v>74.479999999999762</c:v>
                </c:pt>
                <c:pt idx="59">
                  <c:v>74.439999999999756</c:v>
                </c:pt>
                <c:pt idx="60">
                  <c:v>74.39999999999975</c:v>
                </c:pt>
                <c:pt idx="61">
                  <c:v>74.359999999999744</c:v>
                </c:pt>
                <c:pt idx="62">
                  <c:v>74.319999999999737</c:v>
                </c:pt>
                <c:pt idx="63">
                  <c:v>74.279999999999731</c:v>
                </c:pt>
                <c:pt idx="64">
                  <c:v>74.239999999999725</c:v>
                </c:pt>
                <c:pt idx="65">
                  <c:v>74.199999999999719</c:v>
                </c:pt>
                <c:pt idx="66">
                  <c:v>74.159999999999712</c:v>
                </c:pt>
                <c:pt idx="67">
                  <c:v>74.119999999999706</c:v>
                </c:pt>
                <c:pt idx="68">
                  <c:v>74.0799999999997</c:v>
                </c:pt>
                <c:pt idx="69">
                  <c:v>74.039999999999694</c:v>
                </c:pt>
                <c:pt idx="70">
                  <c:v>71</c:v>
                </c:pt>
                <c:pt idx="71">
                  <c:v>70.95</c:v>
                </c:pt>
                <c:pt idx="72">
                  <c:v>70.900000000000006</c:v>
                </c:pt>
                <c:pt idx="73">
                  <c:v>70.850000000000009</c:v>
                </c:pt>
                <c:pt idx="74">
                  <c:v>70.800000000000011</c:v>
                </c:pt>
                <c:pt idx="75">
                  <c:v>70.750000000000014</c:v>
                </c:pt>
                <c:pt idx="76">
                  <c:v>70.700000000000017</c:v>
                </c:pt>
                <c:pt idx="77">
                  <c:v>70.65000000000002</c:v>
                </c:pt>
                <c:pt idx="78">
                  <c:v>70.600000000000023</c:v>
                </c:pt>
                <c:pt idx="79">
                  <c:v>70.550000000000026</c:v>
                </c:pt>
                <c:pt idx="80">
                  <c:v>70.500000000000028</c:v>
                </c:pt>
                <c:pt idx="81">
                  <c:v>70.450000000000031</c:v>
                </c:pt>
                <c:pt idx="82">
                  <c:v>70.400000000000034</c:v>
                </c:pt>
                <c:pt idx="83">
                  <c:v>70.350000000000037</c:v>
                </c:pt>
                <c:pt idx="84">
                  <c:v>70.30000000000004</c:v>
                </c:pt>
                <c:pt idx="85">
                  <c:v>70.250000000000043</c:v>
                </c:pt>
                <c:pt idx="86">
                  <c:v>70.200000000000045</c:v>
                </c:pt>
                <c:pt idx="87">
                  <c:v>70.150000000000048</c:v>
                </c:pt>
                <c:pt idx="88">
                  <c:v>70.100000000000051</c:v>
                </c:pt>
                <c:pt idx="89">
                  <c:v>70.050000000000054</c:v>
                </c:pt>
                <c:pt idx="90">
                  <c:v>70.000000000000057</c:v>
                </c:pt>
                <c:pt idx="91">
                  <c:v>69.95000000000006</c:v>
                </c:pt>
                <c:pt idx="92">
                  <c:v>69.900000000000063</c:v>
                </c:pt>
                <c:pt idx="93">
                  <c:v>69.850000000000065</c:v>
                </c:pt>
                <c:pt idx="94">
                  <c:v>69.800000000000068</c:v>
                </c:pt>
                <c:pt idx="95">
                  <c:v>69.750000000000071</c:v>
                </c:pt>
                <c:pt idx="96">
                  <c:v>69.700000000000074</c:v>
                </c:pt>
                <c:pt idx="97">
                  <c:v>69.650000000000077</c:v>
                </c:pt>
                <c:pt idx="98">
                  <c:v>69.60000000000008</c:v>
                </c:pt>
                <c:pt idx="99">
                  <c:v>69.550000000000082</c:v>
                </c:pt>
                <c:pt idx="100">
                  <c:v>69.500000000000085</c:v>
                </c:pt>
                <c:pt idx="101">
                  <c:v>69.450000000000088</c:v>
                </c:pt>
                <c:pt idx="102">
                  <c:v>69.400000000000091</c:v>
                </c:pt>
                <c:pt idx="103">
                  <c:v>69.350000000000094</c:v>
                </c:pt>
                <c:pt idx="104">
                  <c:v>69.300000000000097</c:v>
                </c:pt>
                <c:pt idx="105">
                  <c:v>69.250000000000099</c:v>
                </c:pt>
                <c:pt idx="106">
                  <c:v>69.200000000000102</c:v>
                </c:pt>
                <c:pt idx="107">
                  <c:v>69.150000000000105</c:v>
                </c:pt>
                <c:pt idx="108">
                  <c:v>69.100000000000108</c:v>
                </c:pt>
                <c:pt idx="109">
                  <c:v>69.050000000000111</c:v>
                </c:pt>
                <c:pt idx="1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F-4904-B71F-3EA1A7C5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5398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Curves'!$N$11:$N$30,'Performance Curves'!$N$32:$N$81,'Performance Curves'!$N$83:$N$123)</c:f>
              <c:numCache>
                <c:formatCode>_(* #,##0_);_(* \(#,##0\);_(* "-"??_);_(@_)</c:formatCode>
                <c:ptCount val="111"/>
                <c:pt idx="0" formatCode="General">
                  <c:v>3600</c:v>
                </c:pt>
                <c:pt idx="1">
                  <c:v>3630</c:v>
                </c:pt>
                <c:pt idx="2">
                  <c:v>3660</c:v>
                </c:pt>
                <c:pt idx="3">
                  <c:v>3690</c:v>
                </c:pt>
                <c:pt idx="4">
                  <c:v>3720</c:v>
                </c:pt>
                <c:pt idx="5">
                  <c:v>3750</c:v>
                </c:pt>
                <c:pt idx="6">
                  <c:v>3780</c:v>
                </c:pt>
                <c:pt idx="7">
                  <c:v>3810</c:v>
                </c:pt>
                <c:pt idx="8">
                  <c:v>3840</c:v>
                </c:pt>
                <c:pt idx="9">
                  <c:v>3870</c:v>
                </c:pt>
                <c:pt idx="10">
                  <c:v>3900</c:v>
                </c:pt>
                <c:pt idx="11">
                  <c:v>3930</c:v>
                </c:pt>
                <c:pt idx="12">
                  <c:v>3960</c:v>
                </c:pt>
                <c:pt idx="13">
                  <c:v>3990</c:v>
                </c:pt>
                <c:pt idx="14">
                  <c:v>4020</c:v>
                </c:pt>
                <c:pt idx="15">
                  <c:v>4050</c:v>
                </c:pt>
                <c:pt idx="16">
                  <c:v>4080</c:v>
                </c:pt>
                <c:pt idx="17">
                  <c:v>4110</c:v>
                </c:pt>
                <c:pt idx="18">
                  <c:v>4140</c:v>
                </c:pt>
                <c:pt idx="19">
                  <c:v>4170</c:v>
                </c:pt>
                <c:pt idx="20" formatCode="General">
                  <c:v>3900</c:v>
                </c:pt>
                <c:pt idx="21">
                  <c:v>3920</c:v>
                </c:pt>
                <c:pt idx="22">
                  <c:v>3940</c:v>
                </c:pt>
                <c:pt idx="23">
                  <c:v>3960</c:v>
                </c:pt>
                <c:pt idx="24">
                  <c:v>3980</c:v>
                </c:pt>
                <c:pt idx="25">
                  <c:v>4000</c:v>
                </c:pt>
                <c:pt idx="26">
                  <c:v>4020</c:v>
                </c:pt>
                <c:pt idx="27">
                  <c:v>4040</c:v>
                </c:pt>
                <c:pt idx="28">
                  <c:v>4060</c:v>
                </c:pt>
                <c:pt idx="29">
                  <c:v>4080</c:v>
                </c:pt>
                <c:pt idx="30">
                  <c:v>4100</c:v>
                </c:pt>
                <c:pt idx="31">
                  <c:v>4120</c:v>
                </c:pt>
                <c:pt idx="32">
                  <c:v>4140</c:v>
                </c:pt>
                <c:pt idx="33">
                  <c:v>4160</c:v>
                </c:pt>
                <c:pt idx="34">
                  <c:v>4180</c:v>
                </c:pt>
                <c:pt idx="35">
                  <c:v>4200</c:v>
                </c:pt>
                <c:pt idx="36">
                  <c:v>4220</c:v>
                </c:pt>
                <c:pt idx="37">
                  <c:v>4240</c:v>
                </c:pt>
                <c:pt idx="38">
                  <c:v>4260</c:v>
                </c:pt>
                <c:pt idx="39">
                  <c:v>4280</c:v>
                </c:pt>
                <c:pt idx="40">
                  <c:v>4300</c:v>
                </c:pt>
                <c:pt idx="41">
                  <c:v>4320</c:v>
                </c:pt>
                <c:pt idx="42">
                  <c:v>4340</c:v>
                </c:pt>
                <c:pt idx="43">
                  <c:v>4360</c:v>
                </c:pt>
                <c:pt idx="44">
                  <c:v>4380</c:v>
                </c:pt>
                <c:pt idx="45">
                  <c:v>4400</c:v>
                </c:pt>
                <c:pt idx="46">
                  <c:v>4420</c:v>
                </c:pt>
                <c:pt idx="47">
                  <c:v>4440</c:v>
                </c:pt>
                <c:pt idx="48">
                  <c:v>4460</c:v>
                </c:pt>
                <c:pt idx="49">
                  <c:v>4480</c:v>
                </c:pt>
                <c:pt idx="50">
                  <c:v>4500</c:v>
                </c:pt>
                <c:pt idx="51">
                  <c:v>4520</c:v>
                </c:pt>
                <c:pt idx="52">
                  <c:v>4540</c:v>
                </c:pt>
                <c:pt idx="53">
                  <c:v>4560</c:v>
                </c:pt>
                <c:pt idx="54">
                  <c:v>4580</c:v>
                </c:pt>
                <c:pt idx="55">
                  <c:v>4600</c:v>
                </c:pt>
                <c:pt idx="56">
                  <c:v>4620</c:v>
                </c:pt>
                <c:pt idx="57">
                  <c:v>4640</c:v>
                </c:pt>
                <c:pt idx="58">
                  <c:v>4660</c:v>
                </c:pt>
                <c:pt idx="59">
                  <c:v>4680</c:v>
                </c:pt>
                <c:pt idx="60">
                  <c:v>4700</c:v>
                </c:pt>
                <c:pt idx="61">
                  <c:v>4720</c:v>
                </c:pt>
                <c:pt idx="62">
                  <c:v>4740</c:v>
                </c:pt>
                <c:pt idx="63">
                  <c:v>4760</c:v>
                </c:pt>
                <c:pt idx="64">
                  <c:v>4780</c:v>
                </c:pt>
                <c:pt idx="65">
                  <c:v>4800</c:v>
                </c:pt>
                <c:pt idx="66">
                  <c:v>4820</c:v>
                </c:pt>
                <c:pt idx="67">
                  <c:v>4840</c:v>
                </c:pt>
                <c:pt idx="68">
                  <c:v>4860</c:v>
                </c:pt>
                <c:pt idx="69">
                  <c:v>4880</c:v>
                </c:pt>
                <c:pt idx="70" formatCode="General">
                  <c:v>4700</c:v>
                </c:pt>
                <c:pt idx="71">
                  <c:v>4715</c:v>
                </c:pt>
                <c:pt idx="72">
                  <c:v>4730</c:v>
                </c:pt>
                <c:pt idx="73">
                  <c:v>4745</c:v>
                </c:pt>
                <c:pt idx="74">
                  <c:v>4760</c:v>
                </c:pt>
                <c:pt idx="75">
                  <c:v>4775</c:v>
                </c:pt>
                <c:pt idx="76">
                  <c:v>4790</c:v>
                </c:pt>
                <c:pt idx="77">
                  <c:v>4805</c:v>
                </c:pt>
                <c:pt idx="78">
                  <c:v>4820</c:v>
                </c:pt>
                <c:pt idx="79">
                  <c:v>4835</c:v>
                </c:pt>
                <c:pt idx="80">
                  <c:v>4850</c:v>
                </c:pt>
                <c:pt idx="81">
                  <c:v>4865</c:v>
                </c:pt>
                <c:pt idx="82">
                  <c:v>4880</c:v>
                </c:pt>
                <c:pt idx="83">
                  <c:v>4895</c:v>
                </c:pt>
                <c:pt idx="84">
                  <c:v>4910</c:v>
                </c:pt>
                <c:pt idx="85">
                  <c:v>4925</c:v>
                </c:pt>
                <c:pt idx="86">
                  <c:v>4940</c:v>
                </c:pt>
                <c:pt idx="87">
                  <c:v>4955</c:v>
                </c:pt>
                <c:pt idx="88">
                  <c:v>4970</c:v>
                </c:pt>
                <c:pt idx="89">
                  <c:v>4985</c:v>
                </c:pt>
                <c:pt idx="90">
                  <c:v>5000</c:v>
                </c:pt>
                <c:pt idx="91">
                  <c:v>5015</c:v>
                </c:pt>
                <c:pt idx="92">
                  <c:v>5030</c:v>
                </c:pt>
                <c:pt idx="93">
                  <c:v>5045</c:v>
                </c:pt>
                <c:pt idx="94">
                  <c:v>5060</c:v>
                </c:pt>
                <c:pt idx="95">
                  <c:v>5075</c:v>
                </c:pt>
                <c:pt idx="96">
                  <c:v>5090</c:v>
                </c:pt>
                <c:pt idx="97">
                  <c:v>5105</c:v>
                </c:pt>
                <c:pt idx="98">
                  <c:v>5120</c:v>
                </c:pt>
                <c:pt idx="99">
                  <c:v>5135</c:v>
                </c:pt>
                <c:pt idx="100">
                  <c:v>5150</c:v>
                </c:pt>
                <c:pt idx="101">
                  <c:v>5165</c:v>
                </c:pt>
                <c:pt idx="102">
                  <c:v>5180</c:v>
                </c:pt>
                <c:pt idx="103">
                  <c:v>5195</c:v>
                </c:pt>
                <c:pt idx="104">
                  <c:v>5210</c:v>
                </c:pt>
                <c:pt idx="105">
                  <c:v>5225</c:v>
                </c:pt>
                <c:pt idx="106">
                  <c:v>5240</c:v>
                </c:pt>
                <c:pt idx="107">
                  <c:v>5255</c:v>
                </c:pt>
                <c:pt idx="108">
                  <c:v>5270</c:v>
                </c:pt>
                <c:pt idx="109">
                  <c:v>5285</c:v>
                </c:pt>
                <c:pt idx="110" formatCode="General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F-4904-B71F-3EA1A7C5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905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5398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625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Curves'!$Q$11:$Q$60,'Performance Curves'!$Q$62:$Q$122)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Curves'!$T$11:$T$60,'Performance Curves'!$T$62:$T$122)</c:f>
              <c:numCache>
                <c:formatCode>_(* #,##0_);_(* \(#,##0\);_(* "-"??_);_(@_)</c:formatCode>
                <c:ptCount val="111"/>
                <c:pt idx="0">
                  <c:v>80</c:v>
                </c:pt>
                <c:pt idx="1">
                  <c:v>79.98</c:v>
                </c:pt>
                <c:pt idx="2">
                  <c:v>79.960000000000008</c:v>
                </c:pt>
                <c:pt idx="3">
                  <c:v>79.940000000000012</c:v>
                </c:pt>
                <c:pt idx="4">
                  <c:v>79.920000000000016</c:v>
                </c:pt>
                <c:pt idx="5">
                  <c:v>79.90000000000002</c:v>
                </c:pt>
                <c:pt idx="6">
                  <c:v>79.880000000000024</c:v>
                </c:pt>
                <c:pt idx="7">
                  <c:v>79.860000000000028</c:v>
                </c:pt>
                <c:pt idx="8">
                  <c:v>79.840000000000032</c:v>
                </c:pt>
                <c:pt idx="9">
                  <c:v>79.820000000000036</c:v>
                </c:pt>
                <c:pt idx="10">
                  <c:v>79.80000000000004</c:v>
                </c:pt>
                <c:pt idx="11">
                  <c:v>79.780000000000044</c:v>
                </c:pt>
                <c:pt idx="12">
                  <c:v>79.760000000000048</c:v>
                </c:pt>
                <c:pt idx="13">
                  <c:v>79.740000000000052</c:v>
                </c:pt>
                <c:pt idx="14">
                  <c:v>79.720000000000056</c:v>
                </c:pt>
                <c:pt idx="15">
                  <c:v>79.70000000000006</c:v>
                </c:pt>
                <c:pt idx="16">
                  <c:v>79.680000000000064</c:v>
                </c:pt>
                <c:pt idx="17">
                  <c:v>79.660000000000068</c:v>
                </c:pt>
                <c:pt idx="18">
                  <c:v>79.640000000000072</c:v>
                </c:pt>
                <c:pt idx="19">
                  <c:v>79.620000000000076</c:v>
                </c:pt>
                <c:pt idx="20">
                  <c:v>79.60000000000008</c:v>
                </c:pt>
                <c:pt idx="21">
                  <c:v>79.580000000000084</c:v>
                </c:pt>
                <c:pt idx="22">
                  <c:v>79.560000000000088</c:v>
                </c:pt>
                <c:pt idx="23">
                  <c:v>79.540000000000092</c:v>
                </c:pt>
                <c:pt idx="24">
                  <c:v>79.520000000000095</c:v>
                </c:pt>
                <c:pt idx="25">
                  <c:v>79.500000000000099</c:v>
                </c:pt>
                <c:pt idx="26">
                  <c:v>79.480000000000103</c:v>
                </c:pt>
                <c:pt idx="27">
                  <c:v>79.460000000000107</c:v>
                </c:pt>
                <c:pt idx="28">
                  <c:v>79.440000000000111</c:v>
                </c:pt>
                <c:pt idx="29">
                  <c:v>79.420000000000115</c:v>
                </c:pt>
                <c:pt idx="30">
                  <c:v>79.400000000000119</c:v>
                </c:pt>
                <c:pt idx="31">
                  <c:v>79.380000000000123</c:v>
                </c:pt>
                <c:pt idx="32">
                  <c:v>79.360000000000127</c:v>
                </c:pt>
                <c:pt idx="33">
                  <c:v>79.340000000000131</c:v>
                </c:pt>
                <c:pt idx="34">
                  <c:v>79.320000000000135</c:v>
                </c:pt>
                <c:pt idx="35">
                  <c:v>79.300000000000139</c:v>
                </c:pt>
                <c:pt idx="36">
                  <c:v>79.280000000000143</c:v>
                </c:pt>
                <c:pt idx="37">
                  <c:v>79.260000000000147</c:v>
                </c:pt>
                <c:pt idx="38">
                  <c:v>79.240000000000151</c:v>
                </c:pt>
                <c:pt idx="39">
                  <c:v>79.220000000000155</c:v>
                </c:pt>
                <c:pt idx="40">
                  <c:v>79.200000000000159</c:v>
                </c:pt>
                <c:pt idx="41">
                  <c:v>79.180000000000163</c:v>
                </c:pt>
                <c:pt idx="42">
                  <c:v>79.160000000000167</c:v>
                </c:pt>
                <c:pt idx="43">
                  <c:v>79.140000000000171</c:v>
                </c:pt>
                <c:pt idx="44">
                  <c:v>79.120000000000175</c:v>
                </c:pt>
                <c:pt idx="45">
                  <c:v>79.100000000000179</c:v>
                </c:pt>
                <c:pt idx="46">
                  <c:v>79.080000000000183</c:v>
                </c:pt>
                <c:pt idx="47">
                  <c:v>79.060000000000187</c:v>
                </c:pt>
                <c:pt idx="48">
                  <c:v>79.040000000000191</c:v>
                </c:pt>
                <c:pt idx="49">
                  <c:v>79.020000000000195</c:v>
                </c:pt>
                <c:pt idx="50">
                  <c:v>75</c:v>
                </c:pt>
                <c:pt idx="51">
                  <c:v>74.966666666666669</c:v>
                </c:pt>
                <c:pt idx="52">
                  <c:v>74.933333333333337</c:v>
                </c:pt>
                <c:pt idx="53">
                  <c:v>74.900000000000006</c:v>
                </c:pt>
                <c:pt idx="54">
                  <c:v>74.866666666666674</c:v>
                </c:pt>
                <c:pt idx="55">
                  <c:v>74.833333333333343</c:v>
                </c:pt>
                <c:pt idx="56">
                  <c:v>74.800000000000011</c:v>
                </c:pt>
                <c:pt idx="57">
                  <c:v>74.76666666666668</c:v>
                </c:pt>
                <c:pt idx="58">
                  <c:v>74.733333333333348</c:v>
                </c:pt>
                <c:pt idx="59">
                  <c:v>74.700000000000017</c:v>
                </c:pt>
                <c:pt idx="60">
                  <c:v>74.666666666666686</c:v>
                </c:pt>
                <c:pt idx="61">
                  <c:v>74.633333333333354</c:v>
                </c:pt>
                <c:pt idx="62">
                  <c:v>74.600000000000023</c:v>
                </c:pt>
                <c:pt idx="63">
                  <c:v>74.566666666666691</c:v>
                </c:pt>
                <c:pt idx="64">
                  <c:v>74.53333333333336</c:v>
                </c:pt>
                <c:pt idx="65">
                  <c:v>74.500000000000028</c:v>
                </c:pt>
                <c:pt idx="66">
                  <c:v>74.466666666666697</c:v>
                </c:pt>
                <c:pt idx="67">
                  <c:v>74.433333333333366</c:v>
                </c:pt>
                <c:pt idx="68">
                  <c:v>74.400000000000034</c:v>
                </c:pt>
                <c:pt idx="69">
                  <c:v>74.366666666666703</c:v>
                </c:pt>
                <c:pt idx="70">
                  <c:v>74.333333333333371</c:v>
                </c:pt>
                <c:pt idx="71">
                  <c:v>74.30000000000004</c:v>
                </c:pt>
                <c:pt idx="72">
                  <c:v>74.266666666666708</c:v>
                </c:pt>
                <c:pt idx="73">
                  <c:v>74.233333333333377</c:v>
                </c:pt>
                <c:pt idx="74">
                  <c:v>74.200000000000045</c:v>
                </c:pt>
                <c:pt idx="75">
                  <c:v>74.166666666666714</c:v>
                </c:pt>
                <c:pt idx="76">
                  <c:v>74.133333333333383</c:v>
                </c:pt>
                <c:pt idx="77">
                  <c:v>74.100000000000051</c:v>
                </c:pt>
                <c:pt idx="78">
                  <c:v>74.06666666666672</c:v>
                </c:pt>
                <c:pt idx="79">
                  <c:v>74.033333333333388</c:v>
                </c:pt>
                <c:pt idx="80">
                  <c:v>74.000000000000057</c:v>
                </c:pt>
                <c:pt idx="81">
                  <c:v>73.966666666666725</c:v>
                </c:pt>
                <c:pt idx="82">
                  <c:v>73.933333333333394</c:v>
                </c:pt>
                <c:pt idx="83">
                  <c:v>73.900000000000063</c:v>
                </c:pt>
                <c:pt idx="84">
                  <c:v>73.866666666666731</c:v>
                </c:pt>
                <c:pt idx="85">
                  <c:v>73.8333333333334</c:v>
                </c:pt>
                <c:pt idx="86">
                  <c:v>73.800000000000068</c:v>
                </c:pt>
                <c:pt idx="87">
                  <c:v>73.766666666666737</c:v>
                </c:pt>
                <c:pt idx="88">
                  <c:v>73.733333333333405</c:v>
                </c:pt>
                <c:pt idx="89">
                  <c:v>73.700000000000074</c:v>
                </c:pt>
                <c:pt idx="90">
                  <c:v>73.666666666666742</c:v>
                </c:pt>
                <c:pt idx="91">
                  <c:v>73.633333333333411</c:v>
                </c:pt>
                <c:pt idx="92">
                  <c:v>73.60000000000008</c:v>
                </c:pt>
                <c:pt idx="93">
                  <c:v>73.566666666666748</c:v>
                </c:pt>
                <c:pt idx="94">
                  <c:v>73.533333333333417</c:v>
                </c:pt>
                <c:pt idx="95">
                  <c:v>73.500000000000085</c:v>
                </c:pt>
                <c:pt idx="96">
                  <c:v>73.466666666666754</c:v>
                </c:pt>
                <c:pt idx="97">
                  <c:v>73.433333333333422</c:v>
                </c:pt>
                <c:pt idx="98">
                  <c:v>73.400000000000091</c:v>
                </c:pt>
                <c:pt idx="99">
                  <c:v>73.36666666666676</c:v>
                </c:pt>
                <c:pt idx="100">
                  <c:v>73.333333333333428</c:v>
                </c:pt>
                <c:pt idx="101">
                  <c:v>73.300000000000097</c:v>
                </c:pt>
                <c:pt idx="102">
                  <c:v>73.266666666666765</c:v>
                </c:pt>
                <c:pt idx="103">
                  <c:v>73.233333333333434</c:v>
                </c:pt>
                <c:pt idx="104">
                  <c:v>73.200000000000102</c:v>
                </c:pt>
                <c:pt idx="105">
                  <c:v>73.166666666666771</c:v>
                </c:pt>
                <c:pt idx="106">
                  <c:v>73.133333333333439</c:v>
                </c:pt>
                <c:pt idx="107">
                  <c:v>73.100000000000108</c:v>
                </c:pt>
                <c:pt idx="108">
                  <c:v>73.066666666666777</c:v>
                </c:pt>
                <c:pt idx="109">
                  <c:v>73.033333333333445</c:v>
                </c:pt>
                <c:pt idx="1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D-4D7F-B134-CF76FACB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5974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Curves'!$S$11:$S$60,'Performance Curves'!$S$62:$S$122)</c:f>
              <c:numCache>
                <c:formatCode>_(* #,##0_);_(* \(#,##0\);_(* "-"??_);_(@_)</c:formatCode>
                <c:ptCount val="111"/>
                <c:pt idx="0" formatCode="General">
                  <c:v>3400</c:v>
                </c:pt>
                <c:pt idx="1">
                  <c:v>3424</c:v>
                </c:pt>
                <c:pt idx="2">
                  <c:v>3448</c:v>
                </c:pt>
                <c:pt idx="3">
                  <c:v>3472</c:v>
                </c:pt>
                <c:pt idx="4">
                  <c:v>3496</c:v>
                </c:pt>
                <c:pt idx="5">
                  <c:v>3520</c:v>
                </c:pt>
                <c:pt idx="6">
                  <c:v>3544</c:v>
                </c:pt>
                <c:pt idx="7">
                  <c:v>3568</c:v>
                </c:pt>
                <c:pt idx="8">
                  <c:v>3592</c:v>
                </c:pt>
                <c:pt idx="9">
                  <c:v>3616</c:v>
                </c:pt>
                <c:pt idx="10">
                  <c:v>3640</c:v>
                </c:pt>
                <c:pt idx="11">
                  <c:v>3664</c:v>
                </c:pt>
                <c:pt idx="12">
                  <c:v>3688</c:v>
                </c:pt>
                <c:pt idx="13">
                  <c:v>3712</c:v>
                </c:pt>
                <c:pt idx="14">
                  <c:v>3736</c:v>
                </c:pt>
                <c:pt idx="15">
                  <c:v>3760</c:v>
                </c:pt>
                <c:pt idx="16">
                  <c:v>3784</c:v>
                </c:pt>
                <c:pt idx="17">
                  <c:v>3808</c:v>
                </c:pt>
                <c:pt idx="18">
                  <c:v>3832</c:v>
                </c:pt>
                <c:pt idx="19">
                  <c:v>3856</c:v>
                </c:pt>
                <c:pt idx="20">
                  <c:v>3880</c:v>
                </c:pt>
                <c:pt idx="21">
                  <c:v>3904</c:v>
                </c:pt>
                <c:pt idx="22">
                  <c:v>3928</c:v>
                </c:pt>
                <c:pt idx="23">
                  <c:v>3952</c:v>
                </c:pt>
                <c:pt idx="24">
                  <c:v>3976</c:v>
                </c:pt>
                <c:pt idx="25">
                  <c:v>4000</c:v>
                </c:pt>
                <c:pt idx="26">
                  <c:v>4024</c:v>
                </c:pt>
                <c:pt idx="27">
                  <c:v>4048</c:v>
                </c:pt>
                <c:pt idx="28">
                  <c:v>4072</c:v>
                </c:pt>
                <c:pt idx="29">
                  <c:v>4096</c:v>
                </c:pt>
                <c:pt idx="30">
                  <c:v>4120</c:v>
                </c:pt>
                <c:pt idx="31">
                  <c:v>4144</c:v>
                </c:pt>
                <c:pt idx="32">
                  <c:v>4168</c:v>
                </c:pt>
                <c:pt idx="33">
                  <c:v>4192</c:v>
                </c:pt>
                <c:pt idx="34">
                  <c:v>4216</c:v>
                </c:pt>
                <c:pt idx="35">
                  <c:v>4240</c:v>
                </c:pt>
                <c:pt idx="36">
                  <c:v>4264</c:v>
                </c:pt>
                <c:pt idx="37">
                  <c:v>4288</c:v>
                </c:pt>
                <c:pt idx="38">
                  <c:v>4312</c:v>
                </c:pt>
                <c:pt idx="39">
                  <c:v>4336</c:v>
                </c:pt>
                <c:pt idx="40">
                  <c:v>4360</c:v>
                </c:pt>
                <c:pt idx="41">
                  <c:v>4384</c:v>
                </c:pt>
                <c:pt idx="42">
                  <c:v>4408</c:v>
                </c:pt>
                <c:pt idx="43">
                  <c:v>4432</c:v>
                </c:pt>
                <c:pt idx="44">
                  <c:v>4456</c:v>
                </c:pt>
                <c:pt idx="45">
                  <c:v>4480</c:v>
                </c:pt>
                <c:pt idx="46">
                  <c:v>4504</c:v>
                </c:pt>
                <c:pt idx="47">
                  <c:v>4528</c:v>
                </c:pt>
                <c:pt idx="48">
                  <c:v>4552</c:v>
                </c:pt>
                <c:pt idx="49">
                  <c:v>4576</c:v>
                </c:pt>
                <c:pt idx="50" formatCode="General">
                  <c:v>4400</c:v>
                </c:pt>
                <c:pt idx="51">
                  <c:v>4416.666666666667</c:v>
                </c:pt>
                <c:pt idx="52">
                  <c:v>4433.3333333333339</c:v>
                </c:pt>
                <c:pt idx="53">
                  <c:v>4450.0000000000009</c:v>
                </c:pt>
                <c:pt idx="54">
                  <c:v>4466.6666666666679</c:v>
                </c:pt>
                <c:pt idx="55">
                  <c:v>4483.3333333333348</c:v>
                </c:pt>
                <c:pt idx="56">
                  <c:v>4500.0000000000018</c:v>
                </c:pt>
                <c:pt idx="57">
                  <c:v>4516.6666666666688</c:v>
                </c:pt>
                <c:pt idx="58">
                  <c:v>4533.3333333333358</c:v>
                </c:pt>
                <c:pt idx="59">
                  <c:v>4550.0000000000027</c:v>
                </c:pt>
                <c:pt idx="60">
                  <c:v>4566.6666666666697</c:v>
                </c:pt>
                <c:pt idx="61">
                  <c:v>4583.3333333333367</c:v>
                </c:pt>
                <c:pt idx="62">
                  <c:v>4600.0000000000036</c:v>
                </c:pt>
                <c:pt idx="63">
                  <c:v>4616.6666666666706</c:v>
                </c:pt>
                <c:pt idx="64">
                  <c:v>4633.3333333333376</c:v>
                </c:pt>
                <c:pt idx="65">
                  <c:v>4650.0000000000045</c:v>
                </c:pt>
                <c:pt idx="66">
                  <c:v>4666.6666666666715</c:v>
                </c:pt>
                <c:pt idx="67">
                  <c:v>4683.3333333333385</c:v>
                </c:pt>
                <c:pt idx="68">
                  <c:v>4700.0000000000055</c:v>
                </c:pt>
                <c:pt idx="69">
                  <c:v>4716.6666666666724</c:v>
                </c:pt>
                <c:pt idx="70">
                  <c:v>4733.3333333333394</c:v>
                </c:pt>
                <c:pt idx="71">
                  <c:v>4750.0000000000064</c:v>
                </c:pt>
                <c:pt idx="72">
                  <c:v>4766.6666666666733</c:v>
                </c:pt>
                <c:pt idx="73">
                  <c:v>4783.3333333333403</c:v>
                </c:pt>
                <c:pt idx="74">
                  <c:v>4800.0000000000073</c:v>
                </c:pt>
                <c:pt idx="75">
                  <c:v>4816.6666666666742</c:v>
                </c:pt>
                <c:pt idx="76">
                  <c:v>4833.3333333333412</c:v>
                </c:pt>
                <c:pt idx="77">
                  <c:v>4850.0000000000082</c:v>
                </c:pt>
                <c:pt idx="78">
                  <c:v>4866.6666666666752</c:v>
                </c:pt>
                <c:pt idx="79">
                  <c:v>4883.3333333333421</c:v>
                </c:pt>
                <c:pt idx="80">
                  <c:v>4900.0000000000091</c:v>
                </c:pt>
                <c:pt idx="81">
                  <c:v>4916.6666666666761</c:v>
                </c:pt>
                <c:pt idx="82">
                  <c:v>4933.333333333343</c:v>
                </c:pt>
                <c:pt idx="83">
                  <c:v>4950.00000000001</c:v>
                </c:pt>
                <c:pt idx="84">
                  <c:v>4966.666666666677</c:v>
                </c:pt>
                <c:pt idx="85">
                  <c:v>4983.3333333333439</c:v>
                </c:pt>
                <c:pt idx="86">
                  <c:v>5000.0000000000109</c:v>
                </c:pt>
                <c:pt idx="87">
                  <c:v>5016.6666666666779</c:v>
                </c:pt>
                <c:pt idx="88">
                  <c:v>5033.3333333333449</c:v>
                </c:pt>
                <c:pt idx="89">
                  <c:v>5050.0000000000118</c:v>
                </c:pt>
                <c:pt idx="90">
                  <c:v>5066.6666666666788</c:v>
                </c:pt>
                <c:pt idx="91">
                  <c:v>5083.3333333333458</c:v>
                </c:pt>
                <c:pt idx="92">
                  <c:v>5100.0000000000127</c:v>
                </c:pt>
                <c:pt idx="93">
                  <c:v>5116.6666666666797</c:v>
                </c:pt>
                <c:pt idx="94">
                  <c:v>5133.3333333333467</c:v>
                </c:pt>
                <c:pt idx="95">
                  <c:v>5150.0000000000136</c:v>
                </c:pt>
                <c:pt idx="96">
                  <c:v>5166.6666666666806</c:v>
                </c:pt>
                <c:pt idx="97">
                  <c:v>5183.3333333333476</c:v>
                </c:pt>
                <c:pt idx="98">
                  <c:v>5200.0000000000146</c:v>
                </c:pt>
                <c:pt idx="99">
                  <c:v>5216.6666666666815</c:v>
                </c:pt>
                <c:pt idx="100">
                  <c:v>5233.3333333333485</c:v>
                </c:pt>
                <c:pt idx="101">
                  <c:v>5250.0000000000155</c:v>
                </c:pt>
                <c:pt idx="102">
                  <c:v>5266.6666666666824</c:v>
                </c:pt>
                <c:pt idx="103">
                  <c:v>5283.3333333333494</c:v>
                </c:pt>
                <c:pt idx="104">
                  <c:v>5300.0000000000164</c:v>
                </c:pt>
                <c:pt idx="105">
                  <c:v>5316.6666666666833</c:v>
                </c:pt>
                <c:pt idx="106">
                  <c:v>5333.3333333333503</c:v>
                </c:pt>
                <c:pt idx="107">
                  <c:v>5350.0000000000173</c:v>
                </c:pt>
                <c:pt idx="108">
                  <c:v>5366.6666666666843</c:v>
                </c:pt>
                <c:pt idx="109">
                  <c:v>5383.3333333333512</c:v>
                </c:pt>
                <c:pt idx="110" formatCode="General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D-4D7F-B134-CF76FACB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9059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5974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900 RPM, 650 PSIG SUCTION</a:t>
            </a:r>
          </a:p>
        </c:rich>
      </c:tx>
      <c:layout>
        <c:manualLayout>
          <c:xMode val="edge"/>
          <c:yMode val="edge"/>
          <c:x val="0.3362930077691453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Curves'!$V$11:$V$30,'Performance Curves'!$V$32:$V$91,'Performance Curves'!$V$93:$V$123)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Curves'!$Y$11:$Y$30,'Performance Curves'!$Y$32:$Y$91,'Performance Curves'!$Y$93:$Y$123)</c:f>
              <c:numCache>
                <c:formatCode>_(* #,##0_);_(* \(#,##0\);_(* "-"??_);_(@_)</c:formatCode>
                <c:ptCount val="111"/>
                <c:pt idx="0">
                  <c:v>84</c:v>
                </c:pt>
                <c:pt idx="1">
                  <c:v>83.95</c:v>
                </c:pt>
                <c:pt idx="2">
                  <c:v>83.9</c:v>
                </c:pt>
                <c:pt idx="3">
                  <c:v>83.850000000000009</c:v>
                </c:pt>
                <c:pt idx="4">
                  <c:v>83.800000000000011</c:v>
                </c:pt>
                <c:pt idx="5">
                  <c:v>83.750000000000014</c:v>
                </c:pt>
                <c:pt idx="6">
                  <c:v>83.700000000000017</c:v>
                </c:pt>
                <c:pt idx="7">
                  <c:v>83.65000000000002</c:v>
                </c:pt>
                <c:pt idx="8">
                  <c:v>83.600000000000023</c:v>
                </c:pt>
                <c:pt idx="9">
                  <c:v>83.550000000000026</c:v>
                </c:pt>
                <c:pt idx="10">
                  <c:v>83.500000000000028</c:v>
                </c:pt>
                <c:pt idx="11">
                  <c:v>83.450000000000031</c:v>
                </c:pt>
                <c:pt idx="12">
                  <c:v>83.400000000000034</c:v>
                </c:pt>
                <c:pt idx="13">
                  <c:v>83.350000000000037</c:v>
                </c:pt>
                <c:pt idx="14">
                  <c:v>83.30000000000004</c:v>
                </c:pt>
                <c:pt idx="15">
                  <c:v>83.250000000000043</c:v>
                </c:pt>
                <c:pt idx="16">
                  <c:v>83.200000000000045</c:v>
                </c:pt>
                <c:pt idx="17">
                  <c:v>83.150000000000048</c:v>
                </c:pt>
                <c:pt idx="18">
                  <c:v>83.100000000000051</c:v>
                </c:pt>
                <c:pt idx="19">
                  <c:v>83.050000000000054</c:v>
                </c:pt>
                <c:pt idx="20">
                  <c:v>80</c:v>
                </c:pt>
                <c:pt idx="21">
                  <c:v>79.966666666666669</c:v>
                </c:pt>
                <c:pt idx="22">
                  <c:v>79.933333333333337</c:v>
                </c:pt>
                <c:pt idx="23">
                  <c:v>79.900000000000006</c:v>
                </c:pt>
                <c:pt idx="24">
                  <c:v>79.866666666666674</c:v>
                </c:pt>
                <c:pt idx="25">
                  <c:v>79.833333333333343</c:v>
                </c:pt>
                <c:pt idx="26">
                  <c:v>79.800000000000011</c:v>
                </c:pt>
                <c:pt idx="27">
                  <c:v>79.76666666666668</c:v>
                </c:pt>
                <c:pt idx="28">
                  <c:v>79.733333333333348</c:v>
                </c:pt>
                <c:pt idx="29">
                  <c:v>79.700000000000017</c:v>
                </c:pt>
                <c:pt idx="30">
                  <c:v>79.666666666666686</c:v>
                </c:pt>
                <c:pt idx="31">
                  <c:v>79.633333333333354</c:v>
                </c:pt>
                <c:pt idx="32">
                  <c:v>79.600000000000023</c:v>
                </c:pt>
                <c:pt idx="33">
                  <c:v>79.566666666666691</c:v>
                </c:pt>
                <c:pt idx="34">
                  <c:v>79.53333333333336</c:v>
                </c:pt>
                <c:pt idx="35">
                  <c:v>79.500000000000028</c:v>
                </c:pt>
                <c:pt idx="36">
                  <c:v>79.466666666666697</c:v>
                </c:pt>
                <c:pt idx="37">
                  <c:v>79.433333333333366</c:v>
                </c:pt>
                <c:pt idx="38">
                  <c:v>79.400000000000034</c:v>
                </c:pt>
                <c:pt idx="39">
                  <c:v>79.366666666666703</c:v>
                </c:pt>
                <c:pt idx="40">
                  <c:v>79.333333333333371</c:v>
                </c:pt>
                <c:pt idx="41">
                  <c:v>79.30000000000004</c:v>
                </c:pt>
                <c:pt idx="42">
                  <c:v>79.266666666666708</c:v>
                </c:pt>
                <c:pt idx="43">
                  <c:v>79.233333333333377</c:v>
                </c:pt>
                <c:pt idx="44">
                  <c:v>79.200000000000045</c:v>
                </c:pt>
                <c:pt idx="45">
                  <c:v>79.166666666666714</c:v>
                </c:pt>
                <c:pt idx="46">
                  <c:v>79.133333333333383</c:v>
                </c:pt>
                <c:pt idx="47">
                  <c:v>79.100000000000051</c:v>
                </c:pt>
                <c:pt idx="48">
                  <c:v>79.06666666666672</c:v>
                </c:pt>
                <c:pt idx="49">
                  <c:v>79.033333333333388</c:v>
                </c:pt>
                <c:pt idx="50">
                  <c:v>79.000000000000057</c:v>
                </c:pt>
                <c:pt idx="51">
                  <c:v>78.966666666666725</c:v>
                </c:pt>
                <c:pt idx="52">
                  <c:v>78.933333333333394</c:v>
                </c:pt>
                <c:pt idx="53">
                  <c:v>78.900000000000063</c:v>
                </c:pt>
                <c:pt idx="54">
                  <c:v>78.866666666666731</c:v>
                </c:pt>
                <c:pt idx="55">
                  <c:v>78.8333333333334</c:v>
                </c:pt>
                <c:pt idx="56">
                  <c:v>78.800000000000068</c:v>
                </c:pt>
                <c:pt idx="57">
                  <c:v>78.766666666666737</c:v>
                </c:pt>
                <c:pt idx="58">
                  <c:v>78.733333333333405</c:v>
                </c:pt>
                <c:pt idx="59">
                  <c:v>78.700000000000074</c:v>
                </c:pt>
                <c:pt idx="60">
                  <c:v>78.666666666666742</c:v>
                </c:pt>
                <c:pt idx="61">
                  <c:v>78.633333333333411</c:v>
                </c:pt>
                <c:pt idx="62">
                  <c:v>78.60000000000008</c:v>
                </c:pt>
                <c:pt idx="63">
                  <c:v>78.566666666666748</c:v>
                </c:pt>
                <c:pt idx="64">
                  <c:v>78.533333333333417</c:v>
                </c:pt>
                <c:pt idx="65">
                  <c:v>78.500000000000085</c:v>
                </c:pt>
                <c:pt idx="66">
                  <c:v>78.466666666666754</c:v>
                </c:pt>
                <c:pt idx="67">
                  <c:v>78.433333333333422</c:v>
                </c:pt>
                <c:pt idx="68">
                  <c:v>78.400000000000091</c:v>
                </c:pt>
                <c:pt idx="69">
                  <c:v>78.36666666666676</c:v>
                </c:pt>
                <c:pt idx="70">
                  <c:v>78.333333333333428</c:v>
                </c:pt>
                <c:pt idx="71">
                  <c:v>78.300000000000097</c:v>
                </c:pt>
                <c:pt idx="72">
                  <c:v>78.266666666666765</c:v>
                </c:pt>
                <c:pt idx="73">
                  <c:v>78.233333333333434</c:v>
                </c:pt>
                <c:pt idx="74">
                  <c:v>78.200000000000102</c:v>
                </c:pt>
                <c:pt idx="75">
                  <c:v>78.166666666666771</c:v>
                </c:pt>
                <c:pt idx="76">
                  <c:v>78.133333333333439</c:v>
                </c:pt>
                <c:pt idx="77">
                  <c:v>78.100000000000108</c:v>
                </c:pt>
                <c:pt idx="78">
                  <c:v>78.066666666666777</c:v>
                </c:pt>
                <c:pt idx="79">
                  <c:v>78.033333333333445</c:v>
                </c:pt>
                <c:pt idx="80" formatCode="General">
                  <c:v>75</c:v>
                </c:pt>
                <c:pt idx="81">
                  <c:v>74.966666666666669</c:v>
                </c:pt>
                <c:pt idx="82">
                  <c:v>74.933333333333337</c:v>
                </c:pt>
                <c:pt idx="83">
                  <c:v>74.900000000000006</c:v>
                </c:pt>
                <c:pt idx="84">
                  <c:v>74.866666666666674</c:v>
                </c:pt>
                <c:pt idx="85">
                  <c:v>74.833333333333343</c:v>
                </c:pt>
                <c:pt idx="86">
                  <c:v>74.800000000000011</c:v>
                </c:pt>
                <c:pt idx="87">
                  <c:v>74.76666666666668</c:v>
                </c:pt>
                <c:pt idx="88">
                  <c:v>74.733333333333348</c:v>
                </c:pt>
                <c:pt idx="89">
                  <c:v>74.700000000000017</c:v>
                </c:pt>
                <c:pt idx="90">
                  <c:v>74.666666666666686</c:v>
                </c:pt>
                <c:pt idx="91">
                  <c:v>74.633333333333354</c:v>
                </c:pt>
                <c:pt idx="92">
                  <c:v>74.600000000000023</c:v>
                </c:pt>
                <c:pt idx="93">
                  <c:v>74.566666666666691</c:v>
                </c:pt>
                <c:pt idx="94">
                  <c:v>74.53333333333336</c:v>
                </c:pt>
                <c:pt idx="95">
                  <c:v>74.500000000000028</c:v>
                </c:pt>
                <c:pt idx="96">
                  <c:v>74.466666666666697</c:v>
                </c:pt>
                <c:pt idx="97">
                  <c:v>74.433333333333366</c:v>
                </c:pt>
                <c:pt idx="98">
                  <c:v>74.400000000000034</c:v>
                </c:pt>
                <c:pt idx="99">
                  <c:v>74.366666666666703</c:v>
                </c:pt>
                <c:pt idx="100">
                  <c:v>74.333333333333371</c:v>
                </c:pt>
                <c:pt idx="101">
                  <c:v>74.30000000000004</c:v>
                </c:pt>
                <c:pt idx="102">
                  <c:v>74.266666666666708</c:v>
                </c:pt>
                <c:pt idx="103">
                  <c:v>74.233333333333377</c:v>
                </c:pt>
                <c:pt idx="104">
                  <c:v>74.200000000000045</c:v>
                </c:pt>
                <c:pt idx="105">
                  <c:v>74.166666666666714</c:v>
                </c:pt>
                <c:pt idx="106">
                  <c:v>74.133333333333383</c:v>
                </c:pt>
                <c:pt idx="107">
                  <c:v>74.100000000000051</c:v>
                </c:pt>
                <c:pt idx="108">
                  <c:v>74.06666666666672</c:v>
                </c:pt>
                <c:pt idx="109">
                  <c:v>74.033333333333388</c:v>
                </c:pt>
                <c:pt idx="110" formatCode="General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6-4A87-871A-B4012408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5302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Curves'!$X$11:$X$30,'Performance Curves'!$X$32:$X$91,'Performance Curves'!$X$93:$X$123)</c:f>
              <c:numCache>
                <c:formatCode>_(* #,##0_);_(* \(#,##0\);_(* "-"??_);_(@_)</c:formatCode>
                <c:ptCount val="111"/>
                <c:pt idx="0" formatCode="General">
                  <c:v>3400</c:v>
                </c:pt>
                <c:pt idx="1">
                  <c:v>3430</c:v>
                </c:pt>
                <c:pt idx="2">
                  <c:v>3460</c:v>
                </c:pt>
                <c:pt idx="3">
                  <c:v>3490</c:v>
                </c:pt>
                <c:pt idx="4">
                  <c:v>3520</c:v>
                </c:pt>
                <c:pt idx="5">
                  <c:v>3550</c:v>
                </c:pt>
                <c:pt idx="6">
                  <c:v>3580</c:v>
                </c:pt>
                <c:pt idx="7">
                  <c:v>3610</c:v>
                </c:pt>
                <c:pt idx="8">
                  <c:v>3640</c:v>
                </c:pt>
                <c:pt idx="9">
                  <c:v>3670</c:v>
                </c:pt>
                <c:pt idx="10">
                  <c:v>3700</c:v>
                </c:pt>
                <c:pt idx="11">
                  <c:v>3730</c:v>
                </c:pt>
                <c:pt idx="12">
                  <c:v>3760</c:v>
                </c:pt>
                <c:pt idx="13">
                  <c:v>3790</c:v>
                </c:pt>
                <c:pt idx="14">
                  <c:v>3820</c:v>
                </c:pt>
                <c:pt idx="15">
                  <c:v>3850</c:v>
                </c:pt>
                <c:pt idx="16">
                  <c:v>3880</c:v>
                </c:pt>
                <c:pt idx="17">
                  <c:v>3910</c:v>
                </c:pt>
                <c:pt idx="18">
                  <c:v>3940</c:v>
                </c:pt>
                <c:pt idx="19">
                  <c:v>3970</c:v>
                </c:pt>
                <c:pt idx="20" formatCode="General">
                  <c:v>3700</c:v>
                </c:pt>
                <c:pt idx="21">
                  <c:v>3721.6666666666665</c:v>
                </c:pt>
                <c:pt idx="22">
                  <c:v>3743.333333333333</c:v>
                </c:pt>
                <c:pt idx="23">
                  <c:v>3764.9999999999995</c:v>
                </c:pt>
                <c:pt idx="24">
                  <c:v>3786.6666666666661</c:v>
                </c:pt>
                <c:pt idx="25">
                  <c:v>3808.3333333333326</c:v>
                </c:pt>
                <c:pt idx="26">
                  <c:v>3829.9999999999991</c:v>
                </c:pt>
                <c:pt idx="27">
                  <c:v>3851.6666666666656</c:v>
                </c:pt>
                <c:pt idx="28">
                  <c:v>3873.3333333333321</c:v>
                </c:pt>
                <c:pt idx="29">
                  <c:v>3894.9999999999986</c:v>
                </c:pt>
                <c:pt idx="30">
                  <c:v>3916.6666666666652</c:v>
                </c:pt>
                <c:pt idx="31">
                  <c:v>3938.3333333333317</c:v>
                </c:pt>
                <c:pt idx="32">
                  <c:v>3959.9999999999982</c:v>
                </c:pt>
                <c:pt idx="33">
                  <c:v>3981.6666666666647</c:v>
                </c:pt>
                <c:pt idx="34">
                  <c:v>4003.3333333333312</c:v>
                </c:pt>
                <c:pt idx="35">
                  <c:v>4024.9999999999977</c:v>
                </c:pt>
                <c:pt idx="36">
                  <c:v>4046.6666666666642</c:v>
                </c:pt>
                <c:pt idx="37">
                  <c:v>4068.3333333333308</c:v>
                </c:pt>
                <c:pt idx="38">
                  <c:v>4089.9999999999973</c:v>
                </c:pt>
                <c:pt idx="39">
                  <c:v>4111.6666666666642</c:v>
                </c:pt>
                <c:pt idx="40">
                  <c:v>4133.3333333333312</c:v>
                </c:pt>
                <c:pt idx="41">
                  <c:v>4154.9999999999982</c:v>
                </c:pt>
                <c:pt idx="42">
                  <c:v>4176.6666666666652</c:v>
                </c:pt>
                <c:pt idx="43">
                  <c:v>4198.3333333333321</c:v>
                </c:pt>
                <c:pt idx="44">
                  <c:v>4219.9999999999991</c:v>
                </c:pt>
                <c:pt idx="45">
                  <c:v>4241.6666666666661</c:v>
                </c:pt>
                <c:pt idx="46">
                  <c:v>4263.333333333333</c:v>
                </c:pt>
                <c:pt idx="47">
                  <c:v>4285</c:v>
                </c:pt>
                <c:pt idx="48">
                  <c:v>4306.666666666667</c:v>
                </c:pt>
                <c:pt idx="49">
                  <c:v>4328.3333333333339</c:v>
                </c:pt>
                <c:pt idx="50">
                  <c:v>4350.0000000000009</c:v>
                </c:pt>
                <c:pt idx="51">
                  <c:v>4371.6666666666679</c:v>
                </c:pt>
                <c:pt idx="52">
                  <c:v>4393.3333333333348</c:v>
                </c:pt>
                <c:pt idx="53">
                  <c:v>4415.0000000000018</c:v>
                </c:pt>
                <c:pt idx="54">
                  <c:v>4436.6666666666688</c:v>
                </c:pt>
                <c:pt idx="55">
                  <c:v>4458.3333333333358</c:v>
                </c:pt>
                <c:pt idx="56">
                  <c:v>4480.0000000000027</c:v>
                </c:pt>
                <c:pt idx="57">
                  <c:v>4501.6666666666697</c:v>
                </c:pt>
                <c:pt idx="58">
                  <c:v>4523.3333333333367</c:v>
                </c:pt>
                <c:pt idx="59">
                  <c:v>4545.0000000000036</c:v>
                </c:pt>
                <c:pt idx="60">
                  <c:v>4566.6666666666706</c:v>
                </c:pt>
                <c:pt idx="61">
                  <c:v>4588.3333333333376</c:v>
                </c:pt>
                <c:pt idx="62">
                  <c:v>4610.0000000000045</c:v>
                </c:pt>
                <c:pt idx="63">
                  <c:v>4631.6666666666715</c:v>
                </c:pt>
                <c:pt idx="64">
                  <c:v>4653.3333333333385</c:v>
                </c:pt>
                <c:pt idx="65">
                  <c:v>4675.0000000000055</c:v>
                </c:pt>
                <c:pt idx="66">
                  <c:v>4696.6666666666724</c:v>
                </c:pt>
                <c:pt idx="67">
                  <c:v>4718.3333333333394</c:v>
                </c:pt>
                <c:pt idx="68">
                  <c:v>4740.0000000000064</c:v>
                </c:pt>
                <c:pt idx="69">
                  <c:v>4761.6666666666733</c:v>
                </c:pt>
                <c:pt idx="70">
                  <c:v>4783.3333333333403</c:v>
                </c:pt>
                <c:pt idx="71">
                  <c:v>4805.0000000000073</c:v>
                </c:pt>
                <c:pt idx="72">
                  <c:v>4826.6666666666742</c:v>
                </c:pt>
                <c:pt idx="73">
                  <c:v>4848.3333333333412</c:v>
                </c:pt>
                <c:pt idx="74">
                  <c:v>4870.0000000000082</c:v>
                </c:pt>
                <c:pt idx="75">
                  <c:v>4891.6666666666752</c:v>
                </c:pt>
                <c:pt idx="76">
                  <c:v>4913.3333333333421</c:v>
                </c:pt>
                <c:pt idx="77">
                  <c:v>4935.0000000000091</c:v>
                </c:pt>
                <c:pt idx="78">
                  <c:v>4956.6666666666761</c:v>
                </c:pt>
                <c:pt idx="79">
                  <c:v>4978.333333333343</c:v>
                </c:pt>
                <c:pt idx="80" formatCode="General">
                  <c:v>4700</c:v>
                </c:pt>
                <c:pt idx="81">
                  <c:v>4720</c:v>
                </c:pt>
                <c:pt idx="82">
                  <c:v>4740</c:v>
                </c:pt>
                <c:pt idx="83">
                  <c:v>4760</c:v>
                </c:pt>
                <c:pt idx="84">
                  <c:v>4780</c:v>
                </c:pt>
                <c:pt idx="85">
                  <c:v>4800</c:v>
                </c:pt>
                <c:pt idx="86">
                  <c:v>4820</c:v>
                </c:pt>
                <c:pt idx="87">
                  <c:v>4840</c:v>
                </c:pt>
                <c:pt idx="88">
                  <c:v>4860</c:v>
                </c:pt>
                <c:pt idx="89">
                  <c:v>4880</c:v>
                </c:pt>
                <c:pt idx="90">
                  <c:v>4900</c:v>
                </c:pt>
                <c:pt idx="91">
                  <c:v>4920</c:v>
                </c:pt>
                <c:pt idx="92">
                  <c:v>4940</c:v>
                </c:pt>
                <c:pt idx="93">
                  <c:v>4960</c:v>
                </c:pt>
                <c:pt idx="94">
                  <c:v>4980</c:v>
                </c:pt>
                <c:pt idx="95">
                  <c:v>5000</c:v>
                </c:pt>
                <c:pt idx="96">
                  <c:v>5020</c:v>
                </c:pt>
                <c:pt idx="97">
                  <c:v>5040</c:v>
                </c:pt>
                <c:pt idx="98">
                  <c:v>5060</c:v>
                </c:pt>
                <c:pt idx="99">
                  <c:v>5080</c:v>
                </c:pt>
                <c:pt idx="100">
                  <c:v>5100</c:v>
                </c:pt>
                <c:pt idx="101">
                  <c:v>5120</c:v>
                </c:pt>
                <c:pt idx="102">
                  <c:v>5140</c:v>
                </c:pt>
                <c:pt idx="103">
                  <c:v>5160</c:v>
                </c:pt>
                <c:pt idx="104">
                  <c:v>5180</c:v>
                </c:pt>
                <c:pt idx="105">
                  <c:v>5200</c:v>
                </c:pt>
                <c:pt idx="106">
                  <c:v>5220</c:v>
                </c:pt>
                <c:pt idx="107">
                  <c:v>5240</c:v>
                </c:pt>
                <c:pt idx="108">
                  <c:v>5260</c:v>
                </c:pt>
                <c:pt idx="109">
                  <c:v>5280</c:v>
                </c:pt>
                <c:pt idx="110" formatCode="General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6-4A87-871A-B4012408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9053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05302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550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3376835236541598"/>
          <c:w val="0.69367369589345174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Curves'!$AA$11:$AA$60,'Performance Curves'!$AA$62:$AA$112)</c:f>
              <c:numCache>
                <c:formatCode>General</c:formatCode>
                <c:ptCount val="10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</c:numCache>
            </c:numRef>
          </c:cat>
          <c:val>
            <c:numRef>
              <c:f>('Performance Curves'!$AD$11:$AD$60,'Performance Curves'!$AD$62:$AD$112)</c:f>
              <c:numCache>
                <c:formatCode>_(* #,##0_);_(* \(#,##0\);_(* "-"??_);_(@_)</c:formatCode>
                <c:ptCount val="101"/>
                <c:pt idx="0">
                  <c:v>81</c:v>
                </c:pt>
                <c:pt idx="1">
                  <c:v>80.959999999999994</c:v>
                </c:pt>
                <c:pt idx="2">
                  <c:v>80.919999999999987</c:v>
                </c:pt>
                <c:pt idx="3">
                  <c:v>80.879999999999981</c:v>
                </c:pt>
                <c:pt idx="4">
                  <c:v>80.839999999999975</c:v>
                </c:pt>
                <c:pt idx="5">
                  <c:v>80.799999999999969</c:v>
                </c:pt>
                <c:pt idx="6">
                  <c:v>80.759999999999962</c:v>
                </c:pt>
                <c:pt idx="7">
                  <c:v>80.719999999999956</c:v>
                </c:pt>
                <c:pt idx="8">
                  <c:v>80.67999999999995</c:v>
                </c:pt>
                <c:pt idx="9">
                  <c:v>80.639999999999944</c:v>
                </c:pt>
                <c:pt idx="10">
                  <c:v>80.599999999999937</c:v>
                </c:pt>
                <c:pt idx="11">
                  <c:v>80.559999999999931</c:v>
                </c:pt>
                <c:pt idx="12">
                  <c:v>80.519999999999925</c:v>
                </c:pt>
                <c:pt idx="13">
                  <c:v>80.479999999999919</c:v>
                </c:pt>
                <c:pt idx="14">
                  <c:v>80.439999999999912</c:v>
                </c:pt>
                <c:pt idx="15">
                  <c:v>80.399999999999906</c:v>
                </c:pt>
                <c:pt idx="16">
                  <c:v>80.3599999999999</c:v>
                </c:pt>
                <c:pt idx="17">
                  <c:v>80.319999999999894</c:v>
                </c:pt>
                <c:pt idx="18">
                  <c:v>80.279999999999887</c:v>
                </c:pt>
                <c:pt idx="19">
                  <c:v>80.239999999999881</c:v>
                </c:pt>
                <c:pt idx="20">
                  <c:v>80.199999999999875</c:v>
                </c:pt>
                <c:pt idx="21">
                  <c:v>80.159999999999869</c:v>
                </c:pt>
                <c:pt idx="22">
                  <c:v>80.119999999999862</c:v>
                </c:pt>
                <c:pt idx="23">
                  <c:v>80.079999999999856</c:v>
                </c:pt>
                <c:pt idx="24">
                  <c:v>80.03999999999985</c:v>
                </c:pt>
                <c:pt idx="25">
                  <c:v>79.999999999999844</c:v>
                </c:pt>
                <c:pt idx="26">
                  <c:v>79.959999999999837</c:v>
                </c:pt>
                <c:pt idx="27">
                  <c:v>79.919999999999831</c:v>
                </c:pt>
                <c:pt idx="28">
                  <c:v>79.879999999999825</c:v>
                </c:pt>
                <c:pt idx="29">
                  <c:v>79.839999999999819</c:v>
                </c:pt>
                <c:pt idx="30">
                  <c:v>79.799999999999812</c:v>
                </c:pt>
                <c:pt idx="31">
                  <c:v>79.759999999999806</c:v>
                </c:pt>
                <c:pt idx="32">
                  <c:v>79.7199999999998</c:v>
                </c:pt>
                <c:pt idx="33">
                  <c:v>79.679999999999794</c:v>
                </c:pt>
                <c:pt idx="34">
                  <c:v>79.639999999999787</c:v>
                </c:pt>
                <c:pt idx="35">
                  <c:v>79.599999999999781</c:v>
                </c:pt>
                <c:pt idx="36">
                  <c:v>79.559999999999775</c:v>
                </c:pt>
                <c:pt idx="37">
                  <c:v>79.519999999999769</c:v>
                </c:pt>
                <c:pt idx="38">
                  <c:v>79.479999999999762</c:v>
                </c:pt>
                <c:pt idx="39">
                  <c:v>79.439999999999756</c:v>
                </c:pt>
                <c:pt idx="40">
                  <c:v>79.39999999999975</c:v>
                </c:pt>
                <c:pt idx="41">
                  <c:v>79.359999999999744</c:v>
                </c:pt>
                <c:pt idx="42">
                  <c:v>79.319999999999737</c:v>
                </c:pt>
                <c:pt idx="43">
                  <c:v>79.279999999999731</c:v>
                </c:pt>
                <c:pt idx="44">
                  <c:v>79.239999999999725</c:v>
                </c:pt>
                <c:pt idx="45">
                  <c:v>79.199999999999719</c:v>
                </c:pt>
                <c:pt idx="46">
                  <c:v>79.159999999999712</c:v>
                </c:pt>
                <c:pt idx="47">
                  <c:v>79.119999999999706</c:v>
                </c:pt>
                <c:pt idx="48">
                  <c:v>79.0799999999997</c:v>
                </c:pt>
                <c:pt idx="49">
                  <c:v>79.039999999999694</c:v>
                </c:pt>
                <c:pt idx="50">
                  <c:v>75</c:v>
                </c:pt>
                <c:pt idx="51">
                  <c:v>74.959999999999994</c:v>
                </c:pt>
                <c:pt idx="52">
                  <c:v>74.919999999999987</c:v>
                </c:pt>
                <c:pt idx="53">
                  <c:v>74.879999999999981</c:v>
                </c:pt>
                <c:pt idx="54">
                  <c:v>74.839999999999975</c:v>
                </c:pt>
                <c:pt idx="55">
                  <c:v>74.799999999999969</c:v>
                </c:pt>
                <c:pt idx="56">
                  <c:v>74.759999999999962</c:v>
                </c:pt>
                <c:pt idx="57">
                  <c:v>74.719999999999956</c:v>
                </c:pt>
                <c:pt idx="58">
                  <c:v>74.67999999999995</c:v>
                </c:pt>
                <c:pt idx="59">
                  <c:v>74.639999999999944</c:v>
                </c:pt>
                <c:pt idx="60">
                  <c:v>74.599999999999937</c:v>
                </c:pt>
                <c:pt idx="61">
                  <c:v>74.559999999999931</c:v>
                </c:pt>
                <c:pt idx="62">
                  <c:v>74.519999999999925</c:v>
                </c:pt>
                <c:pt idx="63">
                  <c:v>74.479999999999919</c:v>
                </c:pt>
                <c:pt idx="64">
                  <c:v>74.439999999999912</c:v>
                </c:pt>
                <c:pt idx="65">
                  <c:v>74.399999999999906</c:v>
                </c:pt>
                <c:pt idx="66">
                  <c:v>74.3599999999999</c:v>
                </c:pt>
                <c:pt idx="67">
                  <c:v>74.319999999999894</c:v>
                </c:pt>
                <c:pt idx="68">
                  <c:v>74.279999999999887</c:v>
                </c:pt>
                <c:pt idx="69">
                  <c:v>74.239999999999881</c:v>
                </c:pt>
                <c:pt idx="70">
                  <c:v>74.199999999999875</c:v>
                </c:pt>
                <c:pt idx="71">
                  <c:v>74.159999999999869</c:v>
                </c:pt>
                <c:pt idx="72">
                  <c:v>74.119999999999862</c:v>
                </c:pt>
                <c:pt idx="73">
                  <c:v>74.079999999999856</c:v>
                </c:pt>
                <c:pt idx="74">
                  <c:v>74.03999999999985</c:v>
                </c:pt>
                <c:pt idx="75">
                  <c:v>73.999999999999844</c:v>
                </c:pt>
                <c:pt idx="76">
                  <c:v>73.959999999999837</c:v>
                </c:pt>
                <c:pt idx="77">
                  <c:v>73.919999999999831</c:v>
                </c:pt>
                <c:pt idx="78">
                  <c:v>73.879999999999825</c:v>
                </c:pt>
                <c:pt idx="79">
                  <c:v>73.839999999999819</c:v>
                </c:pt>
                <c:pt idx="80">
                  <c:v>73.799999999999812</c:v>
                </c:pt>
                <c:pt idx="81">
                  <c:v>73.759999999999806</c:v>
                </c:pt>
                <c:pt idx="82">
                  <c:v>73.7199999999998</c:v>
                </c:pt>
                <c:pt idx="83">
                  <c:v>73.679999999999794</c:v>
                </c:pt>
                <c:pt idx="84">
                  <c:v>73.639999999999787</c:v>
                </c:pt>
                <c:pt idx="85">
                  <c:v>73.599999999999781</c:v>
                </c:pt>
                <c:pt idx="86">
                  <c:v>73.559999999999775</c:v>
                </c:pt>
                <c:pt idx="87">
                  <c:v>73.519999999999769</c:v>
                </c:pt>
                <c:pt idx="88">
                  <c:v>73.479999999999762</c:v>
                </c:pt>
                <c:pt idx="89">
                  <c:v>73.439999999999756</c:v>
                </c:pt>
                <c:pt idx="90">
                  <c:v>73.39999999999975</c:v>
                </c:pt>
                <c:pt idx="91">
                  <c:v>73.359999999999744</c:v>
                </c:pt>
                <c:pt idx="92">
                  <c:v>73.319999999999737</c:v>
                </c:pt>
                <c:pt idx="93">
                  <c:v>73.279999999999731</c:v>
                </c:pt>
                <c:pt idx="94">
                  <c:v>73.239999999999725</c:v>
                </c:pt>
                <c:pt idx="95">
                  <c:v>73.199999999999719</c:v>
                </c:pt>
                <c:pt idx="96">
                  <c:v>73.159999999999712</c:v>
                </c:pt>
                <c:pt idx="97">
                  <c:v>73.119999999999706</c:v>
                </c:pt>
                <c:pt idx="98">
                  <c:v>73.0799999999997</c:v>
                </c:pt>
                <c:pt idx="99">
                  <c:v>73.039999999999694</c:v>
                </c:pt>
                <c:pt idx="10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2-4DFD-BF59-D52F69C8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37878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Curves'!$AC$11:$AC$60,'Performance Curves'!$AC$62:$AC$112)</c:f>
              <c:numCache>
                <c:formatCode>_(* #,##0_);_(* \(#,##0\);_(* "-"??_);_(@_)</c:formatCode>
                <c:ptCount val="101"/>
                <c:pt idx="0" formatCode="General">
                  <c:v>4200</c:v>
                </c:pt>
                <c:pt idx="1">
                  <c:v>4222</c:v>
                </c:pt>
                <c:pt idx="2">
                  <c:v>4244</c:v>
                </c:pt>
                <c:pt idx="3">
                  <c:v>4266</c:v>
                </c:pt>
                <c:pt idx="4">
                  <c:v>4288</c:v>
                </c:pt>
                <c:pt idx="5">
                  <c:v>4310</c:v>
                </c:pt>
                <c:pt idx="6">
                  <c:v>4332</c:v>
                </c:pt>
                <c:pt idx="7">
                  <c:v>4354</c:v>
                </c:pt>
                <c:pt idx="8">
                  <c:v>4376</c:v>
                </c:pt>
                <c:pt idx="9">
                  <c:v>4398</c:v>
                </c:pt>
                <c:pt idx="10">
                  <c:v>4420</c:v>
                </c:pt>
                <c:pt idx="11">
                  <c:v>4442</c:v>
                </c:pt>
                <c:pt idx="12">
                  <c:v>4464</c:v>
                </c:pt>
                <c:pt idx="13">
                  <c:v>4486</c:v>
                </c:pt>
                <c:pt idx="14">
                  <c:v>4508</c:v>
                </c:pt>
                <c:pt idx="15">
                  <c:v>4530</c:v>
                </c:pt>
                <c:pt idx="16">
                  <c:v>4552</c:v>
                </c:pt>
                <c:pt idx="17">
                  <c:v>4574</c:v>
                </c:pt>
                <c:pt idx="18">
                  <c:v>4596</c:v>
                </c:pt>
                <c:pt idx="19">
                  <c:v>4618</c:v>
                </c:pt>
                <c:pt idx="20">
                  <c:v>4640</c:v>
                </c:pt>
                <c:pt idx="21">
                  <c:v>4662</c:v>
                </c:pt>
                <c:pt idx="22">
                  <c:v>4684</c:v>
                </c:pt>
                <c:pt idx="23">
                  <c:v>4706</c:v>
                </c:pt>
                <c:pt idx="24">
                  <c:v>4728</c:v>
                </c:pt>
                <c:pt idx="25">
                  <c:v>4750</c:v>
                </c:pt>
                <c:pt idx="26">
                  <c:v>4772</c:v>
                </c:pt>
                <c:pt idx="27">
                  <c:v>4794</c:v>
                </c:pt>
                <c:pt idx="28">
                  <c:v>4816</c:v>
                </c:pt>
                <c:pt idx="29">
                  <c:v>4838</c:v>
                </c:pt>
                <c:pt idx="30">
                  <c:v>4860</c:v>
                </c:pt>
                <c:pt idx="31">
                  <c:v>4882</c:v>
                </c:pt>
                <c:pt idx="32">
                  <c:v>4904</c:v>
                </c:pt>
                <c:pt idx="33">
                  <c:v>4926</c:v>
                </c:pt>
                <c:pt idx="34">
                  <c:v>4948</c:v>
                </c:pt>
                <c:pt idx="35">
                  <c:v>4970</c:v>
                </c:pt>
                <c:pt idx="36">
                  <c:v>4992</c:v>
                </c:pt>
                <c:pt idx="37">
                  <c:v>5014</c:v>
                </c:pt>
                <c:pt idx="38">
                  <c:v>5036</c:v>
                </c:pt>
                <c:pt idx="39">
                  <c:v>5058</c:v>
                </c:pt>
                <c:pt idx="40">
                  <c:v>5080</c:v>
                </c:pt>
                <c:pt idx="41">
                  <c:v>5102</c:v>
                </c:pt>
                <c:pt idx="42">
                  <c:v>5124</c:v>
                </c:pt>
                <c:pt idx="43">
                  <c:v>5146</c:v>
                </c:pt>
                <c:pt idx="44">
                  <c:v>5168</c:v>
                </c:pt>
                <c:pt idx="45">
                  <c:v>5190</c:v>
                </c:pt>
                <c:pt idx="46">
                  <c:v>5212</c:v>
                </c:pt>
                <c:pt idx="47">
                  <c:v>5234</c:v>
                </c:pt>
                <c:pt idx="48">
                  <c:v>5256</c:v>
                </c:pt>
                <c:pt idx="49">
                  <c:v>5278</c:v>
                </c:pt>
                <c:pt idx="50" formatCode="General">
                  <c:v>5100</c:v>
                </c:pt>
                <c:pt idx="51">
                  <c:v>5118</c:v>
                </c:pt>
                <c:pt idx="52">
                  <c:v>5136</c:v>
                </c:pt>
                <c:pt idx="53">
                  <c:v>5154</c:v>
                </c:pt>
                <c:pt idx="54">
                  <c:v>5172</c:v>
                </c:pt>
                <c:pt idx="55">
                  <c:v>5190</c:v>
                </c:pt>
                <c:pt idx="56">
                  <c:v>5208</c:v>
                </c:pt>
                <c:pt idx="57">
                  <c:v>5226</c:v>
                </c:pt>
                <c:pt idx="58">
                  <c:v>5244</c:v>
                </c:pt>
                <c:pt idx="59">
                  <c:v>5262</c:v>
                </c:pt>
                <c:pt idx="60">
                  <c:v>5280</c:v>
                </c:pt>
                <c:pt idx="61">
                  <c:v>5298</c:v>
                </c:pt>
                <c:pt idx="62">
                  <c:v>5316</c:v>
                </c:pt>
                <c:pt idx="63">
                  <c:v>5334</c:v>
                </c:pt>
                <c:pt idx="64">
                  <c:v>5352</c:v>
                </c:pt>
                <c:pt idx="65">
                  <c:v>5370</c:v>
                </c:pt>
                <c:pt idx="66">
                  <c:v>5388</c:v>
                </c:pt>
                <c:pt idx="67">
                  <c:v>5406</c:v>
                </c:pt>
                <c:pt idx="68">
                  <c:v>5424</c:v>
                </c:pt>
                <c:pt idx="69">
                  <c:v>5442</c:v>
                </c:pt>
                <c:pt idx="70">
                  <c:v>5460</c:v>
                </c:pt>
                <c:pt idx="71">
                  <c:v>5478</c:v>
                </c:pt>
                <c:pt idx="72">
                  <c:v>5496</c:v>
                </c:pt>
                <c:pt idx="73">
                  <c:v>5514</c:v>
                </c:pt>
                <c:pt idx="74">
                  <c:v>5532</c:v>
                </c:pt>
                <c:pt idx="75">
                  <c:v>5550</c:v>
                </c:pt>
                <c:pt idx="76">
                  <c:v>5568</c:v>
                </c:pt>
                <c:pt idx="77">
                  <c:v>5586</c:v>
                </c:pt>
                <c:pt idx="78">
                  <c:v>5604</c:v>
                </c:pt>
                <c:pt idx="79">
                  <c:v>5622</c:v>
                </c:pt>
                <c:pt idx="80">
                  <c:v>5640</c:v>
                </c:pt>
                <c:pt idx="81">
                  <c:v>5658</c:v>
                </c:pt>
                <c:pt idx="82">
                  <c:v>5676</c:v>
                </c:pt>
                <c:pt idx="83">
                  <c:v>5694</c:v>
                </c:pt>
                <c:pt idx="84">
                  <c:v>5712</c:v>
                </c:pt>
                <c:pt idx="85">
                  <c:v>5730</c:v>
                </c:pt>
                <c:pt idx="86">
                  <c:v>5748</c:v>
                </c:pt>
                <c:pt idx="87">
                  <c:v>5766</c:v>
                </c:pt>
                <c:pt idx="88">
                  <c:v>5784</c:v>
                </c:pt>
                <c:pt idx="89">
                  <c:v>5802</c:v>
                </c:pt>
                <c:pt idx="90">
                  <c:v>5820</c:v>
                </c:pt>
                <c:pt idx="91">
                  <c:v>5838</c:v>
                </c:pt>
                <c:pt idx="92">
                  <c:v>5856</c:v>
                </c:pt>
                <c:pt idx="93">
                  <c:v>5874</c:v>
                </c:pt>
                <c:pt idx="94">
                  <c:v>5892</c:v>
                </c:pt>
                <c:pt idx="95">
                  <c:v>5910</c:v>
                </c:pt>
                <c:pt idx="96">
                  <c:v>5928</c:v>
                </c:pt>
                <c:pt idx="97">
                  <c:v>5946</c:v>
                </c:pt>
                <c:pt idx="98">
                  <c:v>5964</c:v>
                </c:pt>
                <c:pt idx="99">
                  <c:v>5982</c:v>
                </c:pt>
                <c:pt idx="100" formatCode="General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2-4DFD-BF59-D52F69C8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6378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896781354051054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37878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575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3376835236541598"/>
          <c:w val="0.69478357380688127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Curves'!$AF$11:$AF$40,'Performance Curves'!$AF$42:$AF$117)</c:f>
              <c:numCache>
                <c:formatCode>General</c:formatCode>
                <c:ptCount val="10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</c:numCache>
            </c:numRef>
          </c:cat>
          <c:val>
            <c:numRef>
              <c:f>('Performance Curves'!$AI$11:$AI$40,'Performance Curves'!$AI$42:$AI$117)</c:f>
              <c:numCache>
                <c:formatCode>_(* #,##0_);_(* \(#,##0\);_(* "-"??_);_(@_)</c:formatCode>
                <c:ptCount val="106"/>
                <c:pt idx="0">
                  <c:v>85</c:v>
                </c:pt>
                <c:pt idx="1">
                  <c:v>84.966666666666669</c:v>
                </c:pt>
                <c:pt idx="2">
                  <c:v>84.933333333333337</c:v>
                </c:pt>
                <c:pt idx="3">
                  <c:v>84.9</c:v>
                </c:pt>
                <c:pt idx="4">
                  <c:v>84.866666666666674</c:v>
                </c:pt>
                <c:pt idx="5">
                  <c:v>84.833333333333343</c:v>
                </c:pt>
                <c:pt idx="6">
                  <c:v>84.800000000000011</c:v>
                </c:pt>
                <c:pt idx="7">
                  <c:v>84.76666666666668</c:v>
                </c:pt>
                <c:pt idx="8">
                  <c:v>84.733333333333348</c:v>
                </c:pt>
                <c:pt idx="9">
                  <c:v>84.700000000000017</c:v>
                </c:pt>
                <c:pt idx="10">
                  <c:v>84.666666666666686</c:v>
                </c:pt>
                <c:pt idx="11">
                  <c:v>84.633333333333354</c:v>
                </c:pt>
                <c:pt idx="12">
                  <c:v>84.600000000000023</c:v>
                </c:pt>
                <c:pt idx="13">
                  <c:v>84.566666666666691</c:v>
                </c:pt>
                <c:pt idx="14">
                  <c:v>84.53333333333336</c:v>
                </c:pt>
                <c:pt idx="15">
                  <c:v>84.500000000000028</c:v>
                </c:pt>
                <c:pt idx="16">
                  <c:v>84.466666666666697</c:v>
                </c:pt>
                <c:pt idx="17">
                  <c:v>84.433333333333366</c:v>
                </c:pt>
                <c:pt idx="18">
                  <c:v>84.400000000000034</c:v>
                </c:pt>
                <c:pt idx="19">
                  <c:v>84.366666666666703</c:v>
                </c:pt>
                <c:pt idx="20">
                  <c:v>84.333333333333371</c:v>
                </c:pt>
                <c:pt idx="21">
                  <c:v>84.30000000000004</c:v>
                </c:pt>
                <c:pt idx="22">
                  <c:v>84.266666666666708</c:v>
                </c:pt>
                <c:pt idx="23">
                  <c:v>84.233333333333377</c:v>
                </c:pt>
                <c:pt idx="24">
                  <c:v>84.200000000000045</c:v>
                </c:pt>
                <c:pt idx="25">
                  <c:v>84.166666666666714</c:v>
                </c:pt>
                <c:pt idx="26">
                  <c:v>84.133333333333383</c:v>
                </c:pt>
                <c:pt idx="27">
                  <c:v>84.100000000000051</c:v>
                </c:pt>
                <c:pt idx="28">
                  <c:v>84.06666666666672</c:v>
                </c:pt>
                <c:pt idx="29">
                  <c:v>84.033333333333388</c:v>
                </c:pt>
                <c:pt idx="30">
                  <c:v>79</c:v>
                </c:pt>
                <c:pt idx="31">
                  <c:v>78.959999999999994</c:v>
                </c:pt>
                <c:pt idx="32">
                  <c:v>78.919999999999987</c:v>
                </c:pt>
                <c:pt idx="33">
                  <c:v>78.879999999999981</c:v>
                </c:pt>
                <c:pt idx="34">
                  <c:v>78.839999999999975</c:v>
                </c:pt>
                <c:pt idx="35">
                  <c:v>78.799999999999969</c:v>
                </c:pt>
                <c:pt idx="36">
                  <c:v>78.759999999999962</c:v>
                </c:pt>
                <c:pt idx="37">
                  <c:v>78.719999999999956</c:v>
                </c:pt>
                <c:pt idx="38">
                  <c:v>78.67999999999995</c:v>
                </c:pt>
                <c:pt idx="39">
                  <c:v>78.639999999999944</c:v>
                </c:pt>
                <c:pt idx="40">
                  <c:v>78.599999999999937</c:v>
                </c:pt>
                <c:pt idx="41">
                  <c:v>78.559999999999931</c:v>
                </c:pt>
                <c:pt idx="42">
                  <c:v>78.519999999999925</c:v>
                </c:pt>
                <c:pt idx="43">
                  <c:v>78.479999999999919</c:v>
                </c:pt>
                <c:pt idx="44">
                  <c:v>78.439999999999912</c:v>
                </c:pt>
                <c:pt idx="45">
                  <c:v>78.399999999999906</c:v>
                </c:pt>
                <c:pt idx="46">
                  <c:v>78.3599999999999</c:v>
                </c:pt>
                <c:pt idx="47">
                  <c:v>78.319999999999894</c:v>
                </c:pt>
                <c:pt idx="48">
                  <c:v>78.279999999999887</c:v>
                </c:pt>
                <c:pt idx="49">
                  <c:v>78.239999999999881</c:v>
                </c:pt>
                <c:pt idx="50">
                  <c:v>78.199999999999875</c:v>
                </c:pt>
                <c:pt idx="51">
                  <c:v>78.159999999999869</c:v>
                </c:pt>
                <c:pt idx="52">
                  <c:v>78.119999999999862</c:v>
                </c:pt>
                <c:pt idx="53">
                  <c:v>78.079999999999856</c:v>
                </c:pt>
                <c:pt idx="54">
                  <c:v>78.03999999999985</c:v>
                </c:pt>
                <c:pt idx="55">
                  <c:v>77.999999999999844</c:v>
                </c:pt>
                <c:pt idx="56">
                  <c:v>77.959999999999837</c:v>
                </c:pt>
                <c:pt idx="57">
                  <c:v>77.919999999999831</c:v>
                </c:pt>
                <c:pt idx="58">
                  <c:v>77.879999999999825</c:v>
                </c:pt>
                <c:pt idx="59">
                  <c:v>77.839999999999819</c:v>
                </c:pt>
                <c:pt idx="60">
                  <c:v>77.799999999999812</c:v>
                </c:pt>
                <c:pt idx="61">
                  <c:v>77.759999999999806</c:v>
                </c:pt>
                <c:pt idx="62">
                  <c:v>77.7199999999998</c:v>
                </c:pt>
                <c:pt idx="63">
                  <c:v>77.679999999999794</c:v>
                </c:pt>
                <c:pt idx="64">
                  <c:v>77.639999999999787</c:v>
                </c:pt>
                <c:pt idx="65">
                  <c:v>77.599999999999781</c:v>
                </c:pt>
                <c:pt idx="66">
                  <c:v>77.559999999999775</c:v>
                </c:pt>
                <c:pt idx="67">
                  <c:v>77.519999999999769</c:v>
                </c:pt>
                <c:pt idx="68">
                  <c:v>77.479999999999762</c:v>
                </c:pt>
                <c:pt idx="69">
                  <c:v>77.439999999999756</c:v>
                </c:pt>
                <c:pt idx="70">
                  <c:v>77.39999999999975</c:v>
                </c:pt>
                <c:pt idx="71">
                  <c:v>77.359999999999744</c:v>
                </c:pt>
                <c:pt idx="72">
                  <c:v>77.319999999999737</c:v>
                </c:pt>
                <c:pt idx="73">
                  <c:v>77.279999999999731</c:v>
                </c:pt>
                <c:pt idx="74">
                  <c:v>77.239999999999725</c:v>
                </c:pt>
                <c:pt idx="75">
                  <c:v>77.199999999999719</c:v>
                </c:pt>
                <c:pt idx="76">
                  <c:v>77.159999999999712</c:v>
                </c:pt>
                <c:pt idx="77">
                  <c:v>77.119999999999706</c:v>
                </c:pt>
                <c:pt idx="78">
                  <c:v>77.0799999999997</c:v>
                </c:pt>
                <c:pt idx="79">
                  <c:v>77.039999999999694</c:v>
                </c:pt>
                <c:pt idx="80">
                  <c:v>76.999999999999687</c:v>
                </c:pt>
                <c:pt idx="81">
                  <c:v>76.959999999999681</c:v>
                </c:pt>
                <c:pt idx="82">
                  <c:v>76.919999999999675</c:v>
                </c:pt>
                <c:pt idx="83">
                  <c:v>76.879999999999669</c:v>
                </c:pt>
                <c:pt idx="84">
                  <c:v>76.839999999999662</c:v>
                </c:pt>
                <c:pt idx="85">
                  <c:v>76.799999999999656</c:v>
                </c:pt>
                <c:pt idx="86">
                  <c:v>76.75999999999965</c:v>
                </c:pt>
                <c:pt idx="87">
                  <c:v>76.719999999999644</c:v>
                </c:pt>
                <c:pt idx="88">
                  <c:v>76.679999999999637</c:v>
                </c:pt>
                <c:pt idx="89">
                  <c:v>76.639999999999631</c:v>
                </c:pt>
                <c:pt idx="90">
                  <c:v>76.599999999999625</c:v>
                </c:pt>
                <c:pt idx="91">
                  <c:v>76.559999999999619</c:v>
                </c:pt>
                <c:pt idx="92">
                  <c:v>76.519999999999612</c:v>
                </c:pt>
                <c:pt idx="93">
                  <c:v>76.479999999999606</c:v>
                </c:pt>
                <c:pt idx="94">
                  <c:v>76.4399999999996</c:v>
                </c:pt>
                <c:pt idx="95">
                  <c:v>76.399999999999594</c:v>
                </c:pt>
                <c:pt idx="96">
                  <c:v>76.359999999999587</c:v>
                </c:pt>
                <c:pt idx="97">
                  <c:v>76.319999999999581</c:v>
                </c:pt>
                <c:pt idx="98">
                  <c:v>76.279999999999575</c:v>
                </c:pt>
                <c:pt idx="99">
                  <c:v>76.239999999999569</c:v>
                </c:pt>
                <c:pt idx="100">
                  <c:v>76.199999999999562</c:v>
                </c:pt>
                <c:pt idx="101">
                  <c:v>76.159999999999556</c:v>
                </c:pt>
                <c:pt idx="102">
                  <c:v>76.11999999999955</c:v>
                </c:pt>
                <c:pt idx="103">
                  <c:v>76.079999999999544</c:v>
                </c:pt>
                <c:pt idx="104">
                  <c:v>76.039999999999537</c:v>
                </c:pt>
                <c:pt idx="10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7-4C03-9567-936F377B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38262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Curves'!$AH$11:$AH$40,'Performance Curves'!$AH$42:$AH$117)</c:f>
              <c:numCache>
                <c:formatCode>_(* #,##0_);_(* \(#,##0\);_(* "-"??_);_(@_)</c:formatCode>
                <c:ptCount val="106"/>
                <c:pt idx="0" formatCode="General">
                  <c:v>4200</c:v>
                </c:pt>
                <c:pt idx="1">
                  <c:v>4226.666666666667</c:v>
                </c:pt>
                <c:pt idx="2">
                  <c:v>4253.3333333333339</c:v>
                </c:pt>
                <c:pt idx="3">
                  <c:v>4280.0000000000009</c:v>
                </c:pt>
                <c:pt idx="4">
                  <c:v>4306.6666666666679</c:v>
                </c:pt>
                <c:pt idx="5">
                  <c:v>4333.3333333333348</c:v>
                </c:pt>
                <c:pt idx="6">
                  <c:v>4360.0000000000018</c:v>
                </c:pt>
                <c:pt idx="7">
                  <c:v>4386.6666666666688</c:v>
                </c:pt>
                <c:pt idx="8">
                  <c:v>4413.3333333333358</c:v>
                </c:pt>
                <c:pt idx="9">
                  <c:v>4440.0000000000027</c:v>
                </c:pt>
                <c:pt idx="10">
                  <c:v>4466.6666666666697</c:v>
                </c:pt>
                <c:pt idx="11">
                  <c:v>4493.3333333333367</c:v>
                </c:pt>
                <c:pt idx="12">
                  <c:v>4520.0000000000036</c:v>
                </c:pt>
                <c:pt idx="13">
                  <c:v>4546.6666666666706</c:v>
                </c:pt>
                <c:pt idx="14">
                  <c:v>4573.3333333333376</c:v>
                </c:pt>
                <c:pt idx="15">
                  <c:v>4600.0000000000045</c:v>
                </c:pt>
                <c:pt idx="16">
                  <c:v>4626.6666666666715</c:v>
                </c:pt>
                <c:pt idx="17">
                  <c:v>4653.3333333333385</c:v>
                </c:pt>
                <c:pt idx="18">
                  <c:v>4680.0000000000055</c:v>
                </c:pt>
                <c:pt idx="19">
                  <c:v>4706.6666666666724</c:v>
                </c:pt>
                <c:pt idx="20">
                  <c:v>4733.3333333333394</c:v>
                </c:pt>
                <c:pt idx="21">
                  <c:v>4760.0000000000064</c:v>
                </c:pt>
                <c:pt idx="22">
                  <c:v>4786.6666666666733</c:v>
                </c:pt>
                <c:pt idx="23">
                  <c:v>4813.3333333333403</c:v>
                </c:pt>
                <c:pt idx="24">
                  <c:v>4840.0000000000073</c:v>
                </c:pt>
                <c:pt idx="25">
                  <c:v>4866.6666666666742</c:v>
                </c:pt>
                <c:pt idx="26">
                  <c:v>4893.3333333333412</c:v>
                </c:pt>
                <c:pt idx="27">
                  <c:v>4920.0000000000082</c:v>
                </c:pt>
                <c:pt idx="28">
                  <c:v>4946.6666666666752</c:v>
                </c:pt>
                <c:pt idx="29">
                  <c:v>4973.3333333333421</c:v>
                </c:pt>
                <c:pt idx="30" formatCode="General">
                  <c:v>4700</c:v>
                </c:pt>
                <c:pt idx="31">
                  <c:v>4720</c:v>
                </c:pt>
                <c:pt idx="32">
                  <c:v>4740</c:v>
                </c:pt>
                <c:pt idx="33">
                  <c:v>4760</c:v>
                </c:pt>
                <c:pt idx="34">
                  <c:v>4780</c:v>
                </c:pt>
                <c:pt idx="35">
                  <c:v>4800</c:v>
                </c:pt>
                <c:pt idx="36">
                  <c:v>4820</c:v>
                </c:pt>
                <c:pt idx="37">
                  <c:v>4840</c:v>
                </c:pt>
                <c:pt idx="38">
                  <c:v>4860</c:v>
                </c:pt>
                <c:pt idx="39">
                  <c:v>4880</c:v>
                </c:pt>
                <c:pt idx="40">
                  <c:v>4900</c:v>
                </c:pt>
                <c:pt idx="41">
                  <c:v>4920</c:v>
                </c:pt>
                <c:pt idx="42">
                  <c:v>4940</c:v>
                </c:pt>
                <c:pt idx="43">
                  <c:v>4960</c:v>
                </c:pt>
                <c:pt idx="44">
                  <c:v>4980</c:v>
                </c:pt>
                <c:pt idx="45">
                  <c:v>5000</c:v>
                </c:pt>
                <c:pt idx="46">
                  <c:v>5020</c:v>
                </c:pt>
                <c:pt idx="47">
                  <c:v>5040</c:v>
                </c:pt>
                <c:pt idx="48">
                  <c:v>5060</c:v>
                </c:pt>
                <c:pt idx="49">
                  <c:v>5080</c:v>
                </c:pt>
                <c:pt idx="50">
                  <c:v>5100</c:v>
                </c:pt>
                <c:pt idx="51">
                  <c:v>5120</c:v>
                </c:pt>
                <c:pt idx="52">
                  <c:v>5140</c:v>
                </c:pt>
                <c:pt idx="53">
                  <c:v>5160</c:v>
                </c:pt>
                <c:pt idx="54">
                  <c:v>5180</c:v>
                </c:pt>
                <c:pt idx="55">
                  <c:v>5200</c:v>
                </c:pt>
                <c:pt idx="56">
                  <c:v>5220</c:v>
                </c:pt>
                <c:pt idx="57">
                  <c:v>5240</c:v>
                </c:pt>
                <c:pt idx="58">
                  <c:v>5260</c:v>
                </c:pt>
                <c:pt idx="59">
                  <c:v>5280</c:v>
                </c:pt>
                <c:pt idx="60">
                  <c:v>5300</c:v>
                </c:pt>
                <c:pt idx="61">
                  <c:v>5320</c:v>
                </c:pt>
                <c:pt idx="62">
                  <c:v>5340</c:v>
                </c:pt>
                <c:pt idx="63">
                  <c:v>5360</c:v>
                </c:pt>
                <c:pt idx="64">
                  <c:v>5380</c:v>
                </c:pt>
                <c:pt idx="65">
                  <c:v>5400</c:v>
                </c:pt>
                <c:pt idx="66">
                  <c:v>5420</c:v>
                </c:pt>
                <c:pt idx="67">
                  <c:v>5440</c:v>
                </c:pt>
                <c:pt idx="68">
                  <c:v>5460</c:v>
                </c:pt>
                <c:pt idx="69">
                  <c:v>5480</c:v>
                </c:pt>
                <c:pt idx="70">
                  <c:v>5500</c:v>
                </c:pt>
                <c:pt idx="71">
                  <c:v>5520</c:v>
                </c:pt>
                <c:pt idx="72">
                  <c:v>5540</c:v>
                </c:pt>
                <c:pt idx="73">
                  <c:v>5560</c:v>
                </c:pt>
                <c:pt idx="74">
                  <c:v>5580</c:v>
                </c:pt>
                <c:pt idx="75">
                  <c:v>5600</c:v>
                </c:pt>
                <c:pt idx="76">
                  <c:v>5620</c:v>
                </c:pt>
                <c:pt idx="77">
                  <c:v>5640</c:v>
                </c:pt>
                <c:pt idx="78">
                  <c:v>5660</c:v>
                </c:pt>
                <c:pt idx="79">
                  <c:v>5680</c:v>
                </c:pt>
                <c:pt idx="80">
                  <c:v>5700</c:v>
                </c:pt>
                <c:pt idx="81">
                  <c:v>5720</c:v>
                </c:pt>
                <c:pt idx="82">
                  <c:v>5740</c:v>
                </c:pt>
                <c:pt idx="83">
                  <c:v>5760</c:v>
                </c:pt>
                <c:pt idx="84">
                  <c:v>5780</c:v>
                </c:pt>
                <c:pt idx="85">
                  <c:v>5800</c:v>
                </c:pt>
                <c:pt idx="86">
                  <c:v>5820</c:v>
                </c:pt>
                <c:pt idx="87">
                  <c:v>5840</c:v>
                </c:pt>
                <c:pt idx="88">
                  <c:v>5860</c:v>
                </c:pt>
                <c:pt idx="89">
                  <c:v>5880</c:v>
                </c:pt>
                <c:pt idx="90">
                  <c:v>5900</c:v>
                </c:pt>
                <c:pt idx="91">
                  <c:v>5920</c:v>
                </c:pt>
                <c:pt idx="92">
                  <c:v>5940</c:v>
                </c:pt>
                <c:pt idx="93">
                  <c:v>5960</c:v>
                </c:pt>
                <c:pt idx="94">
                  <c:v>5980</c:v>
                </c:pt>
                <c:pt idx="95">
                  <c:v>6000</c:v>
                </c:pt>
                <c:pt idx="96">
                  <c:v>6020</c:v>
                </c:pt>
                <c:pt idx="97">
                  <c:v>6040</c:v>
                </c:pt>
                <c:pt idx="98">
                  <c:v>6060</c:v>
                </c:pt>
                <c:pt idx="99">
                  <c:v>6080</c:v>
                </c:pt>
                <c:pt idx="100">
                  <c:v>6100</c:v>
                </c:pt>
                <c:pt idx="101">
                  <c:v>6120</c:v>
                </c:pt>
                <c:pt idx="102">
                  <c:v>6140</c:v>
                </c:pt>
                <c:pt idx="103">
                  <c:v>6160</c:v>
                </c:pt>
                <c:pt idx="104">
                  <c:v>6180</c:v>
                </c:pt>
                <c:pt idx="105" formatCode="General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7-4C03-9567-936F377B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6382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07880133185349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4779771615008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38262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245283018867929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600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4017758046618E-2"/>
          <c:y val="0.13376835236541598"/>
          <c:w val="0.6925638179800222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Curves'!$AK$11:$AK$20,'Performance Curves'!$AK$22:$AK$71,'Performance Curves'!$AK$73:$AK$118)</c:f>
              <c:numCache>
                <c:formatCode>General</c:formatCode>
                <c:ptCount val="10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</c:numCache>
            </c:numRef>
          </c:cat>
          <c:val>
            <c:numRef>
              <c:f>('Performance Curves'!$AN$11:$AN$20,'Performance Curves'!$AN$22:$AN$71,'Performance Curves'!$AN$73:$AN$118)</c:f>
              <c:numCache>
                <c:formatCode>_(* #,##0_);_(* \(#,##0\);_(* "-"??_);_(@_)</c:formatCode>
                <c:ptCount val="106"/>
                <c:pt idx="0">
                  <c:v>89</c:v>
                </c:pt>
                <c:pt idx="1">
                  <c:v>88.9</c:v>
                </c:pt>
                <c:pt idx="2">
                  <c:v>88.800000000000011</c:v>
                </c:pt>
                <c:pt idx="3">
                  <c:v>88.700000000000017</c:v>
                </c:pt>
                <c:pt idx="4">
                  <c:v>88.600000000000023</c:v>
                </c:pt>
                <c:pt idx="5">
                  <c:v>88.500000000000028</c:v>
                </c:pt>
                <c:pt idx="6">
                  <c:v>88.400000000000034</c:v>
                </c:pt>
                <c:pt idx="7">
                  <c:v>88.30000000000004</c:v>
                </c:pt>
                <c:pt idx="8">
                  <c:v>88.200000000000045</c:v>
                </c:pt>
                <c:pt idx="9">
                  <c:v>88.100000000000051</c:v>
                </c:pt>
                <c:pt idx="10">
                  <c:v>85</c:v>
                </c:pt>
                <c:pt idx="11">
                  <c:v>84.96</c:v>
                </c:pt>
                <c:pt idx="12">
                  <c:v>84.919999999999987</c:v>
                </c:pt>
                <c:pt idx="13">
                  <c:v>84.879999999999981</c:v>
                </c:pt>
                <c:pt idx="14">
                  <c:v>84.839999999999975</c:v>
                </c:pt>
                <c:pt idx="15">
                  <c:v>84.799999999999969</c:v>
                </c:pt>
                <c:pt idx="16">
                  <c:v>84.759999999999962</c:v>
                </c:pt>
                <c:pt idx="17">
                  <c:v>84.719999999999956</c:v>
                </c:pt>
                <c:pt idx="18">
                  <c:v>84.67999999999995</c:v>
                </c:pt>
                <c:pt idx="19">
                  <c:v>84.639999999999944</c:v>
                </c:pt>
                <c:pt idx="20">
                  <c:v>84.599999999999937</c:v>
                </c:pt>
                <c:pt idx="21">
                  <c:v>84.559999999999931</c:v>
                </c:pt>
                <c:pt idx="22">
                  <c:v>84.519999999999925</c:v>
                </c:pt>
                <c:pt idx="23">
                  <c:v>84.479999999999919</c:v>
                </c:pt>
                <c:pt idx="24">
                  <c:v>84.439999999999912</c:v>
                </c:pt>
                <c:pt idx="25">
                  <c:v>84.399999999999906</c:v>
                </c:pt>
                <c:pt idx="26">
                  <c:v>84.3599999999999</c:v>
                </c:pt>
                <c:pt idx="27">
                  <c:v>84.319999999999894</c:v>
                </c:pt>
                <c:pt idx="28">
                  <c:v>84.279999999999887</c:v>
                </c:pt>
                <c:pt idx="29">
                  <c:v>84.239999999999881</c:v>
                </c:pt>
                <c:pt idx="30">
                  <c:v>84.199999999999875</c:v>
                </c:pt>
                <c:pt idx="31">
                  <c:v>84.159999999999869</c:v>
                </c:pt>
                <c:pt idx="32">
                  <c:v>84.119999999999862</c:v>
                </c:pt>
                <c:pt idx="33">
                  <c:v>84.079999999999856</c:v>
                </c:pt>
                <c:pt idx="34">
                  <c:v>84.03999999999985</c:v>
                </c:pt>
                <c:pt idx="35">
                  <c:v>83.999999999999844</c:v>
                </c:pt>
                <c:pt idx="36">
                  <c:v>83.959999999999837</c:v>
                </c:pt>
                <c:pt idx="37">
                  <c:v>83.919999999999831</c:v>
                </c:pt>
                <c:pt idx="38">
                  <c:v>83.879999999999825</c:v>
                </c:pt>
                <c:pt idx="39">
                  <c:v>83.839999999999819</c:v>
                </c:pt>
                <c:pt idx="40">
                  <c:v>83.799999999999812</c:v>
                </c:pt>
                <c:pt idx="41">
                  <c:v>83.759999999999806</c:v>
                </c:pt>
                <c:pt idx="42">
                  <c:v>83.7199999999998</c:v>
                </c:pt>
                <c:pt idx="43">
                  <c:v>83.679999999999794</c:v>
                </c:pt>
                <c:pt idx="44">
                  <c:v>83.639999999999787</c:v>
                </c:pt>
                <c:pt idx="45">
                  <c:v>83.599999999999781</c:v>
                </c:pt>
                <c:pt idx="46">
                  <c:v>83.559999999999775</c:v>
                </c:pt>
                <c:pt idx="47">
                  <c:v>83.519999999999769</c:v>
                </c:pt>
                <c:pt idx="48">
                  <c:v>83.479999999999762</c:v>
                </c:pt>
                <c:pt idx="49">
                  <c:v>83.439999999999756</c:v>
                </c:pt>
                <c:pt idx="50">
                  <c:v>83.39999999999975</c:v>
                </c:pt>
                <c:pt idx="51">
                  <c:v>83.359999999999744</c:v>
                </c:pt>
                <c:pt idx="52">
                  <c:v>83.319999999999737</c:v>
                </c:pt>
                <c:pt idx="53">
                  <c:v>83.279999999999731</c:v>
                </c:pt>
                <c:pt idx="54">
                  <c:v>83.239999999999725</c:v>
                </c:pt>
                <c:pt idx="55">
                  <c:v>83.199999999999719</c:v>
                </c:pt>
                <c:pt idx="56">
                  <c:v>83.159999999999712</c:v>
                </c:pt>
                <c:pt idx="57">
                  <c:v>83.119999999999706</c:v>
                </c:pt>
                <c:pt idx="58">
                  <c:v>83.0799999999997</c:v>
                </c:pt>
                <c:pt idx="59">
                  <c:v>83.039999999999694</c:v>
                </c:pt>
                <c:pt idx="60">
                  <c:v>79</c:v>
                </c:pt>
                <c:pt idx="61">
                  <c:v>78.955555555555549</c:v>
                </c:pt>
                <c:pt idx="62">
                  <c:v>78.911111111111097</c:v>
                </c:pt>
                <c:pt idx="63">
                  <c:v>78.866666666666646</c:v>
                </c:pt>
                <c:pt idx="64">
                  <c:v>78.822222222222194</c:v>
                </c:pt>
                <c:pt idx="65">
                  <c:v>78.777777777777743</c:v>
                </c:pt>
                <c:pt idx="66">
                  <c:v>78.733333333333292</c:v>
                </c:pt>
                <c:pt idx="67">
                  <c:v>78.68888888888884</c:v>
                </c:pt>
                <c:pt idx="68">
                  <c:v>78.644444444444389</c:v>
                </c:pt>
                <c:pt idx="69">
                  <c:v>78.599999999999937</c:v>
                </c:pt>
                <c:pt idx="70">
                  <c:v>78.555555555555486</c:v>
                </c:pt>
                <c:pt idx="71">
                  <c:v>78.511111111111035</c:v>
                </c:pt>
                <c:pt idx="72">
                  <c:v>78.466666666666583</c:v>
                </c:pt>
                <c:pt idx="73">
                  <c:v>78.422222222222132</c:v>
                </c:pt>
                <c:pt idx="74">
                  <c:v>78.377777777777681</c:v>
                </c:pt>
                <c:pt idx="75">
                  <c:v>78.333333333333229</c:v>
                </c:pt>
                <c:pt idx="76">
                  <c:v>78.288888888888778</c:v>
                </c:pt>
                <c:pt idx="77">
                  <c:v>78.244444444444326</c:v>
                </c:pt>
                <c:pt idx="78">
                  <c:v>78.199999999999875</c:v>
                </c:pt>
                <c:pt idx="79">
                  <c:v>78.155555555555424</c:v>
                </c:pt>
                <c:pt idx="80">
                  <c:v>78.111111111110972</c:v>
                </c:pt>
                <c:pt idx="81">
                  <c:v>78.066666666666521</c:v>
                </c:pt>
                <c:pt idx="82">
                  <c:v>78.022222222222069</c:v>
                </c:pt>
                <c:pt idx="83">
                  <c:v>77.977777777777618</c:v>
                </c:pt>
                <c:pt idx="84">
                  <c:v>77.933333333333167</c:v>
                </c:pt>
                <c:pt idx="85">
                  <c:v>77.888888888888715</c:v>
                </c:pt>
                <c:pt idx="86">
                  <c:v>77.844444444444264</c:v>
                </c:pt>
                <c:pt idx="87">
                  <c:v>77.799999999999812</c:v>
                </c:pt>
                <c:pt idx="88">
                  <c:v>77.755555555555361</c:v>
                </c:pt>
                <c:pt idx="89">
                  <c:v>77.71111111111091</c:v>
                </c:pt>
                <c:pt idx="90">
                  <c:v>77.666666666666458</c:v>
                </c:pt>
                <c:pt idx="91">
                  <c:v>77.622222222222007</c:v>
                </c:pt>
                <c:pt idx="92">
                  <c:v>77.577777777777555</c:v>
                </c:pt>
                <c:pt idx="93">
                  <c:v>77.533333333333104</c:v>
                </c:pt>
                <c:pt idx="94">
                  <c:v>77.488888888888653</c:v>
                </c:pt>
                <c:pt idx="95">
                  <c:v>77.444444444444201</c:v>
                </c:pt>
                <c:pt idx="96">
                  <c:v>77.39999999999975</c:v>
                </c:pt>
                <c:pt idx="97">
                  <c:v>77.355555555555298</c:v>
                </c:pt>
                <c:pt idx="98">
                  <c:v>77.311111111110847</c:v>
                </c:pt>
                <c:pt idx="99">
                  <c:v>77.266666666666396</c:v>
                </c:pt>
                <c:pt idx="100">
                  <c:v>77.222222222221944</c:v>
                </c:pt>
                <c:pt idx="101">
                  <c:v>77.177777777777493</c:v>
                </c:pt>
                <c:pt idx="102">
                  <c:v>77.133333333333042</c:v>
                </c:pt>
                <c:pt idx="103">
                  <c:v>77.08888888888859</c:v>
                </c:pt>
                <c:pt idx="104">
                  <c:v>77.044444444444139</c:v>
                </c:pt>
                <c:pt idx="10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4677-9B53-6000353C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45310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Curves'!$AM$11:$AM$20,'Performance Curves'!$AM$22:$AM$71,'Performance Curves'!$AM$73:$AM$118)</c:f>
              <c:numCache>
                <c:formatCode>_(* #,##0_);_(* \(#,##0\);_(* "-"??_);_(@_)</c:formatCode>
                <c:ptCount val="106"/>
                <c:pt idx="0" formatCode="General">
                  <c:v>4200</c:v>
                </c:pt>
                <c:pt idx="1">
                  <c:v>4230</c:v>
                </c:pt>
                <c:pt idx="2">
                  <c:v>4260</c:v>
                </c:pt>
                <c:pt idx="3">
                  <c:v>4290</c:v>
                </c:pt>
                <c:pt idx="4">
                  <c:v>4320</c:v>
                </c:pt>
                <c:pt idx="5">
                  <c:v>4350</c:v>
                </c:pt>
                <c:pt idx="6">
                  <c:v>4380</c:v>
                </c:pt>
                <c:pt idx="7">
                  <c:v>4410</c:v>
                </c:pt>
                <c:pt idx="8">
                  <c:v>4440</c:v>
                </c:pt>
                <c:pt idx="9">
                  <c:v>4470</c:v>
                </c:pt>
                <c:pt idx="10" formatCode="General">
                  <c:v>4300</c:v>
                </c:pt>
                <c:pt idx="11">
                  <c:v>4324</c:v>
                </c:pt>
                <c:pt idx="12">
                  <c:v>4348</c:v>
                </c:pt>
                <c:pt idx="13">
                  <c:v>4372</c:v>
                </c:pt>
                <c:pt idx="14">
                  <c:v>4396</c:v>
                </c:pt>
                <c:pt idx="15">
                  <c:v>4420</c:v>
                </c:pt>
                <c:pt idx="16">
                  <c:v>4444</c:v>
                </c:pt>
                <c:pt idx="17">
                  <c:v>4468</c:v>
                </c:pt>
                <c:pt idx="18">
                  <c:v>4492</c:v>
                </c:pt>
                <c:pt idx="19">
                  <c:v>4516</c:v>
                </c:pt>
                <c:pt idx="20">
                  <c:v>4540</c:v>
                </c:pt>
                <c:pt idx="21">
                  <c:v>4564</c:v>
                </c:pt>
                <c:pt idx="22">
                  <c:v>4588</c:v>
                </c:pt>
                <c:pt idx="23">
                  <c:v>4612</c:v>
                </c:pt>
                <c:pt idx="24">
                  <c:v>4636</c:v>
                </c:pt>
                <c:pt idx="25">
                  <c:v>4660</c:v>
                </c:pt>
                <c:pt idx="26">
                  <c:v>4684</c:v>
                </c:pt>
                <c:pt idx="27">
                  <c:v>4708</c:v>
                </c:pt>
                <c:pt idx="28">
                  <c:v>4732</c:v>
                </c:pt>
                <c:pt idx="29">
                  <c:v>4756</c:v>
                </c:pt>
                <c:pt idx="30">
                  <c:v>4780</c:v>
                </c:pt>
                <c:pt idx="31">
                  <c:v>4804</c:v>
                </c:pt>
                <c:pt idx="32">
                  <c:v>4828</c:v>
                </c:pt>
                <c:pt idx="33">
                  <c:v>4852</c:v>
                </c:pt>
                <c:pt idx="34">
                  <c:v>4876</c:v>
                </c:pt>
                <c:pt idx="35">
                  <c:v>4900</c:v>
                </c:pt>
                <c:pt idx="36">
                  <c:v>4924</c:v>
                </c:pt>
                <c:pt idx="37">
                  <c:v>4948</c:v>
                </c:pt>
                <c:pt idx="38">
                  <c:v>4972</c:v>
                </c:pt>
                <c:pt idx="39">
                  <c:v>4996</c:v>
                </c:pt>
                <c:pt idx="40">
                  <c:v>5020</c:v>
                </c:pt>
                <c:pt idx="41">
                  <c:v>5044</c:v>
                </c:pt>
                <c:pt idx="42">
                  <c:v>5068</c:v>
                </c:pt>
                <c:pt idx="43">
                  <c:v>5092</c:v>
                </c:pt>
                <c:pt idx="44">
                  <c:v>5116</c:v>
                </c:pt>
                <c:pt idx="45">
                  <c:v>5140</c:v>
                </c:pt>
                <c:pt idx="46">
                  <c:v>5164</c:v>
                </c:pt>
                <c:pt idx="47">
                  <c:v>5188</c:v>
                </c:pt>
                <c:pt idx="48">
                  <c:v>5212</c:v>
                </c:pt>
                <c:pt idx="49">
                  <c:v>5236</c:v>
                </c:pt>
                <c:pt idx="50">
                  <c:v>5260</c:v>
                </c:pt>
                <c:pt idx="51">
                  <c:v>5284</c:v>
                </c:pt>
                <c:pt idx="52">
                  <c:v>5308</c:v>
                </c:pt>
                <c:pt idx="53">
                  <c:v>5332</c:v>
                </c:pt>
                <c:pt idx="54">
                  <c:v>5356</c:v>
                </c:pt>
                <c:pt idx="55">
                  <c:v>5380</c:v>
                </c:pt>
                <c:pt idx="56">
                  <c:v>5404</c:v>
                </c:pt>
                <c:pt idx="57">
                  <c:v>5428</c:v>
                </c:pt>
                <c:pt idx="58">
                  <c:v>5452</c:v>
                </c:pt>
                <c:pt idx="59">
                  <c:v>5476</c:v>
                </c:pt>
                <c:pt idx="60" formatCode="General">
                  <c:v>5300</c:v>
                </c:pt>
                <c:pt idx="61">
                  <c:v>5315.5555555555557</c:v>
                </c:pt>
                <c:pt idx="62">
                  <c:v>5331.1111111111113</c:v>
                </c:pt>
                <c:pt idx="63">
                  <c:v>5346.666666666667</c:v>
                </c:pt>
                <c:pt idx="64">
                  <c:v>5362.2222222222226</c:v>
                </c:pt>
                <c:pt idx="65">
                  <c:v>5377.7777777777783</c:v>
                </c:pt>
                <c:pt idx="66">
                  <c:v>5393.3333333333339</c:v>
                </c:pt>
                <c:pt idx="67">
                  <c:v>5408.8888888888896</c:v>
                </c:pt>
                <c:pt idx="68">
                  <c:v>5424.4444444444453</c:v>
                </c:pt>
                <c:pt idx="69">
                  <c:v>5440.0000000000009</c:v>
                </c:pt>
                <c:pt idx="70">
                  <c:v>5455.5555555555566</c:v>
                </c:pt>
                <c:pt idx="71">
                  <c:v>5471.1111111111122</c:v>
                </c:pt>
                <c:pt idx="72">
                  <c:v>5486.6666666666679</c:v>
                </c:pt>
                <c:pt idx="73">
                  <c:v>5502.2222222222235</c:v>
                </c:pt>
                <c:pt idx="74">
                  <c:v>5517.7777777777792</c:v>
                </c:pt>
                <c:pt idx="75">
                  <c:v>5533.3333333333348</c:v>
                </c:pt>
                <c:pt idx="76">
                  <c:v>5548.8888888888905</c:v>
                </c:pt>
                <c:pt idx="77">
                  <c:v>5564.4444444444462</c:v>
                </c:pt>
                <c:pt idx="78">
                  <c:v>5580.0000000000018</c:v>
                </c:pt>
                <c:pt idx="79">
                  <c:v>5595.5555555555575</c:v>
                </c:pt>
                <c:pt idx="80">
                  <c:v>5611.1111111111131</c:v>
                </c:pt>
                <c:pt idx="81">
                  <c:v>5626.6666666666688</c:v>
                </c:pt>
                <c:pt idx="82">
                  <c:v>5642.2222222222244</c:v>
                </c:pt>
                <c:pt idx="83">
                  <c:v>5657.7777777777801</c:v>
                </c:pt>
                <c:pt idx="84">
                  <c:v>5673.3333333333358</c:v>
                </c:pt>
                <c:pt idx="85">
                  <c:v>5688.8888888888914</c:v>
                </c:pt>
                <c:pt idx="86">
                  <c:v>5704.4444444444471</c:v>
                </c:pt>
                <c:pt idx="87">
                  <c:v>5720.0000000000027</c:v>
                </c:pt>
                <c:pt idx="88">
                  <c:v>5735.5555555555584</c:v>
                </c:pt>
                <c:pt idx="89">
                  <c:v>5751.111111111114</c:v>
                </c:pt>
                <c:pt idx="90">
                  <c:v>5766.6666666666697</c:v>
                </c:pt>
                <c:pt idx="91">
                  <c:v>5782.2222222222254</c:v>
                </c:pt>
                <c:pt idx="92">
                  <c:v>5797.777777777781</c:v>
                </c:pt>
                <c:pt idx="93">
                  <c:v>5813.3333333333367</c:v>
                </c:pt>
                <c:pt idx="94">
                  <c:v>5828.8888888888923</c:v>
                </c:pt>
                <c:pt idx="95">
                  <c:v>5844.444444444448</c:v>
                </c:pt>
                <c:pt idx="96">
                  <c:v>5860.0000000000036</c:v>
                </c:pt>
                <c:pt idx="97">
                  <c:v>5875.5555555555593</c:v>
                </c:pt>
                <c:pt idx="98">
                  <c:v>5891.111111111115</c:v>
                </c:pt>
                <c:pt idx="99">
                  <c:v>5906.6666666666706</c:v>
                </c:pt>
                <c:pt idx="100">
                  <c:v>5922.2222222222263</c:v>
                </c:pt>
                <c:pt idx="101">
                  <c:v>5937.7777777777819</c:v>
                </c:pt>
                <c:pt idx="102">
                  <c:v>5953.3333333333376</c:v>
                </c:pt>
                <c:pt idx="103">
                  <c:v>5968.8888888888932</c:v>
                </c:pt>
                <c:pt idx="104">
                  <c:v>5984.4444444444489</c:v>
                </c:pt>
                <c:pt idx="105" formatCode="General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4-4677-9B53-6000353C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8453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07880133185349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5310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1000 RPM, 625 PSIG SUCTION</a:t>
            </a:r>
          </a:p>
        </c:rich>
      </c:tx>
      <c:layout>
        <c:manualLayout>
          <c:xMode val="edge"/>
          <c:yMode val="edge"/>
          <c:x val="0.32963374028856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73584905662E-2"/>
          <c:y val="0.13376835236541598"/>
          <c:w val="0.69034406215316313"/>
          <c:h val="0.74551386623164762"/>
        </c:manualLayout>
      </c:layout>
      <c:lineChart>
        <c:grouping val="standard"/>
        <c:varyColors val="0"/>
        <c:ser>
          <c:idx val="3"/>
          <c:order val="1"/>
          <c:tx>
            <c:strRef>
              <c:f>'Performance Curves'!$E$10</c:f>
              <c:strCache>
                <c:ptCount val="1"/>
                <c:pt idx="0">
                  <c:v>Unit Injection Rate (mcf/d)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('Performance Curves'!$AP$11:$AP$40,'Performance Curves'!$AP$42:$AP$122)</c:f>
              <c:numCache>
                <c:formatCode>General</c:formatCode>
                <c:ptCount val="111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  <c:pt idx="6">
                  <c:v>1360</c:v>
                </c:pt>
                <c:pt idx="7">
                  <c:v>1370</c:v>
                </c:pt>
                <c:pt idx="8">
                  <c:v>1380</c:v>
                </c:pt>
                <c:pt idx="9">
                  <c:v>1390</c:v>
                </c:pt>
                <c:pt idx="10">
                  <c:v>1400</c:v>
                </c:pt>
                <c:pt idx="11">
                  <c:v>1410</c:v>
                </c:pt>
                <c:pt idx="12">
                  <c:v>1420</c:v>
                </c:pt>
                <c:pt idx="13">
                  <c:v>1430</c:v>
                </c:pt>
                <c:pt idx="14">
                  <c:v>1440</c:v>
                </c:pt>
                <c:pt idx="15">
                  <c:v>1450</c:v>
                </c:pt>
                <c:pt idx="16">
                  <c:v>1460</c:v>
                </c:pt>
                <c:pt idx="17">
                  <c:v>1470</c:v>
                </c:pt>
                <c:pt idx="18">
                  <c:v>1480</c:v>
                </c:pt>
                <c:pt idx="19">
                  <c:v>1490</c:v>
                </c:pt>
                <c:pt idx="20">
                  <c:v>1500</c:v>
                </c:pt>
                <c:pt idx="21">
                  <c:v>1510</c:v>
                </c:pt>
                <c:pt idx="22">
                  <c:v>1520</c:v>
                </c:pt>
                <c:pt idx="23">
                  <c:v>1530</c:v>
                </c:pt>
                <c:pt idx="24">
                  <c:v>1540</c:v>
                </c:pt>
                <c:pt idx="25">
                  <c:v>1550</c:v>
                </c:pt>
                <c:pt idx="26">
                  <c:v>1560</c:v>
                </c:pt>
                <c:pt idx="27">
                  <c:v>1570</c:v>
                </c:pt>
                <c:pt idx="28">
                  <c:v>1580</c:v>
                </c:pt>
                <c:pt idx="29">
                  <c:v>1590</c:v>
                </c:pt>
                <c:pt idx="30">
                  <c:v>1600</c:v>
                </c:pt>
                <c:pt idx="31">
                  <c:v>1610</c:v>
                </c:pt>
                <c:pt idx="32">
                  <c:v>1620</c:v>
                </c:pt>
                <c:pt idx="33">
                  <c:v>1630</c:v>
                </c:pt>
                <c:pt idx="34">
                  <c:v>1640</c:v>
                </c:pt>
                <c:pt idx="35">
                  <c:v>1650</c:v>
                </c:pt>
                <c:pt idx="36">
                  <c:v>1660</c:v>
                </c:pt>
                <c:pt idx="37">
                  <c:v>1670</c:v>
                </c:pt>
                <c:pt idx="38">
                  <c:v>1680</c:v>
                </c:pt>
                <c:pt idx="39">
                  <c:v>1690</c:v>
                </c:pt>
                <c:pt idx="40">
                  <c:v>1700</c:v>
                </c:pt>
                <c:pt idx="41">
                  <c:v>1710</c:v>
                </c:pt>
                <c:pt idx="42">
                  <c:v>1720</c:v>
                </c:pt>
                <c:pt idx="43">
                  <c:v>1730</c:v>
                </c:pt>
                <c:pt idx="44">
                  <c:v>1740</c:v>
                </c:pt>
                <c:pt idx="45">
                  <c:v>1750</c:v>
                </c:pt>
                <c:pt idx="46">
                  <c:v>1760</c:v>
                </c:pt>
                <c:pt idx="47">
                  <c:v>1770</c:v>
                </c:pt>
                <c:pt idx="48">
                  <c:v>1780</c:v>
                </c:pt>
                <c:pt idx="49">
                  <c:v>1790</c:v>
                </c:pt>
                <c:pt idx="50">
                  <c:v>1800</c:v>
                </c:pt>
                <c:pt idx="51">
                  <c:v>1810</c:v>
                </c:pt>
                <c:pt idx="52">
                  <c:v>1820</c:v>
                </c:pt>
                <c:pt idx="53">
                  <c:v>1830</c:v>
                </c:pt>
                <c:pt idx="54">
                  <c:v>1840</c:v>
                </c:pt>
                <c:pt idx="55">
                  <c:v>1850</c:v>
                </c:pt>
                <c:pt idx="56">
                  <c:v>1860</c:v>
                </c:pt>
                <c:pt idx="57">
                  <c:v>1870</c:v>
                </c:pt>
                <c:pt idx="58">
                  <c:v>1880</c:v>
                </c:pt>
                <c:pt idx="59">
                  <c:v>1890</c:v>
                </c:pt>
                <c:pt idx="60">
                  <c:v>1900</c:v>
                </c:pt>
                <c:pt idx="61">
                  <c:v>1910</c:v>
                </c:pt>
                <c:pt idx="62">
                  <c:v>1920</c:v>
                </c:pt>
                <c:pt idx="63">
                  <c:v>1930</c:v>
                </c:pt>
                <c:pt idx="64">
                  <c:v>1940</c:v>
                </c:pt>
                <c:pt idx="65">
                  <c:v>1950</c:v>
                </c:pt>
                <c:pt idx="66">
                  <c:v>1960</c:v>
                </c:pt>
                <c:pt idx="67">
                  <c:v>1970</c:v>
                </c:pt>
                <c:pt idx="68">
                  <c:v>1980</c:v>
                </c:pt>
                <c:pt idx="69">
                  <c:v>1990</c:v>
                </c:pt>
                <c:pt idx="70">
                  <c:v>2000</c:v>
                </c:pt>
                <c:pt idx="71">
                  <c:v>2010</c:v>
                </c:pt>
                <c:pt idx="72">
                  <c:v>2020</c:v>
                </c:pt>
                <c:pt idx="73">
                  <c:v>2030</c:v>
                </c:pt>
                <c:pt idx="74">
                  <c:v>2040</c:v>
                </c:pt>
                <c:pt idx="75">
                  <c:v>2050</c:v>
                </c:pt>
                <c:pt idx="76">
                  <c:v>2060</c:v>
                </c:pt>
                <c:pt idx="77">
                  <c:v>2070</c:v>
                </c:pt>
                <c:pt idx="78">
                  <c:v>2080</c:v>
                </c:pt>
                <c:pt idx="79">
                  <c:v>2090</c:v>
                </c:pt>
                <c:pt idx="80">
                  <c:v>2100</c:v>
                </c:pt>
                <c:pt idx="81">
                  <c:v>2110</c:v>
                </c:pt>
                <c:pt idx="82">
                  <c:v>2120</c:v>
                </c:pt>
                <c:pt idx="83">
                  <c:v>2130</c:v>
                </c:pt>
                <c:pt idx="84">
                  <c:v>2140</c:v>
                </c:pt>
                <c:pt idx="85">
                  <c:v>2150</c:v>
                </c:pt>
                <c:pt idx="86">
                  <c:v>2160</c:v>
                </c:pt>
                <c:pt idx="87">
                  <c:v>2170</c:v>
                </c:pt>
                <c:pt idx="88">
                  <c:v>2180</c:v>
                </c:pt>
                <c:pt idx="89">
                  <c:v>2190</c:v>
                </c:pt>
                <c:pt idx="90">
                  <c:v>2200</c:v>
                </c:pt>
                <c:pt idx="91">
                  <c:v>2210</c:v>
                </c:pt>
                <c:pt idx="92">
                  <c:v>2220</c:v>
                </c:pt>
                <c:pt idx="93">
                  <c:v>2230</c:v>
                </c:pt>
                <c:pt idx="94">
                  <c:v>2240</c:v>
                </c:pt>
                <c:pt idx="95">
                  <c:v>2250</c:v>
                </c:pt>
                <c:pt idx="96">
                  <c:v>2260</c:v>
                </c:pt>
                <c:pt idx="97">
                  <c:v>2270</c:v>
                </c:pt>
                <c:pt idx="98">
                  <c:v>2280</c:v>
                </c:pt>
                <c:pt idx="99">
                  <c:v>2290</c:v>
                </c:pt>
                <c:pt idx="100">
                  <c:v>2300</c:v>
                </c:pt>
                <c:pt idx="101">
                  <c:v>2310</c:v>
                </c:pt>
                <c:pt idx="102">
                  <c:v>2320</c:v>
                </c:pt>
                <c:pt idx="103">
                  <c:v>2330</c:v>
                </c:pt>
                <c:pt idx="104">
                  <c:v>2340</c:v>
                </c:pt>
                <c:pt idx="105">
                  <c:v>2350</c:v>
                </c:pt>
                <c:pt idx="106">
                  <c:v>2360</c:v>
                </c:pt>
                <c:pt idx="107">
                  <c:v>2370</c:v>
                </c:pt>
                <c:pt idx="108">
                  <c:v>2380</c:v>
                </c:pt>
                <c:pt idx="109">
                  <c:v>2390</c:v>
                </c:pt>
                <c:pt idx="110">
                  <c:v>2400</c:v>
                </c:pt>
              </c:numCache>
            </c:numRef>
          </c:cat>
          <c:val>
            <c:numRef>
              <c:f>('Performance Curves'!$AS$11:$AS$40,'Performance Curves'!$AS$42:$AS$122)</c:f>
              <c:numCache>
                <c:formatCode>_(* #,##0_);_(* \(#,##0\);_(* "-"??_);_(@_)</c:formatCode>
                <c:ptCount val="111"/>
                <c:pt idx="0">
                  <c:v>90</c:v>
                </c:pt>
                <c:pt idx="1">
                  <c:v>89.966666666666669</c:v>
                </c:pt>
                <c:pt idx="2">
                  <c:v>89.933333333333337</c:v>
                </c:pt>
                <c:pt idx="3">
                  <c:v>89.9</c:v>
                </c:pt>
                <c:pt idx="4">
                  <c:v>89.866666666666674</c:v>
                </c:pt>
                <c:pt idx="5">
                  <c:v>89.833333333333343</c:v>
                </c:pt>
                <c:pt idx="6">
                  <c:v>89.800000000000011</c:v>
                </c:pt>
                <c:pt idx="7">
                  <c:v>89.76666666666668</c:v>
                </c:pt>
                <c:pt idx="8">
                  <c:v>89.733333333333348</c:v>
                </c:pt>
                <c:pt idx="9">
                  <c:v>89.700000000000017</c:v>
                </c:pt>
                <c:pt idx="10">
                  <c:v>89.666666666666686</c:v>
                </c:pt>
                <c:pt idx="11">
                  <c:v>89.633333333333354</c:v>
                </c:pt>
                <c:pt idx="12">
                  <c:v>89.600000000000023</c:v>
                </c:pt>
                <c:pt idx="13">
                  <c:v>89.566666666666691</c:v>
                </c:pt>
                <c:pt idx="14">
                  <c:v>89.53333333333336</c:v>
                </c:pt>
                <c:pt idx="15">
                  <c:v>89.500000000000028</c:v>
                </c:pt>
                <c:pt idx="16">
                  <c:v>89.466666666666697</c:v>
                </c:pt>
                <c:pt idx="17">
                  <c:v>89.433333333333366</c:v>
                </c:pt>
                <c:pt idx="18">
                  <c:v>89.400000000000034</c:v>
                </c:pt>
                <c:pt idx="19">
                  <c:v>89.366666666666703</c:v>
                </c:pt>
                <c:pt idx="20">
                  <c:v>89.333333333333371</c:v>
                </c:pt>
                <c:pt idx="21">
                  <c:v>89.30000000000004</c:v>
                </c:pt>
                <c:pt idx="22">
                  <c:v>89.266666666666708</c:v>
                </c:pt>
                <c:pt idx="23">
                  <c:v>89.233333333333377</c:v>
                </c:pt>
                <c:pt idx="24">
                  <c:v>89.200000000000045</c:v>
                </c:pt>
                <c:pt idx="25">
                  <c:v>89.166666666666714</c:v>
                </c:pt>
                <c:pt idx="26">
                  <c:v>89.133333333333383</c:v>
                </c:pt>
                <c:pt idx="27">
                  <c:v>89.100000000000051</c:v>
                </c:pt>
                <c:pt idx="28">
                  <c:v>89.06666666666672</c:v>
                </c:pt>
                <c:pt idx="29">
                  <c:v>89.033333333333388</c:v>
                </c:pt>
                <c:pt idx="30">
                  <c:v>85</c:v>
                </c:pt>
                <c:pt idx="31">
                  <c:v>84.95</c:v>
                </c:pt>
                <c:pt idx="32">
                  <c:v>84.9</c:v>
                </c:pt>
                <c:pt idx="33">
                  <c:v>84.850000000000009</c:v>
                </c:pt>
                <c:pt idx="34">
                  <c:v>84.800000000000011</c:v>
                </c:pt>
                <c:pt idx="35">
                  <c:v>84.750000000000014</c:v>
                </c:pt>
                <c:pt idx="36">
                  <c:v>84.700000000000017</c:v>
                </c:pt>
                <c:pt idx="37">
                  <c:v>84.65000000000002</c:v>
                </c:pt>
                <c:pt idx="38">
                  <c:v>84.600000000000023</c:v>
                </c:pt>
                <c:pt idx="39">
                  <c:v>84.550000000000026</c:v>
                </c:pt>
                <c:pt idx="40">
                  <c:v>84.500000000000028</c:v>
                </c:pt>
                <c:pt idx="41">
                  <c:v>84.450000000000031</c:v>
                </c:pt>
                <c:pt idx="42">
                  <c:v>84.400000000000034</c:v>
                </c:pt>
                <c:pt idx="43">
                  <c:v>84.350000000000037</c:v>
                </c:pt>
                <c:pt idx="44">
                  <c:v>84.30000000000004</c:v>
                </c:pt>
                <c:pt idx="45">
                  <c:v>84.250000000000043</c:v>
                </c:pt>
                <c:pt idx="46">
                  <c:v>84.200000000000045</c:v>
                </c:pt>
                <c:pt idx="47">
                  <c:v>84.150000000000048</c:v>
                </c:pt>
                <c:pt idx="48">
                  <c:v>84.100000000000051</c:v>
                </c:pt>
                <c:pt idx="49">
                  <c:v>84.050000000000054</c:v>
                </c:pt>
                <c:pt idx="50">
                  <c:v>84.000000000000057</c:v>
                </c:pt>
                <c:pt idx="51">
                  <c:v>83.95000000000006</c:v>
                </c:pt>
                <c:pt idx="52">
                  <c:v>83.900000000000063</c:v>
                </c:pt>
                <c:pt idx="53">
                  <c:v>83.850000000000065</c:v>
                </c:pt>
                <c:pt idx="54">
                  <c:v>83.800000000000068</c:v>
                </c:pt>
                <c:pt idx="55">
                  <c:v>83.750000000000071</c:v>
                </c:pt>
                <c:pt idx="56">
                  <c:v>83.700000000000074</c:v>
                </c:pt>
                <c:pt idx="57">
                  <c:v>83.650000000000077</c:v>
                </c:pt>
                <c:pt idx="58">
                  <c:v>83.60000000000008</c:v>
                </c:pt>
                <c:pt idx="59">
                  <c:v>83.550000000000082</c:v>
                </c:pt>
                <c:pt idx="60">
                  <c:v>83.500000000000085</c:v>
                </c:pt>
                <c:pt idx="61">
                  <c:v>83.450000000000088</c:v>
                </c:pt>
                <c:pt idx="62">
                  <c:v>83.400000000000091</c:v>
                </c:pt>
                <c:pt idx="63">
                  <c:v>83.350000000000094</c:v>
                </c:pt>
                <c:pt idx="64">
                  <c:v>83.300000000000097</c:v>
                </c:pt>
                <c:pt idx="65">
                  <c:v>83.250000000000099</c:v>
                </c:pt>
                <c:pt idx="66">
                  <c:v>83.200000000000102</c:v>
                </c:pt>
                <c:pt idx="67">
                  <c:v>83.150000000000105</c:v>
                </c:pt>
                <c:pt idx="68">
                  <c:v>83.100000000000108</c:v>
                </c:pt>
                <c:pt idx="69">
                  <c:v>83.050000000000111</c:v>
                </c:pt>
                <c:pt idx="70">
                  <c:v>83.000000000000114</c:v>
                </c:pt>
                <c:pt idx="71">
                  <c:v>82.950000000000117</c:v>
                </c:pt>
                <c:pt idx="72">
                  <c:v>82.900000000000119</c:v>
                </c:pt>
                <c:pt idx="73">
                  <c:v>82.850000000000122</c:v>
                </c:pt>
                <c:pt idx="74">
                  <c:v>82.800000000000125</c:v>
                </c:pt>
                <c:pt idx="75">
                  <c:v>82.750000000000128</c:v>
                </c:pt>
                <c:pt idx="76">
                  <c:v>82.700000000000131</c:v>
                </c:pt>
                <c:pt idx="77">
                  <c:v>82.650000000000134</c:v>
                </c:pt>
                <c:pt idx="78">
                  <c:v>82.600000000000136</c:v>
                </c:pt>
                <c:pt idx="79">
                  <c:v>82.550000000000139</c:v>
                </c:pt>
                <c:pt idx="80">
                  <c:v>82.500000000000142</c:v>
                </c:pt>
                <c:pt idx="81">
                  <c:v>82.450000000000145</c:v>
                </c:pt>
                <c:pt idx="82">
                  <c:v>82.400000000000148</c:v>
                </c:pt>
                <c:pt idx="83">
                  <c:v>82.350000000000151</c:v>
                </c:pt>
                <c:pt idx="84">
                  <c:v>82.300000000000153</c:v>
                </c:pt>
                <c:pt idx="85">
                  <c:v>82.250000000000156</c:v>
                </c:pt>
                <c:pt idx="86">
                  <c:v>82.200000000000159</c:v>
                </c:pt>
                <c:pt idx="87">
                  <c:v>82.150000000000162</c:v>
                </c:pt>
                <c:pt idx="88">
                  <c:v>82.100000000000165</c:v>
                </c:pt>
                <c:pt idx="89">
                  <c:v>82.050000000000168</c:v>
                </c:pt>
                <c:pt idx="90">
                  <c:v>82.000000000000171</c:v>
                </c:pt>
                <c:pt idx="91">
                  <c:v>81.950000000000173</c:v>
                </c:pt>
                <c:pt idx="92">
                  <c:v>81.900000000000176</c:v>
                </c:pt>
                <c:pt idx="93">
                  <c:v>81.850000000000179</c:v>
                </c:pt>
                <c:pt idx="94">
                  <c:v>81.800000000000182</c:v>
                </c:pt>
                <c:pt idx="95">
                  <c:v>81.750000000000185</c:v>
                </c:pt>
                <c:pt idx="96">
                  <c:v>81.700000000000188</c:v>
                </c:pt>
                <c:pt idx="97">
                  <c:v>81.65000000000019</c:v>
                </c:pt>
                <c:pt idx="98">
                  <c:v>81.600000000000193</c:v>
                </c:pt>
                <c:pt idx="99">
                  <c:v>81.550000000000196</c:v>
                </c:pt>
                <c:pt idx="100">
                  <c:v>81.500000000000199</c:v>
                </c:pt>
                <c:pt idx="101">
                  <c:v>81.450000000000202</c:v>
                </c:pt>
                <c:pt idx="102">
                  <c:v>81.400000000000205</c:v>
                </c:pt>
                <c:pt idx="103">
                  <c:v>81.350000000000207</c:v>
                </c:pt>
                <c:pt idx="104">
                  <c:v>81.30000000000021</c:v>
                </c:pt>
                <c:pt idx="105">
                  <c:v>81.250000000000213</c:v>
                </c:pt>
                <c:pt idx="106">
                  <c:v>81.200000000000216</c:v>
                </c:pt>
                <c:pt idx="107">
                  <c:v>81.150000000000219</c:v>
                </c:pt>
                <c:pt idx="108">
                  <c:v>81.100000000000222</c:v>
                </c:pt>
                <c:pt idx="109">
                  <c:v>81.050000000000225</c:v>
                </c:pt>
                <c:pt idx="1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A-4D60-A26A-A7015B11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450704"/>
        <c:axId val="1"/>
      </c:lineChart>
      <c:lineChart>
        <c:grouping val="standard"/>
        <c:varyColors val="0"/>
        <c:ser>
          <c:idx val="2"/>
          <c:order val="0"/>
          <c:tx>
            <c:strRef>
              <c:f>'Performance Curves'!$I$10</c:f>
              <c:strCache>
                <c:ptCount val="1"/>
                <c:pt idx="0">
                  <c:v>Brake Horsepower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('Performance Curves'!$AR$11:$AR$40,'Performance Curves'!$AR$42:$AR$122)</c:f>
              <c:numCache>
                <c:formatCode>_(* #,##0_);_(* \(#,##0\);_(* "-"??_);_(@_)</c:formatCode>
                <c:ptCount val="111"/>
                <c:pt idx="0" formatCode="General">
                  <c:v>4000</c:v>
                </c:pt>
                <c:pt idx="1">
                  <c:v>4026.6666666666665</c:v>
                </c:pt>
                <c:pt idx="2">
                  <c:v>4053.333333333333</c:v>
                </c:pt>
                <c:pt idx="3">
                  <c:v>4079.9999999999995</c:v>
                </c:pt>
                <c:pt idx="4">
                  <c:v>4106.6666666666661</c:v>
                </c:pt>
                <c:pt idx="5">
                  <c:v>4133.333333333333</c:v>
                </c:pt>
                <c:pt idx="6">
                  <c:v>4160</c:v>
                </c:pt>
                <c:pt idx="7">
                  <c:v>4186.666666666667</c:v>
                </c:pt>
                <c:pt idx="8">
                  <c:v>4213.3333333333339</c:v>
                </c:pt>
                <c:pt idx="9">
                  <c:v>4240.0000000000009</c:v>
                </c:pt>
                <c:pt idx="10">
                  <c:v>4266.6666666666679</c:v>
                </c:pt>
                <c:pt idx="11">
                  <c:v>4293.3333333333348</c:v>
                </c:pt>
                <c:pt idx="12">
                  <c:v>4320.0000000000018</c:v>
                </c:pt>
                <c:pt idx="13">
                  <c:v>4346.6666666666688</c:v>
                </c:pt>
                <c:pt idx="14">
                  <c:v>4373.3333333333358</c:v>
                </c:pt>
                <c:pt idx="15">
                  <c:v>4400.0000000000027</c:v>
                </c:pt>
                <c:pt idx="16">
                  <c:v>4426.6666666666697</c:v>
                </c:pt>
                <c:pt idx="17">
                  <c:v>4453.3333333333367</c:v>
                </c:pt>
                <c:pt idx="18">
                  <c:v>4480.0000000000036</c:v>
                </c:pt>
                <c:pt idx="19">
                  <c:v>4506.6666666666706</c:v>
                </c:pt>
                <c:pt idx="20">
                  <c:v>4533.3333333333376</c:v>
                </c:pt>
                <c:pt idx="21">
                  <c:v>4560.0000000000045</c:v>
                </c:pt>
                <c:pt idx="22">
                  <c:v>4586.6666666666715</c:v>
                </c:pt>
                <c:pt idx="23">
                  <c:v>4613.3333333333385</c:v>
                </c:pt>
                <c:pt idx="24">
                  <c:v>4640.0000000000055</c:v>
                </c:pt>
                <c:pt idx="25">
                  <c:v>4666.6666666666724</c:v>
                </c:pt>
                <c:pt idx="26">
                  <c:v>4693.3333333333394</c:v>
                </c:pt>
                <c:pt idx="27">
                  <c:v>4720.0000000000064</c:v>
                </c:pt>
                <c:pt idx="28">
                  <c:v>4746.6666666666733</c:v>
                </c:pt>
                <c:pt idx="29">
                  <c:v>4773.3333333333403</c:v>
                </c:pt>
                <c:pt idx="30" formatCode="General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 formatCode="General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A-4D60-A26A-A7015B11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8450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DISCHARGE PRESSURE (PSIG)</a:t>
                </a:r>
              </a:p>
            </c:rich>
          </c:tx>
          <c:layout>
            <c:manualLayout>
              <c:xMode val="edge"/>
              <c:yMode val="edge"/>
              <c:x val="0.29189789123196447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  <c:max val="125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INJECTION RATE (mcfd)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1729200652528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50704"/>
        <c:crosses val="autoZero"/>
        <c:crossBetween val="between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BRAKE HORSEPOWER</a:t>
                </a:r>
              </a:p>
            </c:rich>
          </c:tx>
          <c:layout>
            <c:manualLayout>
              <c:xMode val="edge"/>
              <c:yMode val="edge"/>
              <c:x val="0.79134295227524976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29855715871259"/>
          <c:y val="0.36378466557911909"/>
          <c:w val="0.16759156492785793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6" dropStyle="combo" dx="22" fmlaLink="D4" fmlaRange="$I$22:$I$26" noThreeD="1" sel="5" val="0"/>
</file>

<file path=xl/ctrlProps/ctrlProp2.xml><?xml version="1.0" encoding="utf-8"?>
<formControlPr xmlns="http://schemas.microsoft.com/office/spreadsheetml/2009/9/main" objectType="Drop" dropLines="4" dropStyle="combo" dx="22" fmlaLink="D2" fmlaRange="$V$14:$V$15" noThreeD="1" sel="2" val="0"/>
</file>

<file path=xl/ctrlProps/ctrlProp3.xml><?xml version="1.0" encoding="utf-8"?>
<formControlPr xmlns="http://schemas.microsoft.com/office/spreadsheetml/2009/9/main" objectType="Drop" dropLines="5" dropStyle="combo" dx="22" fmlaLink="J4" fmlaRange="'Performance Curves'!$B$2:$B$6" noThreeD="1" sel="2" val="0"/>
</file>

<file path=xl/ctrlProps/ctrlProp4.xml><?xml version="1.0" encoding="utf-8"?>
<formControlPr xmlns="http://schemas.microsoft.com/office/spreadsheetml/2009/9/main" objectType="Drop" dropLines="2" dropStyle="combo" dx="22" fmlaLink="J2" fmlaRange="'Performance Curves'!$C$2:$C$3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257175</xdr:colOff>
          <xdr:row>3</xdr:row>
          <xdr:rowOff>200025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EA78B3A-BABD-1EC5-5694-716D26ECF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257175</xdr:colOff>
          <xdr:row>1</xdr:row>
          <xdr:rowOff>200025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58681A52-1523-29FE-AAFE-16FD09191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485775</xdr:colOff>
      <xdr:row>5</xdr:row>
      <xdr:rowOff>152400</xdr:rowOff>
    </xdr:from>
    <xdr:to>
      <xdr:col>4</xdr:col>
      <xdr:colOff>914400</xdr:colOff>
      <xdr:row>5</xdr:row>
      <xdr:rowOff>152400</xdr:rowOff>
    </xdr:to>
    <xdr:sp macro="" textlink="">
      <xdr:nvSpPr>
        <xdr:cNvPr id="2544" name="Line 496">
          <a:extLst>
            <a:ext uri="{FF2B5EF4-FFF2-40B4-BE49-F238E27FC236}">
              <a16:creationId xmlns:a16="http://schemas.microsoft.com/office/drawing/2014/main" id="{B9A049D2-56F6-3AF1-D06F-A47C42CC7DA2}"/>
            </a:ext>
          </a:extLst>
        </xdr:cNvPr>
        <xdr:cNvSpPr>
          <a:spLocks noChangeShapeType="1"/>
        </xdr:cNvSpPr>
      </xdr:nvSpPr>
      <xdr:spPr bwMode="auto">
        <a:xfrm>
          <a:off x="4314825" y="84772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47625</xdr:rowOff>
        </xdr:from>
        <xdr:to>
          <xdr:col>10</xdr:col>
          <xdr:colOff>9525</xdr:colOff>
          <xdr:row>5</xdr:row>
          <xdr:rowOff>9525</xdr:rowOff>
        </xdr:to>
        <xdr:sp macro="" textlink="">
          <xdr:nvSpPr>
            <xdr:cNvPr id="2545" name="Drop Down 497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5E08EAD1-A651-A982-B82C-E8EFAD72F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2</xdr:row>
          <xdr:rowOff>9525</xdr:rowOff>
        </xdr:to>
        <xdr:sp macro="" textlink="">
          <xdr:nvSpPr>
            <xdr:cNvPr id="2547" name="Drop Down 499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932C6917-4FF7-0D40-54B4-8C07AB017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18</xdr:row>
          <xdr:rowOff>200025</xdr:rowOff>
        </xdr:from>
        <xdr:to>
          <xdr:col>6</xdr:col>
          <xdr:colOff>533400</xdr:colOff>
          <xdr:row>20</xdr:row>
          <xdr:rowOff>0</xdr:rowOff>
        </xdr:to>
        <xdr:sp macro="" textlink="">
          <xdr:nvSpPr>
            <xdr:cNvPr id="2557" name="Button 509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E7386687-F6AD-0BF5-4ED6-228714139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Peak Limit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4B41DE0-202D-AF5D-EE0D-BFD793163B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8BCC111-F5CC-2F6A-5B9E-A85D0AE80B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93FAE95-B63B-0B42-17CE-B23D9A1E9D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87ECC2-28A9-D587-4741-E1C22F7D77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588ADAF-84E1-2D71-21CA-2234B3626A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6A16C07-7D7C-2A3C-F3FD-4D583AEB0F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4667184-641E-4493-5458-BF39704E3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8A31527-30C2-F1AB-8280-5500CB1F80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09331F5-B7F9-4FA1-77C6-14172E8DAE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8CE46CC-84B3-1EF9-BEED-6B27F7755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workbookViewId="0">
      <selection activeCell="C1" sqref="C1:F1"/>
    </sheetView>
  </sheetViews>
  <sheetFormatPr defaultRowHeight="15.75" x14ac:dyDescent="0.25"/>
  <cols>
    <col min="1" max="1" width="2.5703125" style="8" customWidth="1"/>
    <col min="2" max="2" width="12" style="8" customWidth="1"/>
    <col min="3" max="3" width="10.28515625" style="6" customWidth="1"/>
    <col min="4" max="16384" width="9.140625" style="6"/>
  </cols>
  <sheetData>
    <row r="1" spans="1:4" x14ac:dyDescent="0.25">
      <c r="A1" s="8" t="s">
        <v>32</v>
      </c>
      <c r="C1" s="6" t="s">
        <v>31</v>
      </c>
    </row>
    <row r="2" spans="1:4" x14ac:dyDescent="0.25">
      <c r="A2" s="8" t="s">
        <v>33</v>
      </c>
      <c r="C2" s="6" t="s">
        <v>34</v>
      </c>
    </row>
    <row r="4" spans="1:4" x14ac:dyDescent="0.25">
      <c r="A4" s="8" t="s">
        <v>35</v>
      </c>
    </row>
    <row r="5" spans="1:4" x14ac:dyDescent="0.25">
      <c r="B5" s="8" t="s">
        <v>36</v>
      </c>
      <c r="D5" s="7">
        <v>19.2</v>
      </c>
    </row>
    <row r="7" spans="1:4" x14ac:dyDescent="0.25">
      <c r="B7" s="8" t="s">
        <v>37</v>
      </c>
      <c r="D7" s="6" t="s">
        <v>38</v>
      </c>
    </row>
    <row r="9" spans="1:4" x14ac:dyDescent="0.25">
      <c r="B9" s="8" t="s">
        <v>39</v>
      </c>
      <c r="D9" s="6" t="s">
        <v>40</v>
      </c>
    </row>
    <row r="10" spans="1:4" x14ac:dyDescent="0.25">
      <c r="D10" s="6" t="s">
        <v>62</v>
      </c>
    </row>
    <row r="11" spans="1:4" x14ac:dyDescent="0.25">
      <c r="D11" s="6" t="s">
        <v>41</v>
      </c>
    </row>
    <row r="12" spans="1:4" x14ac:dyDescent="0.25">
      <c r="D12" s="6" t="s">
        <v>42</v>
      </c>
    </row>
    <row r="13" spans="1:4" x14ac:dyDescent="0.25">
      <c r="D13" s="6" t="s">
        <v>43</v>
      </c>
    </row>
    <row r="14" spans="1:4" x14ac:dyDescent="0.25">
      <c r="D14" s="6" t="s">
        <v>63</v>
      </c>
    </row>
    <row r="15" spans="1:4" x14ac:dyDescent="0.25">
      <c r="D15" s="6" t="s">
        <v>64</v>
      </c>
    </row>
    <row r="16" spans="1:4" x14ac:dyDescent="0.25">
      <c r="D16" s="6" t="s">
        <v>41</v>
      </c>
    </row>
    <row r="17" spans="1:4" x14ac:dyDescent="0.25">
      <c r="D17" s="6" t="s">
        <v>42</v>
      </c>
    </row>
    <row r="18" spans="1:4" x14ac:dyDescent="0.25">
      <c r="D18" s="6" t="s">
        <v>44</v>
      </c>
    </row>
    <row r="19" spans="1:4" x14ac:dyDescent="0.25">
      <c r="D19" s="6" t="s">
        <v>45</v>
      </c>
    </row>
    <row r="20" spans="1:4" x14ac:dyDescent="0.25">
      <c r="D20" s="6" t="s">
        <v>46</v>
      </c>
    </row>
    <row r="21" spans="1:4" x14ac:dyDescent="0.25">
      <c r="D21" s="6" t="s">
        <v>42</v>
      </c>
    </row>
    <row r="22" spans="1:4" x14ac:dyDescent="0.25">
      <c r="D22" s="6" t="s">
        <v>44</v>
      </c>
    </row>
    <row r="23" spans="1:4" x14ac:dyDescent="0.25">
      <c r="D23" s="6" t="s">
        <v>61</v>
      </c>
    </row>
    <row r="25" spans="1:4" x14ac:dyDescent="0.25">
      <c r="B25" s="8" t="s">
        <v>47</v>
      </c>
      <c r="D25" s="6" t="s">
        <v>48</v>
      </c>
    </row>
    <row r="27" spans="1:4" x14ac:dyDescent="0.25">
      <c r="B27" s="8" t="s">
        <v>49</v>
      </c>
      <c r="D27" s="7">
        <v>19.2</v>
      </c>
    </row>
    <row r="29" spans="1:4" x14ac:dyDescent="0.25">
      <c r="B29" s="8" t="s">
        <v>24</v>
      </c>
      <c r="D29" s="7" t="s">
        <v>50</v>
      </c>
    </row>
    <row r="31" spans="1:4" x14ac:dyDescent="0.25">
      <c r="A31" s="8" t="s">
        <v>51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47"/>
  <sheetViews>
    <sheetView tabSelected="1" zoomScale="75" zoomScaleNormal="100" workbookViewId="0">
      <selection activeCell="E21" sqref="E21"/>
    </sheetView>
  </sheetViews>
  <sheetFormatPr defaultRowHeight="12.75" x14ac:dyDescent="0.2"/>
  <cols>
    <col min="1" max="1" width="21.28515625" style="3" customWidth="1"/>
    <col min="2" max="2" width="12.28515625" customWidth="1"/>
    <col min="3" max="3" width="10.7109375" customWidth="1"/>
    <col min="4" max="4" width="13.140625" customWidth="1"/>
    <col min="5" max="5" width="14.28515625" customWidth="1"/>
    <col min="6" max="6" width="8.42578125" customWidth="1"/>
    <col min="7" max="7" width="13.5703125" bestFit="1" customWidth="1"/>
    <col min="8" max="8" width="14" bestFit="1" customWidth="1"/>
    <col min="9" max="9" width="17.42578125" customWidth="1"/>
    <col min="10" max="10" width="20.5703125" bestFit="1" customWidth="1"/>
    <col min="11" max="12" width="13" bestFit="1" customWidth="1"/>
    <col min="13" max="13" width="15.7109375" style="1" bestFit="1" customWidth="1"/>
    <col min="14" max="14" width="14.85546875" style="1" bestFit="1" customWidth="1"/>
    <col min="15" max="15" width="10.28515625" style="1" bestFit="1" customWidth="1"/>
    <col min="16" max="16" width="8.140625" style="1" customWidth="1"/>
    <col min="17" max="17" width="15.7109375" style="1" bestFit="1" customWidth="1"/>
    <col min="18" max="18" width="14.85546875" style="1" bestFit="1" customWidth="1"/>
    <col min="19" max="19" width="9.7109375" bestFit="1" customWidth="1"/>
    <col min="20" max="20" width="10.7109375" customWidth="1"/>
    <col min="21" max="21" width="12" style="4" bestFit="1" customWidth="1"/>
    <col min="22" max="22" width="10" bestFit="1" customWidth="1"/>
  </cols>
  <sheetData>
    <row r="1" spans="1:27" ht="17.25" customHeight="1" x14ac:dyDescent="0.2">
      <c r="A1" s="9"/>
      <c r="B1" s="151"/>
      <c r="C1" s="10"/>
      <c r="D1" s="10"/>
      <c r="E1" s="11"/>
      <c r="F1" s="75"/>
      <c r="G1" s="75"/>
      <c r="H1" s="272"/>
      <c r="I1" s="10"/>
      <c r="J1" s="10"/>
      <c r="K1" s="11"/>
      <c r="L1" s="75"/>
      <c r="M1" s="82"/>
      <c r="N1" s="82"/>
      <c r="O1" s="82"/>
      <c r="P1" s="82"/>
      <c r="Q1" s="82"/>
      <c r="R1" s="82"/>
      <c r="S1" s="75"/>
      <c r="T1" s="75"/>
      <c r="U1" s="75"/>
      <c r="V1" s="76"/>
      <c r="W1" s="75"/>
    </row>
    <row r="2" spans="1:27" ht="17.25" customHeight="1" x14ac:dyDescent="0.2">
      <c r="A2" s="16" t="s">
        <v>57</v>
      </c>
      <c r="B2" s="152"/>
      <c r="C2" s="12"/>
      <c r="D2" s="12">
        <v>2</v>
      </c>
      <c r="E2" s="13"/>
      <c r="F2" s="75"/>
      <c r="G2" s="75"/>
      <c r="H2" s="273"/>
      <c r="I2" s="268" t="s">
        <v>128</v>
      </c>
      <c r="J2" s="269">
        <v>1</v>
      </c>
      <c r="K2" s="279"/>
      <c r="L2" s="242"/>
      <c r="M2" s="82"/>
      <c r="N2" s="82"/>
      <c r="O2" s="82"/>
      <c r="P2" s="310"/>
      <c r="Q2" s="310"/>
      <c r="R2" s="82"/>
      <c r="S2" s="77"/>
      <c r="T2" s="77"/>
      <c r="U2" s="77"/>
      <c r="V2" s="78"/>
      <c r="W2" s="79"/>
      <c r="X2" s="22"/>
      <c r="Y2" s="22"/>
      <c r="Z2" s="22"/>
      <c r="AA2" s="22"/>
    </row>
    <row r="3" spans="1:27" ht="1.5" customHeight="1" x14ac:dyDescent="0.2">
      <c r="A3" s="16"/>
      <c r="B3" s="152"/>
      <c r="C3" s="12"/>
      <c r="D3" s="12"/>
      <c r="E3" s="13"/>
      <c r="F3" s="75"/>
      <c r="G3" s="75"/>
      <c r="H3" s="273"/>
      <c r="I3" s="268"/>
      <c r="J3" s="240"/>
      <c r="K3" s="274"/>
      <c r="L3" s="81"/>
      <c r="M3" s="82"/>
      <c r="N3" s="82"/>
      <c r="O3" s="82"/>
      <c r="P3" s="310"/>
      <c r="Q3" s="309" t="s">
        <v>18</v>
      </c>
      <c r="R3" s="82"/>
      <c r="S3" s="77"/>
      <c r="T3" s="77"/>
      <c r="U3" s="77"/>
      <c r="V3" s="78"/>
      <c r="W3" s="79"/>
      <c r="X3" s="22"/>
      <c r="Y3" s="22"/>
      <c r="Z3" s="22"/>
      <c r="AA3" s="22"/>
    </row>
    <row r="4" spans="1:27" ht="17.25" customHeight="1" x14ac:dyDescent="0.2">
      <c r="A4" s="16" t="s">
        <v>58</v>
      </c>
      <c r="B4" s="152"/>
      <c r="C4" s="12"/>
      <c r="D4" s="12">
        <v>5</v>
      </c>
      <c r="E4" s="13"/>
      <c r="F4" s="75"/>
      <c r="G4" s="75"/>
      <c r="H4" s="273"/>
      <c r="I4" s="270" t="s">
        <v>116</v>
      </c>
      <c r="J4" s="271">
        <v>2</v>
      </c>
      <c r="K4" s="275"/>
      <c r="L4" s="150"/>
      <c r="M4" s="82"/>
      <c r="N4" s="82"/>
      <c r="O4" s="82"/>
      <c r="P4" s="310"/>
      <c r="Q4" s="309" t="s">
        <v>30</v>
      </c>
      <c r="R4" s="82"/>
      <c r="S4" s="77"/>
      <c r="T4" s="77"/>
      <c r="U4" s="77"/>
      <c r="V4" s="78"/>
      <c r="W4" s="79"/>
      <c r="X4" s="22"/>
      <c r="Y4" s="22"/>
      <c r="Z4" s="22"/>
      <c r="AA4" s="22"/>
    </row>
    <row r="5" spans="1:27" ht="1.5" customHeight="1" x14ac:dyDescent="0.2">
      <c r="A5" s="16"/>
      <c r="B5" s="152"/>
      <c r="C5" s="12"/>
      <c r="D5" s="12"/>
      <c r="E5" s="13"/>
      <c r="F5" s="75"/>
      <c r="G5" s="75"/>
      <c r="H5" s="273"/>
      <c r="I5" s="12"/>
      <c r="J5" s="271"/>
      <c r="K5" s="275"/>
      <c r="L5" s="150"/>
      <c r="M5" s="82"/>
      <c r="N5" s="82"/>
      <c r="O5" s="82"/>
      <c r="P5" s="105"/>
      <c r="Q5" s="105"/>
      <c r="R5" s="82"/>
      <c r="S5" s="77"/>
      <c r="T5" s="77"/>
      <c r="U5" s="77"/>
      <c r="V5" s="78"/>
      <c r="W5" s="79"/>
      <c r="X5" s="22"/>
      <c r="Y5" s="22"/>
      <c r="Z5" s="22"/>
      <c r="AA5" s="22"/>
    </row>
    <row r="6" spans="1:27" ht="17.25" customHeight="1" x14ac:dyDescent="0.2">
      <c r="A6" s="174" t="s">
        <v>65</v>
      </c>
      <c r="B6" s="175"/>
      <c r="C6" s="176"/>
      <c r="D6" s="296">
        <v>0</v>
      </c>
      <c r="E6" s="13" t="s">
        <v>66</v>
      </c>
      <c r="F6" s="182" t="str">
        <f>IF(AND(D6&gt;0,D8=0),"Peak ?",IF(F43&gt;1,"Tier 3",IF(E43&gt;1,"Tier 2","Tier 1")))</f>
        <v>Tier 1</v>
      </c>
      <c r="G6" s="75"/>
      <c r="H6" s="276"/>
      <c r="I6" s="277"/>
      <c r="J6" s="280"/>
      <c r="K6" s="278"/>
      <c r="L6" s="150"/>
      <c r="M6" s="82"/>
      <c r="N6" s="82"/>
      <c r="O6" s="82"/>
      <c r="P6" s="105"/>
      <c r="Q6" s="105"/>
      <c r="R6" s="82"/>
      <c r="S6" s="77"/>
      <c r="T6" s="77"/>
      <c r="U6" s="77"/>
      <c r="V6" s="78"/>
      <c r="W6" s="79"/>
      <c r="X6" s="22"/>
      <c r="Y6" s="22"/>
      <c r="Z6" s="22"/>
      <c r="AA6" s="22"/>
    </row>
    <row r="7" spans="1:27" ht="1.5" customHeight="1" x14ac:dyDescent="0.2">
      <c r="A7" s="174"/>
      <c r="B7" s="175"/>
      <c r="C7" s="176"/>
      <c r="D7" s="19"/>
      <c r="E7" s="13"/>
      <c r="F7" s="75"/>
      <c r="G7" s="75"/>
      <c r="H7" s="81"/>
      <c r="I7" s="81"/>
      <c r="J7" s="149"/>
      <c r="K7" s="149"/>
      <c r="L7" s="150"/>
      <c r="M7" s="82"/>
      <c r="N7" s="82"/>
      <c r="O7" s="82"/>
      <c r="P7" s="82"/>
      <c r="Q7" s="82"/>
      <c r="R7" s="82"/>
      <c r="S7" s="77"/>
      <c r="T7" s="77"/>
      <c r="U7" s="77"/>
      <c r="V7" s="78"/>
      <c r="W7" s="77"/>
      <c r="X7" s="64"/>
      <c r="Y7" s="22"/>
      <c r="Z7" s="22"/>
      <c r="AA7" s="22"/>
    </row>
    <row r="8" spans="1:27" ht="17.25" customHeight="1" x14ac:dyDescent="0.2">
      <c r="A8" s="174" t="s">
        <v>101</v>
      </c>
      <c r="B8" s="175"/>
      <c r="C8" s="176"/>
      <c r="D8" s="15">
        <v>0</v>
      </c>
      <c r="E8" s="13" t="s">
        <v>109</v>
      </c>
      <c r="F8" s="75"/>
      <c r="G8" s="75"/>
      <c r="H8" s="243"/>
      <c r="I8" s="148"/>
      <c r="J8" s="149"/>
      <c r="K8" s="149"/>
      <c r="L8" s="150"/>
      <c r="M8" s="82"/>
      <c r="N8" s="82"/>
      <c r="O8" s="82"/>
      <c r="P8" s="82"/>
      <c r="Q8" s="82"/>
      <c r="R8" s="82"/>
      <c r="S8" s="77"/>
      <c r="T8" s="77"/>
      <c r="U8" s="77"/>
      <c r="V8" s="78"/>
      <c r="W8" s="77"/>
      <c r="X8" s="64"/>
      <c r="Y8" s="22"/>
      <c r="Z8" s="22"/>
      <c r="AA8" s="22"/>
    </row>
    <row r="9" spans="1:27" ht="1.5" customHeight="1" x14ac:dyDescent="0.2">
      <c r="A9" s="174"/>
      <c r="B9" s="175"/>
      <c r="C9" s="176"/>
      <c r="D9" s="33"/>
      <c r="E9" s="13"/>
      <c r="F9" s="75"/>
      <c r="G9" s="75"/>
      <c r="H9" s="243"/>
      <c r="I9" s="148"/>
      <c r="J9" s="149"/>
      <c r="K9" s="149"/>
      <c r="L9" s="150"/>
      <c r="M9" s="82"/>
      <c r="N9" s="82"/>
      <c r="O9" s="82"/>
      <c r="P9" s="82"/>
      <c r="Q9" s="82"/>
      <c r="R9" s="82"/>
      <c r="S9" s="77"/>
      <c r="T9" s="77"/>
      <c r="U9" s="77"/>
      <c r="V9" s="78"/>
      <c r="W9" s="77"/>
      <c r="X9" s="64"/>
      <c r="Y9" s="22"/>
      <c r="Z9" s="22"/>
      <c r="AA9" s="22"/>
    </row>
    <row r="10" spans="1:27" ht="15.75" customHeight="1" x14ac:dyDescent="0.2">
      <c r="A10" s="177" t="s">
        <v>75</v>
      </c>
      <c r="B10" s="178"/>
      <c r="C10" s="176"/>
      <c r="D10" s="15">
        <v>0</v>
      </c>
      <c r="E10" s="14" t="s">
        <v>68</v>
      </c>
      <c r="F10" s="75"/>
      <c r="G10" s="75"/>
      <c r="H10" s="243"/>
      <c r="I10" s="298" t="s">
        <v>134</v>
      </c>
      <c r="J10" s="291" t="str">
        <f>"900/550"</f>
        <v>900/550</v>
      </c>
      <c r="K10" s="292" t="str">
        <f>"1.122/218"</f>
        <v>1.122/218</v>
      </c>
      <c r="L10" s="150"/>
      <c r="M10" s="298" t="s">
        <v>135</v>
      </c>
      <c r="N10" s="291" t="str">
        <f>"900/575"</f>
        <v>900/575</v>
      </c>
      <c r="O10" s="292" t="str">
        <f>"2.932/420"</f>
        <v>2.932/420</v>
      </c>
      <c r="P10" s="82"/>
      <c r="Q10" s="298" t="s">
        <v>136</v>
      </c>
      <c r="R10" s="291" t="str">
        <f>"900/575"</f>
        <v>900/575</v>
      </c>
      <c r="S10" s="292" t="str">
        <f>"6.959/430"</f>
        <v>6.959/430</v>
      </c>
      <c r="T10" s="77"/>
      <c r="U10" s="77"/>
      <c r="V10" s="78"/>
      <c r="W10" s="77"/>
      <c r="X10" s="64"/>
      <c r="Y10" s="22"/>
      <c r="Z10" s="22"/>
      <c r="AA10" s="22"/>
    </row>
    <row r="11" spans="1:27" ht="1.5" customHeight="1" x14ac:dyDescent="0.2">
      <c r="A11" s="18"/>
      <c r="B11" s="153"/>
      <c r="C11" s="12"/>
      <c r="D11" s="17"/>
      <c r="E11" s="14"/>
      <c r="F11" s="75"/>
      <c r="G11" s="75"/>
      <c r="H11" s="243"/>
      <c r="I11" s="148"/>
      <c r="J11" s="149"/>
      <c r="K11" s="149"/>
      <c r="L11" s="150"/>
      <c r="M11" s="148"/>
      <c r="N11" s="149"/>
      <c r="O11" s="149"/>
      <c r="P11" s="82"/>
      <c r="Q11" s="148"/>
      <c r="R11" s="149"/>
      <c r="S11" s="149"/>
      <c r="T11" s="77"/>
      <c r="U11" s="77"/>
      <c r="V11" s="78"/>
      <c r="W11" s="77"/>
      <c r="X11" s="64"/>
      <c r="Y11" s="22"/>
      <c r="Z11" s="22"/>
      <c r="AA11" s="22"/>
    </row>
    <row r="12" spans="1:27" ht="16.5" customHeight="1" x14ac:dyDescent="0.2">
      <c r="A12" s="157" t="s">
        <v>102</v>
      </c>
      <c r="B12" s="153"/>
      <c r="C12" s="12"/>
      <c r="D12" s="187">
        <v>0</v>
      </c>
      <c r="E12" s="13" t="s">
        <v>66</v>
      </c>
      <c r="F12" s="75"/>
      <c r="G12" s="75"/>
      <c r="H12" s="243"/>
      <c r="I12" s="290" t="s">
        <v>129</v>
      </c>
      <c r="J12" s="291" t="s">
        <v>130</v>
      </c>
      <c r="K12" s="292" t="s">
        <v>131</v>
      </c>
      <c r="L12" s="150"/>
      <c r="M12" s="290" t="s">
        <v>129</v>
      </c>
      <c r="N12" s="291" t="s">
        <v>130</v>
      </c>
      <c r="O12" s="292" t="s">
        <v>131</v>
      </c>
      <c r="P12" s="82"/>
      <c r="Q12" s="290" t="s">
        <v>129</v>
      </c>
      <c r="R12" s="291" t="s">
        <v>130</v>
      </c>
      <c r="S12" s="292" t="s">
        <v>131</v>
      </c>
      <c r="T12" s="77"/>
      <c r="U12" s="77"/>
      <c r="V12" s="78"/>
      <c r="W12" s="77"/>
      <c r="X12" s="64"/>
      <c r="Y12" s="22"/>
      <c r="Z12" s="22"/>
      <c r="AA12" s="22"/>
    </row>
    <row r="13" spans="1:27" ht="1.5" customHeight="1" x14ac:dyDescent="0.2">
      <c r="A13" s="157"/>
      <c r="B13" s="153"/>
      <c r="C13" s="12"/>
      <c r="D13" s="17"/>
      <c r="E13" s="14"/>
      <c r="F13" s="75"/>
      <c r="G13" s="75"/>
      <c r="H13" s="75"/>
      <c r="I13" s="281"/>
      <c r="J13" s="282"/>
      <c r="K13" s="283"/>
      <c r="M13" s="281"/>
      <c r="N13" s="282"/>
      <c r="O13" s="283"/>
      <c r="P13" s="82"/>
      <c r="Q13" s="281"/>
      <c r="R13" s="282"/>
      <c r="S13" s="283"/>
      <c r="T13" s="77"/>
      <c r="U13" s="77"/>
      <c r="V13" s="78"/>
      <c r="W13" s="77"/>
      <c r="X13" s="64"/>
      <c r="Y13" s="22"/>
      <c r="Z13" s="22"/>
      <c r="AA13" s="22"/>
    </row>
    <row r="14" spans="1:27" ht="16.5" customHeight="1" x14ac:dyDescent="0.2">
      <c r="A14" s="157" t="s">
        <v>103</v>
      </c>
      <c r="B14" s="153"/>
      <c r="C14" s="12"/>
      <c r="D14" s="15">
        <v>0</v>
      </c>
      <c r="E14" s="14" t="s">
        <v>68</v>
      </c>
      <c r="F14" s="75"/>
      <c r="G14" s="75"/>
      <c r="H14" s="75"/>
      <c r="I14" s="284">
        <f>Estimates!H4</f>
        <v>16752</v>
      </c>
      <c r="J14" s="286">
        <v>12881.154484428946</v>
      </c>
      <c r="K14" s="289">
        <f>I14-J14</f>
        <v>3870.8455155710544</v>
      </c>
      <c r="L14" s="75"/>
      <c r="M14" s="284">
        <f>Estimates!Q4</f>
        <v>26345</v>
      </c>
      <c r="N14" s="286">
        <f>J29</f>
        <v>0</v>
      </c>
      <c r="O14" s="289">
        <f>M14-N14</f>
        <v>26345</v>
      </c>
      <c r="P14" s="82"/>
      <c r="Q14" s="284">
        <f>Estimates!Z4</f>
        <v>27187</v>
      </c>
      <c r="R14" s="286">
        <v>27926.901422958243</v>
      </c>
      <c r="S14" s="289">
        <f>Q14-R14</f>
        <v>-739.90142295824262</v>
      </c>
      <c r="T14" s="77"/>
      <c r="U14" s="82">
        <v>1</v>
      </c>
      <c r="V14" s="77" t="s">
        <v>18</v>
      </c>
      <c r="W14" s="82"/>
      <c r="X14" s="64"/>
      <c r="Y14" s="22"/>
      <c r="Z14" s="22"/>
      <c r="AA14" s="22"/>
    </row>
    <row r="15" spans="1:27" ht="18" customHeight="1" x14ac:dyDescent="0.35">
      <c r="A15" s="18"/>
      <c r="B15" s="12"/>
      <c r="C15" s="12"/>
      <c r="D15" s="12"/>
      <c r="E15" s="13"/>
      <c r="F15" s="80" t="s">
        <v>108</v>
      </c>
      <c r="G15" s="75"/>
      <c r="H15" s="75"/>
      <c r="I15" s="293" t="s">
        <v>132</v>
      </c>
      <c r="J15" s="294" t="s">
        <v>133</v>
      </c>
      <c r="K15" s="295" t="s">
        <v>131</v>
      </c>
      <c r="L15" s="75"/>
      <c r="M15" s="293" t="s">
        <v>132</v>
      </c>
      <c r="N15" s="294" t="s">
        <v>133</v>
      </c>
      <c r="O15" s="295" t="s">
        <v>131</v>
      </c>
      <c r="P15" s="82"/>
      <c r="Q15" s="293" t="s">
        <v>132</v>
      </c>
      <c r="R15" s="294" t="s">
        <v>133</v>
      </c>
      <c r="S15" s="295" t="s">
        <v>131</v>
      </c>
      <c r="T15" s="77"/>
      <c r="U15" s="82">
        <v>2</v>
      </c>
      <c r="V15" s="77" t="s">
        <v>30</v>
      </c>
      <c r="W15" s="82"/>
      <c r="X15" s="64"/>
      <c r="Y15" s="22"/>
      <c r="Z15" s="22"/>
      <c r="AA15" s="22"/>
    </row>
    <row r="16" spans="1:27" ht="18" customHeight="1" x14ac:dyDescent="0.35">
      <c r="A16" s="48" t="s">
        <v>76</v>
      </c>
      <c r="B16" s="154"/>
      <c r="C16" s="20"/>
      <c r="D16" s="21"/>
      <c r="E16" s="72">
        <f>IF(AND(D6&gt;0,D8=0),"Peak ?",S43)</f>
        <v>20.591999999999999</v>
      </c>
      <c r="F16" s="80"/>
      <c r="G16" s="297"/>
      <c r="H16" s="75"/>
      <c r="I16" s="285">
        <f>Estimates!H5</f>
        <v>1591200</v>
      </c>
      <c r="J16" s="287">
        <v>1591118.018150012</v>
      </c>
      <c r="K16" s="288">
        <f>I16-J16</f>
        <v>81.981849987991154</v>
      </c>
      <c r="L16" s="75"/>
      <c r="M16" s="285">
        <f>Estimates!Q5</f>
        <v>3592800</v>
      </c>
      <c r="N16" s="287">
        <f>K33</f>
        <v>0</v>
      </c>
      <c r="O16" s="288">
        <f>M16-N16</f>
        <v>3592800</v>
      </c>
      <c r="P16" s="82"/>
      <c r="Q16" s="285">
        <f>Estimates!Z5</f>
        <v>9751200</v>
      </c>
      <c r="R16" s="287">
        <v>9387160.2017757501</v>
      </c>
      <c r="S16" s="288">
        <f>Q16-R16</f>
        <v>364039.79822424985</v>
      </c>
      <c r="T16" s="77"/>
      <c r="U16" s="77"/>
      <c r="V16" s="78"/>
      <c r="W16" s="77"/>
      <c r="X16" s="64"/>
      <c r="Y16" s="22"/>
      <c r="Z16" s="22"/>
      <c r="AA16" s="22"/>
    </row>
    <row r="17" spans="1:27" ht="18" customHeight="1" x14ac:dyDescent="0.35">
      <c r="A17" s="48" t="s">
        <v>77</v>
      </c>
      <c r="B17" s="154"/>
      <c r="C17" s="20"/>
      <c r="D17" s="21"/>
      <c r="E17" s="72" t="str">
        <f>IF(D10&gt;0,S44,"Zero")</f>
        <v>Zero</v>
      </c>
      <c r="F17" s="80"/>
      <c r="G17" s="75"/>
      <c r="H17" s="77"/>
      <c r="I17" s="75"/>
      <c r="J17" s="75"/>
      <c r="K17" s="75"/>
      <c r="L17" s="75"/>
      <c r="M17" s="250"/>
      <c r="N17" s="91"/>
      <c r="O17" s="82"/>
      <c r="P17" s="82"/>
      <c r="Q17" s="82"/>
      <c r="R17" s="82"/>
      <c r="S17" s="77"/>
      <c r="T17" s="77"/>
      <c r="U17" s="77"/>
      <c r="V17" s="78"/>
      <c r="W17" s="77"/>
      <c r="X17" s="64"/>
      <c r="Y17" s="22"/>
      <c r="Z17" s="22"/>
      <c r="AA17" s="22"/>
    </row>
    <row r="18" spans="1:27" ht="2.25" customHeight="1" x14ac:dyDescent="0.35">
      <c r="A18" s="48"/>
      <c r="B18" s="154"/>
      <c r="C18" s="20"/>
      <c r="D18" s="21"/>
      <c r="E18" s="72"/>
      <c r="F18" s="80"/>
      <c r="G18" s="75"/>
      <c r="H18" s="77"/>
      <c r="I18" s="75"/>
      <c r="J18" s="75"/>
      <c r="K18" s="75"/>
      <c r="L18" s="75"/>
      <c r="M18" s="250"/>
      <c r="N18" s="91"/>
      <c r="O18" s="82"/>
      <c r="P18" s="82"/>
      <c r="Q18" s="82"/>
      <c r="R18" s="82"/>
      <c r="S18" s="77"/>
      <c r="T18" s="77"/>
      <c r="U18" s="77"/>
      <c r="V18" s="78"/>
      <c r="W18" s="77"/>
      <c r="X18" s="64"/>
      <c r="Y18" s="22"/>
      <c r="Z18" s="22"/>
      <c r="AA18" s="22"/>
    </row>
    <row r="19" spans="1:27" ht="18" customHeight="1" x14ac:dyDescent="0.35">
      <c r="A19" s="48" t="s">
        <v>78</v>
      </c>
      <c r="B19" s="154"/>
      <c r="C19" s="20"/>
      <c r="D19" s="21"/>
      <c r="E19" s="73" t="str">
        <f>IF(D10=0,"Zero",V44)</f>
        <v>Zero</v>
      </c>
      <c r="F19" s="80"/>
      <c r="G19" s="75"/>
      <c r="H19" s="77"/>
      <c r="I19" s="77"/>
      <c r="J19" s="241"/>
      <c r="K19" s="77"/>
      <c r="L19" s="77"/>
      <c r="M19" s="250"/>
      <c r="N19" s="91"/>
      <c r="P19" s="82"/>
      <c r="Q19" s="82"/>
      <c r="R19" s="82"/>
      <c r="S19" s="114"/>
      <c r="T19" s="114"/>
      <c r="U19" s="114"/>
      <c r="V19" s="115"/>
      <c r="W19" s="114"/>
      <c r="X19" s="64"/>
      <c r="Y19" s="22"/>
      <c r="Z19" s="22"/>
      <c r="AA19" s="22"/>
    </row>
    <row r="20" spans="1:27" ht="18" customHeight="1" x14ac:dyDescent="0.35">
      <c r="A20" s="191" t="s">
        <v>104</v>
      </c>
      <c r="B20" s="188"/>
      <c r="C20" s="189"/>
      <c r="D20" s="190"/>
      <c r="E20" s="192">
        <f>IF(AND(D6&gt;0,D8=0),"Peak ?",S47)</f>
        <v>20.591999999999999</v>
      </c>
      <c r="F20" s="80"/>
      <c r="G20" s="75"/>
      <c r="H20" s="77"/>
      <c r="I20" s="75"/>
      <c r="J20" s="147"/>
      <c r="K20" s="147"/>
      <c r="L20" s="77"/>
      <c r="M20" s="77"/>
      <c r="N20" s="82"/>
      <c r="O20" s="82"/>
      <c r="P20" s="316" t="s">
        <v>122</v>
      </c>
      <c r="Q20" s="317"/>
      <c r="R20" s="316" t="s">
        <v>123</v>
      </c>
      <c r="S20" s="317"/>
      <c r="T20" s="114"/>
      <c r="U20" s="114"/>
      <c r="V20" s="115"/>
      <c r="W20" s="114"/>
      <c r="X20" s="64"/>
      <c r="Y20" s="22"/>
      <c r="Z20" s="22"/>
      <c r="AA20" s="22"/>
    </row>
    <row r="21" spans="1:27" ht="15.75" x14ac:dyDescent="0.25">
      <c r="A21" s="183" t="s">
        <v>110</v>
      </c>
      <c r="B21" s="184"/>
      <c r="C21" s="185"/>
      <c r="D21" s="186"/>
      <c r="E21" s="193" t="str">
        <f>IF((D12+D6)=0,"Zero",E20/((D12+D6)*1000000))</f>
        <v>Zero</v>
      </c>
      <c r="F21" s="75"/>
      <c r="G21" s="75"/>
      <c r="H21" s="23"/>
      <c r="I21" s="110" t="s">
        <v>67</v>
      </c>
      <c r="J21" s="111" t="s">
        <v>127</v>
      </c>
      <c r="K21" s="111" t="s">
        <v>123</v>
      </c>
      <c r="L21" s="112" t="s">
        <v>69</v>
      </c>
      <c r="M21" s="113" t="s">
        <v>72</v>
      </c>
      <c r="N21" s="82"/>
      <c r="O21" s="266" t="s">
        <v>124</v>
      </c>
      <c r="P21" s="256" t="s">
        <v>125</v>
      </c>
      <c r="Q21" s="257" t="s">
        <v>126</v>
      </c>
      <c r="R21" s="256" t="s">
        <v>125</v>
      </c>
      <c r="S21" s="257" t="s">
        <v>126</v>
      </c>
      <c r="T21" s="114"/>
      <c r="U21" s="115"/>
      <c r="V21" s="114"/>
      <c r="W21" s="64"/>
      <c r="X21" s="22"/>
      <c r="Y21" s="22"/>
      <c r="Z21" s="22"/>
    </row>
    <row r="22" spans="1:27" s="1" customFormat="1" x14ac:dyDescent="0.2">
      <c r="A22" s="85"/>
      <c r="B22" s="86"/>
      <c r="C22" s="87"/>
      <c r="D22" s="82"/>
      <c r="E22" s="82"/>
      <c r="F22" s="82"/>
      <c r="G22" s="83"/>
      <c r="H22" s="27">
        <v>1</v>
      </c>
      <c r="I22" s="246" t="s">
        <v>52</v>
      </c>
      <c r="J22" s="244">
        <f>IF($J$2=1,P22,Q22)</f>
        <v>76</v>
      </c>
      <c r="K22" s="247">
        <f>IF(J2=1,R22,S22)</f>
        <v>3600</v>
      </c>
      <c r="L22" s="248">
        <f>J22*1000/K22/24</f>
        <v>0.87962962962962965</v>
      </c>
      <c r="M22" s="251">
        <f>1/L22</f>
        <v>1.1368421052631579</v>
      </c>
      <c r="N22" s="82"/>
      <c r="O22" s="258">
        <v>76</v>
      </c>
      <c r="P22" s="259">
        <f>IF($J$4=1,VLOOKUP(O22,'Performance Curves'!$C$11:$E$82,3),IF($J$4=2,VLOOKUP(O22,'Performance Curves'!$H$11:$J$82,3),IF($J$4=3,VLOOKUP(O22,'Performance Curves'!$M$11:$O$83,3),IF($J$4=4,VLOOKUP(O22,'Performance Curves'!$R$11:$T$82,3),VLOOKUP(O22,'Performance Curves'!$W$11:$Y$82,3)))))</f>
        <v>76</v>
      </c>
      <c r="Q22" s="260">
        <f>IF($J$4=1,VLOOKUP(O22,'Performance Curves'!$AB$11:$AD$82,3),IF($J$4=2,VLOOKUP(O22,'Performance Curves'!$AG$11:$AI$82,3),IF($J$4=3,VLOOKUP(O22,'Performance Curves'!$AL$11:$AN$83,3),IF($J$4=4,VLOOKUP(O22,'Performance Curves'!$AQ$11:$AS$82,3),VLOOKUP(O22,'Performance Curves'!$AV$11:$AX$83,3)))))</f>
        <v>85</v>
      </c>
      <c r="R22" s="259">
        <f>IF($J$4=1,VLOOKUP(O22,'Performance Curves'!$C$11:$E$82,2),IF($J$4=2,VLOOKUP(O22,'Performance Curves'!$H$11:$J$82,2),IF($J$4=3,VLOOKUP(O22,'Performance Curves'!$M$11:$O$83,2),IF($J$4=4,VLOOKUP(O22,'Performance Curves'!$R$11:$T$82,2),VLOOKUP(O22,'Performance Curves'!$W$11:$Y$82,2)))))</f>
        <v>3600</v>
      </c>
      <c r="S22" s="260">
        <f>IF($J$4=1,VLOOKUP(O22,'Performance Curves'!$AB$11:$AD$82,2),IF($J$4=2,VLOOKUP(O22,'Performance Curves'!$AG$11:$AI$82,2),IF($J$4=3,VLOOKUP(O22,'Performance Curves'!$AL$11:$AN$83,2),IF($J$4=4,VLOOKUP(O22,'Performance Curves'!$AQ$11:$AS$82,2),VLOOKUP(O22,'Performance Curves'!$AV$11:$AX$83,2)))))</f>
        <v>4200</v>
      </c>
      <c r="T22" s="114"/>
      <c r="U22" s="115"/>
      <c r="V22" s="114"/>
      <c r="W22" s="64"/>
      <c r="X22" s="22"/>
      <c r="Y22" s="22"/>
      <c r="Z22" s="22"/>
    </row>
    <row r="23" spans="1:27" s="1" customFormat="1" x14ac:dyDescent="0.2">
      <c r="A23" s="267"/>
      <c r="B23" s="249"/>
      <c r="C23" s="87"/>
      <c r="D23" s="82"/>
      <c r="E23" s="82"/>
      <c r="F23" s="82"/>
      <c r="G23" s="83"/>
      <c r="H23" s="28">
        <v>2</v>
      </c>
      <c r="I23" s="37" t="s">
        <v>53</v>
      </c>
      <c r="J23" s="244">
        <f>IF($J$2=1,P23,Q23)</f>
        <v>75.624999999999915</v>
      </c>
      <c r="K23" s="244">
        <f>IF(J3=1,R23,S23)</f>
        <v>4600.0000000000045</v>
      </c>
      <c r="L23" s="41">
        <f>J23*1000/K23/24</f>
        <v>0.68500905797101297</v>
      </c>
      <c r="M23" s="252">
        <f>1/L23</f>
        <v>1.459834710743805</v>
      </c>
      <c r="N23" s="82"/>
      <c r="O23" s="261">
        <v>85</v>
      </c>
      <c r="P23" s="259">
        <f>IF($J$4=1,VLOOKUP(O23,'Performance Curves'!$C$11:$E$82,3),IF($J$4=2,VLOOKUP(O23,'Performance Curves'!$H$11:$J$82,3),IF($J$4=3,VLOOKUP(O23,'Performance Curves'!$M$11:$O$83,3),IF($J$4=4,VLOOKUP(O23,'Performance Curves'!$R$11:$T$82,3),VLOOKUP(O23,'Performance Curves'!$W$11:$Y$82,3)))))</f>
        <v>75.624999999999915</v>
      </c>
      <c r="Q23" s="260">
        <f>IF($J$4=1,VLOOKUP(O23,'Performance Curves'!$AB$11:$AD$82,3),IF($J$4=2,VLOOKUP(O23,'Performance Curves'!$AG$11:$AI$82,3),IF($J$4=3,VLOOKUP(O23,'Performance Curves'!$AL$11:$AN$83,3),IF($J$4=4,VLOOKUP(O23,'Performance Curves'!$AQ$11:$AS$82,3),VLOOKUP(O23,'Performance Curves'!$AV$11:$AX$83,3)))))</f>
        <v>84.500000000000028</v>
      </c>
      <c r="R23" s="259">
        <f>IF($J$4=1,VLOOKUP(O23,'Performance Curves'!$C$11:$E$82,2),IF($J$4=2,VLOOKUP(O23,'Performance Curves'!$H$11:$J$82,2),IF($J$4=3,VLOOKUP(O23,'Performance Curves'!$M$11:$O$83,2),IF($J$4=4,VLOOKUP(O23,'Performance Curves'!$R$11:$T$82,2),VLOOKUP(O23,'Performance Curves'!$W$11:$Y$82,2)))))</f>
        <v>3975</v>
      </c>
      <c r="S23" s="260">
        <f>IF($J$4=1,VLOOKUP(O23,'Performance Curves'!$AB$11:$AD$82,2),IF($J$4=2,VLOOKUP(O23,'Performance Curves'!$AG$11:$AI$82,2),IF($J$4=3,VLOOKUP(O23,'Performance Curves'!$AL$11:$AN$83,2),IF($J$4=4,VLOOKUP(O23,'Performance Curves'!$AQ$11:$AS$82,2),VLOOKUP(O23,'Performance Curves'!$AV$11:$AX$83,2)))))</f>
        <v>4600.0000000000045</v>
      </c>
      <c r="T23" s="114"/>
      <c r="U23" s="115"/>
      <c r="V23" s="114"/>
      <c r="W23" s="64"/>
      <c r="X23" s="22"/>
      <c r="Y23" s="22"/>
      <c r="Z23" s="22"/>
    </row>
    <row r="24" spans="1:27" s="1" customFormat="1" x14ac:dyDescent="0.2">
      <c r="A24" s="85"/>
      <c r="B24" s="88"/>
      <c r="C24" s="87"/>
      <c r="D24" s="82"/>
      <c r="E24" s="82"/>
      <c r="F24" s="82"/>
      <c r="G24" s="83"/>
      <c r="H24" s="28">
        <v>3</v>
      </c>
      <c r="I24" s="37" t="s">
        <v>54</v>
      </c>
      <c r="J24" s="244">
        <f>IF($J$2=1,P24,Q24)</f>
        <v>75.199999999999818</v>
      </c>
      <c r="K24" s="244">
        <f>IF(J4=1,R24,S24)</f>
        <v>4720</v>
      </c>
      <c r="L24" s="41">
        <f>J24*1000/K24/24</f>
        <v>0.66384180790960301</v>
      </c>
      <c r="M24" s="252">
        <f>1/L24</f>
        <v>1.5063829787234078</v>
      </c>
      <c r="N24" s="82"/>
      <c r="O24" s="261">
        <v>95</v>
      </c>
      <c r="P24" s="259">
        <f>IF($J$4=1,VLOOKUP(O24,'Performance Curves'!$C$11:$E$82,3),IF($J$4=2,VLOOKUP(O24,'Performance Curves'!$H$11:$J$82,3),IF($J$4=3,VLOOKUP(O24,'Performance Curves'!$M$11:$O$83,3),IF($J$4=4,VLOOKUP(O24,'Performance Curves'!$R$11:$T$82,3),VLOOKUP(O24,'Performance Curves'!$W$11:$Y$82,3)))))</f>
        <v>75.199999999999818</v>
      </c>
      <c r="Q24" s="260">
        <f>IF($J$4=1,VLOOKUP(O24,'Performance Curves'!$AB$11:$AD$82,3),IF($J$4=2,VLOOKUP(O24,'Performance Curves'!$AG$11:$AI$82,3),IF($J$4=3,VLOOKUP(O24,'Performance Curves'!$AL$11:$AN$83,3),IF($J$4=4,VLOOKUP(O24,'Performance Curves'!$AQ$11:$AS$82,3),VLOOKUP(O24,'Performance Curves'!$AV$11:$AX$83,3)))))</f>
        <v>78.959999999999994</v>
      </c>
      <c r="R24" s="259">
        <f>IF($J$4=1,VLOOKUP(O24,'Performance Curves'!$C$11:$E$82,2),IF($J$4=2,VLOOKUP(O24,'Performance Curves'!$H$11:$J$82,2),IF($J$4=3,VLOOKUP(O24,'Performance Curves'!$M$11:$O$83,2),IF($J$4=4,VLOOKUP(O24,'Performance Curves'!$R$11:$T$82,2),VLOOKUP(O24,'Performance Curves'!$W$11:$Y$82,2)))))</f>
        <v>4400</v>
      </c>
      <c r="S24" s="260">
        <f>IF($J$4=1,VLOOKUP(O24,'Performance Curves'!$AB$11:$AD$82,2),IF($J$4=2,VLOOKUP(O24,'Performance Curves'!$AG$11:$AI$82,2),IF($J$4=3,VLOOKUP(O24,'Performance Curves'!$AL$11:$AN$83,2),IF($J$4=4,VLOOKUP(O24,'Performance Curves'!$AQ$11:$AS$82,2),VLOOKUP(O24,'Performance Curves'!$AV$11:$AX$83,2)))))</f>
        <v>4720</v>
      </c>
      <c r="T24" s="114"/>
      <c r="U24" s="115"/>
      <c r="V24" s="114"/>
      <c r="W24" s="64"/>
      <c r="X24" s="22"/>
      <c r="Y24" s="22"/>
      <c r="Z24" s="22"/>
    </row>
    <row r="25" spans="1:27" s="1" customFormat="1" x14ac:dyDescent="0.2">
      <c r="A25" s="89"/>
      <c r="B25" s="88"/>
      <c r="C25" s="87"/>
      <c r="D25" s="82"/>
      <c r="E25" s="82"/>
      <c r="F25" s="82"/>
      <c r="G25" s="83"/>
      <c r="H25" s="28">
        <v>4</v>
      </c>
      <c r="I25" s="37" t="s">
        <v>55</v>
      </c>
      <c r="J25" s="244">
        <f>IF($J$2=1,P25,Q25)</f>
        <v>70.885714285714243</v>
      </c>
      <c r="K25" s="244">
        <f>IF(J5=1,R25,S25)</f>
        <v>5060</v>
      </c>
      <c r="L25" s="41">
        <f>J25*1000/K25/24</f>
        <v>0.58370976849237688</v>
      </c>
      <c r="M25" s="252">
        <f>1/L25</f>
        <v>1.7131801692865789</v>
      </c>
      <c r="N25" s="82"/>
      <c r="O25" s="262">
        <v>105</v>
      </c>
      <c r="P25" s="259">
        <f>IF($J$4=1,VLOOKUP(O25,'Performance Curves'!$C$11:$E$82,3),IF($J$4=2,VLOOKUP(O25,'Performance Curves'!$H$11:$J$82,3),IF($J$4=3,VLOOKUP(O25,'Performance Curves'!$M$11:$O$83,3),IF($J$4=4,VLOOKUP(O25,'Performance Curves'!$R$11:$T$82,3),VLOOKUP(O25,'Performance Curves'!$W$11:$Y$82,3)))))</f>
        <v>70.885714285714243</v>
      </c>
      <c r="Q25" s="260">
        <f>IF($J$4=1,VLOOKUP(O25,'Performance Curves'!$AB$11:$AD$82,3),IF($J$4=2,VLOOKUP(O25,'Performance Curves'!$AG$11:$AI$82,3),IF($J$4=3,VLOOKUP(O25,'Performance Curves'!$AL$11:$AN$83,3),IF($J$4=4,VLOOKUP(O25,'Performance Curves'!$AQ$11:$AS$82,3),VLOOKUP(O25,'Performance Curves'!$AV$11:$AX$83,3)))))</f>
        <v>78.279999999999887</v>
      </c>
      <c r="R25" s="259">
        <f>IF($J$4=1,VLOOKUP(O25,'Performance Curves'!$C$11:$E$82,2),IF($J$4=2,VLOOKUP(O25,'Performance Curves'!$H$11:$J$82,2),IF($J$4=3,VLOOKUP(O25,'Performance Curves'!$M$11:$O$83,2),IF($J$4=4,VLOOKUP(O25,'Performance Curves'!$R$11:$T$82,2),VLOOKUP(O25,'Performance Curves'!$W$11:$Y$82,2)))))</f>
        <v>4437.1428571428551</v>
      </c>
      <c r="S25" s="260">
        <f>IF($J$4=1,VLOOKUP(O25,'Performance Curves'!$AB$11:$AD$82,2),IF($J$4=2,VLOOKUP(O25,'Performance Curves'!$AG$11:$AI$82,2),IF($J$4=3,VLOOKUP(O25,'Performance Curves'!$AL$11:$AN$83,2),IF($J$4=4,VLOOKUP(O25,'Performance Curves'!$AQ$11:$AS$82,2),VLOOKUP(O25,'Performance Curves'!$AV$11:$AX$83,2)))))</f>
        <v>5060</v>
      </c>
      <c r="T25" s="114"/>
      <c r="U25" s="115"/>
      <c r="V25" s="114"/>
      <c r="W25" s="64"/>
      <c r="X25" s="22"/>
      <c r="Y25" s="22"/>
      <c r="Z25" s="22"/>
    </row>
    <row r="26" spans="1:27" s="1" customFormat="1" ht="12.75" customHeight="1" x14ac:dyDescent="0.2">
      <c r="A26" s="36" t="s">
        <v>1</v>
      </c>
      <c r="B26" s="53"/>
      <c r="C26" s="54"/>
      <c r="D26" s="53"/>
      <c r="E26" s="53"/>
      <c r="F26" s="55"/>
      <c r="G26" s="2"/>
      <c r="H26" s="29">
        <v>5</v>
      </c>
      <c r="I26" s="38" t="s">
        <v>56</v>
      </c>
      <c r="J26" s="245">
        <f>IF($J$2=1,P26,Q26)</f>
        <v>70.65714285714273</v>
      </c>
      <c r="K26" s="245">
        <f>IF(J6=1,R26,S26)</f>
        <v>5380</v>
      </c>
      <c r="L26" s="70">
        <f>J26*1000/K26/24</f>
        <v>0.54722074703487233</v>
      </c>
      <c r="M26" s="253">
        <f>1/L26</f>
        <v>1.827416093813186</v>
      </c>
      <c r="N26" s="82"/>
      <c r="O26" s="263">
        <v>115</v>
      </c>
      <c r="P26" s="264">
        <f>IF($J$4=1,VLOOKUP(O26,'Performance Curves'!$C$11:$E$82,3),IF($J$4=2,VLOOKUP(O26,'Performance Curves'!$H$11:$J$82,3),IF($J$4=3,VLOOKUP(O26,'Performance Curves'!$M$11:$O$83,3),IF($J$4=4,VLOOKUP(O26,'Performance Curves'!$R$11:$T$82,3),VLOOKUP(O26,'Performance Curves'!$W$11:$Y$82,3)))))</f>
        <v>70.65714285714273</v>
      </c>
      <c r="Q26" s="265">
        <f>IF($J$4=1,VLOOKUP(O26,'Performance Curves'!$AB$11:$AD$82,3),IF($J$4=2,VLOOKUP(O26,'Performance Curves'!$AG$11:$AI$82,3),IF($J$4=3,VLOOKUP(O26,'Performance Curves'!$AL$11:$AN$83,3),IF($J$4=4,VLOOKUP(O26,'Performance Curves'!$AQ$11:$AS$82,3),VLOOKUP(O26,'Performance Curves'!$AV$11:$AX$83,3)))))</f>
        <v>77.639999999999787</v>
      </c>
      <c r="R26" s="264">
        <f>IF($J$4=1,VLOOKUP(O26,'Performance Curves'!$C$11:$E$82,2),IF($J$4=2,VLOOKUP(O26,'Performance Curves'!$H$11:$J$82,2),IF($J$4=3,VLOOKUP(O26,'Performance Curves'!$M$11:$O$83,2),IF($J$4=4,VLOOKUP(O26,'Performance Curves'!$R$11:$T$82,2),VLOOKUP(O26,'Performance Curves'!$W$11:$Y$82,2)))))</f>
        <v>4711.4285714285652</v>
      </c>
      <c r="S26" s="265">
        <f>IF($J$4=1,VLOOKUP(O26,'Performance Curves'!$AB$11:$AD$82,2),IF($J$4=2,VLOOKUP(O26,'Performance Curves'!$AG$11:$AI$82,2),IF($J$4=3,VLOOKUP(O26,'Performance Curves'!$AL$11:$AN$83,2),IF($J$4=4,VLOOKUP(O26,'Performance Curves'!$AQ$11:$AS$82,2),VLOOKUP(O26,'Performance Curves'!$AV$11:$AX$83,2)))))</f>
        <v>5380</v>
      </c>
      <c r="T26" s="114"/>
      <c r="U26" s="115"/>
      <c r="V26" s="114"/>
      <c r="W26" s="64"/>
      <c r="X26" s="22"/>
      <c r="Y26" s="22"/>
      <c r="Z26" s="22"/>
    </row>
    <row r="27" spans="1:27" s="1" customFormat="1" ht="18" x14ac:dyDescent="0.25">
      <c r="A27" s="56" t="s">
        <v>2</v>
      </c>
      <c r="B27" s="146">
        <v>19.2</v>
      </c>
      <c r="C27" s="57" t="s">
        <v>3</v>
      </c>
      <c r="D27" s="39"/>
      <c r="E27" s="39"/>
      <c r="F27" s="58"/>
      <c r="G27" s="83"/>
      <c r="H27" s="90"/>
      <c r="I27" s="91"/>
      <c r="J27" s="91"/>
      <c r="K27" s="91"/>
      <c r="L27" s="91"/>
      <c r="M27" s="91"/>
      <c r="N27" s="82"/>
      <c r="O27" s="82"/>
      <c r="P27" s="82"/>
      <c r="Q27" s="82"/>
      <c r="R27" s="254"/>
      <c r="S27" s="77"/>
      <c r="T27" s="77"/>
      <c r="U27" s="78"/>
      <c r="V27" s="77"/>
      <c r="W27" s="64"/>
      <c r="X27" s="22"/>
      <c r="Y27" s="22"/>
      <c r="Z27" s="22"/>
    </row>
    <row r="28" spans="1:27" s="1" customFormat="1" x14ac:dyDescent="0.2">
      <c r="A28" s="56" t="s">
        <v>4</v>
      </c>
      <c r="B28" s="146">
        <v>3.1</v>
      </c>
      <c r="C28" s="57" t="s">
        <v>5</v>
      </c>
      <c r="D28" s="39"/>
      <c r="E28" s="39"/>
      <c r="F28" s="58"/>
      <c r="G28" s="83"/>
      <c r="H28" s="24" t="s">
        <v>106</v>
      </c>
      <c r="I28" s="25" t="s">
        <v>59</v>
      </c>
      <c r="J28" s="25" t="s">
        <v>60</v>
      </c>
      <c r="K28" s="26" t="s">
        <v>80</v>
      </c>
      <c r="M28" s="82"/>
      <c r="N28" s="82"/>
      <c r="O28" s="82"/>
      <c r="P28" s="82"/>
      <c r="Q28" s="82"/>
      <c r="R28" s="254"/>
      <c r="S28" s="77"/>
      <c r="T28" s="77"/>
      <c r="U28" s="78"/>
      <c r="V28" s="77"/>
      <c r="W28" s="64"/>
      <c r="X28" s="22"/>
      <c r="Y28" s="22"/>
      <c r="Z28" s="22"/>
    </row>
    <row r="29" spans="1:27" s="1" customFormat="1" x14ac:dyDescent="0.2">
      <c r="A29" s="56"/>
      <c r="B29" s="39"/>
      <c r="C29" s="57"/>
      <c r="D29" s="39"/>
      <c r="E29" s="39"/>
      <c r="F29" s="58"/>
      <c r="G29" s="95">
        <v>1</v>
      </c>
      <c r="H29" s="30">
        <f>D8</f>
        <v>0</v>
      </c>
      <c r="I29" s="31">
        <f>(H29*1000*VLOOKUP(D4,H22:M26,6)/24)</f>
        <v>0</v>
      </c>
      <c r="J29" s="49">
        <f>I29*0.7457/0.951</f>
        <v>0</v>
      </c>
      <c r="K29" s="32">
        <f>IF((D10-D8)*1000*VLOOKUP(D4,H22:M26,6)/24*0.7457/0.951&lt;0,0,(D10-D8)*1000*VLOOKUP(D4,H22:M26,6)/24*0.7457/0.951)</f>
        <v>0</v>
      </c>
      <c r="L29" s="94"/>
      <c r="M29" s="82"/>
      <c r="N29" s="82"/>
      <c r="O29" s="82"/>
      <c r="P29" s="82"/>
      <c r="Q29" s="82"/>
      <c r="R29" s="82"/>
      <c r="S29" s="77"/>
      <c r="T29" s="77"/>
      <c r="U29" s="78"/>
      <c r="V29" s="77"/>
      <c r="W29" s="64"/>
      <c r="X29" s="22"/>
      <c r="Y29" s="22"/>
      <c r="Z29" s="22"/>
    </row>
    <row r="30" spans="1:27" s="1" customFormat="1" x14ac:dyDescent="0.2">
      <c r="A30" s="18" t="s">
        <v>6</v>
      </c>
      <c r="B30" s="59" t="s">
        <v>7</v>
      </c>
      <c r="C30" s="60" t="s">
        <v>8</v>
      </c>
      <c r="D30" s="39"/>
      <c r="E30" s="39"/>
      <c r="F30" s="58"/>
      <c r="G30" s="158">
        <v>2</v>
      </c>
      <c r="H30" s="159">
        <f>D14</f>
        <v>0</v>
      </c>
      <c r="I30" s="160">
        <f>(H30*1000*VLOOKUP(D4,H22:M26,6)/24)</f>
        <v>0</v>
      </c>
      <c r="J30" s="161">
        <f>I30*0.7457/0.951</f>
        <v>0</v>
      </c>
      <c r="K30" s="162"/>
      <c r="L30" s="91"/>
      <c r="M30" s="82"/>
      <c r="N30" s="82"/>
      <c r="O30" s="82"/>
      <c r="P30" s="255"/>
      <c r="Q30" s="255"/>
      <c r="R30" s="255"/>
      <c r="S30" s="92"/>
      <c r="T30" s="77"/>
      <c r="U30" s="78"/>
      <c r="V30" s="77"/>
      <c r="W30" s="64"/>
      <c r="X30" s="22"/>
      <c r="Y30" s="22"/>
      <c r="Z30" s="22"/>
    </row>
    <row r="31" spans="1:27" s="1" customFormat="1" x14ac:dyDescent="0.2">
      <c r="A31" s="56" t="s">
        <v>9</v>
      </c>
      <c r="B31" s="61">
        <v>5.1587000000000001E-2</v>
      </c>
      <c r="C31" s="61">
        <v>5.3274000000000002E-2</v>
      </c>
      <c r="D31" s="39" t="s">
        <v>10</v>
      </c>
      <c r="E31" s="39"/>
      <c r="F31" s="58"/>
      <c r="G31" s="83"/>
      <c r="H31" s="96"/>
      <c r="I31" s="97"/>
      <c r="K31" s="91"/>
      <c r="L31" s="82"/>
      <c r="M31" s="82"/>
      <c r="N31" s="82"/>
      <c r="O31" s="82"/>
      <c r="P31" s="82"/>
      <c r="Q31" s="82"/>
      <c r="R31" s="254"/>
      <c r="S31" s="77"/>
      <c r="T31" s="77"/>
      <c r="U31" s="78"/>
      <c r="V31" s="77"/>
      <c r="W31" s="64"/>
      <c r="X31" s="22"/>
      <c r="Y31" s="22"/>
      <c r="Z31" s="22"/>
    </row>
    <row r="32" spans="1:27" s="1" customFormat="1" x14ac:dyDescent="0.2">
      <c r="A32" s="56" t="s">
        <v>11</v>
      </c>
      <c r="B32" s="61">
        <v>3.2516999999999997E-2</v>
      </c>
      <c r="C32" s="61">
        <f>B32</f>
        <v>3.2516999999999997E-2</v>
      </c>
      <c r="D32" s="39" t="s">
        <v>12</v>
      </c>
      <c r="E32" s="39"/>
      <c r="F32" s="58"/>
      <c r="G32" s="83"/>
      <c r="H32" s="43" t="s">
        <v>72</v>
      </c>
      <c r="I32" s="44" t="s">
        <v>70</v>
      </c>
      <c r="J32" s="45" t="s">
        <v>71</v>
      </c>
      <c r="K32" s="44" t="s">
        <v>73</v>
      </c>
      <c r="L32" s="46" t="s">
        <v>84</v>
      </c>
      <c r="M32" s="82"/>
      <c r="N32" s="82"/>
      <c r="O32" s="82"/>
      <c r="P32" s="82"/>
      <c r="Q32" s="82"/>
      <c r="R32" s="254"/>
      <c r="S32" s="77"/>
      <c r="T32" s="77"/>
      <c r="U32" s="78"/>
      <c r="V32" s="77"/>
      <c r="W32" s="64"/>
      <c r="X32" s="22"/>
      <c r="Y32" s="22"/>
      <c r="Z32" s="22"/>
    </row>
    <row r="33" spans="1:26" s="1" customFormat="1" x14ac:dyDescent="0.2">
      <c r="A33" s="56" t="s">
        <v>13</v>
      </c>
      <c r="B33" s="61">
        <v>5.7499999999999999E-3</v>
      </c>
      <c r="C33" s="61">
        <f>B33</f>
        <v>5.7499999999999999E-3</v>
      </c>
      <c r="D33" s="39" t="s">
        <v>14</v>
      </c>
      <c r="E33" s="39"/>
      <c r="F33" s="58"/>
      <c r="G33" s="87">
        <v>1</v>
      </c>
      <c r="H33" s="42">
        <f>VLOOKUP($D$4,$H$22:$M$26,6)</f>
        <v>1.827416093813186</v>
      </c>
      <c r="I33" s="44">
        <f>D6*1000</f>
        <v>0</v>
      </c>
      <c r="J33" s="45">
        <f>H33*I33*1000</f>
        <v>0</v>
      </c>
      <c r="K33" s="71">
        <f>J33*0.7457/0.951</f>
        <v>0</v>
      </c>
      <c r="L33" s="47">
        <f>D10*H33*1000*0.7457/0.951</f>
        <v>0</v>
      </c>
      <c r="M33" s="82"/>
      <c r="N33" s="82"/>
      <c r="O33" s="82"/>
      <c r="P33" s="82"/>
      <c r="Q33" s="82"/>
      <c r="R33" s="254"/>
      <c r="S33" s="79"/>
      <c r="T33" s="79"/>
      <c r="U33" s="93"/>
      <c r="V33" s="79"/>
      <c r="W33" s="22"/>
      <c r="X33" s="22"/>
      <c r="Y33" s="22"/>
      <c r="Z33" s="22"/>
    </row>
    <row r="34" spans="1:26" s="1" customFormat="1" x14ac:dyDescent="0.2">
      <c r="A34" s="56" t="s">
        <v>15</v>
      </c>
      <c r="B34" s="61">
        <v>1.8787999999999999E-2</v>
      </c>
      <c r="C34" s="61">
        <f>B34</f>
        <v>1.8787999999999999E-2</v>
      </c>
      <c r="D34" s="39" t="s">
        <v>16</v>
      </c>
      <c r="E34" s="39"/>
      <c r="F34" s="58"/>
      <c r="G34" s="163">
        <v>2</v>
      </c>
      <c r="H34" s="164">
        <f>VLOOKUP($D$4,$H$22:$M$26,6)</f>
        <v>1.827416093813186</v>
      </c>
      <c r="I34" s="165">
        <f>D12*1000</f>
        <v>0</v>
      </c>
      <c r="J34" s="166">
        <f>H34*I34*1000</f>
        <v>0</v>
      </c>
      <c r="K34" s="167">
        <f>J34*0.7457/0.951</f>
        <v>0</v>
      </c>
      <c r="L34" s="168"/>
      <c r="M34" s="82"/>
      <c r="N34" s="82"/>
      <c r="O34" s="82"/>
      <c r="P34" s="82"/>
      <c r="Q34" s="82"/>
      <c r="R34" s="82"/>
      <c r="S34" s="79"/>
      <c r="T34" s="79"/>
      <c r="U34" s="93"/>
      <c r="V34" s="79"/>
      <c r="W34" s="22"/>
      <c r="X34" s="22"/>
      <c r="Y34" s="22"/>
      <c r="Z34" s="22"/>
    </row>
    <row r="35" spans="1:26" s="1" customFormat="1" x14ac:dyDescent="0.2">
      <c r="A35" s="35" t="s">
        <v>17</v>
      </c>
      <c r="B35" s="62">
        <v>-1.6200000000000001E-4</v>
      </c>
      <c r="C35" s="62">
        <f>B35</f>
        <v>-1.6200000000000001E-4</v>
      </c>
      <c r="D35" s="34" t="s">
        <v>16</v>
      </c>
      <c r="E35" s="34"/>
      <c r="F35" s="63"/>
      <c r="G35" s="83"/>
      <c r="H35" s="82"/>
      <c r="I35" s="82"/>
      <c r="J35" s="82"/>
      <c r="K35" s="91"/>
      <c r="L35" s="82"/>
      <c r="M35" s="82"/>
      <c r="N35" s="82"/>
      <c r="O35" s="82"/>
      <c r="P35" s="82"/>
      <c r="Q35" s="82"/>
      <c r="R35" s="82"/>
      <c r="S35" s="79"/>
      <c r="T35" s="79"/>
      <c r="U35" s="93"/>
      <c r="V35" s="79"/>
      <c r="W35" s="22"/>
      <c r="X35" s="22"/>
      <c r="Y35" s="22"/>
      <c r="Z35" s="22"/>
    </row>
    <row r="36" spans="1:26" s="1" customFormat="1" x14ac:dyDescent="0.2">
      <c r="A36" s="100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9"/>
      <c r="T36" s="79"/>
      <c r="U36" s="93"/>
      <c r="V36" s="79"/>
      <c r="W36" s="22"/>
      <c r="X36" s="22"/>
      <c r="Y36" s="22"/>
      <c r="Z36" s="22"/>
    </row>
    <row r="37" spans="1:26" x14ac:dyDescent="0.2">
      <c r="A37" s="50" t="s">
        <v>81</v>
      </c>
      <c r="B37" s="51"/>
      <c r="C37" s="52">
        <f>J29</f>
        <v>0</v>
      </c>
      <c r="D37" s="155">
        <v>1</v>
      </c>
      <c r="E37" s="98"/>
      <c r="F37" s="75"/>
      <c r="G37" s="75"/>
      <c r="H37" s="75"/>
      <c r="I37" s="75"/>
      <c r="J37" s="75"/>
      <c r="K37" s="75"/>
      <c r="L37" s="75"/>
      <c r="M37" s="82"/>
      <c r="N37" s="82"/>
      <c r="O37" s="82"/>
      <c r="P37" s="82"/>
      <c r="Q37" s="82"/>
      <c r="R37" s="82"/>
      <c r="S37" s="79"/>
      <c r="T37" s="79"/>
      <c r="U37" s="93"/>
      <c r="V37" s="79"/>
      <c r="W37" s="22"/>
      <c r="X37" s="22"/>
      <c r="Y37" s="22"/>
      <c r="Z37" s="22"/>
    </row>
    <row r="38" spans="1:26" x14ac:dyDescent="0.2">
      <c r="A38" s="179" t="s">
        <v>107</v>
      </c>
      <c r="B38" s="180"/>
      <c r="C38" s="181">
        <f>MAX(J29+K29,J30)</f>
        <v>0</v>
      </c>
      <c r="D38" s="155">
        <v>2</v>
      </c>
      <c r="E38" s="75"/>
      <c r="F38" s="75"/>
      <c r="G38" s="75"/>
      <c r="H38" s="75"/>
      <c r="I38" s="75"/>
      <c r="J38" s="75"/>
      <c r="K38" s="75"/>
      <c r="L38" s="75"/>
      <c r="M38" s="82"/>
      <c r="N38" s="82"/>
      <c r="O38" s="82"/>
      <c r="P38" s="82"/>
      <c r="Q38" s="82"/>
      <c r="R38" s="82"/>
      <c r="S38" s="75"/>
      <c r="T38" s="75"/>
      <c r="U38" s="76"/>
      <c r="V38" s="75"/>
    </row>
    <row r="39" spans="1:26" x14ac:dyDescent="0.2">
      <c r="A39" s="84"/>
      <c r="B39" s="75"/>
      <c r="C39" s="156"/>
      <c r="D39" s="155"/>
      <c r="E39" s="75"/>
      <c r="F39" s="75"/>
      <c r="G39" s="75"/>
      <c r="H39" s="75"/>
      <c r="I39" s="75"/>
      <c r="J39" s="75"/>
      <c r="K39" s="75"/>
      <c r="L39" s="75"/>
      <c r="M39" s="82"/>
      <c r="N39" s="82"/>
      <c r="O39" s="82"/>
      <c r="P39" s="82"/>
      <c r="Q39" s="82"/>
      <c r="R39" s="82"/>
      <c r="S39" s="75"/>
      <c r="T39" s="75"/>
      <c r="U39" s="76"/>
      <c r="V39" s="75"/>
    </row>
    <row r="40" spans="1:26" x14ac:dyDescent="0.2">
      <c r="A40" s="116" t="str">
        <f>VLOOKUP(D2,U14:V15,2)</f>
        <v>May - October</v>
      </c>
      <c r="B40" s="75"/>
      <c r="C40" s="99"/>
      <c r="D40" s="75"/>
      <c r="E40" s="75"/>
      <c r="F40" s="75"/>
      <c r="G40" s="75"/>
      <c r="H40" s="75"/>
      <c r="I40" s="75"/>
      <c r="J40" s="75"/>
      <c r="K40" s="75"/>
      <c r="L40" s="75"/>
      <c r="M40" s="82"/>
      <c r="N40" s="82"/>
      <c r="O40" s="82"/>
      <c r="P40" s="82"/>
      <c r="Q40" s="82"/>
      <c r="R40" s="82"/>
      <c r="S40" s="75"/>
      <c r="T40" s="75"/>
      <c r="U40" s="76"/>
      <c r="V40" s="75"/>
    </row>
    <row r="41" spans="1:26" s="75" customFormat="1" ht="3.75" customHeight="1" x14ac:dyDescent="0.2">
      <c r="A41" s="84"/>
      <c r="C41" s="99"/>
      <c r="M41" s="82"/>
      <c r="N41" s="82"/>
      <c r="O41" s="82"/>
      <c r="P41" s="82"/>
      <c r="Q41" s="82"/>
      <c r="R41" s="82"/>
      <c r="U41" s="76"/>
    </row>
    <row r="42" spans="1:26" s="66" customFormat="1" ht="38.25" customHeight="1" x14ac:dyDescent="0.2">
      <c r="A42" s="101"/>
      <c r="B42" s="67" t="s">
        <v>19</v>
      </c>
      <c r="C42" s="68" t="s">
        <v>20</v>
      </c>
      <c r="D42" s="68" t="s">
        <v>86</v>
      </c>
      <c r="E42" s="68" t="s">
        <v>87</v>
      </c>
      <c r="F42" s="68" t="s">
        <v>88</v>
      </c>
      <c r="G42" s="68" t="s">
        <v>21</v>
      </c>
      <c r="H42" s="68" t="s">
        <v>15</v>
      </c>
      <c r="I42" s="68" t="s">
        <v>22</v>
      </c>
      <c r="J42" s="68" t="s">
        <v>23</v>
      </c>
      <c r="K42" s="68" t="s">
        <v>4</v>
      </c>
      <c r="L42" s="68" t="s">
        <v>79</v>
      </c>
      <c r="M42" s="68" t="s">
        <v>24</v>
      </c>
      <c r="N42" s="68" t="s">
        <v>25</v>
      </c>
      <c r="O42" s="68" t="s">
        <v>26</v>
      </c>
      <c r="P42" s="68"/>
      <c r="Q42" s="68" t="s">
        <v>27</v>
      </c>
      <c r="R42" s="68" t="s">
        <v>28</v>
      </c>
      <c r="S42" s="68" t="s">
        <v>29</v>
      </c>
      <c r="T42" s="68"/>
      <c r="U42" s="68" t="s">
        <v>74</v>
      </c>
      <c r="V42" s="69" t="s">
        <v>85</v>
      </c>
      <c r="W42" s="74"/>
      <c r="X42" s="74"/>
    </row>
    <row r="43" spans="1:26" s="40" customFormat="1" x14ac:dyDescent="0.2">
      <c r="A43" s="117" t="s">
        <v>82</v>
      </c>
      <c r="B43" s="102">
        <f>K33</f>
        <v>0</v>
      </c>
      <c r="C43" s="103">
        <f>IF(B43&gt;0,B43/$C$37,0.0000000001)</f>
        <v>1E-10</v>
      </c>
      <c r="D43" s="106">
        <f>IF(D2=1,IF(C43&lt;=125,$B$31*B43,$C$37*125*$B$31),IF(C43&lt;=125,$C$31*B43,$C$37*125*$C$31))</f>
        <v>0</v>
      </c>
      <c r="E43" s="106">
        <f>IF(C43&lt;=125,0,IF(C43&lt;=295,(C43-125)*$C$37*$B$32,170*$C$37*$B$32))</f>
        <v>0</v>
      </c>
      <c r="F43" s="106">
        <f>IF(C43&gt;295,(C43-295)*$C$37*$B$33,0)</f>
        <v>0</v>
      </c>
      <c r="G43" s="106">
        <f>SUM(D43:F43)</f>
        <v>0</v>
      </c>
      <c r="H43" s="106">
        <f>$B$34*B43</f>
        <v>0</v>
      </c>
      <c r="I43" s="106">
        <f>$B$35*B43</f>
        <v>0</v>
      </c>
      <c r="J43" s="106">
        <f>SUM(G43:I43)</f>
        <v>0</v>
      </c>
      <c r="K43" s="106">
        <f>IF(C37&gt;=10,(C37-10)*$B$28,0)</f>
        <v>0</v>
      </c>
      <c r="L43" s="106">
        <v>0</v>
      </c>
      <c r="M43" s="106">
        <f>-IF(C37&lt;=3000,C37*0.25,(3000*0.25+($C$37-3000)*0.2))</f>
        <v>0</v>
      </c>
      <c r="N43" s="106">
        <f>$B$27</f>
        <v>19.2</v>
      </c>
      <c r="O43" s="106">
        <f>SUM(K43:N43)</f>
        <v>19.2</v>
      </c>
      <c r="P43" s="106"/>
      <c r="Q43" s="106">
        <f>O43+J43</f>
        <v>19.2</v>
      </c>
      <c r="R43" s="106">
        <f>0.0725*Q43</f>
        <v>1.3919999999999999</v>
      </c>
      <c r="S43" s="106">
        <f>R43+Q43</f>
        <v>20.591999999999999</v>
      </c>
      <c r="T43" s="103"/>
      <c r="U43" s="103">
        <f>VLOOKUP($D$4,$H$22:$L$26,5)*B43/0.7457*0.951</f>
        <v>0</v>
      </c>
      <c r="V43" s="104">
        <f>IF(U43&gt;0,S43/U43,0)</f>
        <v>0</v>
      </c>
    </row>
    <row r="44" spans="1:26" x14ac:dyDescent="0.2">
      <c r="A44" s="116" t="s">
        <v>83</v>
      </c>
      <c r="B44" s="30">
        <f>L33</f>
        <v>0</v>
      </c>
      <c r="C44" s="107" t="e">
        <f>C45-C43</f>
        <v>#DIV/0!</v>
      </c>
      <c r="D44" s="108" t="e">
        <f t="shared" ref="D44:U44" si="0">D45-D43</f>
        <v>#DIV/0!</v>
      </c>
      <c r="E44" s="108" t="e">
        <f t="shared" si="0"/>
        <v>#DIV/0!</v>
      </c>
      <c r="F44" s="108" t="e">
        <f>F45-F43</f>
        <v>#DIV/0!</v>
      </c>
      <c r="G44" s="108" t="e">
        <f t="shared" si="0"/>
        <v>#DIV/0!</v>
      </c>
      <c r="H44" s="108">
        <f t="shared" si="0"/>
        <v>0</v>
      </c>
      <c r="I44" s="108">
        <f t="shared" si="0"/>
        <v>0</v>
      </c>
      <c r="J44" s="108" t="e">
        <f t="shared" si="0"/>
        <v>#DIV/0!</v>
      </c>
      <c r="K44" s="108">
        <f t="shared" si="0"/>
        <v>0</v>
      </c>
      <c r="L44" s="108">
        <f t="shared" si="0"/>
        <v>0</v>
      </c>
      <c r="M44" s="108">
        <f t="shared" si="0"/>
        <v>0</v>
      </c>
      <c r="N44" s="108">
        <f t="shared" si="0"/>
        <v>0</v>
      </c>
      <c r="O44" s="108">
        <f t="shared" si="0"/>
        <v>0</v>
      </c>
      <c r="P44" s="108"/>
      <c r="Q44" s="108" t="e">
        <f t="shared" si="0"/>
        <v>#DIV/0!</v>
      </c>
      <c r="R44" s="108" t="e">
        <f t="shared" si="0"/>
        <v>#DIV/0!</v>
      </c>
      <c r="S44" s="108" t="e">
        <f t="shared" si="0"/>
        <v>#DIV/0!</v>
      </c>
      <c r="T44" s="107"/>
      <c r="U44" s="107">
        <f t="shared" si="0"/>
        <v>0</v>
      </c>
      <c r="V44" s="109" t="e">
        <f>S44/U44</f>
        <v>#DIV/0!</v>
      </c>
    </row>
    <row r="45" spans="1:26" x14ac:dyDescent="0.2">
      <c r="A45" s="118" t="s">
        <v>0</v>
      </c>
      <c r="B45" s="102">
        <f>B44+B43</f>
        <v>0</v>
      </c>
      <c r="C45" s="103" t="e">
        <f>B45/($C$37+K29)</f>
        <v>#DIV/0!</v>
      </c>
      <c r="D45" s="106" t="e">
        <f>IF(D2=1,IF(C45&lt;=125,$B$31*B45,$C$37*125*$B$31),IF(C45&lt;=125,$C$31*B45,$C$37*125*$C$31))</f>
        <v>#DIV/0!</v>
      </c>
      <c r="E45" s="106" t="e">
        <f>IF(C45&lt;=125,0,IF(C45&lt;=295,(C45-125)*$C$37*$B$32,170*$C$37*$B$32))</f>
        <v>#DIV/0!</v>
      </c>
      <c r="F45" s="106" t="e">
        <f>IF(C45&gt;295,(C45-295)*$C$37*$B$33,0)</f>
        <v>#DIV/0!</v>
      </c>
      <c r="G45" s="106" t="e">
        <f>SUM(D45:F45)</f>
        <v>#DIV/0!</v>
      </c>
      <c r="H45" s="106">
        <f>$B$34*B45</f>
        <v>0</v>
      </c>
      <c r="I45" s="106">
        <f>$B$35*B45</f>
        <v>0</v>
      </c>
      <c r="J45" s="106" t="e">
        <f>SUM(G45:I45)</f>
        <v>#DIV/0!</v>
      </c>
      <c r="K45" s="106">
        <f>IF(C37&gt;=10,(C37-10)*$B$28,0)</f>
        <v>0</v>
      </c>
      <c r="L45" s="106">
        <f>$K$29*$B$28</f>
        <v>0</v>
      </c>
      <c r="M45" s="106">
        <f>-IF(C37&lt;=3000,C37*0.25,(3000*0.25+($C$37-3000)*0.2))</f>
        <v>0</v>
      </c>
      <c r="N45" s="106">
        <f>$B$27</f>
        <v>19.2</v>
      </c>
      <c r="O45" s="106">
        <f>SUM(K45:N45)</f>
        <v>19.2</v>
      </c>
      <c r="P45" s="106"/>
      <c r="Q45" s="106" t="e">
        <f>O45+J45</f>
        <v>#DIV/0!</v>
      </c>
      <c r="R45" s="106" t="e">
        <f>0.0725*Q45</f>
        <v>#DIV/0!</v>
      </c>
      <c r="S45" s="106" t="e">
        <f>R45+Q45</f>
        <v>#DIV/0!</v>
      </c>
      <c r="T45" s="103"/>
      <c r="U45" s="103">
        <f>B45/0.7457*0.951*VLOOKUP($D$4,$H$22:$L$26,5)</f>
        <v>0</v>
      </c>
      <c r="V45" s="104" t="e">
        <f>S45/U45</f>
        <v>#DIV/0!</v>
      </c>
    </row>
    <row r="46" spans="1:26" x14ac:dyDescent="0.2">
      <c r="A46" s="65"/>
      <c r="C46" s="5"/>
    </row>
    <row r="47" spans="1:26" s="172" customFormat="1" x14ac:dyDescent="0.2">
      <c r="A47" s="173" t="s">
        <v>105</v>
      </c>
      <c r="B47" s="169">
        <f>K33+K34</f>
        <v>0</v>
      </c>
      <c r="C47" s="160">
        <f>IF(B47&gt;0,B47/$C$38,0.0000000001)</f>
        <v>1E-10</v>
      </c>
      <c r="D47" s="170">
        <f>IF(D2=1,IF(C47&lt;=125,$B$31*B47,$C$38*125*$B$31),IF(C47&lt;=125,$C$31*B47,$C$38*125*$C$31))</f>
        <v>0</v>
      </c>
      <c r="E47" s="170">
        <f>IF(C47&lt;=125,0,IF(C47&lt;=295,(C47-125)*$C$38*$B$32,170*$C$38*$B$32))</f>
        <v>0</v>
      </c>
      <c r="F47" s="170">
        <f>IF(C47&gt;295,(C47-295)*$C$38*$B$33,0)</f>
        <v>0</v>
      </c>
      <c r="G47" s="170">
        <f>SUM(D47:F47)</f>
        <v>0</v>
      </c>
      <c r="H47" s="170">
        <f>$B$34*B47</f>
        <v>0</v>
      </c>
      <c r="I47" s="170">
        <f>$B$35*B47</f>
        <v>0</v>
      </c>
      <c r="J47" s="170">
        <f>SUM(G47:I47)</f>
        <v>0</v>
      </c>
      <c r="K47" s="170">
        <f>IF(C38&gt;=10,(C38-10)*$B$28,0)</f>
        <v>0</v>
      </c>
      <c r="L47" s="170"/>
      <c r="M47" s="108">
        <f>-IF(C38&lt;=3000,C38*0.25,(3000*0.25+($C$38-3000)*0.2))</f>
        <v>0</v>
      </c>
      <c r="N47" s="108">
        <f>$B$27</f>
        <v>19.2</v>
      </c>
      <c r="O47" s="108">
        <f>SUM(K47:N47)</f>
        <v>19.2</v>
      </c>
      <c r="P47" s="108"/>
      <c r="Q47" s="108">
        <f>O47+J47</f>
        <v>19.2</v>
      </c>
      <c r="R47" s="108">
        <f>0.0725*Q47</f>
        <v>1.3919999999999999</v>
      </c>
      <c r="S47" s="170">
        <f>R47+Q47</f>
        <v>20.591999999999999</v>
      </c>
      <c r="T47" s="160"/>
      <c r="U47" s="160">
        <f>B47/0.7457*0.951*VLOOKUP($D$4,$H$22:$L$26,5)</f>
        <v>0</v>
      </c>
      <c r="V47" s="171">
        <f>IF(U47&gt;0,S47/U47,0)</f>
        <v>0</v>
      </c>
    </row>
  </sheetData>
  <mergeCells count="2">
    <mergeCell ref="P20:Q20"/>
    <mergeCell ref="R20:S20"/>
  </mergeCells>
  <pageMargins left="0.59" right="0.17" top="0.48" bottom="0.55000000000000004" header="0.5" footer="0.5"/>
  <pageSetup scale="43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Drop Down 6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257175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Drop Down 9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257175</xdr:colOff>
                    <xdr:row>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6" name="Drop Down 497">
              <controlPr defaultSize="0" autoLine="0" autoPict="0">
                <anchor moveWithCells="1">
                  <from>
                    <xdr:col>9</xdr:col>
                    <xdr:colOff>9525</xdr:colOff>
                    <xdr:row>3</xdr:row>
                    <xdr:rowOff>47625</xdr:rowOff>
                  </from>
                  <to>
                    <xdr:col>10</xdr:col>
                    <xdr:colOff>9525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7" name="Drop Down 499">
              <controlPr defaultSize="0" autoLine="0" autoPict="0">
                <anchor moveWithCells="1">
                  <from>
                    <xdr:col>9</xdr:col>
                    <xdr:colOff>9525</xdr:colOff>
                    <xdr:row>1</xdr:row>
                    <xdr:rowOff>28575</xdr:rowOff>
                  </from>
                  <to>
                    <xdr:col>10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8" name="Button 509">
              <controlPr defaultSize="0" print="0" autoFill="0" autoPict="0" macro="[0]!Target_Bill">
                <anchor moveWithCells="1" sizeWithCells="1">
                  <from>
                    <xdr:col>5</xdr:col>
                    <xdr:colOff>85725</xdr:colOff>
                    <xdr:row>18</xdr:row>
                    <xdr:rowOff>200025</xdr:rowOff>
                  </from>
                  <to>
                    <xdr:col>6</xdr:col>
                    <xdr:colOff>533400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J38"/>
  <sheetViews>
    <sheetView topLeftCell="W1" workbookViewId="0">
      <selection activeCell="AF24" sqref="AF24"/>
    </sheetView>
  </sheetViews>
  <sheetFormatPr defaultRowHeight="12.75" x14ac:dyDescent="0.2"/>
  <cols>
    <col min="2" max="2" width="10.140625" bestFit="1" customWidth="1"/>
    <col min="3" max="3" width="9.28515625" bestFit="1" customWidth="1"/>
    <col min="4" max="4" width="7.7109375" bestFit="1" customWidth="1"/>
    <col min="5" max="5" width="1.85546875" customWidth="1"/>
    <col min="6" max="6" width="11.85546875" bestFit="1" customWidth="1"/>
    <col min="8" max="8" width="11.28515625" bestFit="1" customWidth="1"/>
    <col min="9" max="9" width="2.5703125" customWidth="1"/>
    <col min="11" max="11" width="10.140625" bestFit="1" customWidth="1"/>
    <col min="12" max="12" width="9.28515625" bestFit="1" customWidth="1"/>
    <col min="14" max="14" width="3.28515625" customWidth="1"/>
    <col min="17" max="17" width="11.28515625" bestFit="1" customWidth="1"/>
    <col min="18" max="18" width="3.28515625" customWidth="1"/>
    <col min="20" max="20" width="10" customWidth="1"/>
    <col min="23" max="23" width="2.85546875" customWidth="1"/>
    <col min="26" max="26" width="11.28515625" bestFit="1" customWidth="1"/>
    <col min="29" max="29" width="10.42578125" customWidth="1"/>
    <col min="35" max="36" width="11.28515625" bestFit="1" customWidth="1"/>
  </cols>
  <sheetData>
    <row r="2" spans="1:36" s="119" customFormat="1" ht="16.5" customHeight="1" x14ac:dyDescent="0.2">
      <c r="B2" s="318" t="s">
        <v>89</v>
      </c>
      <c r="C2" s="319"/>
      <c r="D2" s="320"/>
      <c r="F2" s="130" t="s">
        <v>92</v>
      </c>
      <c r="K2" s="318" t="s">
        <v>89</v>
      </c>
      <c r="L2" s="319"/>
      <c r="M2" s="320"/>
      <c r="O2" s="130" t="s">
        <v>92</v>
      </c>
      <c r="T2" s="318" t="s">
        <v>89</v>
      </c>
      <c r="U2" s="319"/>
      <c r="V2" s="320"/>
      <c r="X2" s="130" t="s">
        <v>92</v>
      </c>
      <c r="AC2" s="318" t="s">
        <v>89</v>
      </c>
      <c r="AD2" s="319"/>
      <c r="AE2" s="320"/>
      <c r="AG2" s="130" t="s">
        <v>92</v>
      </c>
    </row>
    <row r="3" spans="1:36" s="119" customFormat="1" ht="25.5" x14ac:dyDescent="0.2">
      <c r="B3" s="121" t="s">
        <v>90</v>
      </c>
      <c r="C3" s="129" t="s">
        <v>91</v>
      </c>
      <c r="D3" s="121" t="s">
        <v>67</v>
      </c>
      <c r="K3" s="144" t="s">
        <v>90</v>
      </c>
      <c r="L3" s="145" t="s">
        <v>91</v>
      </c>
      <c r="M3" s="144" t="s">
        <v>67</v>
      </c>
      <c r="T3" s="144" t="s">
        <v>90</v>
      </c>
      <c r="U3" s="145" t="s">
        <v>91</v>
      </c>
      <c r="V3" s="144" t="s">
        <v>67</v>
      </c>
      <c r="AC3" s="144" t="s">
        <v>90</v>
      </c>
      <c r="AD3" s="145" t="s">
        <v>91</v>
      </c>
      <c r="AE3" s="144" t="s">
        <v>67</v>
      </c>
    </row>
    <row r="4" spans="1:36" x14ac:dyDescent="0.2">
      <c r="A4" s="120">
        <v>36536</v>
      </c>
      <c r="B4" s="299">
        <v>-4.0439999999999969</v>
      </c>
      <c r="C4" s="300">
        <v>0</v>
      </c>
      <c r="D4" s="139">
        <v>106.75</v>
      </c>
      <c r="E4" s="123"/>
      <c r="F4" s="131" t="s">
        <v>60</v>
      </c>
      <c r="G4" s="132"/>
      <c r="H4" s="140">
        <v>16752</v>
      </c>
      <c r="J4" s="120">
        <v>36565</v>
      </c>
      <c r="K4" s="299">
        <v>-329.19299999999998</v>
      </c>
      <c r="L4" s="143">
        <v>0</v>
      </c>
      <c r="M4" s="139">
        <v>96.563999999999993</v>
      </c>
      <c r="O4" s="131" t="s">
        <v>60</v>
      </c>
      <c r="P4" s="132"/>
      <c r="Q4" s="140">
        <v>26345</v>
      </c>
      <c r="S4" s="120">
        <v>36595</v>
      </c>
      <c r="T4" s="142"/>
      <c r="U4" s="300">
        <v>246.68</v>
      </c>
      <c r="V4" s="139"/>
      <c r="X4" s="131" t="s">
        <v>60</v>
      </c>
      <c r="Y4" s="132"/>
      <c r="Z4" s="140">
        <v>27187</v>
      </c>
      <c r="AB4" s="120">
        <v>36627</v>
      </c>
      <c r="AC4" s="142"/>
      <c r="AD4" s="313">
        <v>134.02700000000002</v>
      </c>
      <c r="AE4" s="139"/>
      <c r="AG4" s="131" t="s">
        <v>60</v>
      </c>
      <c r="AH4" s="132"/>
      <c r="AI4" s="140">
        <v>22259</v>
      </c>
    </row>
    <row r="5" spans="1:36" x14ac:dyDescent="0.2">
      <c r="A5" s="120">
        <v>36537</v>
      </c>
      <c r="B5" s="301">
        <v>-0.51399999999999579</v>
      </c>
      <c r="C5" s="302">
        <v>0</v>
      </c>
      <c r="D5" s="125">
        <v>106.75</v>
      </c>
      <c r="F5" s="133" t="s">
        <v>93</v>
      </c>
      <c r="G5" s="134"/>
      <c r="H5" s="141">
        <v>1591200</v>
      </c>
      <c r="J5" s="120">
        <v>36566</v>
      </c>
      <c r="K5" s="301">
        <v>-196.43299999999999</v>
      </c>
      <c r="L5" s="128">
        <v>0</v>
      </c>
      <c r="M5" s="125">
        <v>96.375</v>
      </c>
      <c r="O5" s="133" t="s">
        <v>93</v>
      </c>
      <c r="P5" s="134"/>
      <c r="Q5" s="141">
        <v>3592800</v>
      </c>
      <c r="S5" s="120">
        <v>36596</v>
      </c>
      <c r="T5" s="124"/>
      <c r="U5" s="302">
        <v>160.26200000000003</v>
      </c>
      <c r="V5" s="125"/>
      <c r="X5" s="133" t="s">
        <v>93</v>
      </c>
      <c r="Y5" s="134"/>
      <c r="Z5" s="141">
        <v>9751200</v>
      </c>
      <c r="AB5" s="120">
        <v>36628</v>
      </c>
      <c r="AC5" s="124"/>
      <c r="AD5" s="312">
        <v>18.96599999999998</v>
      </c>
      <c r="AE5" s="125"/>
      <c r="AG5" s="133" t="s">
        <v>93</v>
      </c>
      <c r="AH5" s="134"/>
      <c r="AI5" s="141">
        <v>3916800</v>
      </c>
    </row>
    <row r="6" spans="1:36" x14ac:dyDescent="0.2">
      <c r="A6" s="120">
        <v>36538</v>
      </c>
      <c r="B6" s="301">
        <v>-6.3939999999999912</v>
      </c>
      <c r="C6" s="302">
        <v>0</v>
      </c>
      <c r="D6" s="125">
        <v>106.75</v>
      </c>
      <c r="F6" s="133"/>
      <c r="G6" s="134"/>
      <c r="H6" s="135"/>
      <c r="J6" s="120">
        <v>36567</v>
      </c>
      <c r="K6" s="301">
        <v>-129.37400000000002</v>
      </c>
      <c r="L6" s="128">
        <v>0</v>
      </c>
      <c r="M6" s="125">
        <v>96.239000000000004</v>
      </c>
      <c r="O6" s="133"/>
      <c r="P6" s="134"/>
      <c r="Q6" s="135"/>
      <c r="S6" s="120">
        <v>36597</v>
      </c>
      <c r="T6" s="124"/>
      <c r="U6" s="302">
        <v>197.60799999999998</v>
      </c>
      <c r="V6" s="125"/>
      <c r="X6" s="133"/>
      <c r="Y6" s="134"/>
      <c r="Z6" s="135"/>
      <c r="AB6" s="120">
        <v>36629</v>
      </c>
      <c r="AC6" s="124"/>
      <c r="AD6" s="312">
        <v>176.29499999999999</v>
      </c>
      <c r="AE6" s="125"/>
      <c r="AG6" s="133"/>
      <c r="AH6" s="134"/>
      <c r="AI6" s="135"/>
    </row>
    <row r="7" spans="1:36" x14ac:dyDescent="0.2">
      <c r="A7" s="120">
        <v>36539</v>
      </c>
      <c r="B7" s="301">
        <v>-103.49100000000001</v>
      </c>
      <c r="C7" s="302">
        <v>0</v>
      </c>
      <c r="D7" s="125">
        <v>106.65</v>
      </c>
      <c r="F7" s="133" t="s">
        <v>25</v>
      </c>
      <c r="G7" s="134"/>
      <c r="H7" s="125">
        <v>19.2</v>
      </c>
      <c r="J7" s="120">
        <v>36568</v>
      </c>
      <c r="K7" s="301">
        <v>-87.87</v>
      </c>
      <c r="L7" s="128">
        <v>0</v>
      </c>
      <c r="M7" s="125">
        <v>96.161000000000001</v>
      </c>
      <c r="O7" s="133" t="s">
        <v>25</v>
      </c>
      <c r="P7" s="134"/>
      <c r="Q7" s="125">
        <v>19.2</v>
      </c>
      <c r="S7" s="120">
        <v>36598</v>
      </c>
      <c r="T7" s="124"/>
      <c r="U7" s="302">
        <v>143.834</v>
      </c>
      <c r="V7" s="125"/>
      <c r="X7" s="133" t="s">
        <v>25</v>
      </c>
      <c r="Y7" s="134"/>
      <c r="Z7" s="125">
        <v>19.2</v>
      </c>
      <c r="AB7" s="120">
        <v>36630</v>
      </c>
      <c r="AC7" s="124"/>
      <c r="AD7" s="312">
        <v>152.55700000000002</v>
      </c>
      <c r="AE7" s="125"/>
      <c r="AG7" s="133" t="s">
        <v>25</v>
      </c>
      <c r="AH7" s="134"/>
      <c r="AI7" s="125">
        <v>19.2</v>
      </c>
    </row>
    <row r="8" spans="1:36" x14ac:dyDescent="0.2">
      <c r="A8" s="120">
        <v>36540</v>
      </c>
      <c r="B8" s="301"/>
      <c r="C8" s="303">
        <v>196.82399999999996</v>
      </c>
      <c r="D8" s="125">
        <v>106.79</v>
      </c>
      <c r="F8" s="133" t="s">
        <v>37</v>
      </c>
      <c r="G8" s="134"/>
      <c r="H8" s="125">
        <v>51900.2</v>
      </c>
      <c r="J8" s="120">
        <v>36569</v>
      </c>
      <c r="K8" s="301">
        <v>-76.171000000000006</v>
      </c>
      <c r="L8" s="128">
        <v>0</v>
      </c>
      <c r="M8" s="125">
        <v>96.094999999999999</v>
      </c>
      <c r="O8" s="133" t="s">
        <v>37</v>
      </c>
      <c r="P8" s="134"/>
      <c r="Q8" s="125">
        <v>81638.5</v>
      </c>
      <c r="S8" s="120">
        <v>36599</v>
      </c>
      <c r="T8" s="124"/>
      <c r="U8" s="302">
        <v>268.68400000000003</v>
      </c>
      <c r="V8" s="125"/>
      <c r="X8" s="133" t="s">
        <v>37</v>
      </c>
      <c r="Y8" s="134"/>
      <c r="Z8" s="125">
        <v>84248.7</v>
      </c>
      <c r="AB8" s="120">
        <v>36631</v>
      </c>
      <c r="AC8" s="124"/>
      <c r="AD8" s="312">
        <v>264.29899999999998</v>
      </c>
      <c r="AE8" s="125"/>
      <c r="AG8" s="133" t="s">
        <v>37</v>
      </c>
      <c r="AH8" s="134"/>
      <c r="AI8" s="141">
        <v>68972</v>
      </c>
    </row>
    <row r="9" spans="1:36" x14ac:dyDescent="0.2">
      <c r="A9" s="120">
        <v>36541</v>
      </c>
      <c r="B9" s="301"/>
      <c r="C9" s="303">
        <v>183.00100000000003</v>
      </c>
      <c r="D9" s="125">
        <v>106.98</v>
      </c>
      <c r="F9" s="133" t="s">
        <v>9</v>
      </c>
      <c r="G9" s="134"/>
      <c r="H9" s="125">
        <v>82085.23</v>
      </c>
      <c r="J9" s="120">
        <v>36570</v>
      </c>
      <c r="K9" s="301">
        <v>-179.25800000000001</v>
      </c>
      <c r="L9" s="128">
        <v>0</v>
      </c>
      <c r="M9" s="125">
        <v>95.915999999999997</v>
      </c>
      <c r="O9" s="133" t="s">
        <v>9</v>
      </c>
      <c r="P9" s="134"/>
      <c r="Q9" s="125">
        <v>169882.44</v>
      </c>
      <c r="S9" s="120">
        <v>36600</v>
      </c>
      <c r="T9" s="124"/>
      <c r="U9" s="302">
        <v>309.88100000000003</v>
      </c>
      <c r="V9" s="125"/>
      <c r="X9" s="133" t="s">
        <v>9</v>
      </c>
      <c r="Y9" s="134"/>
      <c r="Z9" s="125">
        <v>175311.97</v>
      </c>
      <c r="AB9" s="120">
        <v>36632</v>
      </c>
      <c r="AC9" s="124"/>
      <c r="AD9" s="312">
        <v>373.30300000000005</v>
      </c>
      <c r="AE9" s="125"/>
      <c r="AG9" s="133" t="s">
        <v>9</v>
      </c>
      <c r="AH9" s="134"/>
      <c r="AI9" s="125">
        <v>148228</v>
      </c>
    </row>
    <row r="10" spans="1:36" x14ac:dyDescent="0.2">
      <c r="A10" s="120">
        <v>36542</v>
      </c>
      <c r="B10" s="301"/>
      <c r="C10" s="303">
        <v>78.627999999999972</v>
      </c>
      <c r="D10" s="125">
        <v>107.05</v>
      </c>
      <c r="F10" s="133" t="s">
        <v>11</v>
      </c>
      <c r="G10" s="134"/>
      <c r="H10" s="125">
        <v>0</v>
      </c>
      <c r="J10" s="120">
        <v>36571</v>
      </c>
      <c r="K10" s="301">
        <v>-42.72799999999998</v>
      </c>
      <c r="L10" s="128">
        <v>0</v>
      </c>
      <c r="M10" s="125">
        <v>95.858999999999995</v>
      </c>
      <c r="O10" s="133" t="s">
        <v>11</v>
      </c>
      <c r="P10" s="134"/>
      <c r="Q10" s="125">
        <v>9744.5300000000007</v>
      </c>
      <c r="S10" s="120">
        <v>36601</v>
      </c>
      <c r="T10" s="124"/>
      <c r="U10" s="302">
        <v>169.78899999999999</v>
      </c>
      <c r="V10" s="125"/>
      <c r="X10" s="133" t="s">
        <v>11</v>
      </c>
      <c r="Y10" s="134"/>
      <c r="Z10" s="125">
        <v>150286.75</v>
      </c>
      <c r="AB10" s="120">
        <v>36633</v>
      </c>
      <c r="AC10" s="124"/>
      <c r="AD10" s="312">
        <v>244.976</v>
      </c>
      <c r="AE10" s="125"/>
      <c r="AG10" s="133" t="s">
        <v>11</v>
      </c>
      <c r="AH10" s="134"/>
      <c r="AI10" s="125">
        <v>36888</v>
      </c>
      <c r="AJ10" s="123">
        <f>AI10+AI9+AI8</f>
        <v>254088</v>
      </c>
    </row>
    <row r="11" spans="1:36" x14ac:dyDescent="0.2">
      <c r="A11" s="120">
        <v>36543</v>
      </c>
      <c r="B11" s="301"/>
      <c r="C11" s="303">
        <v>217.55099999999999</v>
      </c>
      <c r="D11" s="125">
        <v>107.31</v>
      </c>
      <c r="F11" s="133" t="s">
        <v>13</v>
      </c>
      <c r="G11" s="134"/>
      <c r="H11" s="125">
        <v>0</v>
      </c>
      <c r="J11" s="120">
        <v>36572</v>
      </c>
      <c r="K11" s="301">
        <v>-98.44</v>
      </c>
      <c r="L11" s="128">
        <v>0</v>
      </c>
      <c r="M11" s="125">
        <v>95.763999999999996</v>
      </c>
      <c r="O11" s="133" t="s">
        <v>13</v>
      </c>
      <c r="P11" s="134"/>
      <c r="Q11" s="125">
        <v>0</v>
      </c>
      <c r="S11" s="120">
        <v>36602</v>
      </c>
      <c r="T11" s="124"/>
      <c r="U11" s="302">
        <v>145.36000000000001</v>
      </c>
      <c r="V11" s="125"/>
      <c r="X11" s="133" t="s">
        <v>13</v>
      </c>
      <c r="Y11" s="134"/>
      <c r="Z11" s="125">
        <v>9953.4500000000007</v>
      </c>
      <c r="AB11" s="120">
        <v>36634</v>
      </c>
      <c r="AC11" s="124"/>
      <c r="AD11" s="312">
        <v>103.93799999999999</v>
      </c>
      <c r="AE11" s="125"/>
      <c r="AG11" s="133" t="s">
        <v>13</v>
      </c>
      <c r="AH11" s="134"/>
      <c r="AI11" s="125">
        <v>0</v>
      </c>
    </row>
    <row r="12" spans="1:36" x14ac:dyDescent="0.2">
      <c r="A12" s="120">
        <v>36544</v>
      </c>
      <c r="B12" s="301"/>
      <c r="C12" s="303">
        <v>199.601</v>
      </c>
      <c r="D12" s="125">
        <v>107.515</v>
      </c>
      <c r="F12" s="133" t="s">
        <v>94</v>
      </c>
      <c r="G12" s="134"/>
      <c r="H12" s="125">
        <v>29895.47</v>
      </c>
      <c r="J12" s="120">
        <v>36573</v>
      </c>
      <c r="K12" s="301">
        <v>-170.30100000000002</v>
      </c>
      <c r="L12" s="128">
        <v>0</v>
      </c>
      <c r="M12" s="125">
        <v>95.591999999999999</v>
      </c>
      <c r="O12" s="133" t="s">
        <v>94</v>
      </c>
      <c r="P12" s="134"/>
      <c r="Q12" s="125">
        <v>67501.53</v>
      </c>
      <c r="S12" s="120">
        <v>36603</v>
      </c>
      <c r="T12" s="124"/>
      <c r="U12" s="302">
        <v>249.84399999999999</v>
      </c>
      <c r="V12" s="125"/>
      <c r="X12" s="133" t="s">
        <v>94</v>
      </c>
      <c r="Y12" s="134"/>
      <c r="Z12" s="125">
        <v>183205.55</v>
      </c>
      <c r="AB12" s="120">
        <v>36635</v>
      </c>
      <c r="AC12" s="124"/>
      <c r="AD12" s="312">
        <v>1.6289999999999942</v>
      </c>
      <c r="AE12" s="125"/>
      <c r="AG12" s="133" t="s">
        <v>94</v>
      </c>
      <c r="AH12" s="134"/>
      <c r="AI12" s="125">
        <v>73588.84</v>
      </c>
    </row>
    <row r="13" spans="1:36" x14ac:dyDescent="0.2">
      <c r="A13" s="120">
        <v>36545</v>
      </c>
      <c r="B13" s="301">
        <v>-34.013999999999996</v>
      </c>
      <c r="C13" s="303">
        <v>0</v>
      </c>
      <c r="D13" s="125">
        <v>107.747</v>
      </c>
      <c r="F13" s="133" t="s">
        <v>95</v>
      </c>
      <c r="G13" s="134"/>
      <c r="H13" s="125">
        <v>-257.77</v>
      </c>
      <c r="J13" s="120">
        <v>36574</v>
      </c>
      <c r="K13" s="301">
        <v>-114.29</v>
      </c>
      <c r="L13" s="128">
        <v>0</v>
      </c>
      <c r="M13" s="125">
        <v>95.47</v>
      </c>
      <c r="O13" s="133" t="s">
        <v>95</v>
      </c>
      <c r="P13" s="134"/>
      <c r="Q13" s="125">
        <v>-582.03</v>
      </c>
      <c r="S13" s="120">
        <v>36604</v>
      </c>
      <c r="T13" s="124"/>
      <c r="U13" s="302">
        <v>237.90900000000002</v>
      </c>
      <c r="V13" s="125"/>
      <c r="X13" s="133" t="s">
        <v>95</v>
      </c>
      <c r="Y13" s="134"/>
      <c r="Z13" s="125">
        <v>-1579.69</v>
      </c>
      <c r="AB13" s="120">
        <v>36636</v>
      </c>
      <c r="AC13" s="124"/>
      <c r="AD13" s="312">
        <v>19.18</v>
      </c>
      <c r="AE13" s="125"/>
      <c r="AG13" s="133" t="s">
        <v>95</v>
      </c>
      <c r="AH13" s="134"/>
      <c r="AI13" s="125">
        <v>-634.52</v>
      </c>
    </row>
    <row r="14" spans="1:36" x14ac:dyDescent="0.2">
      <c r="A14" s="120">
        <v>36546</v>
      </c>
      <c r="B14" s="301">
        <v>-4.833999999999989</v>
      </c>
      <c r="C14" s="303">
        <v>0</v>
      </c>
      <c r="D14" s="125">
        <v>107.464</v>
      </c>
      <c r="F14" s="133" t="s">
        <v>96</v>
      </c>
      <c r="G14" s="134"/>
      <c r="H14" s="127">
        <v>-3500.4</v>
      </c>
      <c r="J14" s="120">
        <v>36575</v>
      </c>
      <c r="K14" s="301">
        <v>-41.307000000000016</v>
      </c>
      <c r="L14" s="128">
        <v>0</v>
      </c>
      <c r="M14" s="125">
        <v>95.435000000000002</v>
      </c>
      <c r="O14" s="133" t="s">
        <v>96</v>
      </c>
      <c r="P14" s="134"/>
      <c r="Q14" s="127">
        <v>-5419</v>
      </c>
      <c r="S14" s="120">
        <v>36605</v>
      </c>
      <c r="T14" s="124"/>
      <c r="U14" s="302">
        <v>230.19499999999999</v>
      </c>
      <c r="V14" s="125"/>
      <c r="X14" s="133" t="s">
        <v>96</v>
      </c>
      <c r="Y14" s="134"/>
      <c r="Z14" s="127">
        <v>-5587.4</v>
      </c>
      <c r="AB14" s="120">
        <v>36637</v>
      </c>
      <c r="AC14" s="124"/>
      <c r="AD14" s="312">
        <v>320.86799999999999</v>
      </c>
      <c r="AE14" s="125"/>
      <c r="AG14" s="133" t="s">
        <v>96</v>
      </c>
      <c r="AH14" s="134"/>
      <c r="AI14" s="127">
        <v>-3067.86</v>
      </c>
    </row>
    <row r="15" spans="1:36" x14ac:dyDescent="0.2">
      <c r="A15" s="120">
        <v>36547</v>
      </c>
      <c r="B15" s="301"/>
      <c r="C15" s="303">
        <v>141.68399999999997</v>
      </c>
      <c r="D15" s="125">
        <v>107.60899999999999</v>
      </c>
      <c r="F15" s="133" t="s">
        <v>97</v>
      </c>
      <c r="G15" s="134"/>
      <c r="H15" s="125">
        <f>SUM(H7:H14)</f>
        <v>160141.93000000002</v>
      </c>
      <c r="J15" s="120">
        <v>36576</v>
      </c>
      <c r="K15" s="301">
        <v>-67.686999999999998</v>
      </c>
      <c r="L15" s="128">
        <v>0</v>
      </c>
      <c r="M15" s="125">
        <v>95.367999999999995</v>
      </c>
      <c r="O15" s="133" t="s">
        <v>97</v>
      </c>
      <c r="P15" s="134"/>
      <c r="Q15" s="125">
        <f>SUM(Q7:Q14)</f>
        <v>322785.17</v>
      </c>
      <c r="S15" s="120">
        <v>36606</v>
      </c>
      <c r="T15" s="124"/>
      <c r="U15" s="302">
        <v>299.10600000000005</v>
      </c>
      <c r="V15" s="125"/>
      <c r="X15" s="133" t="s">
        <v>97</v>
      </c>
      <c r="Y15" s="134"/>
      <c r="Z15" s="125">
        <f>SUM(Z7:Z14)</f>
        <v>595858.53</v>
      </c>
      <c r="AB15" s="120">
        <v>36638</v>
      </c>
      <c r="AC15" s="124"/>
      <c r="AD15" s="312">
        <v>355.65600000000006</v>
      </c>
      <c r="AE15" s="125"/>
      <c r="AG15" s="133" t="s">
        <v>97</v>
      </c>
      <c r="AH15" s="134"/>
      <c r="AI15" s="125">
        <f>SUM(AI7:AI14)</f>
        <v>323993.66000000003</v>
      </c>
    </row>
    <row r="16" spans="1:36" ht="13.5" thickBot="1" x14ac:dyDescent="0.25">
      <c r="A16" s="120">
        <v>36548</v>
      </c>
      <c r="B16" s="301"/>
      <c r="C16" s="303">
        <v>105.20600000000002</v>
      </c>
      <c r="D16" s="125">
        <v>107.71899999999999</v>
      </c>
      <c r="F16" s="133" t="s">
        <v>98</v>
      </c>
      <c r="G16" s="134"/>
      <c r="H16" s="136">
        <v>11610.29</v>
      </c>
      <c r="J16" s="120">
        <v>36577</v>
      </c>
      <c r="K16" s="301">
        <v>-140.97899999999998</v>
      </c>
      <c r="L16" s="128">
        <v>0</v>
      </c>
      <c r="M16" s="125">
        <v>95.231999999999999</v>
      </c>
      <c r="O16" s="133" t="s">
        <v>98</v>
      </c>
      <c r="P16" s="134"/>
      <c r="Q16" s="136">
        <v>23401.919999999998</v>
      </c>
      <c r="S16" s="120">
        <v>36607</v>
      </c>
      <c r="T16" s="124"/>
      <c r="U16" s="302">
        <v>429.2940000000001</v>
      </c>
      <c r="V16" s="125"/>
      <c r="X16" s="133" t="s">
        <v>98</v>
      </c>
      <c r="Y16" s="134"/>
      <c r="Z16" s="136">
        <f>+Z15*0.0725</f>
        <v>43199.743425000001</v>
      </c>
      <c r="AB16" s="120">
        <v>36639</v>
      </c>
      <c r="AC16" s="124"/>
      <c r="AD16" s="312">
        <v>0</v>
      </c>
      <c r="AE16" s="125"/>
      <c r="AG16" s="133" t="s">
        <v>98</v>
      </c>
      <c r="AH16" s="134"/>
      <c r="AI16" s="136">
        <f>+AI15*0.0725</f>
        <v>23489.540349999999</v>
      </c>
    </row>
    <row r="17" spans="1:35" ht="13.5" thickTop="1" x14ac:dyDescent="0.2">
      <c r="A17" s="120">
        <v>36549</v>
      </c>
      <c r="B17" s="301">
        <v>-258.85199999999998</v>
      </c>
      <c r="C17" s="302">
        <v>0</v>
      </c>
      <c r="D17" s="125">
        <v>107.69</v>
      </c>
      <c r="F17" s="137"/>
      <c r="G17" s="138"/>
      <c r="H17" s="127">
        <f>SUM(H15:H16)</f>
        <v>171752.22000000003</v>
      </c>
      <c r="J17" s="120">
        <v>36578</v>
      </c>
      <c r="K17" s="301">
        <v>-151.446</v>
      </c>
      <c r="L17" s="128">
        <v>0</v>
      </c>
      <c r="M17" s="125">
        <v>95.07</v>
      </c>
      <c r="O17" s="137"/>
      <c r="P17" s="138"/>
      <c r="Q17" s="127">
        <f>SUM(Q15:Q16)</f>
        <v>346187.08999999997</v>
      </c>
      <c r="S17" s="120">
        <v>36608</v>
      </c>
      <c r="T17" s="124"/>
      <c r="U17" s="302">
        <v>394.666</v>
      </c>
      <c r="V17" s="125"/>
      <c r="X17" s="137"/>
      <c r="Y17" s="138"/>
      <c r="Z17" s="127">
        <f>SUM(Z15:Z16)</f>
        <v>639058.27342500002</v>
      </c>
      <c r="AB17" s="120">
        <v>36640</v>
      </c>
      <c r="AC17" s="124"/>
      <c r="AD17" s="312">
        <v>170.93200000000002</v>
      </c>
      <c r="AE17" s="125"/>
      <c r="AG17" s="137"/>
      <c r="AH17" s="138"/>
      <c r="AI17" s="127">
        <f>SUM(AI15:AI16)</f>
        <v>347483.20035000006</v>
      </c>
    </row>
    <row r="18" spans="1:35" x14ac:dyDescent="0.2">
      <c r="A18" s="120">
        <v>36550</v>
      </c>
      <c r="B18" s="301">
        <v>-329.51099999999997</v>
      </c>
      <c r="C18" s="302">
        <v>0</v>
      </c>
      <c r="D18" s="125">
        <v>107.361</v>
      </c>
      <c r="J18" s="120">
        <v>36579</v>
      </c>
      <c r="K18" s="124">
        <v>0</v>
      </c>
      <c r="L18" s="302">
        <v>15.267999999999986</v>
      </c>
      <c r="M18" s="125">
        <v>95.088999999999999</v>
      </c>
      <c r="S18" s="120">
        <v>36609</v>
      </c>
      <c r="T18" s="124"/>
      <c r="U18" s="302">
        <v>356.928</v>
      </c>
      <c r="V18" s="125"/>
      <c r="AB18" s="120">
        <v>36641</v>
      </c>
      <c r="AC18" s="124"/>
      <c r="AD18" s="312">
        <v>51.629000000000005</v>
      </c>
      <c r="AE18" s="125"/>
    </row>
    <row r="19" spans="1:35" x14ac:dyDescent="0.2">
      <c r="A19" s="120">
        <v>36551</v>
      </c>
      <c r="B19" s="301">
        <v>-725.221</v>
      </c>
      <c r="C19" s="302">
        <v>0</v>
      </c>
      <c r="D19" s="125">
        <v>106.652</v>
      </c>
      <c r="J19" s="120">
        <v>36580</v>
      </c>
      <c r="K19" s="124">
        <v>0</v>
      </c>
      <c r="L19" s="302">
        <v>81.391999999999996</v>
      </c>
      <c r="M19" s="125">
        <v>95.168000000000006</v>
      </c>
      <c r="S19" s="120">
        <v>36610</v>
      </c>
      <c r="T19" s="124"/>
      <c r="U19" s="302">
        <v>323.452</v>
      </c>
      <c r="V19" s="125"/>
      <c r="AB19" s="120">
        <v>36642</v>
      </c>
      <c r="AC19" s="124"/>
      <c r="AD19" s="312">
        <v>23.373000000000012</v>
      </c>
      <c r="AE19" s="125"/>
    </row>
    <row r="20" spans="1:35" x14ac:dyDescent="0.2">
      <c r="A20" s="120">
        <v>36552</v>
      </c>
      <c r="B20" s="301">
        <v>-934.31799999999998</v>
      </c>
      <c r="C20" s="302">
        <v>0</v>
      </c>
      <c r="D20" s="125">
        <v>105.72199999999999</v>
      </c>
      <c r="J20" s="120">
        <v>36581</v>
      </c>
      <c r="K20" s="124">
        <v>0</v>
      </c>
      <c r="L20" s="302">
        <v>14.782999999999987</v>
      </c>
      <c r="M20" s="125">
        <v>95.186999999999998</v>
      </c>
      <c r="S20" s="120">
        <v>36611</v>
      </c>
      <c r="T20" s="124"/>
      <c r="U20" s="302">
        <v>428.56900000000007</v>
      </c>
      <c r="V20" s="125"/>
      <c r="AB20" s="120">
        <v>36643</v>
      </c>
      <c r="AC20" s="124"/>
      <c r="AD20" s="312">
        <v>19.999000000000002</v>
      </c>
      <c r="AE20" s="125"/>
    </row>
    <row r="21" spans="1:35" x14ac:dyDescent="0.2">
      <c r="A21" s="120">
        <v>36553</v>
      </c>
      <c r="B21" s="301">
        <v>-1101.5219999999999</v>
      </c>
      <c r="C21" s="302">
        <v>0</v>
      </c>
      <c r="D21" s="125">
        <v>104.60299999999999</v>
      </c>
      <c r="J21" s="120">
        <v>36582</v>
      </c>
      <c r="K21" s="124">
        <v>0</v>
      </c>
      <c r="L21" s="302">
        <v>23.944000000000003</v>
      </c>
      <c r="M21" s="125">
        <v>95.210999999999999</v>
      </c>
      <c r="S21" s="120">
        <v>36612</v>
      </c>
      <c r="T21" s="124"/>
      <c r="U21" s="302">
        <v>229.762</v>
      </c>
      <c r="V21" s="125"/>
      <c r="AB21" s="120">
        <v>36644</v>
      </c>
      <c r="AC21" s="124"/>
      <c r="AD21" s="312">
        <v>0</v>
      </c>
      <c r="AE21" s="125"/>
    </row>
    <row r="22" spans="1:35" x14ac:dyDescent="0.2">
      <c r="A22" s="120">
        <v>36554</v>
      </c>
      <c r="B22" s="301">
        <v>-1163.9580000000001</v>
      </c>
      <c r="C22" s="302">
        <v>0</v>
      </c>
      <c r="D22" s="125">
        <v>103.43600000000001</v>
      </c>
      <c r="J22" s="120">
        <v>36583</v>
      </c>
      <c r="K22" s="124">
        <v>0</v>
      </c>
      <c r="L22" s="302">
        <v>38.587999999999965</v>
      </c>
      <c r="M22" s="125">
        <v>95.222999999999999</v>
      </c>
      <c r="S22" s="120">
        <v>36613</v>
      </c>
      <c r="T22" s="124"/>
      <c r="U22" s="302">
        <v>178.28199999999998</v>
      </c>
      <c r="V22" s="125"/>
      <c r="AB22" s="120">
        <v>36645</v>
      </c>
      <c r="AC22" s="124"/>
      <c r="AD22" s="312">
        <v>152.131</v>
      </c>
      <c r="AE22" s="125"/>
    </row>
    <row r="23" spans="1:35" x14ac:dyDescent="0.2">
      <c r="A23" s="120">
        <v>36555</v>
      </c>
      <c r="B23" s="301">
        <v>-862.22200000000009</v>
      </c>
      <c r="C23" s="302">
        <v>0</v>
      </c>
      <c r="D23" s="125">
        <v>102.587</v>
      </c>
      <c r="J23" s="120">
        <v>36584</v>
      </c>
      <c r="K23" s="124">
        <v>0</v>
      </c>
      <c r="L23" s="302">
        <v>13.952999999999989</v>
      </c>
      <c r="M23" s="125">
        <v>95.23</v>
      </c>
      <c r="S23" s="120">
        <v>36614</v>
      </c>
      <c r="T23" s="124"/>
      <c r="U23" s="302">
        <v>187.07399999999998</v>
      </c>
      <c r="V23" s="125"/>
      <c r="AB23" s="120">
        <v>36646</v>
      </c>
      <c r="AC23" s="126"/>
      <c r="AD23" s="314">
        <v>170.92400000000001</v>
      </c>
      <c r="AE23" s="127"/>
    </row>
    <row r="24" spans="1:35" x14ac:dyDescent="0.2">
      <c r="A24" s="120">
        <v>36556</v>
      </c>
      <c r="B24" s="301">
        <v>-717.351</v>
      </c>
      <c r="C24" s="302">
        <v>0</v>
      </c>
      <c r="D24" s="125">
        <v>101.848</v>
      </c>
      <c r="J24" s="120">
        <v>36585</v>
      </c>
      <c r="K24" s="124">
        <v>0</v>
      </c>
      <c r="L24" s="302">
        <v>215.09700000000004</v>
      </c>
      <c r="M24" s="125">
        <v>95.488</v>
      </c>
      <c r="S24" s="120">
        <v>36615</v>
      </c>
      <c r="T24" s="124"/>
      <c r="U24" s="302">
        <v>227.24699999999999</v>
      </c>
      <c r="V24" s="125"/>
      <c r="AD24" s="199"/>
    </row>
    <row r="25" spans="1:35" x14ac:dyDescent="0.2">
      <c r="A25" s="120">
        <v>36557</v>
      </c>
      <c r="B25" s="301">
        <v>-767.33</v>
      </c>
      <c r="C25" s="302">
        <v>0</v>
      </c>
      <c r="D25" s="125">
        <v>101.092</v>
      </c>
      <c r="J25" s="120">
        <v>36586</v>
      </c>
      <c r="K25" s="124">
        <v>0</v>
      </c>
      <c r="L25" s="302">
        <v>297.33300000000003</v>
      </c>
      <c r="M25" s="125">
        <v>95.772999999999996</v>
      </c>
      <c r="S25" s="120">
        <v>36616</v>
      </c>
      <c r="T25" s="124"/>
      <c r="U25" s="302">
        <v>220.30500000000001</v>
      </c>
      <c r="V25" s="125"/>
      <c r="AC25" t="s">
        <v>99</v>
      </c>
      <c r="AD25" s="122">
        <f>SUM(AD4:AD23)</f>
        <v>2754.6819999999998</v>
      </c>
    </row>
    <row r="26" spans="1:35" x14ac:dyDescent="0.2">
      <c r="A26" s="120">
        <v>36558</v>
      </c>
      <c r="B26" s="301">
        <v>-842.86299999999994</v>
      </c>
      <c r="C26" s="302">
        <v>0</v>
      </c>
      <c r="D26" s="125">
        <v>100.265</v>
      </c>
      <c r="J26" s="120">
        <v>36587</v>
      </c>
      <c r="K26" s="124">
        <v>0</v>
      </c>
      <c r="L26" s="302">
        <v>174.52899999999997</v>
      </c>
      <c r="M26" s="125">
        <v>95.950999999999993</v>
      </c>
      <c r="S26" s="120">
        <v>36617</v>
      </c>
      <c r="T26" s="124"/>
      <c r="U26" s="302">
        <v>272.98099999999999</v>
      </c>
      <c r="V26" s="125"/>
      <c r="AC26" t="s">
        <v>100</v>
      </c>
      <c r="AD26" s="315">
        <f>MAX(AD3:AD23)</f>
        <v>373.30300000000005</v>
      </c>
    </row>
    <row r="27" spans="1:35" x14ac:dyDescent="0.2">
      <c r="A27" s="120">
        <v>36559</v>
      </c>
      <c r="B27" s="301">
        <v>-575.58699999999999</v>
      </c>
      <c r="C27" s="302">
        <v>0</v>
      </c>
      <c r="D27" s="125">
        <v>99.671999999999997</v>
      </c>
      <c r="J27" s="120">
        <v>36588</v>
      </c>
      <c r="K27" s="124">
        <v>0</v>
      </c>
      <c r="L27" s="302">
        <v>311.18599999999998</v>
      </c>
      <c r="M27" s="125">
        <v>96.26</v>
      </c>
      <c r="S27" s="120">
        <v>36618</v>
      </c>
      <c r="T27" s="124"/>
      <c r="U27" s="302">
        <v>247.73099999999999</v>
      </c>
      <c r="V27" s="125"/>
    </row>
    <row r="28" spans="1:35" x14ac:dyDescent="0.2">
      <c r="A28" s="120">
        <v>36560</v>
      </c>
      <c r="B28" s="301">
        <v>-716.04099999999994</v>
      </c>
      <c r="C28" s="302">
        <v>0</v>
      </c>
      <c r="D28" s="125">
        <v>98.960999999999999</v>
      </c>
      <c r="J28" s="120">
        <v>36589</v>
      </c>
      <c r="K28" s="124">
        <v>0</v>
      </c>
      <c r="L28" s="302">
        <v>245.81200000000007</v>
      </c>
      <c r="M28" s="125">
        <v>96.504999999999995</v>
      </c>
      <c r="S28" s="120">
        <v>36619</v>
      </c>
      <c r="T28" s="308">
        <v>-1.5130000000000052</v>
      </c>
      <c r="U28" s="302"/>
      <c r="V28" s="125"/>
    </row>
    <row r="29" spans="1:35" x14ac:dyDescent="0.2">
      <c r="A29" s="120">
        <v>36561</v>
      </c>
      <c r="B29" s="301">
        <v>-592.82299999999998</v>
      </c>
      <c r="C29" s="302">
        <v>0</v>
      </c>
      <c r="D29" s="125">
        <v>98.353999999999999</v>
      </c>
      <c r="J29" s="120">
        <v>36590</v>
      </c>
      <c r="K29" s="124">
        <v>0</v>
      </c>
      <c r="L29" s="302">
        <v>305.70499999999998</v>
      </c>
      <c r="M29" s="125">
        <v>97.058999999999997</v>
      </c>
      <c r="S29" s="120">
        <v>36620</v>
      </c>
      <c r="T29" s="308">
        <v>-3.0700000000000074</v>
      </c>
      <c r="U29" s="302"/>
      <c r="V29" s="125"/>
    </row>
    <row r="30" spans="1:35" x14ac:dyDescent="0.2">
      <c r="A30" s="120">
        <v>36562</v>
      </c>
      <c r="B30" s="301">
        <v>-362.31700000000006</v>
      </c>
      <c r="C30" s="302">
        <v>0</v>
      </c>
      <c r="D30" s="125">
        <v>98.031000000000006</v>
      </c>
      <c r="J30" s="120">
        <v>36591</v>
      </c>
      <c r="K30" s="124">
        <v>0</v>
      </c>
      <c r="L30" s="302">
        <v>178.86400000000003</v>
      </c>
      <c r="M30" s="125">
        <v>97.233999999999995</v>
      </c>
      <c r="S30" s="120">
        <v>36621</v>
      </c>
      <c r="T30" s="307"/>
      <c r="U30" s="302">
        <v>146.05799999999999</v>
      </c>
      <c r="V30" s="125"/>
    </row>
    <row r="31" spans="1:35" x14ac:dyDescent="0.2">
      <c r="A31" s="120">
        <v>36563</v>
      </c>
      <c r="B31" s="301">
        <v>-318.14800000000002</v>
      </c>
      <c r="C31" s="302">
        <v>0</v>
      </c>
      <c r="D31" s="125">
        <v>97.414000000000001</v>
      </c>
      <c r="J31" s="120">
        <v>36592</v>
      </c>
      <c r="K31" s="124">
        <v>0</v>
      </c>
      <c r="L31" s="302">
        <v>274.596</v>
      </c>
      <c r="M31" s="125">
        <v>97.262</v>
      </c>
      <c r="S31" s="120">
        <v>36622</v>
      </c>
      <c r="T31" s="124"/>
      <c r="U31" s="302">
        <v>45.93</v>
      </c>
      <c r="V31" s="125"/>
    </row>
    <row r="32" spans="1:35" x14ac:dyDescent="0.2">
      <c r="A32" s="120">
        <v>36564</v>
      </c>
      <c r="B32" s="305">
        <v>-507.12600000000003</v>
      </c>
      <c r="C32" s="304">
        <v>0</v>
      </c>
      <c r="D32" s="127">
        <v>96.915999999999997</v>
      </c>
      <c r="J32" s="120">
        <v>36593</v>
      </c>
      <c r="K32" s="124">
        <v>0</v>
      </c>
      <c r="L32" s="302">
        <v>420.024</v>
      </c>
      <c r="M32" s="125">
        <v>97.686999999999998</v>
      </c>
      <c r="S32" s="120">
        <v>36623</v>
      </c>
      <c r="T32" s="124"/>
      <c r="U32" s="302">
        <v>189.90199999999999</v>
      </c>
      <c r="V32" s="125"/>
    </row>
    <row r="33" spans="2:22" x14ac:dyDescent="0.2">
      <c r="D33" s="123"/>
      <c r="J33" s="120">
        <v>36594</v>
      </c>
      <c r="K33" s="305"/>
      <c r="L33" s="306">
        <v>321.27800000000002</v>
      </c>
      <c r="M33" s="127">
        <v>97.686999999999998</v>
      </c>
      <c r="S33" s="120">
        <v>36624</v>
      </c>
      <c r="T33" s="124"/>
      <c r="U33" s="302">
        <v>294.089</v>
      </c>
      <c r="V33" s="125"/>
    </row>
    <row r="34" spans="2:22" x14ac:dyDescent="0.2">
      <c r="C34" s="122">
        <f>SUM(C4:C33)</f>
        <v>1122.4949999999999</v>
      </c>
      <c r="D34" s="122"/>
      <c r="K34" t="s">
        <v>99</v>
      </c>
      <c r="L34" s="122">
        <f>SUM(L5:L33)</f>
        <v>2932.3519999999999</v>
      </c>
      <c r="S34" s="120">
        <v>36625</v>
      </c>
      <c r="T34" s="124"/>
      <c r="U34" s="302">
        <v>214.39299999999994</v>
      </c>
      <c r="V34" s="125"/>
    </row>
    <row r="35" spans="2:22" x14ac:dyDescent="0.2">
      <c r="B35" t="s">
        <v>100</v>
      </c>
      <c r="C35">
        <f>MAX(C3:C32)</f>
        <v>217.55099999999999</v>
      </c>
      <c r="E35" s="122"/>
      <c r="F35" s="122"/>
      <c r="G35" s="122"/>
      <c r="H35" s="122"/>
      <c r="I35" s="122"/>
      <c r="K35" t="s">
        <v>100</v>
      </c>
      <c r="L35">
        <f>MAX(L3:L33)</f>
        <v>420.024</v>
      </c>
      <c r="S35" s="120">
        <v>36626</v>
      </c>
      <c r="T35" s="126"/>
      <c r="U35" s="304">
        <v>159.98599999999999</v>
      </c>
      <c r="V35" s="127"/>
    </row>
    <row r="36" spans="2:22" x14ac:dyDescent="0.2">
      <c r="U36" s="199"/>
    </row>
    <row r="37" spans="2:22" x14ac:dyDescent="0.2">
      <c r="T37" t="s">
        <v>99</v>
      </c>
      <c r="U37" s="122">
        <f>SUM(U5:U35)</f>
        <v>6959.121000000001</v>
      </c>
    </row>
    <row r="38" spans="2:22" x14ac:dyDescent="0.2">
      <c r="T38" t="s">
        <v>100</v>
      </c>
      <c r="U38">
        <f>MAX(U3:U35)</f>
        <v>429.2940000000001</v>
      </c>
    </row>
  </sheetData>
  <mergeCells count="4">
    <mergeCell ref="B2:D2"/>
    <mergeCell ref="K2:M2"/>
    <mergeCell ref="T2:V2"/>
    <mergeCell ref="AC2:AE2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35"/>
  <sheetViews>
    <sheetView zoomScale="75" workbookViewId="0">
      <pane xSplit="1" ySplit="10" topLeftCell="B47" activePane="bottomRight" state="frozen"/>
      <selection pane="topRight" activeCell="B1" sqref="B1"/>
      <selection pane="bottomLeft" activeCell="A11" sqref="A11"/>
      <selection pane="bottomRight" activeCell="J60" sqref="J60"/>
    </sheetView>
  </sheetViews>
  <sheetFormatPr defaultRowHeight="12.75" x14ac:dyDescent="0.2"/>
  <cols>
    <col min="2" max="2" width="11.140625" bestFit="1" customWidth="1"/>
    <col min="3" max="3" width="5.140625" bestFit="1" customWidth="1"/>
    <col min="4" max="4" width="11.85546875" customWidth="1"/>
    <col min="5" max="5" width="11.7109375" customWidth="1"/>
    <col min="6" max="6" width="1.85546875" customWidth="1"/>
    <col min="7" max="7" width="10.7109375" bestFit="1" customWidth="1"/>
    <col min="8" max="8" width="7.7109375" bestFit="1" customWidth="1"/>
    <col min="9" max="10" width="11.7109375" customWidth="1"/>
    <col min="11" max="11" width="1.85546875" customWidth="1"/>
    <col min="12" max="12" width="10.28515625" customWidth="1"/>
    <col min="13" max="13" width="5.7109375" bestFit="1" customWidth="1"/>
    <col min="14" max="14" width="12.85546875" bestFit="1" customWidth="1"/>
    <col min="15" max="15" width="11.7109375" customWidth="1"/>
    <col min="16" max="16" width="1.85546875" customWidth="1"/>
    <col min="17" max="17" width="10.140625" customWidth="1"/>
    <col min="18" max="18" width="5.7109375" bestFit="1" customWidth="1"/>
    <col min="19" max="19" width="12.85546875" bestFit="1" customWidth="1"/>
    <col min="20" max="20" width="11.7109375" customWidth="1"/>
    <col min="21" max="21" width="1.85546875" customWidth="1"/>
    <col min="22" max="22" width="12.140625" customWidth="1"/>
    <col min="23" max="23" width="5.7109375" bestFit="1" customWidth="1"/>
    <col min="24" max="24" width="12.140625" customWidth="1"/>
    <col min="25" max="25" width="11.7109375" customWidth="1"/>
    <col min="26" max="26" width="1.85546875" customWidth="1"/>
    <col min="27" max="27" width="11.140625" bestFit="1" customWidth="1"/>
    <col min="28" max="28" width="5.7109375" bestFit="1" customWidth="1"/>
    <col min="29" max="29" width="12.85546875" bestFit="1" customWidth="1"/>
    <col min="30" max="30" width="11.85546875" customWidth="1"/>
    <col min="31" max="31" width="1.85546875" customWidth="1"/>
    <col min="32" max="32" width="11.140625" bestFit="1" customWidth="1"/>
    <col min="33" max="33" width="6.7109375" bestFit="1" customWidth="1"/>
    <col min="34" max="35" width="11.85546875" customWidth="1"/>
    <col min="36" max="36" width="1.85546875" customWidth="1"/>
    <col min="37" max="37" width="11.140625" bestFit="1" customWidth="1"/>
    <col min="38" max="38" width="6.7109375" bestFit="1" customWidth="1"/>
    <col min="39" max="39" width="12.85546875" bestFit="1" customWidth="1"/>
    <col min="40" max="40" width="11.85546875" customWidth="1"/>
    <col min="41" max="41" width="1.85546875" customWidth="1"/>
    <col min="42" max="42" width="11.140625" bestFit="1" customWidth="1"/>
    <col min="43" max="43" width="5.140625" bestFit="1" customWidth="1"/>
    <col min="44" max="44" width="12.85546875" bestFit="1" customWidth="1"/>
    <col min="45" max="45" width="11.7109375" customWidth="1"/>
    <col min="46" max="46" width="1.85546875" customWidth="1"/>
    <col min="47" max="47" width="11.140625" bestFit="1" customWidth="1"/>
    <col min="48" max="48" width="6.7109375" bestFit="1" customWidth="1"/>
    <col min="49" max="49" width="12.85546875" bestFit="1" customWidth="1"/>
    <col min="50" max="50" width="11.85546875" customWidth="1"/>
  </cols>
  <sheetData>
    <row r="1" spans="1:50" x14ac:dyDescent="0.2">
      <c r="B1" s="202" t="s">
        <v>114</v>
      </c>
      <c r="C1" s="203" t="s">
        <v>113</v>
      </c>
    </row>
    <row r="2" spans="1:50" x14ac:dyDescent="0.2">
      <c r="B2" s="197" t="s">
        <v>117</v>
      </c>
      <c r="C2" s="135">
        <v>900</v>
      </c>
    </row>
    <row r="3" spans="1:50" x14ac:dyDescent="0.2">
      <c r="B3" s="197" t="s">
        <v>118</v>
      </c>
      <c r="C3" s="135">
        <v>1000</v>
      </c>
      <c r="H3" s="311"/>
    </row>
    <row r="4" spans="1:50" x14ac:dyDescent="0.2">
      <c r="B4" s="197" t="s">
        <v>119</v>
      </c>
      <c r="C4" s="135"/>
    </row>
    <row r="5" spans="1:50" x14ac:dyDescent="0.2">
      <c r="B5" s="197" t="s">
        <v>120</v>
      </c>
      <c r="C5" s="135"/>
    </row>
    <row r="6" spans="1:50" x14ac:dyDescent="0.2">
      <c r="B6" s="198" t="s">
        <v>121</v>
      </c>
      <c r="C6" s="195"/>
    </row>
    <row r="7" spans="1:50" ht="13.5" customHeight="1" x14ac:dyDescent="0.2"/>
    <row r="8" spans="1:50" s="200" customFormat="1" x14ac:dyDescent="0.2">
      <c r="A8" s="200" t="s">
        <v>113</v>
      </c>
      <c r="B8" s="228">
        <v>900</v>
      </c>
      <c r="C8" s="229"/>
      <c r="D8" s="229"/>
      <c r="E8" s="230"/>
      <c r="G8" s="228">
        <v>900</v>
      </c>
      <c r="H8" s="204"/>
      <c r="I8" s="204"/>
      <c r="J8" s="231"/>
      <c r="L8" s="232">
        <v>900</v>
      </c>
      <c r="M8" s="204"/>
      <c r="N8" s="204"/>
      <c r="O8" s="231"/>
      <c r="Q8" s="232">
        <v>900</v>
      </c>
      <c r="R8" s="204"/>
      <c r="S8" s="204"/>
      <c r="T8" s="231"/>
      <c r="V8" s="232">
        <v>900</v>
      </c>
      <c r="W8" s="204"/>
      <c r="X8" s="204"/>
      <c r="Y8" s="231"/>
      <c r="AA8" s="232">
        <v>1000</v>
      </c>
      <c r="AB8" s="204"/>
      <c r="AC8" s="204"/>
      <c r="AD8" s="231"/>
      <c r="AF8" s="232">
        <v>1000</v>
      </c>
      <c r="AG8" s="204"/>
      <c r="AH8" s="204"/>
      <c r="AI8" s="231"/>
      <c r="AK8" s="232">
        <v>1000</v>
      </c>
      <c r="AL8" s="204"/>
      <c r="AM8" s="204"/>
      <c r="AN8" s="231"/>
      <c r="AP8" s="232">
        <v>1000</v>
      </c>
      <c r="AQ8" s="204"/>
      <c r="AR8" s="204"/>
      <c r="AS8" s="231"/>
      <c r="AU8" s="232">
        <v>1000</v>
      </c>
      <c r="AV8" s="204"/>
      <c r="AW8" s="204"/>
      <c r="AX8" s="231"/>
    </row>
    <row r="9" spans="1:50" s="200" customFormat="1" x14ac:dyDescent="0.2">
      <c r="A9" s="200" t="s">
        <v>114</v>
      </c>
      <c r="B9" s="233">
        <v>550</v>
      </c>
      <c r="C9" s="234"/>
      <c r="D9" s="234"/>
      <c r="E9" s="235"/>
      <c r="G9" s="233">
        <v>575</v>
      </c>
      <c r="J9" s="206"/>
      <c r="L9" s="236">
        <v>600</v>
      </c>
      <c r="O9" s="206"/>
      <c r="Q9" s="236">
        <v>625</v>
      </c>
      <c r="T9" s="206"/>
      <c r="V9" s="236">
        <v>650</v>
      </c>
      <c r="Y9" s="206"/>
      <c r="AA9" s="236">
        <v>550</v>
      </c>
      <c r="AD9" s="206"/>
      <c r="AF9" s="236">
        <v>575</v>
      </c>
      <c r="AI9" s="206"/>
      <c r="AK9" s="236">
        <v>600</v>
      </c>
      <c r="AN9" s="206"/>
      <c r="AP9" s="236">
        <v>625</v>
      </c>
      <c r="AS9" s="206"/>
      <c r="AU9" s="236">
        <v>650</v>
      </c>
      <c r="AX9" s="206"/>
    </row>
    <row r="10" spans="1:50" s="237" customFormat="1" ht="38.25" x14ac:dyDescent="0.2">
      <c r="B10" s="238" t="s">
        <v>111</v>
      </c>
      <c r="C10" s="238" t="s">
        <v>67</v>
      </c>
      <c r="D10" s="238" t="s">
        <v>112</v>
      </c>
      <c r="E10" s="238" t="s">
        <v>115</v>
      </c>
      <c r="G10" s="239" t="s">
        <v>111</v>
      </c>
      <c r="H10" s="239" t="s">
        <v>67</v>
      </c>
      <c r="I10" s="239" t="s">
        <v>112</v>
      </c>
      <c r="J10" s="239" t="s">
        <v>115</v>
      </c>
      <c r="L10" s="238" t="s">
        <v>111</v>
      </c>
      <c r="M10" s="238" t="s">
        <v>67</v>
      </c>
      <c r="N10" s="238" t="s">
        <v>112</v>
      </c>
      <c r="O10" s="238" t="s">
        <v>115</v>
      </c>
      <c r="Q10" s="238" t="s">
        <v>111</v>
      </c>
      <c r="R10" s="238" t="s">
        <v>67</v>
      </c>
      <c r="S10" s="238" t="s">
        <v>112</v>
      </c>
      <c r="T10" s="238" t="s">
        <v>115</v>
      </c>
      <c r="V10" s="238" t="s">
        <v>111</v>
      </c>
      <c r="W10" s="238" t="s">
        <v>67</v>
      </c>
      <c r="X10" s="238" t="s">
        <v>112</v>
      </c>
      <c r="Y10" s="238" t="s">
        <v>115</v>
      </c>
      <c r="AA10" s="238" t="s">
        <v>111</v>
      </c>
      <c r="AB10" s="238" t="s">
        <v>67</v>
      </c>
      <c r="AC10" s="238" t="s">
        <v>112</v>
      </c>
      <c r="AD10" s="238" t="s">
        <v>115</v>
      </c>
      <c r="AF10" s="239" t="s">
        <v>111</v>
      </c>
      <c r="AG10" s="239" t="s">
        <v>67</v>
      </c>
      <c r="AH10" s="239" t="s">
        <v>112</v>
      </c>
      <c r="AI10" s="239" t="s">
        <v>115</v>
      </c>
      <c r="AK10" s="238" t="s">
        <v>111</v>
      </c>
      <c r="AL10" s="238" t="s">
        <v>67</v>
      </c>
      <c r="AM10" s="238" t="s">
        <v>112</v>
      </c>
      <c r="AN10" s="238" t="s">
        <v>115</v>
      </c>
      <c r="AP10" s="238" t="s">
        <v>111</v>
      </c>
      <c r="AQ10" s="238" t="s">
        <v>67</v>
      </c>
      <c r="AR10" s="238" t="s">
        <v>112</v>
      </c>
      <c r="AS10" s="238" t="s">
        <v>115</v>
      </c>
      <c r="AU10" s="238" t="s">
        <v>111</v>
      </c>
      <c r="AV10" s="238" t="s">
        <v>67</v>
      </c>
      <c r="AW10" s="238" t="s">
        <v>112</v>
      </c>
      <c r="AX10" s="238" t="s">
        <v>115</v>
      </c>
    </row>
    <row r="11" spans="1:50" s="134" customFormat="1" x14ac:dyDescent="0.2">
      <c r="B11" s="208">
        <v>1300</v>
      </c>
      <c r="C11" s="209">
        <v>76</v>
      </c>
      <c r="D11" s="210">
        <v>3600</v>
      </c>
      <c r="E11" s="211">
        <v>72</v>
      </c>
      <c r="F11" s="203"/>
      <c r="G11" s="208">
        <v>1300</v>
      </c>
      <c r="H11" s="209">
        <v>76</v>
      </c>
      <c r="I11" s="223">
        <v>3600</v>
      </c>
      <c r="J11" s="211">
        <v>76</v>
      </c>
      <c r="L11" s="208">
        <v>1300</v>
      </c>
      <c r="M11" s="209">
        <v>76</v>
      </c>
      <c r="N11" s="223">
        <v>3600</v>
      </c>
      <c r="O11" s="211">
        <v>80</v>
      </c>
      <c r="Q11" s="208">
        <v>1300</v>
      </c>
      <c r="R11" s="209">
        <v>76</v>
      </c>
      <c r="S11" s="223">
        <v>3400</v>
      </c>
      <c r="T11" s="211">
        <v>80</v>
      </c>
      <c r="U11" s="201"/>
      <c r="V11" s="208">
        <v>1300</v>
      </c>
      <c r="W11" s="209">
        <v>76</v>
      </c>
      <c r="X11" s="223">
        <v>3400</v>
      </c>
      <c r="Y11" s="211">
        <v>84</v>
      </c>
      <c r="AA11" s="208">
        <v>1300</v>
      </c>
      <c r="AB11" s="209">
        <v>76</v>
      </c>
      <c r="AC11" s="223">
        <v>4200</v>
      </c>
      <c r="AD11" s="211">
        <v>81</v>
      </c>
      <c r="AF11" s="208">
        <v>1300</v>
      </c>
      <c r="AG11" s="209">
        <v>76</v>
      </c>
      <c r="AH11" s="223">
        <v>4200</v>
      </c>
      <c r="AI11" s="211">
        <v>85</v>
      </c>
      <c r="AK11" s="208">
        <v>1300</v>
      </c>
      <c r="AL11" s="209">
        <v>76</v>
      </c>
      <c r="AM11" s="223">
        <v>4200</v>
      </c>
      <c r="AN11" s="211">
        <v>89</v>
      </c>
      <c r="AP11" s="208">
        <v>1300</v>
      </c>
      <c r="AQ11" s="209">
        <v>76</v>
      </c>
      <c r="AR11" s="223">
        <v>4000</v>
      </c>
      <c r="AS11" s="211">
        <v>90</v>
      </c>
      <c r="AU11" s="208">
        <v>1300</v>
      </c>
      <c r="AV11" s="209">
        <v>76</v>
      </c>
      <c r="AW11" s="223">
        <v>4000</v>
      </c>
      <c r="AX11" s="211">
        <v>94</v>
      </c>
    </row>
    <row r="12" spans="1:50" s="134" customFormat="1" x14ac:dyDescent="0.2">
      <c r="B12" s="133">
        <v>1310</v>
      </c>
      <c r="C12" s="205">
        <f>C11+(C$82-C$11)/71</f>
        <v>76.591549295774641</v>
      </c>
      <c r="D12" s="199">
        <f>D11+(D$71-D$11)/60</f>
        <v>3620</v>
      </c>
      <c r="E12" s="141">
        <f>E11+(E$71-E$11)/60</f>
        <v>71.966666666666669</v>
      </c>
      <c r="F12" s="135"/>
      <c r="G12" s="133">
        <v>1310</v>
      </c>
      <c r="H12" s="205">
        <f>H11+(H$82-H$11)/71</f>
        <v>76.591549295774641</v>
      </c>
      <c r="I12" s="199">
        <f>I11+(I$51-I$11)/40</f>
        <v>3625</v>
      </c>
      <c r="J12" s="141">
        <f>J11+(J$51-J$11)/40</f>
        <v>75.974999999999994</v>
      </c>
      <c r="L12" s="133">
        <v>1310</v>
      </c>
      <c r="M12" s="205">
        <f t="shared" ref="M12:M75" si="0">M11+(M$83-M$11)/72</f>
        <v>76.583333333333329</v>
      </c>
      <c r="N12" s="199">
        <f>N11+(N$31-N$11)/20</f>
        <v>3630</v>
      </c>
      <c r="O12" s="141">
        <f>O11+(O$31-O$11)/20</f>
        <v>79.95</v>
      </c>
      <c r="Q12" s="133">
        <v>1310</v>
      </c>
      <c r="R12" s="199">
        <f>R11+(R$82-R$11)/71</f>
        <v>76.591549295774641</v>
      </c>
      <c r="S12" s="199">
        <f>S11+(S$61-S$11)/50</f>
        <v>3424</v>
      </c>
      <c r="T12" s="141">
        <f>T11+(T$61-T$11)/50</f>
        <v>79.98</v>
      </c>
      <c r="U12" s="201"/>
      <c r="V12" s="133">
        <v>1310</v>
      </c>
      <c r="W12" s="199">
        <f>W11+($W$82-W$11)/71</f>
        <v>76.591549295774641</v>
      </c>
      <c r="X12" s="199">
        <f>X11+(X$31-X$11)/20</f>
        <v>3430</v>
      </c>
      <c r="Y12" s="141">
        <f>Y11+(Y$31-Y$11)/20</f>
        <v>83.95</v>
      </c>
      <c r="AA12" s="133">
        <v>1310</v>
      </c>
      <c r="AB12" s="199">
        <f>AB11+($AB$82-$AB$11)/71</f>
        <v>76.591549295774641</v>
      </c>
      <c r="AC12" s="199">
        <f>AC11+(AC$61-AC$11)/50</f>
        <v>4222</v>
      </c>
      <c r="AD12" s="141">
        <f>AD11+(AD$61-AD$11)/50</f>
        <v>80.959999999999994</v>
      </c>
      <c r="AF12" s="133">
        <v>1310</v>
      </c>
      <c r="AG12" s="199">
        <f t="shared" ref="AG12:AG75" si="1">AG11+($AG$82-$AG$11)/71</f>
        <v>76.591549295774641</v>
      </c>
      <c r="AH12" s="199">
        <f>AH11+(AH$41-AH$11)/30</f>
        <v>4226.666666666667</v>
      </c>
      <c r="AI12" s="141">
        <f>AI11+(AI$41-AI$11)/30</f>
        <v>84.966666666666669</v>
      </c>
      <c r="AK12" s="133">
        <v>1310</v>
      </c>
      <c r="AL12" s="199">
        <f>AL11+(AL$83-AL$11)/72</f>
        <v>76.583333333333329</v>
      </c>
      <c r="AM12" s="199">
        <f>AM11+(AM$21-AM$11)/10</f>
        <v>4230</v>
      </c>
      <c r="AN12" s="141">
        <f>AN11+(AN$21-AN$11)/10</f>
        <v>88.9</v>
      </c>
      <c r="AP12" s="133">
        <v>1310</v>
      </c>
      <c r="AQ12" s="199">
        <f t="shared" ref="AQ12:AQ75" si="2">AQ11+(AQ$82-AQ$11)/71</f>
        <v>76.591549295774641</v>
      </c>
      <c r="AR12" s="199">
        <f>AR11+(AR$41-AR$11)/30</f>
        <v>4026.6666666666665</v>
      </c>
      <c r="AS12" s="141">
        <f>AS11+(AS$41-AS$11)/30</f>
        <v>89.966666666666669</v>
      </c>
      <c r="AU12" s="133">
        <v>1310</v>
      </c>
      <c r="AV12" s="205">
        <f t="shared" ref="AV12:AV75" si="3">AV11+(AV$83-AV$11)/72</f>
        <v>76.583333333333329</v>
      </c>
      <c r="AW12" s="199">
        <f>AW11+(AW$21-AW$11)/10</f>
        <v>4030</v>
      </c>
      <c r="AX12" s="141">
        <f>AX11+(AX$21-AX$11)/10</f>
        <v>93.9</v>
      </c>
    </row>
    <row r="13" spans="1:50" s="134" customFormat="1" x14ac:dyDescent="0.2">
      <c r="B13" s="133">
        <v>1320</v>
      </c>
      <c r="C13" s="205">
        <f t="shared" ref="C13:C76" si="4">C12+(C$82-C$11)/71</f>
        <v>77.183098591549282</v>
      </c>
      <c r="D13" s="199">
        <f t="shared" ref="D13:D70" si="5">D12+(D$71-D$11)/60</f>
        <v>3640</v>
      </c>
      <c r="E13" s="141">
        <f t="shared" ref="E13:E70" si="6">E12+(E$71-E$11)/60</f>
        <v>71.933333333333337</v>
      </c>
      <c r="F13" s="135"/>
      <c r="G13" s="133">
        <v>1320</v>
      </c>
      <c r="H13" s="205">
        <f t="shared" ref="H13:H76" si="7">H12+(H$82-H$11)/71</f>
        <v>77.183098591549282</v>
      </c>
      <c r="I13" s="199">
        <f t="shared" ref="I13:I50" si="8">I12+(I$51-I$11)/40</f>
        <v>3650</v>
      </c>
      <c r="J13" s="141">
        <f t="shared" ref="J13:J50" si="9">J12+(J$51-J$11)/40</f>
        <v>75.949999999999989</v>
      </c>
      <c r="L13" s="133">
        <v>1320</v>
      </c>
      <c r="M13" s="205">
        <f t="shared" si="0"/>
        <v>77.166666666666657</v>
      </c>
      <c r="N13" s="199">
        <f t="shared" ref="N13:N30" si="10">N12+(N$31-N$11)/20</f>
        <v>3660</v>
      </c>
      <c r="O13" s="141">
        <f t="shared" ref="O13:O30" si="11">O12+(O$31-O$11)/20</f>
        <v>79.900000000000006</v>
      </c>
      <c r="Q13" s="133">
        <v>1320</v>
      </c>
      <c r="R13" s="199">
        <f t="shared" ref="R13:R76" si="12">R12+(R$82-R$11)/71</f>
        <v>77.183098591549282</v>
      </c>
      <c r="S13" s="199">
        <f t="shared" ref="S13:S60" si="13">S12+(S$61-S$11)/50</f>
        <v>3448</v>
      </c>
      <c r="T13" s="141">
        <f t="shared" ref="T13:T60" si="14">T12+(T$61-T$11)/50</f>
        <v>79.960000000000008</v>
      </c>
      <c r="U13" s="201"/>
      <c r="V13" s="133">
        <v>1320</v>
      </c>
      <c r="W13" s="199">
        <f t="shared" ref="W13:W76" si="15">W12+($W$82-W$11)/71</f>
        <v>77.183098591549282</v>
      </c>
      <c r="X13" s="199">
        <f t="shared" ref="X13:X30" si="16">X12+(X$31-X$11)/20</f>
        <v>3460</v>
      </c>
      <c r="Y13" s="141">
        <f t="shared" ref="Y13:Y30" si="17">Y12+(Y$31-Y$11)/20</f>
        <v>83.9</v>
      </c>
      <c r="AA13" s="133">
        <v>1320</v>
      </c>
      <c r="AB13" s="199">
        <f t="shared" ref="AB13:AB76" si="18">AB12+($AB$82-$AB$11)/71</f>
        <v>77.183098591549282</v>
      </c>
      <c r="AC13" s="199">
        <f t="shared" ref="AC13:AC60" si="19">AC12+(AC$61-AC$11)/50</f>
        <v>4244</v>
      </c>
      <c r="AD13" s="141">
        <f t="shared" ref="AD13:AD60" si="20">AD12+(AD$61-AD$11)/50</f>
        <v>80.919999999999987</v>
      </c>
      <c r="AF13" s="133">
        <v>1320</v>
      </c>
      <c r="AG13" s="199">
        <f t="shared" si="1"/>
        <v>77.183098591549282</v>
      </c>
      <c r="AH13" s="199">
        <f t="shared" ref="AH13:AH40" si="21">AH12+(AH$41-AH$11)/30</f>
        <v>4253.3333333333339</v>
      </c>
      <c r="AI13" s="141">
        <f t="shared" ref="AI13:AI40" si="22">AI12+(AI$41-AI$11)/30</f>
        <v>84.933333333333337</v>
      </c>
      <c r="AK13" s="133">
        <v>1320</v>
      </c>
      <c r="AL13" s="199">
        <f t="shared" ref="AL13:AL76" si="23">AL12+(AL$83-AL$11)/72</f>
        <v>77.166666666666657</v>
      </c>
      <c r="AM13" s="199">
        <f t="shared" ref="AM13:AM20" si="24">AM12+(AM$21-AM$11)/10</f>
        <v>4260</v>
      </c>
      <c r="AN13" s="141">
        <f t="shared" ref="AN13:AN20" si="25">AN12+(AN$21-AN$11)/10</f>
        <v>88.800000000000011</v>
      </c>
      <c r="AP13" s="133">
        <v>1320</v>
      </c>
      <c r="AQ13" s="199">
        <f t="shared" si="2"/>
        <v>77.183098591549282</v>
      </c>
      <c r="AR13" s="199">
        <f t="shared" ref="AR13:AR40" si="26">AR12+(AR$41-AR$11)/30</f>
        <v>4053.333333333333</v>
      </c>
      <c r="AS13" s="141">
        <f t="shared" ref="AS13:AS40" si="27">AS12+(AS$41-AS$11)/30</f>
        <v>89.933333333333337</v>
      </c>
      <c r="AU13" s="133">
        <v>1320</v>
      </c>
      <c r="AV13" s="205">
        <f t="shared" si="3"/>
        <v>77.166666666666657</v>
      </c>
      <c r="AW13" s="199">
        <f t="shared" ref="AW13:AW20" si="28">AW12+(AW$21-AW$11)/10</f>
        <v>4060</v>
      </c>
      <c r="AX13" s="141">
        <f t="shared" ref="AX13:AX20" si="29">AX12+(AX$21-AX$11)/10</f>
        <v>93.800000000000011</v>
      </c>
    </row>
    <row r="14" spans="1:50" s="134" customFormat="1" x14ac:dyDescent="0.2">
      <c r="B14" s="133">
        <v>1330</v>
      </c>
      <c r="C14" s="205">
        <f t="shared" si="4"/>
        <v>77.774647887323923</v>
      </c>
      <c r="D14" s="199">
        <f t="shared" si="5"/>
        <v>3660</v>
      </c>
      <c r="E14" s="141">
        <f t="shared" si="6"/>
        <v>71.900000000000006</v>
      </c>
      <c r="F14" s="135"/>
      <c r="G14" s="133">
        <v>1330</v>
      </c>
      <c r="H14" s="205">
        <f t="shared" si="7"/>
        <v>77.774647887323923</v>
      </c>
      <c r="I14" s="199">
        <f t="shared" si="8"/>
        <v>3675</v>
      </c>
      <c r="J14" s="141">
        <f t="shared" si="9"/>
        <v>75.924999999999983</v>
      </c>
      <c r="L14" s="133">
        <v>1330</v>
      </c>
      <c r="M14" s="205">
        <f t="shared" si="0"/>
        <v>77.749999999999986</v>
      </c>
      <c r="N14" s="199">
        <f t="shared" si="10"/>
        <v>3690</v>
      </c>
      <c r="O14" s="141">
        <f t="shared" si="11"/>
        <v>79.850000000000009</v>
      </c>
      <c r="Q14" s="133">
        <v>1330</v>
      </c>
      <c r="R14" s="199">
        <f t="shared" si="12"/>
        <v>77.774647887323923</v>
      </c>
      <c r="S14" s="199">
        <f t="shared" si="13"/>
        <v>3472</v>
      </c>
      <c r="T14" s="141">
        <f t="shared" si="14"/>
        <v>79.940000000000012</v>
      </c>
      <c r="U14" s="201"/>
      <c r="V14" s="133">
        <v>1330</v>
      </c>
      <c r="W14" s="199">
        <f t="shared" si="15"/>
        <v>77.774647887323923</v>
      </c>
      <c r="X14" s="199">
        <f t="shared" si="16"/>
        <v>3490</v>
      </c>
      <c r="Y14" s="141">
        <f t="shared" si="17"/>
        <v>83.850000000000009</v>
      </c>
      <c r="AA14" s="133">
        <v>1330</v>
      </c>
      <c r="AB14" s="199">
        <f t="shared" si="18"/>
        <v>77.774647887323923</v>
      </c>
      <c r="AC14" s="199">
        <f t="shared" si="19"/>
        <v>4266</v>
      </c>
      <c r="AD14" s="141">
        <f t="shared" si="20"/>
        <v>80.879999999999981</v>
      </c>
      <c r="AF14" s="133">
        <v>1330</v>
      </c>
      <c r="AG14" s="199">
        <f t="shared" si="1"/>
        <v>77.774647887323923</v>
      </c>
      <c r="AH14" s="199">
        <f t="shared" si="21"/>
        <v>4280.0000000000009</v>
      </c>
      <c r="AI14" s="141">
        <f t="shared" si="22"/>
        <v>84.9</v>
      </c>
      <c r="AK14" s="133">
        <v>1330</v>
      </c>
      <c r="AL14" s="199">
        <f t="shared" si="23"/>
        <v>77.749999999999986</v>
      </c>
      <c r="AM14" s="199">
        <f t="shared" si="24"/>
        <v>4290</v>
      </c>
      <c r="AN14" s="141">
        <f t="shared" si="25"/>
        <v>88.700000000000017</v>
      </c>
      <c r="AP14" s="133">
        <v>1330</v>
      </c>
      <c r="AQ14" s="199">
        <f t="shared" si="2"/>
        <v>77.774647887323923</v>
      </c>
      <c r="AR14" s="199">
        <f t="shared" si="26"/>
        <v>4079.9999999999995</v>
      </c>
      <c r="AS14" s="141">
        <f t="shared" si="27"/>
        <v>89.9</v>
      </c>
      <c r="AU14" s="133">
        <v>1330</v>
      </c>
      <c r="AV14" s="205">
        <f t="shared" si="3"/>
        <v>77.749999999999986</v>
      </c>
      <c r="AW14" s="199">
        <f t="shared" si="28"/>
        <v>4090</v>
      </c>
      <c r="AX14" s="141">
        <f t="shared" si="29"/>
        <v>93.700000000000017</v>
      </c>
    </row>
    <row r="15" spans="1:50" s="134" customFormat="1" x14ac:dyDescent="0.2">
      <c r="B15" s="133">
        <v>1340</v>
      </c>
      <c r="C15" s="205">
        <f t="shared" si="4"/>
        <v>78.366197183098564</v>
      </c>
      <c r="D15" s="199">
        <f t="shared" si="5"/>
        <v>3680</v>
      </c>
      <c r="E15" s="141">
        <f t="shared" si="6"/>
        <v>71.866666666666674</v>
      </c>
      <c r="F15" s="135"/>
      <c r="G15" s="133">
        <v>1340</v>
      </c>
      <c r="H15" s="205">
        <f t="shared" si="7"/>
        <v>78.366197183098564</v>
      </c>
      <c r="I15" s="199">
        <f t="shared" si="8"/>
        <v>3700</v>
      </c>
      <c r="J15" s="141">
        <f t="shared" si="9"/>
        <v>75.899999999999977</v>
      </c>
      <c r="L15" s="133">
        <v>1340</v>
      </c>
      <c r="M15" s="205">
        <f t="shared" si="0"/>
        <v>78.333333333333314</v>
      </c>
      <c r="N15" s="199">
        <f t="shared" si="10"/>
        <v>3720</v>
      </c>
      <c r="O15" s="141">
        <f t="shared" si="11"/>
        <v>79.800000000000011</v>
      </c>
      <c r="Q15" s="133">
        <v>1340</v>
      </c>
      <c r="R15" s="199">
        <f t="shared" si="12"/>
        <v>78.366197183098564</v>
      </c>
      <c r="S15" s="199">
        <f t="shared" si="13"/>
        <v>3496</v>
      </c>
      <c r="T15" s="141">
        <f t="shared" si="14"/>
        <v>79.920000000000016</v>
      </c>
      <c r="V15" s="133">
        <v>1340</v>
      </c>
      <c r="W15" s="199">
        <f t="shared" si="15"/>
        <v>78.366197183098564</v>
      </c>
      <c r="X15" s="199">
        <f t="shared" si="16"/>
        <v>3520</v>
      </c>
      <c r="Y15" s="141">
        <f t="shared" si="17"/>
        <v>83.800000000000011</v>
      </c>
      <c r="AA15" s="133">
        <v>1340</v>
      </c>
      <c r="AB15" s="199">
        <f t="shared" si="18"/>
        <v>78.366197183098564</v>
      </c>
      <c r="AC15" s="199">
        <f t="shared" si="19"/>
        <v>4288</v>
      </c>
      <c r="AD15" s="141">
        <f t="shared" si="20"/>
        <v>80.839999999999975</v>
      </c>
      <c r="AF15" s="133">
        <v>1340</v>
      </c>
      <c r="AG15" s="199">
        <f t="shared" si="1"/>
        <v>78.366197183098564</v>
      </c>
      <c r="AH15" s="199">
        <f t="shared" si="21"/>
        <v>4306.6666666666679</v>
      </c>
      <c r="AI15" s="141">
        <f t="shared" si="22"/>
        <v>84.866666666666674</v>
      </c>
      <c r="AK15" s="133">
        <v>1340</v>
      </c>
      <c r="AL15" s="199">
        <f t="shared" si="23"/>
        <v>78.333333333333314</v>
      </c>
      <c r="AM15" s="199">
        <f t="shared" si="24"/>
        <v>4320</v>
      </c>
      <c r="AN15" s="141">
        <f t="shared" si="25"/>
        <v>88.600000000000023</v>
      </c>
      <c r="AP15" s="133">
        <v>1340</v>
      </c>
      <c r="AQ15" s="199">
        <f t="shared" si="2"/>
        <v>78.366197183098564</v>
      </c>
      <c r="AR15" s="199">
        <f t="shared" si="26"/>
        <v>4106.6666666666661</v>
      </c>
      <c r="AS15" s="141">
        <f t="shared" si="27"/>
        <v>89.866666666666674</v>
      </c>
      <c r="AU15" s="133">
        <v>1340</v>
      </c>
      <c r="AV15" s="205">
        <f t="shared" si="3"/>
        <v>78.333333333333314</v>
      </c>
      <c r="AW15" s="199">
        <f t="shared" si="28"/>
        <v>4120</v>
      </c>
      <c r="AX15" s="141">
        <f t="shared" si="29"/>
        <v>93.600000000000023</v>
      </c>
    </row>
    <row r="16" spans="1:50" s="134" customFormat="1" x14ac:dyDescent="0.2">
      <c r="B16" s="133">
        <v>1350</v>
      </c>
      <c r="C16" s="205">
        <f t="shared" si="4"/>
        <v>78.957746478873204</v>
      </c>
      <c r="D16" s="199">
        <f t="shared" si="5"/>
        <v>3700</v>
      </c>
      <c r="E16" s="141">
        <f t="shared" si="6"/>
        <v>71.833333333333343</v>
      </c>
      <c r="F16" s="135"/>
      <c r="G16" s="133">
        <v>1350</v>
      </c>
      <c r="H16" s="205">
        <f t="shared" si="7"/>
        <v>78.957746478873204</v>
      </c>
      <c r="I16" s="199">
        <f t="shared" si="8"/>
        <v>3725</v>
      </c>
      <c r="J16" s="141">
        <f t="shared" si="9"/>
        <v>75.874999999999972</v>
      </c>
      <c r="L16" s="133">
        <v>1350</v>
      </c>
      <c r="M16" s="205">
        <f t="shared" si="0"/>
        <v>78.916666666666643</v>
      </c>
      <c r="N16" s="199">
        <f t="shared" si="10"/>
        <v>3750</v>
      </c>
      <c r="O16" s="141">
        <f t="shared" si="11"/>
        <v>79.750000000000014</v>
      </c>
      <c r="Q16" s="133">
        <v>1350</v>
      </c>
      <c r="R16" s="199">
        <f t="shared" si="12"/>
        <v>78.957746478873204</v>
      </c>
      <c r="S16" s="199">
        <f t="shared" si="13"/>
        <v>3520</v>
      </c>
      <c r="T16" s="141">
        <f t="shared" si="14"/>
        <v>79.90000000000002</v>
      </c>
      <c r="V16" s="133">
        <v>1350</v>
      </c>
      <c r="W16" s="199">
        <f t="shared" si="15"/>
        <v>78.957746478873204</v>
      </c>
      <c r="X16" s="199">
        <f t="shared" si="16"/>
        <v>3550</v>
      </c>
      <c r="Y16" s="141">
        <f t="shared" si="17"/>
        <v>83.750000000000014</v>
      </c>
      <c r="AA16" s="133">
        <v>1350</v>
      </c>
      <c r="AB16" s="199">
        <f t="shared" si="18"/>
        <v>78.957746478873204</v>
      </c>
      <c r="AC16" s="199">
        <f t="shared" si="19"/>
        <v>4310</v>
      </c>
      <c r="AD16" s="141">
        <f t="shared" si="20"/>
        <v>80.799999999999969</v>
      </c>
      <c r="AF16" s="133">
        <v>1350</v>
      </c>
      <c r="AG16" s="199">
        <f t="shared" si="1"/>
        <v>78.957746478873204</v>
      </c>
      <c r="AH16" s="199">
        <f t="shared" si="21"/>
        <v>4333.3333333333348</v>
      </c>
      <c r="AI16" s="141">
        <f t="shared" si="22"/>
        <v>84.833333333333343</v>
      </c>
      <c r="AK16" s="133">
        <v>1350</v>
      </c>
      <c r="AL16" s="199">
        <f t="shared" si="23"/>
        <v>78.916666666666643</v>
      </c>
      <c r="AM16" s="199">
        <f t="shared" si="24"/>
        <v>4350</v>
      </c>
      <c r="AN16" s="141">
        <f t="shared" si="25"/>
        <v>88.500000000000028</v>
      </c>
      <c r="AP16" s="133">
        <v>1350</v>
      </c>
      <c r="AQ16" s="199">
        <f t="shared" si="2"/>
        <v>78.957746478873204</v>
      </c>
      <c r="AR16" s="199">
        <f t="shared" si="26"/>
        <v>4133.333333333333</v>
      </c>
      <c r="AS16" s="141">
        <f t="shared" si="27"/>
        <v>89.833333333333343</v>
      </c>
      <c r="AU16" s="133">
        <v>1350</v>
      </c>
      <c r="AV16" s="205">
        <f t="shared" si="3"/>
        <v>78.916666666666643</v>
      </c>
      <c r="AW16" s="199">
        <f t="shared" si="28"/>
        <v>4150</v>
      </c>
      <c r="AX16" s="141">
        <f t="shared" si="29"/>
        <v>93.500000000000028</v>
      </c>
    </row>
    <row r="17" spans="2:50" s="134" customFormat="1" x14ac:dyDescent="0.2">
      <c r="B17" s="133">
        <v>1360</v>
      </c>
      <c r="C17" s="205">
        <f t="shared" si="4"/>
        <v>79.549295774647845</v>
      </c>
      <c r="D17" s="199">
        <f t="shared" si="5"/>
        <v>3720</v>
      </c>
      <c r="E17" s="141">
        <f t="shared" si="6"/>
        <v>71.800000000000011</v>
      </c>
      <c r="F17" s="135"/>
      <c r="G17" s="133">
        <v>1360</v>
      </c>
      <c r="H17" s="205">
        <f>H16+(H$82-H$11)/71</f>
        <v>79.549295774647845</v>
      </c>
      <c r="I17" s="199">
        <f t="shared" si="8"/>
        <v>3750</v>
      </c>
      <c r="J17" s="141">
        <f t="shared" si="9"/>
        <v>75.849999999999966</v>
      </c>
      <c r="L17" s="133">
        <v>1360</v>
      </c>
      <c r="M17" s="205">
        <f t="shared" si="0"/>
        <v>79.499999999999972</v>
      </c>
      <c r="N17" s="199">
        <f t="shared" si="10"/>
        <v>3780</v>
      </c>
      <c r="O17" s="141">
        <f t="shared" si="11"/>
        <v>79.700000000000017</v>
      </c>
      <c r="Q17" s="133">
        <v>1360</v>
      </c>
      <c r="R17" s="199">
        <f t="shared" si="12"/>
        <v>79.549295774647845</v>
      </c>
      <c r="S17" s="199">
        <f t="shared" si="13"/>
        <v>3544</v>
      </c>
      <c r="T17" s="141">
        <f t="shared" si="14"/>
        <v>79.880000000000024</v>
      </c>
      <c r="V17" s="133">
        <v>1360</v>
      </c>
      <c r="W17" s="199">
        <f t="shared" si="15"/>
        <v>79.549295774647845</v>
      </c>
      <c r="X17" s="199">
        <f t="shared" si="16"/>
        <v>3580</v>
      </c>
      <c r="Y17" s="141">
        <f t="shared" si="17"/>
        <v>83.700000000000017</v>
      </c>
      <c r="AA17" s="133">
        <v>1360</v>
      </c>
      <c r="AB17" s="199">
        <f t="shared" si="18"/>
        <v>79.549295774647845</v>
      </c>
      <c r="AC17" s="199">
        <f t="shared" si="19"/>
        <v>4332</v>
      </c>
      <c r="AD17" s="141">
        <f t="shared" si="20"/>
        <v>80.759999999999962</v>
      </c>
      <c r="AF17" s="133">
        <v>1360</v>
      </c>
      <c r="AG17" s="199">
        <f t="shared" si="1"/>
        <v>79.549295774647845</v>
      </c>
      <c r="AH17" s="199">
        <f t="shared" si="21"/>
        <v>4360.0000000000018</v>
      </c>
      <c r="AI17" s="141">
        <f t="shared" si="22"/>
        <v>84.800000000000011</v>
      </c>
      <c r="AK17" s="133">
        <v>1360</v>
      </c>
      <c r="AL17" s="199">
        <f t="shared" si="23"/>
        <v>79.499999999999972</v>
      </c>
      <c r="AM17" s="199">
        <f t="shared" si="24"/>
        <v>4380</v>
      </c>
      <c r="AN17" s="141">
        <f t="shared" si="25"/>
        <v>88.400000000000034</v>
      </c>
      <c r="AP17" s="133">
        <v>1360</v>
      </c>
      <c r="AQ17" s="199">
        <f t="shared" si="2"/>
        <v>79.549295774647845</v>
      </c>
      <c r="AR17" s="199">
        <f t="shared" si="26"/>
        <v>4160</v>
      </c>
      <c r="AS17" s="141">
        <f t="shared" si="27"/>
        <v>89.800000000000011</v>
      </c>
      <c r="AU17" s="133">
        <v>1360</v>
      </c>
      <c r="AV17" s="205">
        <f t="shared" si="3"/>
        <v>79.499999999999972</v>
      </c>
      <c r="AW17" s="199">
        <f t="shared" si="28"/>
        <v>4180</v>
      </c>
      <c r="AX17" s="141">
        <f t="shared" si="29"/>
        <v>93.400000000000034</v>
      </c>
    </row>
    <row r="18" spans="2:50" s="134" customFormat="1" x14ac:dyDescent="0.2">
      <c r="B18" s="133">
        <v>1370</v>
      </c>
      <c r="C18" s="205">
        <f t="shared" si="4"/>
        <v>80.140845070422486</v>
      </c>
      <c r="D18" s="199">
        <f t="shared" si="5"/>
        <v>3740</v>
      </c>
      <c r="E18" s="141">
        <f t="shared" si="6"/>
        <v>71.76666666666668</v>
      </c>
      <c r="F18" s="135"/>
      <c r="G18" s="133">
        <v>1370</v>
      </c>
      <c r="H18" s="205">
        <f t="shared" si="7"/>
        <v>80.140845070422486</v>
      </c>
      <c r="I18" s="199">
        <f t="shared" si="8"/>
        <v>3775</v>
      </c>
      <c r="J18" s="141">
        <f t="shared" si="9"/>
        <v>75.82499999999996</v>
      </c>
      <c r="L18" s="133">
        <v>1370</v>
      </c>
      <c r="M18" s="205">
        <f t="shared" si="0"/>
        <v>80.0833333333333</v>
      </c>
      <c r="N18" s="199">
        <f t="shared" si="10"/>
        <v>3810</v>
      </c>
      <c r="O18" s="141">
        <f t="shared" si="11"/>
        <v>79.65000000000002</v>
      </c>
      <c r="Q18" s="133">
        <v>1370</v>
      </c>
      <c r="R18" s="199">
        <f t="shared" si="12"/>
        <v>80.140845070422486</v>
      </c>
      <c r="S18" s="199">
        <f t="shared" si="13"/>
        <v>3568</v>
      </c>
      <c r="T18" s="141">
        <f t="shared" si="14"/>
        <v>79.860000000000028</v>
      </c>
      <c r="V18" s="133">
        <v>1370</v>
      </c>
      <c r="W18" s="199">
        <f t="shared" si="15"/>
        <v>80.140845070422486</v>
      </c>
      <c r="X18" s="199">
        <f t="shared" si="16"/>
        <v>3610</v>
      </c>
      <c r="Y18" s="141">
        <f t="shared" si="17"/>
        <v>83.65000000000002</v>
      </c>
      <c r="AA18" s="133">
        <v>1370</v>
      </c>
      <c r="AB18" s="199">
        <f t="shared" si="18"/>
        <v>80.140845070422486</v>
      </c>
      <c r="AC18" s="199">
        <f t="shared" si="19"/>
        <v>4354</v>
      </c>
      <c r="AD18" s="141">
        <f t="shared" si="20"/>
        <v>80.719999999999956</v>
      </c>
      <c r="AF18" s="133">
        <v>1370</v>
      </c>
      <c r="AG18" s="199">
        <f t="shared" si="1"/>
        <v>80.140845070422486</v>
      </c>
      <c r="AH18" s="199">
        <f t="shared" si="21"/>
        <v>4386.6666666666688</v>
      </c>
      <c r="AI18" s="141">
        <f t="shared" si="22"/>
        <v>84.76666666666668</v>
      </c>
      <c r="AK18" s="133">
        <v>1370</v>
      </c>
      <c r="AL18" s="199">
        <f t="shared" si="23"/>
        <v>80.0833333333333</v>
      </c>
      <c r="AM18" s="199">
        <f t="shared" si="24"/>
        <v>4410</v>
      </c>
      <c r="AN18" s="141">
        <f t="shared" si="25"/>
        <v>88.30000000000004</v>
      </c>
      <c r="AP18" s="133">
        <v>1370</v>
      </c>
      <c r="AQ18" s="199">
        <f t="shared" si="2"/>
        <v>80.140845070422486</v>
      </c>
      <c r="AR18" s="199">
        <f t="shared" si="26"/>
        <v>4186.666666666667</v>
      </c>
      <c r="AS18" s="141">
        <f t="shared" si="27"/>
        <v>89.76666666666668</v>
      </c>
      <c r="AU18" s="133">
        <v>1370</v>
      </c>
      <c r="AV18" s="205">
        <f t="shared" si="3"/>
        <v>80.0833333333333</v>
      </c>
      <c r="AW18" s="199">
        <f t="shared" si="28"/>
        <v>4210</v>
      </c>
      <c r="AX18" s="141">
        <f t="shared" si="29"/>
        <v>93.30000000000004</v>
      </c>
    </row>
    <row r="19" spans="2:50" s="134" customFormat="1" x14ac:dyDescent="0.2">
      <c r="B19" s="133">
        <v>1380</v>
      </c>
      <c r="C19" s="205">
        <f t="shared" si="4"/>
        <v>80.732394366197127</v>
      </c>
      <c r="D19" s="199">
        <f t="shared" si="5"/>
        <v>3760</v>
      </c>
      <c r="E19" s="141">
        <f t="shared" si="6"/>
        <v>71.733333333333348</v>
      </c>
      <c r="F19" s="135"/>
      <c r="G19" s="133">
        <v>1380</v>
      </c>
      <c r="H19" s="205">
        <f t="shared" si="7"/>
        <v>80.732394366197127</v>
      </c>
      <c r="I19" s="199">
        <f t="shared" si="8"/>
        <v>3800</v>
      </c>
      <c r="J19" s="141">
        <f t="shared" si="9"/>
        <v>75.799999999999955</v>
      </c>
      <c r="L19" s="133">
        <v>1380</v>
      </c>
      <c r="M19" s="205">
        <f t="shared" si="0"/>
        <v>80.666666666666629</v>
      </c>
      <c r="N19" s="199">
        <f t="shared" si="10"/>
        <v>3840</v>
      </c>
      <c r="O19" s="141">
        <f t="shared" si="11"/>
        <v>79.600000000000023</v>
      </c>
      <c r="Q19" s="133">
        <v>1380</v>
      </c>
      <c r="R19" s="199">
        <f t="shared" si="12"/>
        <v>80.732394366197127</v>
      </c>
      <c r="S19" s="199">
        <f t="shared" si="13"/>
        <v>3592</v>
      </c>
      <c r="T19" s="141">
        <f t="shared" si="14"/>
        <v>79.840000000000032</v>
      </c>
      <c r="V19" s="133">
        <v>1380</v>
      </c>
      <c r="W19" s="199">
        <f t="shared" si="15"/>
        <v>80.732394366197127</v>
      </c>
      <c r="X19" s="199">
        <f t="shared" si="16"/>
        <v>3640</v>
      </c>
      <c r="Y19" s="141">
        <f t="shared" si="17"/>
        <v>83.600000000000023</v>
      </c>
      <c r="AA19" s="133">
        <v>1380</v>
      </c>
      <c r="AB19" s="199">
        <f t="shared" si="18"/>
        <v>80.732394366197127</v>
      </c>
      <c r="AC19" s="199">
        <f t="shared" si="19"/>
        <v>4376</v>
      </c>
      <c r="AD19" s="141">
        <f t="shared" si="20"/>
        <v>80.67999999999995</v>
      </c>
      <c r="AF19" s="133">
        <v>1380</v>
      </c>
      <c r="AG19" s="199">
        <f t="shared" si="1"/>
        <v>80.732394366197127</v>
      </c>
      <c r="AH19" s="199">
        <f t="shared" si="21"/>
        <v>4413.3333333333358</v>
      </c>
      <c r="AI19" s="141">
        <f t="shared" si="22"/>
        <v>84.733333333333348</v>
      </c>
      <c r="AK19" s="133">
        <v>1380</v>
      </c>
      <c r="AL19" s="199">
        <f t="shared" si="23"/>
        <v>80.666666666666629</v>
      </c>
      <c r="AM19" s="199">
        <f t="shared" si="24"/>
        <v>4440</v>
      </c>
      <c r="AN19" s="141">
        <f t="shared" si="25"/>
        <v>88.200000000000045</v>
      </c>
      <c r="AP19" s="133">
        <v>1380</v>
      </c>
      <c r="AQ19" s="199">
        <f t="shared" si="2"/>
        <v>80.732394366197127</v>
      </c>
      <c r="AR19" s="199">
        <f t="shared" si="26"/>
        <v>4213.3333333333339</v>
      </c>
      <c r="AS19" s="141">
        <f t="shared" si="27"/>
        <v>89.733333333333348</v>
      </c>
      <c r="AU19" s="133">
        <v>1380</v>
      </c>
      <c r="AV19" s="205">
        <f t="shared" si="3"/>
        <v>80.666666666666629</v>
      </c>
      <c r="AW19" s="199">
        <f t="shared" si="28"/>
        <v>4240</v>
      </c>
      <c r="AX19" s="141">
        <f t="shared" si="29"/>
        <v>93.200000000000045</v>
      </c>
    </row>
    <row r="20" spans="2:50" s="134" customFormat="1" x14ac:dyDescent="0.2">
      <c r="B20" s="133">
        <v>1390</v>
      </c>
      <c r="C20" s="205">
        <f t="shared" si="4"/>
        <v>81.323943661971768</v>
      </c>
      <c r="D20" s="199">
        <f t="shared" si="5"/>
        <v>3780</v>
      </c>
      <c r="E20" s="141">
        <f t="shared" si="6"/>
        <v>71.700000000000017</v>
      </c>
      <c r="F20" s="135"/>
      <c r="G20" s="133">
        <v>1390</v>
      </c>
      <c r="H20" s="205">
        <f t="shared" si="7"/>
        <v>81.323943661971768</v>
      </c>
      <c r="I20" s="199">
        <f t="shared" si="8"/>
        <v>3825</v>
      </c>
      <c r="J20" s="141">
        <f t="shared" si="9"/>
        <v>75.774999999999949</v>
      </c>
      <c r="L20" s="133">
        <v>1390</v>
      </c>
      <c r="M20" s="205">
        <f t="shared" si="0"/>
        <v>81.249999999999957</v>
      </c>
      <c r="N20" s="199">
        <f t="shared" si="10"/>
        <v>3870</v>
      </c>
      <c r="O20" s="141">
        <f t="shared" si="11"/>
        <v>79.550000000000026</v>
      </c>
      <c r="Q20" s="133">
        <v>1390</v>
      </c>
      <c r="R20" s="199">
        <f t="shared" si="12"/>
        <v>81.323943661971768</v>
      </c>
      <c r="S20" s="199">
        <f t="shared" si="13"/>
        <v>3616</v>
      </c>
      <c r="T20" s="141">
        <f t="shared" si="14"/>
        <v>79.820000000000036</v>
      </c>
      <c r="V20" s="133">
        <v>1390</v>
      </c>
      <c r="W20" s="199">
        <f t="shared" si="15"/>
        <v>81.323943661971768</v>
      </c>
      <c r="X20" s="199">
        <f t="shared" si="16"/>
        <v>3670</v>
      </c>
      <c r="Y20" s="141">
        <f t="shared" si="17"/>
        <v>83.550000000000026</v>
      </c>
      <c r="AA20" s="133">
        <v>1390</v>
      </c>
      <c r="AB20" s="199">
        <f t="shared" si="18"/>
        <v>81.323943661971768</v>
      </c>
      <c r="AC20" s="199">
        <f t="shared" si="19"/>
        <v>4398</v>
      </c>
      <c r="AD20" s="141">
        <f t="shared" si="20"/>
        <v>80.639999999999944</v>
      </c>
      <c r="AF20" s="133">
        <v>1390</v>
      </c>
      <c r="AG20" s="199">
        <f t="shared" si="1"/>
        <v>81.323943661971768</v>
      </c>
      <c r="AH20" s="199">
        <f t="shared" si="21"/>
        <v>4440.0000000000027</v>
      </c>
      <c r="AI20" s="141">
        <f t="shared" si="22"/>
        <v>84.700000000000017</v>
      </c>
      <c r="AK20" s="133">
        <v>1390</v>
      </c>
      <c r="AL20" s="199">
        <f t="shared" si="23"/>
        <v>81.249999999999957</v>
      </c>
      <c r="AM20" s="199">
        <f t="shared" si="24"/>
        <v>4470</v>
      </c>
      <c r="AN20" s="141">
        <f t="shared" si="25"/>
        <v>88.100000000000051</v>
      </c>
      <c r="AP20" s="133">
        <v>1390</v>
      </c>
      <c r="AQ20" s="199">
        <f t="shared" si="2"/>
        <v>81.323943661971768</v>
      </c>
      <c r="AR20" s="199">
        <f t="shared" si="26"/>
        <v>4240.0000000000009</v>
      </c>
      <c r="AS20" s="141">
        <f t="shared" si="27"/>
        <v>89.700000000000017</v>
      </c>
      <c r="AU20" s="133">
        <v>1390</v>
      </c>
      <c r="AV20" s="205">
        <f t="shared" si="3"/>
        <v>81.249999999999957</v>
      </c>
      <c r="AW20" s="199">
        <f t="shared" si="28"/>
        <v>4270</v>
      </c>
      <c r="AX20" s="141">
        <f t="shared" si="29"/>
        <v>93.100000000000051</v>
      </c>
    </row>
    <row r="21" spans="2:50" s="134" customFormat="1" x14ac:dyDescent="0.2">
      <c r="B21" s="133">
        <v>1400</v>
      </c>
      <c r="C21" s="205">
        <f t="shared" si="4"/>
        <v>81.915492957746409</v>
      </c>
      <c r="D21" s="199">
        <f t="shared" si="5"/>
        <v>3800</v>
      </c>
      <c r="E21" s="141">
        <f t="shared" si="6"/>
        <v>71.666666666666686</v>
      </c>
      <c r="F21" s="135"/>
      <c r="G21" s="133">
        <v>1400</v>
      </c>
      <c r="H21" s="205">
        <f t="shared" si="7"/>
        <v>81.915492957746409</v>
      </c>
      <c r="I21" s="199">
        <f t="shared" si="8"/>
        <v>3850</v>
      </c>
      <c r="J21" s="141">
        <f t="shared" si="9"/>
        <v>75.749999999999943</v>
      </c>
      <c r="L21" s="133">
        <v>1400</v>
      </c>
      <c r="M21" s="205">
        <f t="shared" si="0"/>
        <v>81.833333333333286</v>
      </c>
      <c r="N21" s="199">
        <f t="shared" si="10"/>
        <v>3900</v>
      </c>
      <c r="O21" s="141">
        <f t="shared" si="11"/>
        <v>79.500000000000028</v>
      </c>
      <c r="Q21" s="133">
        <v>1400</v>
      </c>
      <c r="R21" s="199">
        <f t="shared" si="12"/>
        <v>81.915492957746409</v>
      </c>
      <c r="S21" s="199">
        <f t="shared" si="13"/>
        <v>3640</v>
      </c>
      <c r="T21" s="141">
        <f t="shared" si="14"/>
        <v>79.80000000000004</v>
      </c>
      <c r="V21" s="133">
        <v>1400</v>
      </c>
      <c r="W21" s="199">
        <f t="shared" si="15"/>
        <v>81.915492957746409</v>
      </c>
      <c r="X21" s="199">
        <f t="shared" si="16"/>
        <v>3700</v>
      </c>
      <c r="Y21" s="141">
        <f t="shared" si="17"/>
        <v>83.500000000000028</v>
      </c>
      <c r="AA21" s="133">
        <v>1400</v>
      </c>
      <c r="AB21" s="199">
        <f t="shared" si="18"/>
        <v>81.915492957746409</v>
      </c>
      <c r="AC21" s="199">
        <f t="shared" si="19"/>
        <v>4420</v>
      </c>
      <c r="AD21" s="141">
        <f t="shared" si="20"/>
        <v>80.599999999999937</v>
      </c>
      <c r="AF21" s="133">
        <v>1400</v>
      </c>
      <c r="AG21" s="199">
        <f t="shared" si="1"/>
        <v>81.915492957746409</v>
      </c>
      <c r="AH21" s="199">
        <f t="shared" si="21"/>
        <v>4466.6666666666697</v>
      </c>
      <c r="AI21" s="141">
        <f t="shared" si="22"/>
        <v>84.666666666666686</v>
      </c>
      <c r="AK21" s="212">
        <v>1399</v>
      </c>
      <c r="AL21" s="224">
        <f t="shared" si="23"/>
        <v>81.833333333333286</v>
      </c>
      <c r="AM21" s="221">
        <v>4500</v>
      </c>
      <c r="AN21" s="215">
        <v>88</v>
      </c>
      <c r="AP21" s="133">
        <v>1400</v>
      </c>
      <c r="AQ21" s="199">
        <f t="shared" si="2"/>
        <v>81.915492957746409</v>
      </c>
      <c r="AR21" s="199">
        <f t="shared" si="26"/>
        <v>4266.6666666666679</v>
      </c>
      <c r="AS21" s="141">
        <f t="shared" si="27"/>
        <v>89.666666666666686</v>
      </c>
      <c r="AU21" s="212">
        <v>1399</v>
      </c>
      <c r="AV21" s="213">
        <f t="shared" si="3"/>
        <v>81.833333333333286</v>
      </c>
      <c r="AW21" s="221">
        <v>4300</v>
      </c>
      <c r="AX21" s="215">
        <v>93</v>
      </c>
    </row>
    <row r="22" spans="2:50" s="134" customFormat="1" x14ac:dyDescent="0.2">
      <c r="B22" s="133">
        <v>1410</v>
      </c>
      <c r="C22" s="205">
        <f t="shared" si="4"/>
        <v>82.50704225352105</v>
      </c>
      <c r="D22" s="199">
        <f t="shared" si="5"/>
        <v>3820</v>
      </c>
      <c r="E22" s="141">
        <f t="shared" si="6"/>
        <v>71.633333333333354</v>
      </c>
      <c r="F22" s="135"/>
      <c r="G22" s="133">
        <v>1410</v>
      </c>
      <c r="H22" s="205">
        <f t="shared" si="7"/>
        <v>82.50704225352105</v>
      </c>
      <c r="I22" s="199">
        <f t="shared" si="8"/>
        <v>3875</v>
      </c>
      <c r="J22" s="141">
        <f t="shared" si="9"/>
        <v>75.724999999999937</v>
      </c>
      <c r="L22" s="133">
        <v>1410</v>
      </c>
      <c r="M22" s="205">
        <f t="shared" si="0"/>
        <v>82.416666666666615</v>
      </c>
      <c r="N22" s="199">
        <f t="shared" si="10"/>
        <v>3930</v>
      </c>
      <c r="O22" s="141">
        <f t="shared" si="11"/>
        <v>79.450000000000031</v>
      </c>
      <c r="Q22" s="133">
        <v>1410</v>
      </c>
      <c r="R22" s="199">
        <f t="shared" si="12"/>
        <v>82.50704225352105</v>
      </c>
      <c r="S22" s="199">
        <f t="shared" si="13"/>
        <v>3664</v>
      </c>
      <c r="T22" s="141">
        <f t="shared" si="14"/>
        <v>79.780000000000044</v>
      </c>
      <c r="V22" s="133">
        <v>1410</v>
      </c>
      <c r="W22" s="199">
        <f t="shared" si="15"/>
        <v>82.50704225352105</v>
      </c>
      <c r="X22" s="199">
        <f t="shared" si="16"/>
        <v>3730</v>
      </c>
      <c r="Y22" s="141">
        <f t="shared" si="17"/>
        <v>83.450000000000031</v>
      </c>
      <c r="AA22" s="133">
        <v>1410</v>
      </c>
      <c r="AB22" s="199">
        <f t="shared" si="18"/>
        <v>82.50704225352105</v>
      </c>
      <c r="AC22" s="199">
        <f t="shared" si="19"/>
        <v>4442</v>
      </c>
      <c r="AD22" s="141">
        <f t="shared" si="20"/>
        <v>80.559999999999931</v>
      </c>
      <c r="AF22" s="133">
        <v>1410</v>
      </c>
      <c r="AG22" s="199">
        <f t="shared" si="1"/>
        <v>82.50704225352105</v>
      </c>
      <c r="AH22" s="199">
        <f t="shared" si="21"/>
        <v>4493.3333333333367</v>
      </c>
      <c r="AI22" s="141">
        <f t="shared" si="22"/>
        <v>84.633333333333354</v>
      </c>
      <c r="AK22" s="212">
        <v>1400</v>
      </c>
      <c r="AL22" s="224">
        <f t="shared" si="23"/>
        <v>82.416666666666615</v>
      </c>
      <c r="AM22" s="221">
        <v>4300</v>
      </c>
      <c r="AN22" s="215">
        <v>85</v>
      </c>
      <c r="AP22" s="133">
        <v>1410</v>
      </c>
      <c r="AQ22" s="199">
        <f t="shared" si="2"/>
        <v>82.50704225352105</v>
      </c>
      <c r="AR22" s="199">
        <f t="shared" si="26"/>
        <v>4293.3333333333348</v>
      </c>
      <c r="AS22" s="141">
        <f t="shared" si="27"/>
        <v>89.633333333333354</v>
      </c>
      <c r="AU22" s="212">
        <v>1400</v>
      </c>
      <c r="AV22" s="213">
        <f t="shared" si="3"/>
        <v>82.416666666666615</v>
      </c>
      <c r="AW22" s="221">
        <v>4100</v>
      </c>
      <c r="AX22" s="215">
        <v>89</v>
      </c>
    </row>
    <row r="23" spans="2:50" s="134" customFormat="1" x14ac:dyDescent="0.2">
      <c r="B23" s="133">
        <v>1420</v>
      </c>
      <c r="C23" s="205">
        <f t="shared" si="4"/>
        <v>83.098591549295691</v>
      </c>
      <c r="D23" s="199">
        <f t="shared" si="5"/>
        <v>3840</v>
      </c>
      <c r="E23" s="141">
        <f t="shared" si="6"/>
        <v>71.600000000000023</v>
      </c>
      <c r="F23" s="135"/>
      <c r="G23" s="133">
        <v>1420</v>
      </c>
      <c r="H23" s="205">
        <f t="shared" si="7"/>
        <v>83.098591549295691</v>
      </c>
      <c r="I23" s="199">
        <f t="shared" si="8"/>
        <v>3900</v>
      </c>
      <c r="J23" s="141">
        <f t="shared" si="9"/>
        <v>75.699999999999932</v>
      </c>
      <c r="L23" s="133">
        <v>1420</v>
      </c>
      <c r="M23" s="205">
        <f t="shared" si="0"/>
        <v>82.999999999999943</v>
      </c>
      <c r="N23" s="199">
        <f t="shared" si="10"/>
        <v>3960</v>
      </c>
      <c r="O23" s="141">
        <f t="shared" si="11"/>
        <v>79.400000000000034</v>
      </c>
      <c r="Q23" s="133">
        <v>1420</v>
      </c>
      <c r="R23" s="199">
        <f t="shared" si="12"/>
        <v>83.098591549295691</v>
      </c>
      <c r="S23" s="199">
        <f t="shared" si="13"/>
        <v>3688</v>
      </c>
      <c r="T23" s="141">
        <f t="shared" si="14"/>
        <v>79.760000000000048</v>
      </c>
      <c r="V23" s="133">
        <v>1420</v>
      </c>
      <c r="W23" s="199">
        <f t="shared" si="15"/>
        <v>83.098591549295691</v>
      </c>
      <c r="X23" s="199">
        <f t="shared" si="16"/>
        <v>3760</v>
      </c>
      <c r="Y23" s="141">
        <f t="shared" si="17"/>
        <v>83.400000000000034</v>
      </c>
      <c r="AA23" s="133">
        <v>1420</v>
      </c>
      <c r="AB23" s="199">
        <f t="shared" si="18"/>
        <v>83.098591549295691</v>
      </c>
      <c r="AC23" s="199">
        <f t="shared" si="19"/>
        <v>4464</v>
      </c>
      <c r="AD23" s="141">
        <f t="shared" si="20"/>
        <v>80.519999999999925</v>
      </c>
      <c r="AF23" s="133">
        <v>1420</v>
      </c>
      <c r="AG23" s="199">
        <f t="shared" si="1"/>
        <v>83.098591549295691</v>
      </c>
      <c r="AH23" s="199">
        <f t="shared" si="21"/>
        <v>4520.0000000000036</v>
      </c>
      <c r="AI23" s="141">
        <f t="shared" si="22"/>
        <v>84.600000000000023</v>
      </c>
      <c r="AK23" s="133">
        <v>1410</v>
      </c>
      <c r="AL23" s="199">
        <f t="shared" si="23"/>
        <v>82.999999999999943</v>
      </c>
      <c r="AM23" s="199">
        <f>AM22+(AM$72-AM$22)/50</f>
        <v>4324</v>
      </c>
      <c r="AN23" s="141">
        <f>AN22+(AN$72-AN$22)/50</f>
        <v>84.96</v>
      </c>
      <c r="AP23" s="133">
        <v>1420</v>
      </c>
      <c r="AQ23" s="199">
        <f t="shared" si="2"/>
        <v>83.098591549295691</v>
      </c>
      <c r="AR23" s="199">
        <f t="shared" si="26"/>
        <v>4320.0000000000018</v>
      </c>
      <c r="AS23" s="141">
        <f t="shared" si="27"/>
        <v>89.600000000000023</v>
      </c>
      <c r="AU23" s="133">
        <v>1410</v>
      </c>
      <c r="AV23" s="205">
        <f t="shared" si="3"/>
        <v>82.999999999999943</v>
      </c>
      <c r="AW23" s="199">
        <f>AW22+(AW$72-AW$22)/50</f>
        <v>4126</v>
      </c>
      <c r="AX23" s="141">
        <f>AX22+(AX$72-AX$22)/50</f>
        <v>88.96</v>
      </c>
    </row>
    <row r="24" spans="2:50" s="134" customFormat="1" x14ac:dyDescent="0.2">
      <c r="B24" s="133">
        <v>1430</v>
      </c>
      <c r="C24" s="205">
        <f t="shared" si="4"/>
        <v>83.690140845070331</v>
      </c>
      <c r="D24" s="199">
        <f t="shared" si="5"/>
        <v>3860</v>
      </c>
      <c r="E24" s="141">
        <f t="shared" si="6"/>
        <v>71.566666666666691</v>
      </c>
      <c r="F24" s="135"/>
      <c r="G24" s="133">
        <v>1430</v>
      </c>
      <c r="H24" s="205">
        <f t="shared" si="7"/>
        <v>83.690140845070331</v>
      </c>
      <c r="I24" s="199">
        <f t="shared" si="8"/>
        <v>3925</v>
      </c>
      <c r="J24" s="141">
        <f t="shared" si="9"/>
        <v>75.674999999999926</v>
      </c>
      <c r="L24" s="133">
        <v>1430</v>
      </c>
      <c r="M24" s="205">
        <f t="shared" si="0"/>
        <v>83.583333333333272</v>
      </c>
      <c r="N24" s="199">
        <f t="shared" si="10"/>
        <v>3990</v>
      </c>
      <c r="O24" s="141">
        <f t="shared" si="11"/>
        <v>79.350000000000037</v>
      </c>
      <c r="Q24" s="133">
        <v>1430</v>
      </c>
      <c r="R24" s="199">
        <f t="shared" si="12"/>
        <v>83.690140845070331</v>
      </c>
      <c r="S24" s="199">
        <f t="shared" si="13"/>
        <v>3712</v>
      </c>
      <c r="T24" s="141">
        <f t="shared" si="14"/>
        <v>79.740000000000052</v>
      </c>
      <c r="V24" s="133">
        <v>1430</v>
      </c>
      <c r="W24" s="199">
        <f t="shared" si="15"/>
        <v>83.690140845070331</v>
      </c>
      <c r="X24" s="199">
        <f t="shared" si="16"/>
        <v>3790</v>
      </c>
      <c r="Y24" s="141">
        <f t="shared" si="17"/>
        <v>83.350000000000037</v>
      </c>
      <c r="AA24" s="133">
        <v>1430</v>
      </c>
      <c r="AB24" s="199">
        <f t="shared" si="18"/>
        <v>83.690140845070331</v>
      </c>
      <c r="AC24" s="199">
        <f t="shared" si="19"/>
        <v>4486</v>
      </c>
      <c r="AD24" s="141">
        <f t="shared" si="20"/>
        <v>80.479999999999919</v>
      </c>
      <c r="AF24" s="133">
        <v>1430</v>
      </c>
      <c r="AG24" s="199">
        <f t="shared" si="1"/>
        <v>83.690140845070331</v>
      </c>
      <c r="AH24" s="199">
        <f t="shared" si="21"/>
        <v>4546.6666666666706</v>
      </c>
      <c r="AI24" s="141">
        <f t="shared" si="22"/>
        <v>84.566666666666691</v>
      </c>
      <c r="AK24" s="133">
        <v>1420</v>
      </c>
      <c r="AL24" s="199">
        <f t="shared" si="23"/>
        <v>83.583333333333272</v>
      </c>
      <c r="AM24" s="199">
        <f t="shared" ref="AM24:AM71" si="30">AM23+(AM$72-AM$22)/50</f>
        <v>4348</v>
      </c>
      <c r="AN24" s="141">
        <f t="shared" ref="AN24:AN71" si="31">AN23+(AN$72-AN$22)/50</f>
        <v>84.919999999999987</v>
      </c>
      <c r="AP24" s="133">
        <v>1430</v>
      </c>
      <c r="AQ24" s="199">
        <f t="shared" si="2"/>
        <v>83.690140845070331</v>
      </c>
      <c r="AR24" s="199">
        <f t="shared" si="26"/>
        <v>4346.6666666666688</v>
      </c>
      <c r="AS24" s="141">
        <f t="shared" si="27"/>
        <v>89.566666666666691</v>
      </c>
      <c r="AU24" s="133">
        <v>1420</v>
      </c>
      <c r="AV24" s="205">
        <f t="shared" si="3"/>
        <v>83.583333333333272</v>
      </c>
      <c r="AW24" s="199">
        <f t="shared" ref="AW24:AW71" si="32">AW23+(AW$72-AW$22)/50</f>
        <v>4152</v>
      </c>
      <c r="AX24" s="141">
        <f t="shared" ref="AX24:AX71" si="33">AX23+(AX$72-AX$22)/50</f>
        <v>88.919999999999987</v>
      </c>
    </row>
    <row r="25" spans="2:50" s="134" customFormat="1" x14ac:dyDescent="0.2">
      <c r="B25" s="133">
        <v>1440</v>
      </c>
      <c r="C25" s="205">
        <f t="shared" si="4"/>
        <v>84.281690140844972</v>
      </c>
      <c r="D25" s="199">
        <f t="shared" si="5"/>
        <v>3880</v>
      </c>
      <c r="E25" s="141">
        <f t="shared" si="6"/>
        <v>71.53333333333336</v>
      </c>
      <c r="F25" s="135"/>
      <c r="G25" s="133">
        <v>1440</v>
      </c>
      <c r="H25" s="205">
        <f t="shared" si="7"/>
        <v>84.281690140844972</v>
      </c>
      <c r="I25" s="199">
        <f t="shared" si="8"/>
        <v>3950</v>
      </c>
      <c r="J25" s="141">
        <f t="shared" si="9"/>
        <v>75.64999999999992</v>
      </c>
      <c r="L25" s="133">
        <v>1440</v>
      </c>
      <c r="M25" s="205">
        <f t="shared" si="0"/>
        <v>84.1666666666666</v>
      </c>
      <c r="N25" s="199">
        <f t="shared" si="10"/>
        <v>4020</v>
      </c>
      <c r="O25" s="141">
        <f t="shared" si="11"/>
        <v>79.30000000000004</v>
      </c>
      <c r="Q25" s="133">
        <v>1440</v>
      </c>
      <c r="R25" s="199">
        <f t="shared" si="12"/>
        <v>84.281690140844972</v>
      </c>
      <c r="S25" s="199">
        <f t="shared" si="13"/>
        <v>3736</v>
      </c>
      <c r="T25" s="141">
        <f t="shared" si="14"/>
        <v>79.720000000000056</v>
      </c>
      <c r="U25" s="119"/>
      <c r="V25" s="133">
        <v>1440</v>
      </c>
      <c r="W25" s="199">
        <f t="shared" si="15"/>
        <v>84.281690140844972</v>
      </c>
      <c r="X25" s="199">
        <f t="shared" si="16"/>
        <v>3820</v>
      </c>
      <c r="Y25" s="141">
        <f t="shared" si="17"/>
        <v>83.30000000000004</v>
      </c>
      <c r="AA25" s="133">
        <v>1440</v>
      </c>
      <c r="AB25" s="199">
        <f t="shared" si="18"/>
        <v>84.281690140844972</v>
      </c>
      <c r="AC25" s="199">
        <f t="shared" si="19"/>
        <v>4508</v>
      </c>
      <c r="AD25" s="141">
        <f t="shared" si="20"/>
        <v>80.439999999999912</v>
      </c>
      <c r="AF25" s="133">
        <v>1440</v>
      </c>
      <c r="AG25" s="199">
        <f t="shared" si="1"/>
        <v>84.281690140844972</v>
      </c>
      <c r="AH25" s="199">
        <f t="shared" si="21"/>
        <v>4573.3333333333376</v>
      </c>
      <c r="AI25" s="141">
        <f t="shared" si="22"/>
        <v>84.53333333333336</v>
      </c>
      <c r="AK25" s="133">
        <v>1430</v>
      </c>
      <c r="AL25" s="199">
        <f t="shared" si="23"/>
        <v>84.1666666666666</v>
      </c>
      <c r="AM25" s="199">
        <f t="shared" si="30"/>
        <v>4372</v>
      </c>
      <c r="AN25" s="141">
        <f t="shared" si="31"/>
        <v>84.879999999999981</v>
      </c>
      <c r="AP25" s="133">
        <v>1440</v>
      </c>
      <c r="AQ25" s="199">
        <f t="shared" si="2"/>
        <v>84.281690140844972</v>
      </c>
      <c r="AR25" s="199">
        <f t="shared" si="26"/>
        <v>4373.3333333333358</v>
      </c>
      <c r="AS25" s="141">
        <f t="shared" si="27"/>
        <v>89.53333333333336</v>
      </c>
      <c r="AU25" s="133">
        <v>1430</v>
      </c>
      <c r="AV25" s="205">
        <f t="shared" si="3"/>
        <v>84.1666666666666</v>
      </c>
      <c r="AW25" s="199">
        <f t="shared" si="32"/>
        <v>4178</v>
      </c>
      <c r="AX25" s="141">
        <f t="shared" si="33"/>
        <v>88.879999999999981</v>
      </c>
    </row>
    <row r="26" spans="2:50" s="134" customFormat="1" x14ac:dyDescent="0.2">
      <c r="B26" s="133">
        <v>1450</v>
      </c>
      <c r="C26" s="205">
        <f t="shared" si="4"/>
        <v>84.873239436619613</v>
      </c>
      <c r="D26" s="199">
        <f t="shared" si="5"/>
        <v>3900</v>
      </c>
      <c r="E26" s="141">
        <f t="shared" si="6"/>
        <v>71.500000000000028</v>
      </c>
      <c r="F26" s="135"/>
      <c r="G26" s="133">
        <v>1450</v>
      </c>
      <c r="H26" s="205">
        <f t="shared" si="7"/>
        <v>84.873239436619613</v>
      </c>
      <c r="I26" s="199">
        <f t="shared" si="8"/>
        <v>3975</v>
      </c>
      <c r="J26" s="141">
        <f t="shared" si="9"/>
        <v>75.624999999999915</v>
      </c>
      <c r="L26" s="133">
        <v>1450</v>
      </c>
      <c r="M26" s="205">
        <f t="shared" si="0"/>
        <v>84.749999999999929</v>
      </c>
      <c r="N26" s="199">
        <f t="shared" si="10"/>
        <v>4050</v>
      </c>
      <c r="O26" s="141">
        <f t="shared" si="11"/>
        <v>79.250000000000043</v>
      </c>
      <c r="Q26" s="133">
        <v>1450</v>
      </c>
      <c r="R26" s="199">
        <f t="shared" si="12"/>
        <v>84.873239436619613</v>
      </c>
      <c r="S26" s="199">
        <f t="shared" si="13"/>
        <v>3760</v>
      </c>
      <c r="T26" s="141">
        <f t="shared" si="14"/>
        <v>79.70000000000006</v>
      </c>
      <c r="U26"/>
      <c r="V26" s="133">
        <v>1450</v>
      </c>
      <c r="W26" s="199">
        <f t="shared" si="15"/>
        <v>84.873239436619613</v>
      </c>
      <c r="X26" s="199">
        <f t="shared" si="16"/>
        <v>3850</v>
      </c>
      <c r="Y26" s="141">
        <f t="shared" si="17"/>
        <v>83.250000000000043</v>
      </c>
      <c r="AA26" s="133">
        <v>1450</v>
      </c>
      <c r="AB26" s="199">
        <f t="shared" si="18"/>
        <v>84.873239436619613</v>
      </c>
      <c r="AC26" s="199">
        <f t="shared" si="19"/>
        <v>4530</v>
      </c>
      <c r="AD26" s="141">
        <f t="shared" si="20"/>
        <v>80.399999999999906</v>
      </c>
      <c r="AF26" s="133">
        <v>1450</v>
      </c>
      <c r="AG26" s="199">
        <f t="shared" si="1"/>
        <v>84.873239436619613</v>
      </c>
      <c r="AH26" s="199">
        <f t="shared" si="21"/>
        <v>4600.0000000000045</v>
      </c>
      <c r="AI26" s="141">
        <f t="shared" si="22"/>
        <v>84.500000000000028</v>
      </c>
      <c r="AK26" s="133">
        <v>1440</v>
      </c>
      <c r="AL26" s="199">
        <f t="shared" si="23"/>
        <v>84.749999999999929</v>
      </c>
      <c r="AM26" s="199">
        <f t="shared" si="30"/>
        <v>4396</v>
      </c>
      <c r="AN26" s="141">
        <f t="shared" si="31"/>
        <v>84.839999999999975</v>
      </c>
      <c r="AP26" s="133">
        <v>1450</v>
      </c>
      <c r="AQ26" s="199">
        <f t="shared" si="2"/>
        <v>84.873239436619613</v>
      </c>
      <c r="AR26" s="199">
        <f t="shared" si="26"/>
        <v>4400.0000000000027</v>
      </c>
      <c r="AS26" s="141">
        <f t="shared" si="27"/>
        <v>89.500000000000028</v>
      </c>
      <c r="AU26" s="133">
        <v>1440</v>
      </c>
      <c r="AV26" s="205">
        <f t="shared" si="3"/>
        <v>84.749999999999929</v>
      </c>
      <c r="AW26" s="199">
        <f t="shared" si="32"/>
        <v>4204</v>
      </c>
      <c r="AX26" s="141">
        <f t="shared" si="33"/>
        <v>88.839999999999975</v>
      </c>
    </row>
    <row r="27" spans="2:50" s="119" customFormat="1" x14ac:dyDescent="0.2">
      <c r="B27" s="133">
        <v>1460</v>
      </c>
      <c r="C27" s="205">
        <f t="shared" si="4"/>
        <v>85.464788732394254</v>
      </c>
      <c r="D27" s="199">
        <f t="shared" si="5"/>
        <v>3920</v>
      </c>
      <c r="E27" s="141">
        <f t="shared" si="6"/>
        <v>71.466666666666697</v>
      </c>
      <c r="F27" s="196"/>
      <c r="G27" s="133">
        <v>1460</v>
      </c>
      <c r="H27" s="205">
        <f t="shared" si="7"/>
        <v>85.464788732394254</v>
      </c>
      <c r="I27" s="199">
        <f t="shared" si="8"/>
        <v>4000</v>
      </c>
      <c r="J27" s="141">
        <f t="shared" si="9"/>
        <v>75.599999999999909</v>
      </c>
      <c r="L27" s="133">
        <v>1460</v>
      </c>
      <c r="M27" s="205">
        <f t="shared" si="0"/>
        <v>85.333333333333258</v>
      </c>
      <c r="N27" s="199">
        <f t="shared" si="10"/>
        <v>4080</v>
      </c>
      <c r="O27" s="141">
        <f t="shared" si="11"/>
        <v>79.200000000000045</v>
      </c>
      <c r="Q27" s="133">
        <v>1460</v>
      </c>
      <c r="R27" s="199">
        <f t="shared" si="12"/>
        <v>85.464788732394254</v>
      </c>
      <c r="S27" s="199">
        <f t="shared" si="13"/>
        <v>3784</v>
      </c>
      <c r="T27" s="141">
        <f t="shared" si="14"/>
        <v>79.680000000000064</v>
      </c>
      <c r="U27"/>
      <c r="V27" s="133">
        <v>1460</v>
      </c>
      <c r="W27" s="199">
        <f t="shared" si="15"/>
        <v>85.464788732394254</v>
      </c>
      <c r="X27" s="199">
        <f t="shared" si="16"/>
        <v>3880</v>
      </c>
      <c r="Y27" s="141">
        <f t="shared" si="17"/>
        <v>83.200000000000045</v>
      </c>
      <c r="AA27" s="133">
        <v>1460</v>
      </c>
      <c r="AB27" s="199">
        <f t="shared" si="18"/>
        <v>85.464788732394254</v>
      </c>
      <c r="AC27" s="199">
        <f t="shared" si="19"/>
        <v>4552</v>
      </c>
      <c r="AD27" s="141">
        <f t="shared" si="20"/>
        <v>80.3599999999999</v>
      </c>
      <c r="AF27" s="133">
        <v>1460</v>
      </c>
      <c r="AG27" s="199">
        <f t="shared" si="1"/>
        <v>85.464788732394254</v>
      </c>
      <c r="AH27" s="199">
        <f t="shared" si="21"/>
        <v>4626.6666666666715</v>
      </c>
      <c r="AI27" s="141">
        <f t="shared" si="22"/>
        <v>84.466666666666697</v>
      </c>
      <c r="AK27" s="133">
        <v>1450</v>
      </c>
      <c r="AL27" s="199">
        <f t="shared" si="23"/>
        <v>85.333333333333258</v>
      </c>
      <c r="AM27" s="199">
        <f t="shared" si="30"/>
        <v>4420</v>
      </c>
      <c r="AN27" s="141">
        <f t="shared" si="31"/>
        <v>84.799999999999969</v>
      </c>
      <c r="AP27" s="133">
        <v>1460</v>
      </c>
      <c r="AQ27" s="199">
        <f t="shared" si="2"/>
        <v>85.464788732394254</v>
      </c>
      <c r="AR27" s="199">
        <f t="shared" si="26"/>
        <v>4426.6666666666697</v>
      </c>
      <c r="AS27" s="141">
        <f t="shared" si="27"/>
        <v>89.466666666666697</v>
      </c>
      <c r="AU27" s="133">
        <v>1450</v>
      </c>
      <c r="AV27" s="205">
        <f t="shared" si="3"/>
        <v>85.333333333333258</v>
      </c>
      <c r="AW27" s="199">
        <f t="shared" si="32"/>
        <v>4230</v>
      </c>
      <c r="AX27" s="141">
        <f t="shared" si="33"/>
        <v>88.799999999999969</v>
      </c>
    </row>
    <row r="28" spans="2:50" x14ac:dyDescent="0.2">
      <c r="B28" s="133">
        <v>1470</v>
      </c>
      <c r="C28" s="205">
        <f t="shared" si="4"/>
        <v>86.056338028168895</v>
      </c>
      <c r="D28" s="199">
        <f t="shared" si="5"/>
        <v>3940</v>
      </c>
      <c r="E28" s="141">
        <f t="shared" si="6"/>
        <v>71.433333333333366</v>
      </c>
      <c r="F28" s="135"/>
      <c r="G28" s="133">
        <v>1470</v>
      </c>
      <c r="H28" s="205">
        <f t="shared" si="7"/>
        <v>86.056338028168895</v>
      </c>
      <c r="I28" s="199">
        <f t="shared" si="8"/>
        <v>4025</v>
      </c>
      <c r="J28" s="141">
        <f t="shared" si="9"/>
        <v>75.574999999999903</v>
      </c>
      <c r="L28" s="133">
        <v>1470</v>
      </c>
      <c r="M28" s="205">
        <f t="shared" si="0"/>
        <v>85.916666666666586</v>
      </c>
      <c r="N28" s="199">
        <f t="shared" si="10"/>
        <v>4110</v>
      </c>
      <c r="O28" s="141">
        <f t="shared" si="11"/>
        <v>79.150000000000048</v>
      </c>
      <c r="Q28" s="133">
        <v>1470</v>
      </c>
      <c r="R28" s="199">
        <f t="shared" si="12"/>
        <v>86.056338028168895</v>
      </c>
      <c r="S28" s="199">
        <f t="shared" si="13"/>
        <v>3808</v>
      </c>
      <c r="T28" s="141">
        <f t="shared" si="14"/>
        <v>79.660000000000068</v>
      </c>
      <c r="V28" s="133">
        <v>1470</v>
      </c>
      <c r="W28" s="199">
        <f t="shared" si="15"/>
        <v>86.056338028168895</v>
      </c>
      <c r="X28" s="199">
        <f t="shared" si="16"/>
        <v>3910</v>
      </c>
      <c r="Y28" s="141">
        <f t="shared" si="17"/>
        <v>83.150000000000048</v>
      </c>
      <c r="AA28" s="133">
        <v>1470</v>
      </c>
      <c r="AB28" s="199">
        <f t="shared" si="18"/>
        <v>86.056338028168895</v>
      </c>
      <c r="AC28" s="199">
        <f t="shared" si="19"/>
        <v>4574</v>
      </c>
      <c r="AD28" s="141">
        <f t="shared" si="20"/>
        <v>80.319999999999894</v>
      </c>
      <c r="AF28" s="133">
        <v>1470</v>
      </c>
      <c r="AG28" s="199">
        <f t="shared" si="1"/>
        <v>86.056338028168895</v>
      </c>
      <c r="AH28" s="199">
        <f t="shared" si="21"/>
        <v>4653.3333333333385</v>
      </c>
      <c r="AI28" s="141">
        <f t="shared" si="22"/>
        <v>84.433333333333366</v>
      </c>
      <c r="AK28" s="133">
        <v>1460</v>
      </c>
      <c r="AL28" s="199">
        <f t="shared" si="23"/>
        <v>85.916666666666586</v>
      </c>
      <c r="AM28" s="199">
        <f t="shared" si="30"/>
        <v>4444</v>
      </c>
      <c r="AN28" s="141">
        <f t="shared" si="31"/>
        <v>84.759999999999962</v>
      </c>
      <c r="AP28" s="133">
        <v>1470</v>
      </c>
      <c r="AQ28" s="199">
        <f t="shared" si="2"/>
        <v>86.056338028168895</v>
      </c>
      <c r="AR28" s="199">
        <f t="shared" si="26"/>
        <v>4453.3333333333367</v>
      </c>
      <c r="AS28" s="141">
        <f t="shared" si="27"/>
        <v>89.433333333333366</v>
      </c>
      <c r="AU28" s="133">
        <v>1460</v>
      </c>
      <c r="AV28" s="205">
        <f t="shared" si="3"/>
        <v>85.916666666666586</v>
      </c>
      <c r="AW28" s="199">
        <f t="shared" si="32"/>
        <v>4256</v>
      </c>
      <c r="AX28" s="141">
        <f t="shared" si="33"/>
        <v>88.759999999999962</v>
      </c>
    </row>
    <row r="29" spans="2:50" x14ac:dyDescent="0.2">
      <c r="B29" s="133">
        <v>1480</v>
      </c>
      <c r="C29" s="205">
        <f t="shared" si="4"/>
        <v>86.647887323943536</v>
      </c>
      <c r="D29" s="199">
        <f t="shared" si="5"/>
        <v>3960</v>
      </c>
      <c r="E29" s="141">
        <f t="shared" si="6"/>
        <v>71.400000000000034</v>
      </c>
      <c r="F29" s="135"/>
      <c r="G29" s="133">
        <v>1480</v>
      </c>
      <c r="H29" s="205">
        <f t="shared" si="7"/>
        <v>86.647887323943536</v>
      </c>
      <c r="I29" s="199">
        <f t="shared" si="8"/>
        <v>4050</v>
      </c>
      <c r="J29" s="141">
        <f t="shared" si="9"/>
        <v>75.549999999999898</v>
      </c>
      <c r="L29" s="133">
        <v>1480</v>
      </c>
      <c r="M29" s="205">
        <f t="shared" si="0"/>
        <v>86.499999999999915</v>
      </c>
      <c r="N29" s="199">
        <f t="shared" si="10"/>
        <v>4140</v>
      </c>
      <c r="O29" s="141">
        <f t="shared" si="11"/>
        <v>79.100000000000051</v>
      </c>
      <c r="Q29" s="133">
        <v>1480</v>
      </c>
      <c r="R29" s="199">
        <f t="shared" si="12"/>
        <v>86.647887323943536</v>
      </c>
      <c r="S29" s="199">
        <f t="shared" si="13"/>
        <v>3832</v>
      </c>
      <c r="T29" s="141">
        <f t="shared" si="14"/>
        <v>79.640000000000072</v>
      </c>
      <c r="V29" s="133">
        <v>1480</v>
      </c>
      <c r="W29" s="199">
        <f t="shared" si="15"/>
        <v>86.647887323943536</v>
      </c>
      <c r="X29" s="199">
        <f t="shared" si="16"/>
        <v>3940</v>
      </c>
      <c r="Y29" s="141">
        <f t="shared" si="17"/>
        <v>83.100000000000051</v>
      </c>
      <c r="AA29" s="133">
        <v>1480</v>
      </c>
      <c r="AB29" s="199">
        <f t="shared" si="18"/>
        <v>86.647887323943536</v>
      </c>
      <c r="AC29" s="199">
        <f t="shared" si="19"/>
        <v>4596</v>
      </c>
      <c r="AD29" s="141">
        <f t="shared" si="20"/>
        <v>80.279999999999887</v>
      </c>
      <c r="AF29" s="133">
        <v>1480</v>
      </c>
      <c r="AG29" s="199">
        <f t="shared" si="1"/>
        <v>86.647887323943536</v>
      </c>
      <c r="AH29" s="199">
        <f t="shared" si="21"/>
        <v>4680.0000000000055</v>
      </c>
      <c r="AI29" s="141">
        <f t="shared" si="22"/>
        <v>84.400000000000034</v>
      </c>
      <c r="AK29" s="133">
        <v>1470</v>
      </c>
      <c r="AL29" s="199">
        <f t="shared" si="23"/>
        <v>86.499999999999915</v>
      </c>
      <c r="AM29" s="199">
        <f t="shared" si="30"/>
        <v>4468</v>
      </c>
      <c r="AN29" s="141">
        <f t="shared" si="31"/>
        <v>84.719999999999956</v>
      </c>
      <c r="AP29" s="133">
        <v>1480</v>
      </c>
      <c r="AQ29" s="199">
        <f t="shared" si="2"/>
        <v>86.647887323943536</v>
      </c>
      <c r="AR29" s="199">
        <f t="shared" si="26"/>
        <v>4480.0000000000036</v>
      </c>
      <c r="AS29" s="141">
        <f t="shared" si="27"/>
        <v>89.400000000000034</v>
      </c>
      <c r="AU29" s="133">
        <v>1470</v>
      </c>
      <c r="AV29" s="205">
        <f t="shared" si="3"/>
        <v>86.499999999999915</v>
      </c>
      <c r="AW29" s="199">
        <f t="shared" si="32"/>
        <v>4282</v>
      </c>
      <c r="AX29" s="141">
        <f t="shared" si="33"/>
        <v>88.719999999999956</v>
      </c>
    </row>
    <row r="30" spans="2:50" x14ac:dyDescent="0.2">
      <c r="B30" s="133">
        <v>1490</v>
      </c>
      <c r="C30" s="205">
        <f t="shared" si="4"/>
        <v>87.239436619718177</v>
      </c>
      <c r="D30" s="199">
        <f t="shared" si="5"/>
        <v>3980</v>
      </c>
      <c r="E30" s="141">
        <f t="shared" si="6"/>
        <v>71.366666666666703</v>
      </c>
      <c r="F30" s="135"/>
      <c r="G30" s="133">
        <v>1490</v>
      </c>
      <c r="H30" s="205">
        <f t="shared" si="7"/>
        <v>87.239436619718177</v>
      </c>
      <c r="I30" s="199">
        <f t="shared" si="8"/>
        <v>4075</v>
      </c>
      <c r="J30" s="141">
        <f t="shared" si="9"/>
        <v>75.524999999999892</v>
      </c>
      <c r="L30" s="133">
        <v>1490</v>
      </c>
      <c r="M30" s="205">
        <f t="shared" si="0"/>
        <v>87.083333333333243</v>
      </c>
      <c r="N30" s="199">
        <f t="shared" si="10"/>
        <v>4170</v>
      </c>
      <c r="O30" s="141">
        <f t="shared" si="11"/>
        <v>79.050000000000054</v>
      </c>
      <c r="Q30" s="133">
        <v>1490</v>
      </c>
      <c r="R30" s="199">
        <f t="shared" si="12"/>
        <v>87.239436619718177</v>
      </c>
      <c r="S30" s="199">
        <f t="shared" si="13"/>
        <v>3856</v>
      </c>
      <c r="T30" s="141">
        <f t="shared" si="14"/>
        <v>79.620000000000076</v>
      </c>
      <c r="V30" s="133">
        <v>1490</v>
      </c>
      <c r="W30" s="199">
        <f t="shared" si="15"/>
        <v>87.239436619718177</v>
      </c>
      <c r="X30" s="199">
        <f t="shared" si="16"/>
        <v>3970</v>
      </c>
      <c r="Y30" s="141">
        <f t="shared" si="17"/>
        <v>83.050000000000054</v>
      </c>
      <c r="AA30" s="133">
        <v>1490</v>
      </c>
      <c r="AB30" s="199">
        <f t="shared" si="18"/>
        <v>87.239436619718177</v>
      </c>
      <c r="AC30" s="199">
        <f t="shared" si="19"/>
        <v>4618</v>
      </c>
      <c r="AD30" s="141">
        <f t="shared" si="20"/>
        <v>80.239999999999881</v>
      </c>
      <c r="AF30" s="133">
        <v>1490</v>
      </c>
      <c r="AG30" s="199">
        <f t="shared" si="1"/>
        <v>87.239436619718177</v>
      </c>
      <c r="AH30" s="199">
        <f t="shared" si="21"/>
        <v>4706.6666666666724</v>
      </c>
      <c r="AI30" s="141">
        <f t="shared" si="22"/>
        <v>84.366666666666703</v>
      </c>
      <c r="AK30" s="133">
        <v>1480</v>
      </c>
      <c r="AL30" s="199">
        <f t="shared" si="23"/>
        <v>87.083333333333243</v>
      </c>
      <c r="AM30" s="199">
        <f t="shared" si="30"/>
        <v>4492</v>
      </c>
      <c r="AN30" s="141">
        <f t="shared" si="31"/>
        <v>84.67999999999995</v>
      </c>
      <c r="AP30" s="133">
        <v>1490</v>
      </c>
      <c r="AQ30" s="199">
        <f t="shared" si="2"/>
        <v>87.239436619718177</v>
      </c>
      <c r="AR30" s="199">
        <f t="shared" si="26"/>
        <v>4506.6666666666706</v>
      </c>
      <c r="AS30" s="141">
        <f t="shared" si="27"/>
        <v>89.366666666666703</v>
      </c>
      <c r="AU30" s="133">
        <v>1480</v>
      </c>
      <c r="AV30" s="205">
        <f t="shared" si="3"/>
        <v>87.083333333333243</v>
      </c>
      <c r="AW30" s="199">
        <f t="shared" si="32"/>
        <v>4308</v>
      </c>
      <c r="AX30" s="141">
        <f t="shared" si="33"/>
        <v>88.67999999999995</v>
      </c>
    </row>
    <row r="31" spans="2:50" x14ac:dyDescent="0.2">
      <c r="B31" s="133">
        <v>1500</v>
      </c>
      <c r="C31" s="205">
        <f t="shared" si="4"/>
        <v>87.830985915492818</v>
      </c>
      <c r="D31" s="199">
        <f t="shared" si="5"/>
        <v>4000</v>
      </c>
      <c r="E31" s="141">
        <f t="shared" si="6"/>
        <v>71.333333333333371</v>
      </c>
      <c r="F31" s="135"/>
      <c r="G31" s="133">
        <v>1500</v>
      </c>
      <c r="H31" s="205">
        <f t="shared" si="7"/>
        <v>87.830985915492818</v>
      </c>
      <c r="I31" s="199">
        <f t="shared" si="8"/>
        <v>4100</v>
      </c>
      <c r="J31" s="141">
        <f t="shared" si="9"/>
        <v>75.499999999999886</v>
      </c>
      <c r="L31" s="212">
        <v>1499</v>
      </c>
      <c r="M31" s="213">
        <f t="shared" si="0"/>
        <v>87.666666666666572</v>
      </c>
      <c r="N31" s="221">
        <v>4200</v>
      </c>
      <c r="O31" s="215">
        <v>79</v>
      </c>
      <c r="Q31" s="133">
        <v>1500</v>
      </c>
      <c r="R31" s="199">
        <f t="shared" si="12"/>
        <v>87.830985915492818</v>
      </c>
      <c r="S31" s="199">
        <f t="shared" si="13"/>
        <v>3880</v>
      </c>
      <c r="T31" s="141">
        <f t="shared" si="14"/>
        <v>79.60000000000008</v>
      </c>
      <c r="V31" s="212">
        <v>1499</v>
      </c>
      <c r="W31" s="224">
        <f t="shared" si="15"/>
        <v>87.830985915492818</v>
      </c>
      <c r="X31" s="221">
        <v>4000</v>
      </c>
      <c r="Y31" s="215">
        <v>83</v>
      </c>
      <c r="AA31" s="133">
        <v>1500</v>
      </c>
      <c r="AB31" s="199">
        <f t="shared" si="18"/>
        <v>87.830985915492818</v>
      </c>
      <c r="AC31" s="199">
        <f t="shared" si="19"/>
        <v>4640</v>
      </c>
      <c r="AD31" s="141">
        <f t="shared" si="20"/>
        <v>80.199999999999875</v>
      </c>
      <c r="AF31" s="133">
        <v>1500</v>
      </c>
      <c r="AG31" s="199">
        <f t="shared" si="1"/>
        <v>87.830985915492818</v>
      </c>
      <c r="AH31" s="199">
        <f t="shared" si="21"/>
        <v>4733.3333333333394</v>
      </c>
      <c r="AI31" s="141">
        <f t="shared" si="22"/>
        <v>84.333333333333371</v>
      </c>
      <c r="AK31" s="133">
        <v>1490</v>
      </c>
      <c r="AL31" s="199">
        <f t="shared" si="23"/>
        <v>87.666666666666572</v>
      </c>
      <c r="AM31" s="199">
        <f t="shared" si="30"/>
        <v>4516</v>
      </c>
      <c r="AN31" s="141">
        <f t="shared" si="31"/>
        <v>84.639999999999944</v>
      </c>
      <c r="AP31" s="133">
        <v>1500</v>
      </c>
      <c r="AQ31" s="199">
        <f t="shared" si="2"/>
        <v>87.830985915492818</v>
      </c>
      <c r="AR31" s="199">
        <f t="shared" si="26"/>
        <v>4533.3333333333376</v>
      </c>
      <c r="AS31" s="141">
        <f t="shared" si="27"/>
        <v>89.333333333333371</v>
      </c>
      <c r="AU31" s="133">
        <v>1490</v>
      </c>
      <c r="AV31" s="205">
        <f t="shared" si="3"/>
        <v>87.666666666666572</v>
      </c>
      <c r="AW31" s="199">
        <f t="shared" si="32"/>
        <v>4334</v>
      </c>
      <c r="AX31" s="141">
        <f t="shared" si="33"/>
        <v>88.639999999999944</v>
      </c>
    </row>
    <row r="32" spans="2:50" x14ac:dyDescent="0.2">
      <c r="B32" s="133">
        <v>1510</v>
      </c>
      <c r="C32" s="205">
        <f t="shared" si="4"/>
        <v>88.422535211267459</v>
      </c>
      <c r="D32" s="199">
        <f t="shared" si="5"/>
        <v>4020</v>
      </c>
      <c r="E32" s="141">
        <f t="shared" si="6"/>
        <v>71.30000000000004</v>
      </c>
      <c r="F32" s="135"/>
      <c r="G32" s="133">
        <v>1510</v>
      </c>
      <c r="H32" s="205">
        <f t="shared" si="7"/>
        <v>88.422535211267459</v>
      </c>
      <c r="I32" s="199">
        <f t="shared" si="8"/>
        <v>4125</v>
      </c>
      <c r="J32" s="141">
        <f t="shared" si="9"/>
        <v>75.474999999999881</v>
      </c>
      <c r="L32" s="212">
        <v>1500</v>
      </c>
      <c r="M32" s="213">
        <f t="shared" si="0"/>
        <v>88.249999999999901</v>
      </c>
      <c r="N32" s="221">
        <v>3900</v>
      </c>
      <c r="O32" s="215">
        <v>76</v>
      </c>
      <c r="Q32" s="133">
        <v>1510</v>
      </c>
      <c r="R32" s="199">
        <f t="shared" si="12"/>
        <v>88.422535211267459</v>
      </c>
      <c r="S32" s="199">
        <f t="shared" si="13"/>
        <v>3904</v>
      </c>
      <c r="T32" s="141">
        <f t="shared" si="14"/>
        <v>79.580000000000084</v>
      </c>
      <c r="V32" s="212">
        <v>1500</v>
      </c>
      <c r="W32" s="224">
        <f t="shared" si="15"/>
        <v>88.422535211267459</v>
      </c>
      <c r="X32" s="221">
        <v>3700</v>
      </c>
      <c r="Y32" s="215">
        <v>80</v>
      </c>
      <c r="AA32" s="133">
        <v>1510</v>
      </c>
      <c r="AB32" s="199">
        <f t="shared" si="18"/>
        <v>88.422535211267459</v>
      </c>
      <c r="AC32" s="199">
        <f t="shared" si="19"/>
        <v>4662</v>
      </c>
      <c r="AD32" s="141">
        <f t="shared" si="20"/>
        <v>80.159999999999869</v>
      </c>
      <c r="AF32" s="133">
        <v>1510</v>
      </c>
      <c r="AG32" s="199">
        <f t="shared" si="1"/>
        <v>88.422535211267459</v>
      </c>
      <c r="AH32" s="199">
        <f t="shared" si="21"/>
        <v>4760.0000000000064</v>
      </c>
      <c r="AI32" s="141">
        <f t="shared" si="22"/>
        <v>84.30000000000004</v>
      </c>
      <c r="AK32" s="133">
        <v>1500</v>
      </c>
      <c r="AL32" s="199">
        <f t="shared" si="23"/>
        <v>88.249999999999901</v>
      </c>
      <c r="AM32" s="199">
        <f t="shared" si="30"/>
        <v>4540</v>
      </c>
      <c r="AN32" s="141">
        <f t="shared" si="31"/>
        <v>84.599999999999937</v>
      </c>
      <c r="AP32" s="133">
        <v>1510</v>
      </c>
      <c r="AQ32" s="199">
        <f t="shared" si="2"/>
        <v>88.422535211267459</v>
      </c>
      <c r="AR32" s="199">
        <f t="shared" si="26"/>
        <v>4560.0000000000045</v>
      </c>
      <c r="AS32" s="141">
        <f t="shared" si="27"/>
        <v>89.30000000000004</v>
      </c>
      <c r="AU32" s="133">
        <v>1500</v>
      </c>
      <c r="AV32" s="205">
        <f t="shared" si="3"/>
        <v>88.249999999999901</v>
      </c>
      <c r="AW32" s="199">
        <f t="shared" si="32"/>
        <v>4360</v>
      </c>
      <c r="AX32" s="141">
        <f t="shared" si="33"/>
        <v>88.599999999999937</v>
      </c>
    </row>
    <row r="33" spans="2:50" x14ac:dyDescent="0.2">
      <c r="B33" s="133">
        <v>1520</v>
      </c>
      <c r="C33" s="205">
        <f t="shared" si="4"/>
        <v>89.014084507042099</v>
      </c>
      <c r="D33" s="199">
        <f t="shared" si="5"/>
        <v>4040</v>
      </c>
      <c r="E33" s="141">
        <f t="shared" si="6"/>
        <v>71.266666666666708</v>
      </c>
      <c r="F33" s="135"/>
      <c r="G33" s="133">
        <v>1520</v>
      </c>
      <c r="H33" s="205">
        <f t="shared" si="7"/>
        <v>89.014084507042099</v>
      </c>
      <c r="I33" s="199">
        <f t="shared" si="8"/>
        <v>4150</v>
      </c>
      <c r="J33" s="141">
        <f t="shared" si="9"/>
        <v>75.449999999999875</v>
      </c>
      <c r="L33" s="133">
        <v>1510</v>
      </c>
      <c r="M33" s="205">
        <f t="shared" si="0"/>
        <v>88.833333333333229</v>
      </c>
      <c r="N33" s="205">
        <f>N32+(N$82-N$32)/50</f>
        <v>3920</v>
      </c>
      <c r="O33" s="207">
        <f>O32+(O$82-O$32)/50</f>
        <v>75.959999999999994</v>
      </c>
      <c r="Q33" s="133">
        <v>1520</v>
      </c>
      <c r="R33" s="199">
        <f t="shared" si="12"/>
        <v>89.014084507042099</v>
      </c>
      <c r="S33" s="199">
        <f t="shared" si="13"/>
        <v>3928</v>
      </c>
      <c r="T33" s="141">
        <f t="shared" si="14"/>
        <v>79.560000000000088</v>
      </c>
      <c r="V33" s="133">
        <v>1510</v>
      </c>
      <c r="W33" s="199">
        <f t="shared" si="15"/>
        <v>89.014084507042099</v>
      </c>
      <c r="X33" s="199">
        <f>X32+(X$92-X$32)/60</f>
        <v>3721.6666666666665</v>
      </c>
      <c r="Y33" s="141">
        <f>Y32+(Y$92-Y$32)/60</f>
        <v>79.966666666666669</v>
      </c>
      <c r="AA33" s="133">
        <v>1520</v>
      </c>
      <c r="AB33" s="199">
        <f t="shared" si="18"/>
        <v>89.014084507042099</v>
      </c>
      <c r="AC33" s="199">
        <f t="shared" si="19"/>
        <v>4684</v>
      </c>
      <c r="AD33" s="141">
        <f t="shared" si="20"/>
        <v>80.119999999999862</v>
      </c>
      <c r="AF33" s="133">
        <v>1520</v>
      </c>
      <c r="AG33" s="199">
        <f t="shared" si="1"/>
        <v>89.014084507042099</v>
      </c>
      <c r="AH33" s="199">
        <f t="shared" si="21"/>
        <v>4786.6666666666733</v>
      </c>
      <c r="AI33" s="141">
        <f t="shared" si="22"/>
        <v>84.266666666666708</v>
      </c>
      <c r="AK33" s="133">
        <v>1510</v>
      </c>
      <c r="AL33" s="199">
        <f t="shared" si="23"/>
        <v>88.833333333333229</v>
      </c>
      <c r="AM33" s="199">
        <f t="shared" si="30"/>
        <v>4564</v>
      </c>
      <c r="AN33" s="141">
        <f t="shared" si="31"/>
        <v>84.559999999999931</v>
      </c>
      <c r="AP33" s="133">
        <v>1520</v>
      </c>
      <c r="AQ33" s="199">
        <f t="shared" si="2"/>
        <v>89.014084507042099</v>
      </c>
      <c r="AR33" s="199">
        <f t="shared" si="26"/>
        <v>4586.6666666666715</v>
      </c>
      <c r="AS33" s="141">
        <f t="shared" si="27"/>
        <v>89.266666666666708</v>
      </c>
      <c r="AU33" s="133">
        <v>1510</v>
      </c>
      <c r="AV33" s="205">
        <f t="shared" si="3"/>
        <v>88.833333333333229</v>
      </c>
      <c r="AW33" s="199">
        <f t="shared" si="32"/>
        <v>4386</v>
      </c>
      <c r="AX33" s="141">
        <f t="shared" si="33"/>
        <v>88.559999999999931</v>
      </c>
    </row>
    <row r="34" spans="2:50" x14ac:dyDescent="0.2">
      <c r="B34" s="133">
        <v>1530</v>
      </c>
      <c r="C34" s="205">
        <f t="shared" si="4"/>
        <v>89.60563380281674</v>
      </c>
      <c r="D34" s="199">
        <f t="shared" si="5"/>
        <v>4060</v>
      </c>
      <c r="E34" s="141">
        <f t="shared" si="6"/>
        <v>71.233333333333377</v>
      </c>
      <c r="F34" s="135"/>
      <c r="G34" s="133">
        <v>1530</v>
      </c>
      <c r="H34" s="205">
        <f t="shared" si="7"/>
        <v>89.60563380281674</v>
      </c>
      <c r="I34" s="199">
        <f t="shared" si="8"/>
        <v>4175</v>
      </c>
      <c r="J34" s="141">
        <f t="shared" si="9"/>
        <v>75.424999999999869</v>
      </c>
      <c r="L34" s="133">
        <v>1520</v>
      </c>
      <c r="M34" s="205">
        <f t="shared" si="0"/>
        <v>89.416666666666558</v>
      </c>
      <c r="N34" s="205">
        <f t="shared" ref="N34:N81" si="34">N33+(N$82-N$32)/50</f>
        <v>3940</v>
      </c>
      <c r="O34" s="207">
        <f t="shared" ref="O34:O81" si="35">O33+(O$82-O$32)/50</f>
        <v>75.919999999999987</v>
      </c>
      <c r="Q34" s="133">
        <v>1530</v>
      </c>
      <c r="R34" s="199">
        <f t="shared" si="12"/>
        <v>89.60563380281674</v>
      </c>
      <c r="S34" s="199">
        <f t="shared" si="13"/>
        <v>3952</v>
      </c>
      <c r="T34" s="141">
        <f t="shared" si="14"/>
        <v>79.540000000000092</v>
      </c>
      <c r="V34" s="133">
        <v>1520</v>
      </c>
      <c r="W34" s="199">
        <f t="shared" si="15"/>
        <v>89.60563380281674</v>
      </c>
      <c r="X34" s="199">
        <f t="shared" ref="X34:X91" si="36">X33+(X$92-X$32)/60</f>
        <v>3743.333333333333</v>
      </c>
      <c r="Y34" s="141">
        <f t="shared" ref="Y34:Y91" si="37">Y33+(Y$92-Y$32)/60</f>
        <v>79.933333333333337</v>
      </c>
      <c r="AA34" s="133">
        <v>1530</v>
      </c>
      <c r="AB34" s="199">
        <f t="shared" si="18"/>
        <v>89.60563380281674</v>
      </c>
      <c r="AC34" s="199">
        <f t="shared" si="19"/>
        <v>4706</v>
      </c>
      <c r="AD34" s="141">
        <f t="shared" si="20"/>
        <v>80.079999999999856</v>
      </c>
      <c r="AF34" s="133">
        <v>1530</v>
      </c>
      <c r="AG34" s="199">
        <f t="shared" si="1"/>
        <v>89.60563380281674</v>
      </c>
      <c r="AH34" s="199">
        <f t="shared" si="21"/>
        <v>4813.3333333333403</v>
      </c>
      <c r="AI34" s="141">
        <f t="shared" si="22"/>
        <v>84.233333333333377</v>
      </c>
      <c r="AK34" s="133">
        <v>1520</v>
      </c>
      <c r="AL34" s="199">
        <f t="shared" si="23"/>
        <v>89.416666666666558</v>
      </c>
      <c r="AM34" s="199">
        <f t="shared" si="30"/>
        <v>4588</v>
      </c>
      <c r="AN34" s="141">
        <f t="shared" si="31"/>
        <v>84.519999999999925</v>
      </c>
      <c r="AP34" s="133">
        <v>1530</v>
      </c>
      <c r="AQ34" s="199">
        <f t="shared" si="2"/>
        <v>89.60563380281674</v>
      </c>
      <c r="AR34" s="199">
        <f t="shared" si="26"/>
        <v>4613.3333333333385</v>
      </c>
      <c r="AS34" s="141">
        <f t="shared" si="27"/>
        <v>89.233333333333377</v>
      </c>
      <c r="AU34" s="133">
        <v>1520</v>
      </c>
      <c r="AV34" s="205">
        <f t="shared" si="3"/>
        <v>89.416666666666558</v>
      </c>
      <c r="AW34" s="199">
        <f t="shared" si="32"/>
        <v>4412</v>
      </c>
      <c r="AX34" s="141">
        <f t="shared" si="33"/>
        <v>88.519999999999925</v>
      </c>
    </row>
    <row r="35" spans="2:50" x14ac:dyDescent="0.2">
      <c r="B35" s="133">
        <v>1540</v>
      </c>
      <c r="C35" s="205">
        <f t="shared" si="4"/>
        <v>90.197183098591381</v>
      </c>
      <c r="D35" s="199">
        <f t="shared" si="5"/>
        <v>4080</v>
      </c>
      <c r="E35" s="141">
        <f t="shared" si="6"/>
        <v>71.200000000000045</v>
      </c>
      <c r="F35" s="135"/>
      <c r="G35" s="133">
        <v>1540</v>
      </c>
      <c r="H35" s="205">
        <f t="shared" si="7"/>
        <v>90.197183098591381</v>
      </c>
      <c r="I35" s="199">
        <f t="shared" si="8"/>
        <v>4200</v>
      </c>
      <c r="J35" s="141">
        <f t="shared" si="9"/>
        <v>75.399999999999864</v>
      </c>
      <c r="L35" s="133">
        <v>1530</v>
      </c>
      <c r="M35" s="205">
        <f t="shared" si="0"/>
        <v>89.999999999999886</v>
      </c>
      <c r="N35" s="205">
        <f t="shared" si="34"/>
        <v>3960</v>
      </c>
      <c r="O35" s="207">
        <f t="shared" si="35"/>
        <v>75.879999999999981</v>
      </c>
      <c r="Q35" s="133">
        <v>1540</v>
      </c>
      <c r="R35" s="199">
        <f t="shared" si="12"/>
        <v>90.197183098591381</v>
      </c>
      <c r="S35" s="199">
        <f t="shared" si="13"/>
        <v>3976</v>
      </c>
      <c r="T35" s="141">
        <f t="shared" si="14"/>
        <v>79.520000000000095</v>
      </c>
      <c r="V35" s="133">
        <v>1530</v>
      </c>
      <c r="W35" s="199">
        <f t="shared" si="15"/>
        <v>90.197183098591381</v>
      </c>
      <c r="X35" s="199">
        <f t="shared" si="36"/>
        <v>3764.9999999999995</v>
      </c>
      <c r="Y35" s="141">
        <f t="shared" si="37"/>
        <v>79.900000000000006</v>
      </c>
      <c r="AA35" s="133">
        <v>1540</v>
      </c>
      <c r="AB35" s="199">
        <f t="shared" si="18"/>
        <v>90.197183098591381</v>
      </c>
      <c r="AC35" s="199">
        <f t="shared" si="19"/>
        <v>4728</v>
      </c>
      <c r="AD35" s="141">
        <f t="shared" si="20"/>
        <v>80.03999999999985</v>
      </c>
      <c r="AF35" s="133">
        <v>1540</v>
      </c>
      <c r="AG35" s="199">
        <f t="shared" si="1"/>
        <v>90.197183098591381</v>
      </c>
      <c r="AH35" s="199">
        <f t="shared" si="21"/>
        <v>4840.0000000000073</v>
      </c>
      <c r="AI35" s="141">
        <f t="shared" si="22"/>
        <v>84.200000000000045</v>
      </c>
      <c r="AK35" s="133">
        <v>1530</v>
      </c>
      <c r="AL35" s="199">
        <f t="shared" si="23"/>
        <v>89.999999999999886</v>
      </c>
      <c r="AM35" s="199">
        <f t="shared" si="30"/>
        <v>4612</v>
      </c>
      <c r="AN35" s="141">
        <f t="shared" si="31"/>
        <v>84.479999999999919</v>
      </c>
      <c r="AP35" s="133">
        <v>1540</v>
      </c>
      <c r="AQ35" s="199">
        <f t="shared" si="2"/>
        <v>90.197183098591381</v>
      </c>
      <c r="AR35" s="199">
        <f t="shared" si="26"/>
        <v>4640.0000000000055</v>
      </c>
      <c r="AS35" s="141">
        <f t="shared" si="27"/>
        <v>89.200000000000045</v>
      </c>
      <c r="AU35" s="133">
        <v>1530</v>
      </c>
      <c r="AV35" s="205">
        <f t="shared" si="3"/>
        <v>89.999999999999886</v>
      </c>
      <c r="AW35" s="199">
        <f t="shared" si="32"/>
        <v>4438</v>
      </c>
      <c r="AX35" s="141">
        <f t="shared" si="33"/>
        <v>88.479999999999919</v>
      </c>
    </row>
    <row r="36" spans="2:50" x14ac:dyDescent="0.2">
      <c r="B36" s="133">
        <v>1550</v>
      </c>
      <c r="C36" s="205">
        <f t="shared" si="4"/>
        <v>90.788732394366022</v>
      </c>
      <c r="D36" s="199">
        <f t="shared" si="5"/>
        <v>4100</v>
      </c>
      <c r="E36" s="141">
        <f t="shared" si="6"/>
        <v>71.166666666666714</v>
      </c>
      <c r="F36" s="135"/>
      <c r="G36" s="133">
        <v>1550</v>
      </c>
      <c r="H36" s="205">
        <f t="shared" si="7"/>
        <v>90.788732394366022</v>
      </c>
      <c r="I36" s="199">
        <f t="shared" si="8"/>
        <v>4225</v>
      </c>
      <c r="J36" s="141">
        <f t="shared" si="9"/>
        <v>75.374999999999858</v>
      </c>
      <c r="L36" s="133">
        <v>1540</v>
      </c>
      <c r="M36" s="205">
        <f t="shared" si="0"/>
        <v>90.583333333333215</v>
      </c>
      <c r="N36" s="205">
        <f t="shared" si="34"/>
        <v>3980</v>
      </c>
      <c r="O36" s="207">
        <f t="shared" si="35"/>
        <v>75.839999999999975</v>
      </c>
      <c r="Q36" s="133">
        <v>1550</v>
      </c>
      <c r="R36" s="199">
        <f t="shared" si="12"/>
        <v>90.788732394366022</v>
      </c>
      <c r="S36" s="199">
        <f t="shared" si="13"/>
        <v>4000</v>
      </c>
      <c r="T36" s="141">
        <f t="shared" si="14"/>
        <v>79.500000000000099</v>
      </c>
      <c r="V36" s="133">
        <v>1540</v>
      </c>
      <c r="W36" s="199">
        <f t="shared" si="15"/>
        <v>90.788732394366022</v>
      </c>
      <c r="X36" s="199">
        <f t="shared" si="36"/>
        <v>3786.6666666666661</v>
      </c>
      <c r="Y36" s="141">
        <f t="shared" si="37"/>
        <v>79.866666666666674</v>
      </c>
      <c r="AA36" s="133">
        <v>1550</v>
      </c>
      <c r="AB36" s="199">
        <f t="shared" si="18"/>
        <v>90.788732394366022</v>
      </c>
      <c r="AC36" s="199">
        <f t="shared" si="19"/>
        <v>4750</v>
      </c>
      <c r="AD36" s="141">
        <f t="shared" si="20"/>
        <v>79.999999999999844</v>
      </c>
      <c r="AF36" s="133">
        <v>1550</v>
      </c>
      <c r="AG36" s="199">
        <f t="shared" si="1"/>
        <v>90.788732394366022</v>
      </c>
      <c r="AH36" s="199">
        <f t="shared" si="21"/>
        <v>4866.6666666666742</v>
      </c>
      <c r="AI36" s="141">
        <f t="shared" si="22"/>
        <v>84.166666666666714</v>
      </c>
      <c r="AK36" s="133">
        <v>1540</v>
      </c>
      <c r="AL36" s="199">
        <f t="shared" si="23"/>
        <v>90.583333333333215</v>
      </c>
      <c r="AM36" s="199">
        <f t="shared" si="30"/>
        <v>4636</v>
      </c>
      <c r="AN36" s="141">
        <f t="shared" si="31"/>
        <v>84.439999999999912</v>
      </c>
      <c r="AP36" s="133">
        <v>1550</v>
      </c>
      <c r="AQ36" s="199">
        <f t="shared" si="2"/>
        <v>90.788732394366022</v>
      </c>
      <c r="AR36" s="199">
        <f t="shared" si="26"/>
        <v>4666.6666666666724</v>
      </c>
      <c r="AS36" s="141">
        <f t="shared" si="27"/>
        <v>89.166666666666714</v>
      </c>
      <c r="AU36" s="133">
        <v>1540</v>
      </c>
      <c r="AV36" s="205">
        <f t="shared" si="3"/>
        <v>90.583333333333215</v>
      </c>
      <c r="AW36" s="199">
        <f t="shared" si="32"/>
        <v>4464</v>
      </c>
      <c r="AX36" s="141">
        <f t="shared" si="33"/>
        <v>88.439999999999912</v>
      </c>
    </row>
    <row r="37" spans="2:50" x14ac:dyDescent="0.2">
      <c r="B37" s="133">
        <v>1560</v>
      </c>
      <c r="C37" s="205">
        <f t="shared" si="4"/>
        <v>91.380281690140663</v>
      </c>
      <c r="D37" s="199">
        <f t="shared" si="5"/>
        <v>4120</v>
      </c>
      <c r="E37" s="141">
        <f t="shared" si="6"/>
        <v>71.133333333333383</v>
      </c>
      <c r="F37" s="135"/>
      <c r="G37" s="133">
        <v>1560</v>
      </c>
      <c r="H37" s="205">
        <f t="shared" si="7"/>
        <v>91.380281690140663</v>
      </c>
      <c r="I37" s="199">
        <f t="shared" si="8"/>
        <v>4250</v>
      </c>
      <c r="J37" s="141">
        <f t="shared" si="9"/>
        <v>75.349999999999852</v>
      </c>
      <c r="L37" s="133">
        <v>1550</v>
      </c>
      <c r="M37" s="205">
        <f t="shared" si="0"/>
        <v>91.166666666666544</v>
      </c>
      <c r="N37" s="205">
        <f t="shared" si="34"/>
        <v>4000</v>
      </c>
      <c r="O37" s="207">
        <f t="shared" si="35"/>
        <v>75.799999999999969</v>
      </c>
      <c r="Q37" s="133">
        <v>1560</v>
      </c>
      <c r="R37" s="199">
        <f t="shared" si="12"/>
        <v>91.380281690140663</v>
      </c>
      <c r="S37" s="199">
        <f t="shared" si="13"/>
        <v>4024</v>
      </c>
      <c r="T37" s="141">
        <f t="shared" si="14"/>
        <v>79.480000000000103</v>
      </c>
      <c r="V37" s="133">
        <v>1550</v>
      </c>
      <c r="W37" s="199">
        <f t="shared" si="15"/>
        <v>91.380281690140663</v>
      </c>
      <c r="X37" s="199">
        <f t="shared" si="36"/>
        <v>3808.3333333333326</v>
      </c>
      <c r="Y37" s="141">
        <f t="shared" si="37"/>
        <v>79.833333333333343</v>
      </c>
      <c r="AA37" s="133">
        <v>1560</v>
      </c>
      <c r="AB37" s="199">
        <f t="shared" si="18"/>
        <v>91.380281690140663</v>
      </c>
      <c r="AC37" s="199">
        <f t="shared" si="19"/>
        <v>4772</v>
      </c>
      <c r="AD37" s="141">
        <f t="shared" si="20"/>
        <v>79.959999999999837</v>
      </c>
      <c r="AF37" s="133">
        <v>1560</v>
      </c>
      <c r="AG37" s="199">
        <f t="shared" si="1"/>
        <v>91.380281690140663</v>
      </c>
      <c r="AH37" s="199">
        <f t="shared" si="21"/>
        <v>4893.3333333333412</v>
      </c>
      <c r="AI37" s="141">
        <f t="shared" si="22"/>
        <v>84.133333333333383</v>
      </c>
      <c r="AK37" s="133">
        <v>1550</v>
      </c>
      <c r="AL37" s="199">
        <f t="shared" si="23"/>
        <v>91.166666666666544</v>
      </c>
      <c r="AM37" s="199">
        <f t="shared" si="30"/>
        <v>4660</v>
      </c>
      <c r="AN37" s="141">
        <f t="shared" si="31"/>
        <v>84.399999999999906</v>
      </c>
      <c r="AP37" s="133">
        <v>1560</v>
      </c>
      <c r="AQ37" s="199">
        <f t="shared" si="2"/>
        <v>91.380281690140663</v>
      </c>
      <c r="AR37" s="199">
        <f t="shared" si="26"/>
        <v>4693.3333333333394</v>
      </c>
      <c r="AS37" s="141">
        <f t="shared" si="27"/>
        <v>89.133333333333383</v>
      </c>
      <c r="AU37" s="133">
        <v>1550</v>
      </c>
      <c r="AV37" s="205">
        <f t="shared" si="3"/>
        <v>91.166666666666544</v>
      </c>
      <c r="AW37" s="199">
        <f t="shared" si="32"/>
        <v>4490</v>
      </c>
      <c r="AX37" s="141">
        <f t="shared" si="33"/>
        <v>88.399999999999906</v>
      </c>
    </row>
    <row r="38" spans="2:50" x14ac:dyDescent="0.2">
      <c r="B38" s="133">
        <v>1570</v>
      </c>
      <c r="C38" s="205">
        <f t="shared" si="4"/>
        <v>91.971830985915304</v>
      </c>
      <c r="D38" s="199">
        <f t="shared" si="5"/>
        <v>4140</v>
      </c>
      <c r="E38" s="141">
        <f t="shared" si="6"/>
        <v>71.100000000000051</v>
      </c>
      <c r="F38" s="135"/>
      <c r="G38" s="133">
        <v>1570</v>
      </c>
      <c r="H38" s="205">
        <f t="shared" si="7"/>
        <v>91.971830985915304</v>
      </c>
      <c r="I38" s="199">
        <f t="shared" si="8"/>
        <v>4275</v>
      </c>
      <c r="J38" s="141">
        <f t="shared" si="9"/>
        <v>75.324999999999847</v>
      </c>
      <c r="L38" s="133">
        <v>1560</v>
      </c>
      <c r="M38" s="205">
        <f t="shared" si="0"/>
        <v>91.749999999999872</v>
      </c>
      <c r="N38" s="205">
        <f t="shared" si="34"/>
        <v>4020</v>
      </c>
      <c r="O38" s="207">
        <f t="shared" si="35"/>
        <v>75.759999999999962</v>
      </c>
      <c r="Q38" s="133">
        <v>1570</v>
      </c>
      <c r="R38" s="199">
        <f t="shared" si="12"/>
        <v>91.971830985915304</v>
      </c>
      <c r="S38" s="199">
        <f t="shared" si="13"/>
        <v>4048</v>
      </c>
      <c r="T38" s="141">
        <f t="shared" si="14"/>
        <v>79.460000000000107</v>
      </c>
      <c r="V38" s="133">
        <v>1560</v>
      </c>
      <c r="W38" s="199">
        <f t="shared" si="15"/>
        <v>91.971830985915304</v>
      </c>
      <c r="X38" s="199">
        <f t="shared" si="36"/>
        <v>3829.9999999999991</v>
      </c>
      <c r="Y38" s="141">
        <f t="shared" si="37"/>
        <v>79.800000000000011</v>
      </c>
      <c r="AA38" s="133">
        <v>1570</v>
      </c>
      <c r="AB38" s="199">
        <f t="shared" si="18"/>
        <v>91.971830985915304</v>
      </c>
      <c r="AC38" s="199">
        <f t="shared" si="19"/>
        <v>4794</v>
      </c>
      <c r="AD38" s="141">
        <f t="shared" si="20"/>
        <v>79.919999999999831</v>
      </c>
      <c r="AF38" s="133">
        <v>1570</v>
      </c>
      <c r="AG38" s="199">
        <f t="shared" si="1"/>
        <v>91.971830985915304</v>
      </c>
      <c r="AH38" s="199">
        <f t="shared" si="21"/>
        <v>4920.0000000000082</v>
      </c>
      <c r="AI38" s="141">
        <f t="shared" si="22"/>
        <v>84.100000000000051</v>
      </c>
      <c r="AK38" s="133">
        <v>1560</v>
      </c>
      <c r="AL38" s="199">
        <f t="shared" si="23"/>
        <v>91.749999999999872</v>
      </c>
      <c r="AM38" s="199">
        <f t="shared" si="30"/>
        <v>4684</v>
      </c>
      <c r="AN38" s="141">
        <f t="shared" si="31"/>
        <v>84.3599999999999</v>
      </c>
      <c r="AP38" s="133">
        <v>1570</v>
      </c>
      <c r="AQ38" s="199">
        <f t="shared" si="2"/>
        <v>91.971830985915304</v>
      </c>
      <c r="AR38" s="199">
        <f t="shared" si="26"/>
        <v>4720.0000000000064</v>
      </c>
      <c r="AS38" s="141">
        <f t="shared" si="27"/>
        <v>89.100000000000051</v>
      </c>
      <c r="AU38" s="133">
        <v>1560</v>
      </c>
      <c r="AV38" s="205">
        <f t="shared" si="3"/>
        <v>91.749999999999872</v>
      </c>
      <c r="AW38" s="199">
        <f t="shared" si="32"/>
        <v>4516</v>
      </c>
      <c r="AX38" s="141">
        <f t="shared" si="33"/>
        <v>88.3599999999999</v>
      </c>
    </row>
    <row r="39" spans="2:50" x14ac:dyDescent="0.2">
      <c r="B39" s="133">
        <v>1580</v>
      </c>
      <c r="C39" s="205">
        <f t="shared" si="4"/>
        <v>92.563380281689945</v>
      </c>
      <c r="D39" s="199">
        <f t="shared" si="5"/>
        <v>4160</v>
      </c>
      <c r="E39" s="141">
        <f t="shared" si="6"/>
        <v>71.06666666666672</v>
      </c>
      <c r="F39" s="135"/>
      <c r="G39" s="133">
        <v>1580</v>
      </c>
      <c r="H39" s="205">
        <f t="shared" si="7"/>
        <v>92.563380281689945</v>
      </c>
      <c r="I39" s="199">
        <f t="shared" si="8"/>
        <v>4300</v>
      </c>
      <c r="J39" s="141">
        <f t="shared" si="9"/>
        <v>75.299999999999841</v>
      </c>
      <c r="L39" s="133">
        <v>1570</v>
      </c>
      <c r="M39" s="205">
        <f t="shared" si="0"/>
        <v>92.333333333333201</v>
      </c>
      <c r="N39" s="205">
        <f t="shared" si="34"/>
        <v>4040</v>
      </c>
      <c r="O39" s="207">
        <f t="shared" si="35"/>
        <v>75.719999999999956</v>
      </c>
      <c r="Q39" s="133">
        <v>1580</v>
      </c>
      <c r="R39" s="199">
        <f t="shared" si="12"/>
        <v>92.563380281689945</v>
      </c>
      <c r="S39" s="199">
        <f t="shared" si="13"/>
        <v>4072</v>
      </c>
      <c r="T39" s="141">
        <f t="shared" si="14"/>
        <v>79.440000000000111</v>
      </c>
      <c r="V39" s="133">
        <v>1570</v>
      </c>
      <c r="W39" s="199">
        <f t="shared" si="15"/>
        <v>92.563380281689945</v>
      </c>
      <c r="X39" s="199">
        <f t="shared" si="36"/>
        <v>3851.6666666666656</v>
      </c>
      <c r="Y39" s="141">
        <f t="shared" si="37"/>
        <v>79.76666666666668</v>
      </c>
      <c r="AA39" s="133">
        <v>1580</v>
      </c>
      <c r="AB39" s="199">
        <f t="shared" si="18"/>
        <v>92.563380281689945</v>
      </c>
      <c r="AC39" s="199">
        <f t="shared" si="19"/>
        <v>4816</v>
      </c>
      <c r="AD39" s="141">
        <f t="shared" si="20"/>
        <v>79.879999999999825</v>
      </c>
      <c r="AF39" s="133">
        <v>1580</v>
      </c>
      <c r="AG39" s="199">
        <f t="shared" si="1"/>
        <v>92.563380281689945</v>
      </c>
      <c r="AH39" s="199">
        <f t="shared" si="21"/>
        <v>4946.6666666666752</v>
      </c>
      <c r="AI39" s="141">
        <f t="shared" si="22"/>
        <v>84.06666666666672</v>
      </c>
      <c r="AK39" s="133">
        <v>1570</v>
      </c>
      <c r="AL39" s="199">
        <f t="shared" si="23"/>
        <v>92.333333333333201</v>
      </c>
      <c r="AM39" s="199">
        <f t="shared" si="30"/>
        <v>4708</v>
      </c>
      <c r="AN39" s="141">
        <f t="shared" si="31"/>
        <v>84.319999999999894</v>
      </c>
      <c r="AP39" s="133">
        <v>1580</v>
      </c>
      <c r="AQ39" s="199">
        <f t="shared" si="2"/>
        <v>92.563380281689945</v>
      </c>
      <c r="AR39" s="199">
        <f t="shared" si="26"/>
        <v>4746.6666666666733</v>
      </c>
      <c r="AS39" s="141">
        <f t="shared" si="27"/>
        <v>89.06666666666672</v>
      </c>
      <c r="AU39" s="133">
        <v>1570</v>
      </c>
      <c r="AV39" s="205">
        <f t="shared" si="3"/>
        <v>92.333333333333201</v>
      </c>
      <c r="AW39" s="199">
        <f t="shared" si="32"/>
        <v>4542</v>
      </c>
      <c r="AX39" s="141">
        <f t="shared" si="33"/>
        <v>88.319999999999894</v>
      </c>
    </row>
    <row r="40" spans="2:50" x14ac:dyDescent="0.2">
      <c r="B40" s="133">
        <v>1590</v>
      </c>
      <c r="C40" s="205">
        <f t="shared" si="4"/>
        <v>93.154929577464586</v>
      </c>
      <c r="D40" s="199">
        <f t="shared" si="5"/>
        <v>4180</v>
      </c>
      <c r="E40" s="141">
        <f t="shared" si="6"/>
        <v>71.033333333333388</v>
      </c>
      <c r="F40" s="135"/>
      <c r="G40" s="133">
        <v>1590</v>
      </c>
      <c r="H40" s="205">
        <f t="shared" si="7"/>
        <v>93.154929577464586</v>
      </c>
      <c r="I40" s="199">
        <f t="shared" si="8"/>
        <v>4325</v>
      </c>
      <c r="J40" s="141">
        <f t="shared" si="9"/>
        <v>75.274999999999835</v>
      </c>
      <c r="L40" s="133">
        <v>1580</v>
      </c>
      <c r="M40" s="205">
        <f t="shared" si="0"/>
        <v>92.916666666666529</v>
      </c>
      <c r="N40" s="205">
        <f t="shared" si="34"/>
        <v>4060</v>
      </c>
      <c r="O40" s="207">
        <f t="shared" si="35"/>
        <v>75.67999999999995</v>
      </c>
      <c r="Q40" s="133">
        <v>1590</v>
      </c>
      <c r="R40" s="199">
        <f t="shared" si="12"/>
        <v>93.154929577464586</v>
      </c>
      <c r="S40" s="199">
        <f t="shared" si="13"/>
        <v>4096</v>
      </c>
      <c r="T40" s="141">
        <f t="shared" si="14"/>
        <v>79.420000000000115</v>
      </c>
      <c r="V40" s="133">
        <v>1580</v>
      </c>
      <c r="W40" s="199">
        <f t="shared" si="15"/>
        <v>93.154929577464586</v>
      </c>
      <c r="X40" s="199">
        <f t="shared" si="36"/>
        <v>3873.3333333333321</v>
      </c>
      <c r="Y40" s="141">
        <f t="shared" si="37"/>
        <v>79.733333333333348</v>
      </c>
      <c r="AA40" s="133">
        <v>1590</v>
      </c>
      <c r="AB40" s="199">
        <f t="shared" si="18"/>
        <v>93.154929577464586</v>
      </c>
      <c r="AC40" s="199">
        <f t="shared" si="19"/>
        <v>4838</v>
      </c>
      <c r="AD40" s="141">
        <f t="shared" si="20"/>
        <v>79.839999999999819</v>
      </c>
      <c r="AF40" s="133">
        <v>1590</v>
      </c>
      <c r="AG40" s="199">
        <f t="shared" si="1"/>
        <v>93.154929577464586</v>
      </c>
      <c r="AH40" s="199">
        <f t="shared" si="21"/>
        <v>4973.3333333333421</v>
      </c>
      <c r="AI40" s="141">
        <f t="shared" si="22"/>
        <v>84.033333333333388</v>
      </c>
      <c r="AK40" s="133">
        <v>1580</v>
      </c>
      <c r="AL40" s="199">
        <f t="shared" si="23"/>
        <v>92.916666666666529</v>
      </c>
      <c r="AM40" s="199">
        <f t="shared" si="30"/>
        <v>4732</v>
      </c>
      <c r="AN40" s="141">
        <f t="shared" si="31"/>
        <v>84.279999999999887</v>
      </c>
      <c r="AP40" s="133">
        <v>1590</v>
      </c>
      <c r="AQ40" s="199">
        <f t="shared" si="2"/>
        <v>93.154929577464586</v>
      </c>
      <c r="AR40" s="199">
        <f t="shared" si="26"/>
        <v>4773.3333333333403</v>
      </c>
      <c r="AS40" s="141">
        <f t="shared" si="27"/>
        <v>89.033333333333388</v>
      </c>
      <c r="AU40" s="133">
        <v>1580</v>
      </c>
      <c r="AV40" s="205">
        <f t="shared" si="3"/>
        <v>92.916666666666529</v>
      </c>
      <c r="AW40" s="199">
        <f t="shared" si="32"/>
        <v>4568</v>
      </c>
      <c r="AX40" s="141">
        <f t="shared" si="33"/>
        <v>88.279999999999887</v>
      </c>
    </row>
    <row r="41" spans="2:50" x14ac:dyDescent="0.2">
      <c r="B41" s="133">
        <v>1600</v>
      </c>
      <c r="C41" s="205">
        <f t="shared" si="4"/>
        <v>93.746478873239226</v>
      </c>
      <c r="D41" s="199">
        <f t="shared" si="5"/>
        <v>4200</v>
      </c>
      <c r="E41" s="141">
        <f t="shared" si="6"/>
        <v>71.000000000000057</v>
      </c>
      <c r="F41" s="135"/>
      <c r="G41" s="133">
        <v>1600</v>
      </c>
      <c r="H41" s="205">
        <f t="shared" si="7"/>
        <v>93.746478873239226</v>
      </c>
      <c r="I41" s="199">
        <f t="shared" si="8"/>
        <v>4350</v>
      </c>
      <c r="J41" s="141">
        <f t="shared" si="9"/>
        <v>75.249999999999829</v>
      </c>
      <c r="L41" s="133">
        <v>1590</v>
      </c>
      <c r="M41" s="205">
        <f t="shared" si="0"/>
        <v>93.499999999999858</v>
      </c>
      <c r="N41" s="205">
        <f t="shared" si="34"/>
        <v>4080</v>
      </c>
      <c r="O41" s="207">
        <f t="shared" si="35"/>
        <v>75.639999999999944</v>
      </c>
      <c r="Q41" s="133">
        <v>1600</v>
      </c>
      <c r="R41" s="199">
        <f t="shared" si="12"/>
        <v>93.746478873239226</v>
      </c>
      <c r="S41" s="199">
        <f t="shared" si="13"/>
        <v>4120</v>
      </c>
      <c r="T41" s="141">
        <f t="shared" si="14"/>
        <v>79.400000000000119</v>
      </c>
      <c r="V41" s="133">
        <v>1590</v>
      </c>
      <c r="W41" s="199">
        <f t="shared" si="15"/>
        <v>93.746478873239226</v>
      </c>
      <c r="X41" s="199">
        <f t="shared" si="36"/>
        <v>3894.9999999999986</v>
      </c>
      <c r="Y41" s="141">
        <f t="shared" si="37"/>
        <v>79.700000000000017</v>
      </c>
      <c r="AA41" s="133">
        <v>1600</v>
      </c>
      <c r="AB41" s="199">
        <f t="shared" si="18"/>
        <v>93.746478873239226</v>
      </c>
      <c r="AC41" s="199">
        <f t="shared" si="19"/>
        <v>4860</v>
      </c>
      <c r="AD41" s="141">
        <f t="shared" si="20"/>
        <v>79.799999999999812</v>
      </c>
      <c r="AF41" s="212">
        <v>1599</v>
      </c>
      <c r="AG41" s="224">
        <f t="shared" si="1"/>
        <v>93.746478873239226</v>
      </c>
      <c r="AH41" s="221">
        <v>5000</v>
      </c>
      <c r="AI41" s="215">
        <v>84</v>
      </c>
      <c r="AK41" s="133">
        <v>1590</v>
      </c>
      <c r="AL41" s="199">
        <f t="shared" si="23"/>
        <v>93.499999999999858</v>
      </c>
      <c r="AM41" s="199">
        <f t="shared" si="30"/>
        <v>4756</v>
      </c>
      <c r="AN41" s="141">
        <f t="shared" si="31"/>
        <v>84.239999999999881</v>
      </c>
      <c r="AP41" s="212">
        <v>1599</v>
      </c>
      <c r="AQ41" s="224">
        <f t="shared" si="2"/>
        <v>93.746478873239226</v>
      </c>
      <c r="AR41" s="221">
        <v>4800</v>
      </c>
      <c r="AS41" s="215">
        <v>89</v>
      </c>
      <c r="AU41" s="133">
        <v>1590</v>
      </c>
      <c r="AV41" s="205">
        <f t="shared" si="3"/>
        <v>93.499999999999858</v>
      </c>
      <c r="AW41" s="199">
        <f t="shared" si="32"/>
        <v>4594</v>
      </c>
      <c r="AX41" s="141">
        <f t="shared" si="33"/>
        <v>88.239999999999881</v>
      </c>
    </row>
    <row r="42" spans="2:50" x14ac:dyDescent="0.2">
      <c r="B42" s="133">
        <v>1610</v>
      </c>
      <c r="C42" s="205">
        <f t="shared" si="4"/>
        <v>94.338028169013867</v>
      </c>
      <c r="D42" s="199">
        <f t="shared" si="5"/>
        <v>4220</v>
      </c>
      <c r="E42" s="141">
        <f t="shared" si="6"/>
        <v>70.966666666666725</v>
      </c>
      <c r="F42" s="135"/>
      <c r="G42" s="133">
        <v>1610</v>
      </c>
      <c r="H42" s="205">
        <f t="shared" si="7"/>
        <v>94.338028169013867</v>
      </c>
      <c r="I42" s="199">
        <f t="shared" si="8"/>
        <v>4375</v>
      </c>
      <c r="J42" s="141">
        <f t="shared" si="9"/>
        <v>75.224999999999824</v>
      </c>
      <c r="L42" s="133">
        <v>1600</v>
      </c>
      <c r="M42" s="205">
        <f t="shared" si="0"/>
        <v>94.083333333333186</v>
      </c>
      <c r="N42" s="205">
        <f t="shared" si="34"/>
        <v>4100</v>
      </c>
      <c r="O42" s="207">
        <f t="shared" si="35"/>
        <v>75.599999999999937</v>
      </c>
      <c r="Q42" s="133">
        <v>1610</v>
      </c>
      <c r="R42" s="199">
        <f t="shared" si="12"/>
        <v>94.338028169013867</v>
      </c>
      <c r="S42" s="199">
        <f t="shared" si="13"/>
        <v>4144</v>
      </c>
      <c r="T42" s="141">
        <f t="shared" si="14"/>
        <v>79.380000000000123</v>
      </c>
      <c r="V42" s="133">
        <v>1600</v>
      </c>
      <c r="W42" s="199">
        <f t="shared" si="15"/>
        <v>94.338028169013867</v>
      </c>
      <c r="X42" s="199">
        <f t="shared" si="36"/>
        <v>3916.6666666666652</v>
      </c>
      <c r="Y42" s="141">
        <f t="shared" si="37"/>
        <v>79.666666666666686</v>
      </c>
      <c r="AA42" s="133">
        <v>1610</v>
      </c>
      <c r="AB42" s="199">
        <f t="shared" si="18"/>
        <v>94.338028169013867</v>
      </c>
      <c r="AC42" s="199">
        <f t="shared" si="19"/>
        <v>4882</v>
      </c>
      <c r="AD42" s="141">
        <f t="shared" si="20"/>
        <v>79.759999999999806</v>
      </c>
      <c r="AF42" s="212">
        <v>1600</v>
      </c>
      <c r="AG42" s="224">
        <f t="shared" si="1"/>
        <v>94.338028169013867</v>
      </c>
      <c r="AH42" s="221">
        <v>4700</v>
      </c>
      <c r="AI42" s="215">
        <v>79</v>
      </c>
      <c r="AK42" s="133">
        <v>1600</v>
      </c>
      <c r="AL42" s="199">
        <f t="shared" si="23"/>
        <v>94.083333333333186</v>
      </c>
      <c r="AM42" s="199">
        <f t="shared" si="30"/>
        <v>4780</v>
      </c>
      <c r="AN42" s="141">
        <f t="shared" si="31"/>
        <v>84.199999999999875</v>
      </c>
      <c r="AP42" s="212">
        <v>1600</v>
      </c>
      <c r="AQ42" s="224">
        <f t="shared" si="2"/>
        <v>94.338028169013867</v>
      </c>
      <c r="AR42" s="221">
        <v>4600</v>
      </c>
      <c r="AS42" s="215">
        <v>85</v>
      </c>
      <c r="AU42" s="133">
        <v>1600</v>
      </c>
      <c r="AV42" s="205">
        <f t="shared" si="3"/>
        <v>94.083333333333186</v>
      </c>
      <c r="AW42" s="199">
        <f t="shared" si="32"/>
        <v>4620</v>
      </c>
      <c r="AX42" s="141">
        <f t="shared" si="33"/>
        <v>88.199999999999875</v>
      </c>
    </row>
    <row r="43" spans="2:50" x14ac:dyDescent="0.2">
      <c r="B43" s="133">
        <v>1620</v>
      </c>
      <c r="C43" s="205">
        <f t="shared" si="4"/>
        <v>94.929577464788508</v>
      </c>
      <c r="D43" s="199">
        <f t="shared" si="5"/>
        <v>4240</v>
      </c>
      <c r="E43" s="141">
        <f t="shared" si="6"/>
        <v>70.933333333333394</v>
      </c>
      <c r="F43" s="135"/>
      <c r="G43" s="133">
        <v>1620</v>
      </c>
      <c r="H43" s="205">
        <f t="shared" si="7"/>
        <v>94.929577464788508</v>
      </c>
      <c r="I43" s="199">
        <f t="shared" si="8"/>
        <v>4400</v>
      </c>
      <c r="J43" s="141">
        <f t="shared" si="9"/>
        <v>75.199999999999818</v>
      </c>
      <c r="L43" s="133">
        <v>1610</v>
      </c>
      <c r="M43" s="205">
        <f t="shared" si="0"/>
        <v>94.666666666666515</v>
      </c>
      <c r="N43" s="205">
        <f t="shared" si="34"/>
        <v>4120</v>
      </c>
      <c r="O43" s="207">
        <f t="shared" si="35"/>
        <v>75.559999999999931</v>
      </c>
      <c r="Q43" s="133">
        <v>1620</v>
      </c>
      <c r="R43" s="199">
        <f t="shared" si="12"/>
        <v>94.929577464788508</v>
      </c>
      <c r="S43" s="199">
        <f t="shared" si="13"/>
        <v>4168</v>
      </c>
      <c r="T43" s="141">
        <f t="shared" si="14"/>
        <v>79.360000000000127</v>
      </c>
      <c r="V43" s="133">
        <v>1610</v>
      </c>
      <c r="W43" s="199">
        <f t="shared" si="15"/>
        <v>94.929577464788508</v>
      </c>
      <c r="X43" s="199">
        <f t="shared" si="36"/>
        <v>3938.3333333333317</v>
      </c>
      <c r="Y43" s="141">
        <f t="shared" si="37"/>
        <v>79.633333333333354</v>
      </c>
      <c r="AA43" s="133">
        <v>1620</v>
      </c>
      <c r="AB43" s="199">
        <f t="shared" si="18"/>
        <v>94.929577464788508</v>
      </c>
      <c r="AC43" s="199">
        <f t="shared" si="19"/>
        <v>4904</v>
      </c>
      <c r="AD43" s="141">
        <f t="shared" si="20"/>
        <v>79.7199999999998</v>
      </c>
      <c r="AF43" s="133">
        <v>1610</v>
      </c>
      <c r="AG43" s="199">
        <f t="shared" si="1"/>
        <v>94.929577464788508</v>
      </c>
      <c r="AH43" s="199">
        <f>AH42+(AH$117-AH$42)/75</f>
        <v>4720</v>
      </c>
      <c r="AI43" s="141">
        <f>AI42+(AI$117-AI$42)/75</f>
        <v>78.959999999999994</v>
      </c>
      <c r="AK43" s="133">
        <v>1610</v>
      </c>
      <c r="AL43" s="199">
        <f t="shared" si="23"/>
        <v>94.666666666666515</v>
      </c>
      <c r="AM43" s="199">
        <f t="shared" si="30"/>
        <v>4804</v>
      </c>
      <c r="AN43" s="141">
        <f t="shared" si="31"/>
        <v>84.159999999999869</v>
      </c>
      <c r="AP43" s="133">
        <v>1610</v>
      </c>
      <c r="AQ43" s="199">
        <f t="shared" si="2"/>
        <v>94.929577464788508</v>
      </c>
      <c r="AR43" s="199">
        <f>AR42+(AR$122-AR$42)/80</f>
        <v>4620</v>
      </c>
      <c r="AS43" s="141">
        <f>AS42+(AS$122-AS$42)/80</f>
        <v>84.95</v>
      </c>
      <c r="AU43" s="133">
        <v>1610</v>
      </c>
      <c r="AV43" s="205">
        <f t="shared" si="3"/>
        <v>94.666666666666515</v>
      </c>
      <c r="AW43" s="199">
        <f t="shared" si="32"/>
        <v>4646</v>
      </c>
      <c r="AX43" s="141">
        <f t="shared" si="33"/>
        <v>88.159999999999869</v>
      </c>
    </row>
    <row r="44" spans="2:50" x14ac:dyDescent="0.2">
      <c r="B44" s="133">
        <v>1630</v>
      </c>
      <c r="C44" s="205">
        <f t="shared" si="4"/>
        <v>95.521126760563149</v>
      </c>
      <c r="D44" s="199">
        <f t="shared" si="5"/>
        <v>4260</v>
      </c>
      <c r="E44" s="141">
        <f t="shared" si="6"/>
        <v>70.900000000000063</v>
      </c>
      <c r="F44" s="135"/>
      <c r="G44" s="133">
        <v>1630</v>
      </c>
      <c r="H44" s="205">
        <f t="shared" si="7"/>
        <v>95.521126760563149</v>
      </c>
      <c r="I44" s="199">
        <f t="shared" si="8"/>
        <v>4425</v>
      </c>
      <c r="J44" s="141">
        <f t="shared" si="9"/>
        <v>75.174999999999812</v>
      </c>
      <c r="L44" s="133">
        <v>1620</v>
      </c>
      <c r="M44" s="205">
        <f t="shared" si="0"/>
        <v>95.249999999999844</v>
      </c>
      <c r="N44" s="205">
        <f t="shared" si="34"/>
        <v>4140</v>
      </c>
      <c r="O44" s="207">
        <f t="shared" si="35"/>
        <v>75.519999999999925</v>
      </c>
      <c r="Q44" s="133">
        <v>1630</v>
      </c>
      <c r="R44" s="199">
        <f t="shared" si="12"/>
        <v>95.521126760563149</v>
      </c>
      <c r="S44" s="199">
        <f t="shared" si="13"/>
        <v>4192</v>
      </c>
      <c r="T44" s="141">
        <f t="shared" si="14"/>
        <v>79.340000000000131</v>
      </c>
      <c r="V44" s="133">
        <v>1620</v>
      </c>
      <c r="W44" s="199">
        <f t="shared" si="15"/>
        <v>95.521126760563149</v>
      </c>
      <c r="X44" s="199">
        <f t="shared" si="36"/>
        <v>3959.9999999999982</v>
      </c>
      <c r="Y44" s="141">
        <f t="shared" si="37"/>
        <v>79.600000000000023</v>
      </c>
      <c r="AA44" s="133">
        <v>1630</v>
      </c>
      <c r="AB44" s="199">
        <f t="shared" si="18"/>
        <v>95.521126760563149</v>
      </c>
      <c r="AC44" s="199">
        <f t="shared" si="19"/>
        <v>4926</v>
      </c>
      <c r="AD44" s="141">
        <f t="shared" si="20"/>
        <v>79.679999999999794</v>
      </c>
      <c r="AF44" s="133">
        <v>1620</v>
      </c>
      <c r="AG44" s="199">
        <f t="shared" si="1"/>
        <v>95.521126760563149</v>
      </c>
      <c r="AH44" s="199">
        <f t="shared" ref="AH44:AH107" si="38">AH43+(AH$117-AH$42)/75</f>
        <v>4740</v>
      </c>
      <c r="AI44" s="141">
        <f t="shared" ref="AI44:AI107" si="39">AI43+(AI$117-AI$42)/75</f>
        <v>78.919999999999987</v>
      </c>
      <c r="AK44" s="133">
        <v>1620</v>
      </c>
      <c r="AL44" s="199">
        <f t="shared" si="23"/>
        <v>95.249999999999844</v>
      </c>
      <c r="AM44" s="199">
        <f t="shared" si="30"/>
        <v>4828</v>
      </c>
      <c r="AN44" s="141">
        <f t="shared" si="31"/>
        <v>84.119999999999862</v>
      </c>
      <c r="AP44" s="133">
        <v>1620</v>
      </c>
      <c r="AQ44" s="199">
        <f t="shared" si="2"/>
        <v>95.521126760563149</v>
      </c>
      <c r="AR44" s="199">
        <f t="shared" ref="AR44:AR107" si="40">AR43+(AR$122-AR$42)/80</f>
        <v>4640</v>
      </c>
      <c r="AS44" s="141">
        <f t="shared" ref="AS44:AS107" si="41">AS43+(AS$122-AS$42)/80</f>
        <v>84.9</v>
      </c>
      <c r="AU44" s="133">
        <v>1620</v>
      </c>
      <c r="AV44" s="205">
        <f t="shared" si="3"/>
        <v>95.249999999999844</v>
      </c>
      <c r="AW44" s="199">
        <f t="shared" si="32"/>
        <v>4672</v>
      </c>
      <c r="AX44" s="141">
        <f t="shared" si="33"/>
        <v>88.119999999999862</v>
      </c>
    </row>
    <row r="45" spans="2:50" x14ac:dyDescent="0.2">
      <c r="B45" s="133">
        <v>1640</v>
      </c>
      <c r="C45" s="205">
        <f t="shared" si="4"/>
        <v>96.11267605633779</v>
      </c>
      <c r="D45" s="199">
        <f t="shared" si="5"/>
        <v>4280</v>
      </c>
      <c r="E45" s="141">
        <f t="shared" si="6"/>
        <v>70.866666666666731</v>
      </c>
      <c r="F45" s="135"/>
      <c r="G45" s="133">
        <v>1640</v>
      </c>
      <c r="H45" s="205">
        <f t="shared" si="7"/>
        <v>96.11267605633779</v>
      </c>
      <c r="I45" s="199">
        <f t="shared" si="8"/>
        <v>4450</v>
      </c>
      <c r="J45" s="141">
        <f t="shared" si="9"/>
        <v>75.149999999999807</v>
      </c>
      <c r="L45" s="133">
        <v>1630</v>
      </c>
      <c r="M45" s="205">
        <f t="shared" si="0"/>
        <v>95.833333333333172</v>
      </c>
      <c r="N45" s="205">
        <f t="shared" si="34"/>
        <v>4160</v>
      </c>
      <c r="O45" s="207">
        <f t="shared" si="35"/>
        <v>75.479999999999919</v>
      </c>
      <c r="Q45" s="133">
        <v>1640</v>
      </c>
      <c r="R45" s="199">
        <f t="shared" si="12"/>
        <v>96.11267605633779</v>
      </c>
      <c r="S45" s="199">
        <f t="shared" si="13"/>
        <v>4216</v>
      </c>
      <c r="T45" s="141">
        <f t="shared" si="14"/>
        <v>79.320000000000135</v>
      </c>
      <c r="V45" s="133">
        <v>1630</v>
      </c>
      <c r="W45" s="199">
        <f t="shared" si="15"/>
        <v>96.11267605633779</v>
      </c>
      <c r="X45" s="199">
        <f t="shared" si="36"/>
        <v>3981.6666666666647</v>
      </c>
      <c r="Y45" s="141">
        <f t="shared" si="37"/>
        <v>79.566666666666691</v>
      </c>
      <c r="AA45" s="133">
        <v>1640</v>
      </c>
      <c r="AB45" s="199">
        <f t="shared" si="18"/>
        <v>96.11267605633779</v>
      </c>
      <c r="AC45" s="199">
        <f t="shared" si="19"/>
        <v>4948</v>
      </c>
      <c r="AD45" s="141">
        <f t="shared" si="20"/>
        <v>79.639999999999787</v>
      </c>
      <c r="AF45" s="133">
        <v>1630</v>
      </c>
      <c r="AG45" s="199">
        <f t="shared" si="1"/>
        <v>96.11267605633779</v>
      </c>
      <c r="AH45" s="199">
        <f t="shared" si="38"/>
        <v>4760</v>
      </c>
      <c r="AI45" s="141">
        <f t="shared" si="39"/>
        <v>78.879999999999981</v>
      </c>
      <c r="AK45" s="133">
        <v>1630</v>
      </c>
      <c r="AL45" s="199">
        <f t="shared" si="23"/>
        <v>95.833333333333172</v>
      </c>
      <c r="AM45" s="199">
        <f t="shared" si="30"/>
        <v>4852</v>
      </c>
      <c r="AN45" s="141">
        <f t="shared" si="31"/>
        <v>84.079999999999856</v>
      </c>
      <c r="AP45" s="133">
        <v>1630</v>
      </c>
      <c r="AQ45" s="199">
        <f t="shared" si="2"/>
        <v>96.11267605633779</v>
      </c>
      <c r="AR45" s="199">
        <f t="shared" si="40"/>
        <v>4660</v>
      </c>
      <c r="AS45" s="141">
        <f t="shared" si="41"/>
        <v>84.850000000000009</v>
      </c>
      <c r="AU45" s="133">
        <v>1630</v>
      </c>
      <c r="AV45" s="205">
        <f t="shared" si="3"/>
        <v>95.833333333333172</v>
      </c>
      <c r="AW45" s="199">
        <f t="shared" si="32"/>
        <v>4698</v>
      </c>
      <c r="AX45" s="141">
        <f t="shared" si="33"/>
        <v>88.079999999999856</v>
      </c>
    </row>
    <row r="46" spans="2:50" x14ac:dyDescent="0.2">
      <c r="B46" s="133">
        <v>1650</v>
      </c>
      <c r="C46" s="205">
        <f t="shared" si="4"/>
        <v>96.704225352112431</v>
      </c>
      <c r="D46" s="199">
        <f t="shared" si="5"/>
        <v>4300</v>
      </c>
      <c r="E46" s="141">
        <f t="shared" si="6"/>
        <v>70.8333333333334</v>
      </c>
      <c r="F46" s="135"/>
      <c r="G46" s="133">
        <v>1650</v>
      </c>
      <c r="H46" s="205">
        <f t="shared" si="7"/>
        <v>96.704225352112431</v>
      </c>
      <c r="I46" s="199">
        <f t="shared" si="8"/>
        <v>4475</v>
      </c>
      <c r="J46" s="141">
        <f t="shared" si="9"/>
        <v>75.124999999999801</v>
      </c>
      <c r="L46" s="133">
        <v>1640</v>
      </c>
      <c r="M46" s="205">
        <f t="shared" si="0"/>
        <v>96.416666666666501</v>
      </c>
      <c r="N46" s="205">
        <f t="shared" si="34"/>
        <v>4180</v>
      </c>
      <c r="O46" s="207">
        <f t="shared" si="35"/>
        <v>75.439999999999912</v>
      </c>
      <c r="Q46" s="133">
        <v>1650</v>
      </c>
      <c r="R46" s="199">
        <f t="shared" si="12"/>
        <v>96.704225352112431</v>
      </c>
      <c r="S46" s="199">
        <f t="shared" si="13"/>
        <v>4240</v>
      </c>
      <c r="T46" s="141">
        <f t="shared" si="14"/>
        <v>79.300000000000139</v>
      </c>
      <c r="V46" s="133">
        <v>1640</v>
      </c>
      <c r="W46" s="199">
        <f t="shared" si="15"/>
        <v>96.704225352112431</v>
      </c>
      <c r="X46" s="199">
        <f t="shared" si="36"/>
        <v>4003.3333333333312</v>
      </c>
      <c r="Y46" s="141">
        <f t="shared" si="37"/>
        <v>79.53333333333336</v>
      </c>
      <c r="AA46" s="133">
        <v>1650</v>
      </c>
      <c r="AB46" s="199">
        <f t="shared" si="18"/>
        <v>96.704225352112431</v>
      </c>
      <c r="AC46" s="199">
        <f t="shared" si="19"/>
        <v>4970</v>
      </c>
      <c r="AD46" s="141">
        <f t="shared" si="20"/>
        <v>79.599999999999781</v>
      </c>
      <c r="AF46" s="133">
        <v>1640</v>
      </c>
      <c r="AG46" s="199">
        <f t="shared" si="1"/>
        <v>96.704225352112431</v>
      </c>
      <c r="AH46" s="199">
        <f t="shared" si="38"/>
        <v>4780</v>
      </c>
      <c r="AI46" s="141">
        <f t="shared" si="39"/>
        <v>78.839999999999975</v>
      </c>
      <c r="AK46" s="133">
        <v>1640</v>
      </c>
      <c r="AL46" s="199">
        <f t="shared" si="23"/>
        <v>96.416666666666501</v>
      </c>
      <c r="AM46" s="199">
        <f t="shared" si="30"/>
        <v>4876</v>
      </c>
      <c r="AN46" s="141">
        <f t="shared" si="31"/>
        <v>84.03999999999985</v>
      </c>
      <c r="AP46" s="133">
        <v>1640</v>
      </c>
      <c r="AQ46" s="199">
        <f t="shared" si="2"/>
        <v>96.704225352112431</v>
      </c>
      <c r="AR46" s="199">
        <f t="shared" si="40"/>
        <v>4680</v>
      </c>
      <c r="AS46" s="141">
        <f t="shared" si="41"/>
        <v>84.800000000000011</v>
      </c>
      <c r="AU46" s="133">
        <v>1640</v>
      </c>
      <c r="AV46" s="205">
        <f t="shared" si="3"/>
        <v>96.416666666666501</v>
      </c>
      <c r="AW46" s="199">
        <f t="shared" si="32"/>
        <v>4724</v>
      </c>
      <c r="AX46" s="141">
        <f t="shared" si="33"/>
        <v>88.03999999999985</v>
      </c>
    </row>
    <row r="47" spans="2:50" x14ac:dyDescent="0.2">
      <c r="B47" s="133">
        <v>1660</v>
      </c>
      <c r="C47" s="205">
        <f t="shared" si="4"/>
        <v>97.295774647887072</v>
      </c>
      <c r="D47" s="199">
        <f t="shared" si="5"/>
        <v>4320</v>
      </c>
      <c r="E47" s="141">
        <f t="shared" si="6"/>
        <v>70.800000000000068</v>
      </c>
      <c r="F47" s="135"/>
      <c r="G47" s="133">
        <v>1660</v>
      </c>
      <c r="H47" s="205">
        <f t="shared" si="7"/>
        <v>97.295774647887072</v>
      </c>
      <c r="I47" s="199">
        <f t="shared" si="8"/>
        <v>4500</v>
      </c>
      <c r="J47" s="141">
        <f t="shared" si="9"/>
        <v>75.099999999999795</v>
      </c>
      <c r="L47" s="133">
        <v>1650</v>
      </c>
      <c r="M47" s="205">
        <f t="shared" si="0"/>
        <v>96.999999999999829</v>
      </c>
      <c r="N47" s="205">
        <f t="shared" si="34"/>
        <v>4200</v>
      </c>
      <c r="O47" s="207">
        <f t="shared" si="35"/>
        <v>75.399999999999906</v>
      </c>
      <c r="Q47" s="133">
        <v>1660</v>
      </c>
      <c r="R47" s="199">
        <f t="shared" si="12"/>
        <v>97.295774647887072</v>
      </c>
      <c r="S47" s="199">
        <f t="shared" si="13"/>
        <v>4264</v>
      </c>
      <c r="T47" s="141">
        <f t="shared" si="14"/>
        <v>79.280000000000143</v>
      </c>
      <c r="V47" s="133">
        <v>1650</v>
      </c>
      <c r="W47" s="199">
        <f t="shared" si="15"/>
        <v>97.295774647887072</v>
      </c>
      <c r="X47" s="199">
        <f t="shared" si="36"/>
        <v>4024.9999999999977</v>
      </c>
      <c r="Y47" s="141">
        <f t="shared" si="37"/>
        <v>79.500000000000028</v>
      </c>
      <c r="AA47" s="133">
        <v>1660</v>
      </c>
      <c r="AB47" s="199">
        <f t="shared" si="18"/>
        <v>97.295774647887072</v>
      </c>
      <c r="AC47" s="199">
        <f t="shared" si="19"/>
        <v>4992</v>
      </c>
      <c r="AD47" s="141">
        <f t="shared" si="20"/>
        <v>79.559999999999775</v>
      </c>
      <c r="AF47" s="133">
        <v>1650</v>
      </c>
      <c r="AG47" s="199">
        <f t="shared" si="1"/>
        <v>97.295774647887072</v>
      </c>
      <c r="AH47" s="199">
        <f t="shared" si="38"/>
        <v>4800</v>
      </c>
      <c r="AI47" s="141">
        <f t="shared" si="39"/>
        <v>78.799999999999969</v>
      </c>
      <c r="AK47" s="133">
        <v>1650</v>
      </c>
      <c r="AL47" s="199">
        <f t="shared" si="23"/>
        <v>96.999999999999829</v>
      </c>
      <c r="AM47" s="199">
        <f t="shared" si="30"/>
        <v>4900</v>
      </c>
      <c r="AN47" s="141">
        <f t="shared" si="31"/>
        <v>83.999999999999844</v>
      </c>
      <c r="AP47" s="133">
        <v>1650</v>
      </c>
      <c r="AQ47" s="199">
        <f t="shared" si="2"/>
        <v>97.295774647887072</v>
      </c>
      <c r="AR47" s="199">
        <f t="shared" si="40"/>
        <v>4700</v>
      </c>
      <c r="AS47" s="141">
        <f t="shared" si="41"/>
        <v>84.750000000000014</v>
      </c>
      <c r="AU47" s="133">
        <v>1650</v>
      </c>
      <c r="AV47" s="205">
        <f t="shared" si="3"/>
        <v>96.999999999999829</v>
      </c>
      <c r="AW47" s="199">
        <f t="shared" si="32"/>
        <v>4750</v>
      </c>
      <c r="AX47" s="141">
        <f t="shared" si="33"/>
        <v>87.999999999999844</v>
      </c>
    </row>
    <row r="48" spans="2:50" x14ac:dyDescent="0.2">
      <c r="B48" s="133">
        <v>1670</v>
      </c>
      <c r="C48" s="205">
        <f t="shared" si="4"/>
        <v>97.887323943661713</v>
      </c>
      <c r="D48" s="199">
        <f t="shared" si="5"/>
        <v>4340</v>
      </c>
      <c r="E48" s="141">
        <f t="shared" si="6"/>
        <v>70.766666666666737</v>
      </c>
      <c r="F48" s="135"/>
      <c r="G48" s="133">
        <v>1670</v>
      </c>
      <c r="H48" s="205">
        <f t="shared" si="7"/>
        <v>97.887323943661713</v>
      </c>
      <c r="I48" s="199">
        <f t="shared" si="8"/>
        <v>4525</v>
      </c>
      <c r="J48" s="141">
        <f t="shared" si="9"/>
        <v>75.07499999999979</v>
      </c>
      <c r="L48" s="133">
        <v>1660</v>
      </c>
      <c r="M48" s="205">
        <f t="shared" si="0"/>
        <v>97.583333333333158</v>
      </c>
      <c r="N48" s="205">
        <f t="shared" si="34"/>
        <v>4220</v>
      </c>
      <c r="O48" s="207">
        <f t="shared" si="35"/>
        <v>75.3599999999999</v>
      </c>
      <c r="Q48" s="133">
        <v>1670</v>
      </c>
      <c r="R48" s="199">
        <f t="shared" si="12"/>
        <v>97.887323943661713</v>
      </c>
      <c r="S48" s="199">
        <f t="shared" si="13"/>
        <v>4288</v>
      </c>
      <c r="T48" s="141">
        <f t="shared" si="14"/>
        <v>79.260000000000147</v>
      </c>
      <c r="V48" s="133">
        <v>1660</v>
      </c>
      <c r="W48" s="199">
        <f t="shared" si="15"/>
        <v>97.887323943661713</v>
      </c>
      <c r="X48" s="199">
        <f t="shared" si="36"/>
        <v>4046.6666666666642</v>
      </c>
      <c r="Y48" s="141">
        <f t="shared" si="37"/>
        <v>79.466666666666697</v>
      </c>
      <c r="AA48" s="133">
        <v>1670</v>
      </c>
      <c r="AB48" s="199">
        <f t="shared" si="18"/>
        <v>97.887323943661713</v>
      </c>
      <c r="AC48" s="199">
        <f t="shared" si="19"/>
        <v>5014</v>
      </c>
      <c r="AD48" s="141">
        <f t="shared" si="20"/>
        <v>79.519999999999769</v>
      </c>
      <c r="AF48" s="133">
        <v>1660</v>
      </c>
      <c r="AG48" s="199">
        <f t="shared" si="1"/>
        <v>97.887323943661713</v>
      </c>
      <c r="AH48" s="199">
        <f t="shared" si="38"/>
        <v>4820</v>
      </c>
      <c r="AI48" s="141">
        <f t="shared" si="39"/>
        <v>78.759999999999962</v>
      </c>
      <c r="AK48" s="133">
        <v>1660</v>
      </c>
      <c r="AL48" s="199">
        <f t="shared" si="23"/>
        <v>97.583333333333158</v>
      </c>
      <c r="AM48" s="199">
        <f t="shared" si="30"/>
        <v>4924</v>
      </c>
      <c r="AN48" s="141">
        <f t="shared" si="31"/>
        <v>83.959999999999837</v>
      </c>
      <c r="AP48" s="133">
        <v>1660</v>
      </c>
      <c r="AQ48" s="199">
        <f t="shared" si="2"/>
        <v>97.887323943661713</v>
      </c>
      <c r="AR48" s="199">
        <f t="shared" si="40"/>
        <v>4720</v>
      </c>
      <c r="AS48" s="141">
        <f t="shared" si="41"/>
        <v>84.700000000000017</v>
      </c>
      <c r="AU48" s="133">
        <v>1660</v>
      </c>
      <c r="AV48" s="205">
        <f t="shared" si="3"/>
        <v>97.583333333333158</v>
      </c>
      <c r="AW48" s="199">
        <f t="shared" si="32"/>
        <v>4776</v>
      </c>
      <c r="AX48" s="141">
        <f t="shared" si="33"/>
        <v>87.959999999999837</v>
      </c>
    </row>
    <row r="49" spans="2:50" x14ac:dyDescent="0.2">
      <c r="B49" s="133">
        <v>1680</v>
      </c>
      <c r="C49" s="205">
        <f t="shared" si="4"/>
        <v>98.478873239436354</v>
      </c>
      <c r="D49" s="199">
        <f t="shared" si="5"/>
        <v>4360</v>
      </c>
      <c r="E49" s="141">
        <f t="shared" si="6"/>
        <v>70.733333333333405</v>
      </c>
      <c r="F49" s="135"/>
      <c r="G49" s="133">
        <v>1680</v>
      </c>
      <c r="H49" s="205">
        <f t="shared" si="7"/>
        <v>98.478873239436354</v>
      </c>
      <c r="I49" s="199">
        <f t="shared" si="8"/>
        <v>4550</v>
      </c>
      <c r="J49" s="141">
        <f t="shared" si="9"/>
        <v>75.049999999999784</v>
      </c>
      <c r="L49" s="133">
        <v>1670</v>
      </c>
      <c r="M49" s="205">
        <f t="shared" si="0"/>
        <v>98.166666666666487</v>
      </c>
      <c r="N49" s="205">
        <f t="shared" si="34"/>
        <v>4240</v>
      </c>
      <c r="O49" s="207">
        <f t="shared" si="35"/>
        <v>75.319999999999894</v>
      </c>
      <c r="Q49" s="133">
        <v>1680</v>
      </c>
      <c r="R49" s="199">
        <f t="shared" si="12"/>
        <v>98.478873239436354</v>
      </c>
      <c r="S49" s="199">
        <f t="shared" si="13"/>
        <v>4312</v>
      </c>
      <c r="T49" s="141">
        <f t="shared" si="14"/>
        <v>79.240000000000151</v>
      </c>
      <c r="V49" s="133">
        <v>1670</v>
      </c>
      <c r="W49" s="199">
        <f t="shared" si="15"/>
        <v>98.478873239436354</v>
      </c>
      <c r="X49" s="199">
        <f t="shared" si="36"/>
        <v>4068.3333333333308</v>
      </c>
      <c r="Y49" s="141">
        <f t="shared" si="37"/>
        <v>79.433333333333366</v>
      </c>
      <c r="AA49" s="133">
        <v>1680</v>
      </c>
      <c r="AB49" s="199">
        <f t="shared" si="18"/>
        <v>98.478873239436354</v>
      </c>
      <c r="AC49" s="199">
        <f t="shared" si="19"/>
        <v>5036</v>
      </c>
      <c r="AD49" s="141">
        <f t="shared" si="20"/>
        <v>79.479999999999762</v>
      </c>
      <c r="AF49" s="133">
        <v>1670</v>
      </c>
      <c r="AG49" s="199">
        <f t="shared" si="1"/>
        <v>98.478873239436354</v>
      </c>
      <c r="AH49" s="199">
        <f t="shared" si="38"/>
        <v>4840</v>
      </c>
      <c r="AI49" s="141">
        <f t="shared" si="39"/>
        <v>78.719999999999956</v>
      </c>
      <c r="AK49" s="133">
        <v>1670</v>
      </c>
      <c r="AL49" s="199">
        <f t="shared" si="23"/>
        <v>98.166666666666487</v>
      </c>
      <c r="AM49" s="199">
        <f t="shared" si="30"/>
        <v>4948</v>
      </c>
      <c r="AN49" s="141">
        <f t="shared" si="31"/>
        <v>83.919999999999831</v>
      </c>
      <c r="AP49" s="133">
        <v>1670</v>
      </c>
      <c r="AQ49" s="199">
        <f t="shared" si="2"/>
        <v>98.478873239436354</v>
      </c>
      <c r="AR49" s="199">
        <f t="shared" si="40"/>
        <v>4740</v>
      </c>
      <c r="AS49" s="141">
        <f t="shared" si="41"/>
        <v>84.65000000000002</v>
      </c>
      <c r="AU49" s="133">
        <v>1670</v>
      </c>
      <c r="AV49" s="205">
        <f t="shared" si="3"/>
        <v>98.166666666666487</v>
      </c>
      <c r="AW49" s="199">
        <f t="shared" si="32"/>
        <v>4802</v>
      </c>
      <c r="AX49" s="141">
        <f t="shared" si="33"/>
        <v>87.919999999999831</v>
      </c>
    </row>
    <row r="50" spans="2:50" x14ac:dyDescent="0.2">
      <c r="B50" s="133">
        <v>1690</v>
      </c>
      <c r="C50" s="205">
        <f t="shared" si="4"/>
        <v>99.070422535210994</v>
      </c>
      <c r="D50" s="199">
        <f t="shared" si="5"/>
        <v>4380</v>
      </c>
      <c r="E50" s="141">
        <f t="shared" si="6"/>
        <v>70.700000000000074</v>
      </c>
      <c r="F50" s="135"/>
      <c r="G50" s="133">
        <v>1690</v>
      </c>
      <c r="H50" s="205">
        <f t="shared" si="7"/>
        <v>99.070422535210994</v>
      </c>
      <c r="I50" s="199">
        <f t="shared" si="8"/>
        <v>4575</v>
      </c>
      <c r="J50" s="141">
        <f t="shared" si="9"/>
        <v>75.024999999999778</v>
      </c>
      <c r="L50" s="133">
        <v>1680</v>
      </c>
      <c r="M50" s="205">
        <f t="shared" si="0"/>
        <v>98.749999999999815</v>
      </c>
      <c r="N50" s="205">
        <f t="shared" si="34"/>
        <v>4260</v>
      </c>
      <c r="O50" s="207">
        <f t="shared" si="35"/>
        <v>75.279999999999887</v>
      </c>
      <c r="Q50" s="133">
        <v>1690</v>
      </c>
      <c r="R50" s="199">
        <f t="shared" si="12"/>
        <v>99.070422535210994</v>
      </c>
      <c r="S50" s="199">
        <f t="shared" si="13"/>
        <v>4336</v>
      </c>
      <c r="T50" s="141">
        <f t="shared" si="14"/>
        <v>79.220000000000155</v>
      </c>
      <c r="V50" s="133">
        <v>1680</v>
      </c>
      <c r="W50" s="199">
        <f t="shared" si="15"/>
        <v>99.070422535210994</v>
      </c>
      <c r="X50" s="199">
        <f t="shared" si="36"/>
        <v>4089.9999999999973</v>
      </c>
      <c r="Y50" s="141">
        <f t="shared" si="37"/>
        <v>79.400000000000034</v>
      </c>
      <c r="AA50" s="133">
        <v>1690</v>
      </c>
      <c r="AB50" s="199">
        <f t="shared" si="18"/>
        <v>99.070422535210994</v>
      </c>
      <c r="AC50" s="199">
        <f t="shared" si="19"/>
        <v>5058</v>
      </c>
      <c r="AD50" s="141">
        <f t="shared" si="20"/>
        <v>79.439999999999756</v>
      </c>
      <c r="AF50" s="133">
        <v>1680</v>
      </c>
      <c r="AG50" s="199">
        <f t="shared" si="1"/>
        <v>99.070422535210994</v>
      </c>
      <c r="AH50" s="199">
        <f t="shared" si="38"/>
        <v>4860</v>
      </c>
      <c r="AI50" s="141">
        <f t="shared" si="39"/>
        <v>78.67999999999995</v>
      </c>
      <c r="AK50" s="133">
        <v>1680</v>
      </c>
      <c r="AL50" s="199">
        <f t="shared" si="23"/>
        <v>98.749999999999815</v>
      </c>
      <c r="AM50" s="199">
        <f t="shared" si="30"/>
        <v>4972</v>
      </c>
      <c r="AN50" s="141">
        <f t="shared" si="31"/>
        <v>83.879999999999825</v>
      </c>
      <c r="AP50" s="133">
        <v>1680</v>
      </c>
      <c r="AQ50" s="199">
        <f t="shared" si="2"/>
        <v>99.070422535210994</v>
      </c>
      <c r="AR50" s="199">
        <f t="shared" si="40"/>
        <v>4760</v>
      </c>
      <c r="AS50" s="141">
        <f t="shared" si="41"/>
        <v>84.600000000000023</v>
      </c>
      <c r="AU50" s="133">
        <v>1680</v>
      </c>
      <c r="AV50" s="205">
        <f t="shared" si="3"/>
        <v>98.749999999999815</v>
      </c>
      <c r="AW50" s="199">
        <f t="shared" si="32"/>
        <v>4828</v>
      </c>
      <c r="AX50" s="141">
        <f t="shared" si="33"/>
        <v>87.879999999999825</v>
      </c>
    </row>
    <row r="51" spans="2:50" x14ac:dyDescent="0.2">
      <c r="B51" s="133">
        <v>1700</v>
      </c>
      <c r="C51" s="205">
        <f t="shared" si="4"/>
        <v>99.661971830985635</v>
      </c>
      <c r="D51" s="199">
        <f t="shared" si="5"/>
        <v>4400</v>
      </c>
      <c r="E51" s="141">
        <f t="shared" si="6"/>
        <v>70.666666666666742</v>
      </c>
      <c r="F51" s="135"/>
      <c r="G51" s="212">
        <v>1699</v>
      </c>
      <c r="H51" s="213">
        <f t="shared" si="7"/>
        <v>99.661971830985635</v>
      </c>
      <c r="I51" s="221">
        <v>4600</v>
      </c>
      <c r="J51" s="215">
        <v>75</v>
      </c>
      <c r="L51" s="133">
        <v>1690</v>
      </c>
      <c r="M51" s="205">
        <f t="shared" si="0"/>
        <v>99.333333333333144</v>
      </c>
      <c r="N51" s="205">
        <f t="shared" si="34"/>
        <v>4280</v>
      </c>
      <c r="O51" s="207">
        <f t="shared" si="35"/>
        <v>75.239999999999881</v>
      </c>
      <c r="Q51" s="133">
        <v>1700</v>
      </c>
      <c r="R51" s="199">
        <f t="shared" si="12"/>
        <v>99.661971830985635</v>
      </c>
      <c r="S51" s="199">
        <f t="shared" si="13"/>
        <v>4360</v>
      </c>
      <c r="T51" s="141">
        <f t="shared" si="14"/>
        <v>79.200000000000159</v>
      </c>
      <c r="V51" s="133">
        <v>1690</v>
      </c>
      <c r="W51" s="199">
        <f t="shared" si="15"/>
        <v>99.661971830985635</v>
      </c>
      <c r="X51" s="199">
        <f t="shared" si="36"/>
        <v>4111.6666666666642</v>
      </c>
      <c r="Y51" s="141">
        <f t="shared" si="37"/>
        <v>79.366666666666703</v>
      </c>
      <c r="AA51" s="133">
        <v>1700</v>
      </c>
      <c r="AB51" s="199">
        <f t="shared" si="18"/>
        <v>99.661971830985635</v>
      </c>
      <c r="AC51" s="199">
        <f t="shared" si="19"/>
        <v>5080</v>
      </c>
      <c r="AD51" s="141">
        <f t="shared" si="20"/>
        <v>79.39999999999975</v>
      </c>
      <c r="AF51" s="133">
        <v>1690</v>
      </c>
      <c r="AG51" s="199">
        <f t="shared" si="1"/>
        <v>99.661971830985635</v>
      </c>
      <c r="AH51" s="199">
        <f t="shared" si="38"/>
        <v>4880</v>
      </c>
      <c r="AI51" s="141">
        <f t="shared" si="39"/>
        <v>78.639999999999944</v>
      </c>
      <c r="AK51" s="133">
        <v>1690</v>
      </c>
      <c r="AL51" s="199">
        <f t="shared" si="23"/>
        <v>99.333333333333144</v>
      </c>
      <c r="AM51" s="199">
        <f t="shared" si="30"/>
        <v>4996</v>
      </c>
      <c r="AN51" s="141">
        <f t="shared" si="31"/>
        <v>83.839999999999819</v>
      </c>
      <c r="AP51" s="133">
        <v>1690</v>
      </c>
      <c r="AQ51" s="199">
        <f t="shared" si="2"/>
        <v>99.661971830985635</v>
      </c>
      <c r="AR51" s="199">
        <f t="shared" si="40"/>
        <v>4780</v>
      </c>
      <c r="AS51" s="141">
        <f t="shared" si="41"/>
        <v>84.550000000000026</v>
      </c>
      <c r="AU51" s="133">
        <v>1690</v>
      </c>
      <c r="AV51" s="205">
        <f t="shared" si="3"/>
        <v>99.333333333333144</v>
      </c>
      <c r="AW51" s="199">
        <f t="shared" si="32"/>
        <v>4854</v>
      </c>
      <c r="AX51" s="141">
        <f t="shared" si="33"/>
        <v>87.839999999999819</v>
      </c>
    </row>
    <row r="52" spans="2:50" x14ac:dyDescent="0.2">
      <c r="B52" s="133">
        <v>1710</v>
      </c>
      <c r="C52" s="205">
        <f t="shared" si="4"/>
        <v>100.25352112676028</v>
      </c>
      <c r="D52" s="199">
        <f t="shared" si="5"/>
        <v>4420</v>
      </c>
      <c r="E52" s="141">
        <f t="shared" si="6"/>
        <v>70.633333333333411</v>
      </c>
      <c r="F52" s="135"/>
      <c r="G52" s="212">
        <v>1700</v>
      </c>
      <c r="H52" s="213">
        <f t="shared" si="7"/>
        <v>100.25352112676028</v>
      </c>
      <c r="I52" s="221">
        <v>4300</v>
      </c>
      <c r="J52" s="215">
        <v>71</v>
      </c>
      <c r="L52" s="133">
        <v>1700</v>
      </c>
      <c r="M52" s="205">
        <f t="shared" si="0"/>
        <v>99.916666666666472</v>
      </c>
      <c r="N52" s="205">
        <f t="shared" si="34"/>
        <v>4300</v>
      </c>
      <c r="O52" s="207">
        <f t="shared" si="35"/>
        <v>75.199999999999875</v>
      </c>
      <c r="Q52" s="133">
        <v>1710</v>
      </c>
      <c r="R52" s="199">
        <f t="shared" si="12"/>
        <v>100.25352112676028</v>
      </c>
      <c r="S52" s="199">
        <f t="shared" si="13"/>
        <v>4384</v>
      </c>
      <c r="T52" s="141">
        <f t="shared" si="14"/>
        <v>79.180000000000163</v>
      </c>
      <c r="V52" s="133">
        <v>1700</v>
      </c>
      <c r="W52" s="199">
        <f t="shared" si="15"/>
        <v>100.25352112676028</v>
      </c>
      <c r="X52" s="199">
        <f t="shared" si="36"/>
        <v>4133.3333333333312</v>
      </c>
      <c r="Y52" s="141">
        <f t="shared" si="37"/>
        <v>79.333333333333371</v>
      </c>
      <c r="AA52" s="133">
        <v>1710</v>
      </c>
      <c r="AB52" s="199">
        <f t="shared" si="18"/>
        <v>100.25352112676028</v>
      </c>
      <c r="AC52" s="199">
        <f t="shared" si="19"/>
        <v>5102</v>
      </c>
      <c r="AD52" s="141">
        <f t="shared" si="20"/>
        <v>79.359999999999744</v>
      </c>
      <c r="AF52" s="133">
        <v>1700</v>
      </c>
      <c r="AG52" s="199">
        <f t="shared" si="1"/>
        <v>100.25352112676028</v>
      </c>
      <c r="AH52" s="199">
        <f t="shared" si="38"/>
        <v>4900</v>
      </c>
      <c r="AI52" s="141">
        <f t="shared" si="39"/>
        <v>78.599999999999937</v>
      </c>
      <c r="AK52" s="133">
        <v>1700</v>
      </c>
      <c r="AL52" s="199">
        <f t="shared" si="23"/>
        <v>99.916666666666472</v>
      </c>
      <c r="AM52" s="199">
        <f t="shared" si="30"/>
        <v>5020</v>
      </c>
      <c r="AN52" s="141">
        <f t="shared" si="31"/>
        <v>83.799999999999812</v>
      </c>
      <c r="AP52" s="133">
        <v>1700</v>
      </c>
      <c r="AQ52" s="199">
        <f t="shared" si="2"/>
        <v>100.25352112676028</v>
      </c>
      <c r="AR52" s="199">
        <f t="shared" si="40"/>
        <v>4800</v>
      </c>
      <c r="AS52" s="141">
        <f t="shared" si="41"/>
        <v>84.500000000000028</v>
      </c>
      <c r="AU52" s="133">
        <v>1700</v>
      </c>
      <c r="AV52" s="205">
        <f t="shared" si="3"/>
        <v>99.916666666666472</v>
      </c>
      <c r="AW52" s="199">
        <f t="shared" si="32"/>
        <v>4880</v>
      </c>
      <c r="AX52" s="141">
        <f t="shared" si="33"/>
        <v>87.799999999999812</v>
      </c>
    </row>
    <row r="53" spans="2:50" x14ac:dyDescent="0.2">
      <c r="B53" s="133">
        <v>1720</v>
      </c>
      <c r="C53" s="205">
        <f t="shared" si="4"/>
        <v>100.84507042253492</v>
      </c>
      <c r="D53" s="199">
        <f t="shared" si="5"/>
        <v>4440</v>
      </c>
      <c r="E53" s="141">
        <f t="shared" si="6"/>
        <v>70.60000000000008</v>
      </c>
      <c r="F53" s="135"/>
      <c r="G53" s="133">
        <v>1710</v>
      </c>
      <c r="H53" s="205">
        <f t="shared" si="7"/>
        <v>100.84507042253492</v>
      </c>
      <c r="I53" s="205">
        <f>I52+(I$122-I$52)/70</f>
        <v>4317.1428571428569</v>
      </c>
      <c r="J53" s="207">
        <f>J52+(J$122-J$52)/70</f>
        <v>70.98571428571428</v>
      </c>
      <c r="L53" s="133">
        <v>1710</v>
      </c>
      <c r="M53" s="205">
        <f t="shared" si="0"/>
        <v>100.4999999999998</v>
      </c>
      <c r="N53" s="205">
        <f t="shared" si="34"/>
        <v>4320</v>
      </c>
      <c r="O53" s="207">
        <f t="shared" si="35"/>
        <v>75.159999999999869</v>
      </c>
      <c r="Q53" s="133">
        <v>1720</v>
      </c>
      <c r="R53" s="199">
        <f t="shared" si="12"/>
        <v>100.84507042253492</v>
      </c>
      <c r="S53" s="199">
        <f t="shared" si="13"/>
        <v>4408</v>
      </c>
      <c r="T53" s="141">
        <f t="shared" si="14"/>
        <v>79.160000000000167</v>
      </c>
      <c r="V53" s="133">
        <v>1710</v>
      </c>
      <c r="W53" s="199">
        <f t="shared" si="15"/>
        <v>100.84507042253492</v>
      </c>
      <c r="X53" s="199">
        <f t="shared" si="36"/>
        <v>4154.9999999999982</v>
      </c>
      <c r="Y53" s="141">
        <f t="shared" si="37"/>
        <v>79.30000000000004</v>
      </c>
      <c r="AA53" s="133">
        <v>1720</v>
      </c>
      <c r="AB53" s="199">
        <f t="shared" si="18"/>
        <v>100.84507042253492</v>
      </c>
      <c r="AC53" s="199">
        <f t="shared" si="19"/>
        <v>5124</v>
      </c>
      <c r="AD53" s="141">
        <f t="shared" si="20"/>
        <v>79.319999999999737</v>
      </c>
      <c r="AF53" s="133">
        <v>1710</v>
      </c>
      <c r="AG53" s="199">
        <f t="shared" si="1"/>
        <v>100.84507042253492</v>
      </c>
      <c r="AH53" s="199">
        <f t="shared" si="38"/>
        <v>4920</v>
      </c>
      <c r="AI53" s="141">
        <f t="shared" si="39"/>
        <v>78.559999999999931</v>
      </c>
      <c r="AK53" s="133">
        <v>1710</v>
      </c>
      <c r="AL53" s="199">
        <f t="shared" si="23"/>
        <v>100.4999999999998</v>
      </c>
      <c r="AM53" s="199">
        <f t="shared" si="30"/>
        <v>5044</v>
      </c>
      <c r="AN53" s="141">
        <f t="shared" si="31"/>
        <v>83.759999999999806</v>
      </c>
      <c r="AP53" s="133">
        <v>1710</v>
      </c>
      <c r="AQ53" s="199">
        <f t="shared" si="2"/>
        <v>100.84507042253492</v>
      </c>
      <c r="AR53" s="199">
        <f t="shared" si="40"/>
        <v>4820</v>
      </c>
      <c r="AS53" s="141">
        <f t="shared" si="41"/>
        <v>84.450000000000031</v>
      </c>
      <c r="AU53" s="133">
        <v>1710</v>
      </c>
      <c r="AV53" s="205">
        <f t="shared" si="3"/>
        <v>100.4999999999998</v>
      </c>
      <c r="AW53" s="199">
        <f t="shared" si="32"/>
        <v>4906</v>
      </c>
      <c r="AX53" s="141">
        <f t="shared" si="33"/>
        <v>87.759999999999806</v>
      </c>
    </row>
    <row r="54" spans="2:50" x14ac:dyDescent="0.2">
      <c r="B54" s="133">
        <v>1730</v>
      </c>
      <c r="C54" s="205">
        <f t="shared" si="4"/>
        <v>101.43661971830956</v>
      </c>
      <c r="D54" s="199">
        <f t="shared" si="5"/>
        <v>4460</v>
      </c>
      <c r="E54" s="141">
        <f t="shared" si="6"/>
        <v>70.566666666666748</v>
      </c>
      <c r="F54" s="135"/>
      <c r="G54" s="133">
        <v>1720</v>
      </c>
      <c r="H54" s="205">
        <f t="shared" si="7"/>
        <v>101.43661971830956</v>
      </c>
      <c r="I54" s="205">
        <f t="shared" ref="I54:I117" si="42">I53+(I$122-I$52)/70</f>
        <v>4334.2857142857138</v>
      </c>
      <c r="J54" s="207">
        <f t="shared" ref="J54:J117" si="43">J53+(J$122-J$52)/70</f>
        <v>70.971428571428561</v>
      </c>
      <c r="L54" s="133">
        <v>1720</v>
      </c>
      <c r="M54" s="205">
        <f t="shared" si="0"/>
        <v>101.08333333333313</v>
      </c>
      <c r="N54" s="205">
        <f t="shared" si="34"/>
        <v>4340</v>
      </c>
      <c r="O54" s="207">
        <f t="shared" si="35"/>
        <v>75.119999999999862</v>
      </c>
      <c r="Q54" s="133">
        <v>1730</v>
      </c>
      <c r="R54" s="199">
        <f t="shared" si="12"/>
        <v>101.43661971830956</v>
      </c>
      <c r="S54" s="199">
        <f t="shared" si="13"/>
        <v>4432</v>
      </c>
      <c r="T54" s="141">
        <f t="shared" si="14"/>
        <v>79.140000000000171</v>
      </c>
      <c r="V54" s="133">
        <v>1720</v>
      </c>
      <c r="W54" s="199">
        <f t="shared" si="15"/>
        <v>101.43661971830956</v>
      </c>
      <c r="X54" s="199">
        <f t="shared" si="36"/>
        <v>4176.6666666666652</v>
      </c>
      <c r="Y54" s="141">
        <f t="shared" si="37"/>
        <v>79.266666666666708</v>
      </c>
      <c r="AA54" s="133">
        <v>1730</v>
      </c>
      <c r="AB54" s="199">
        <f t="shared" si="18"/>
        <v>101.43661971830956</v>
      </c>
      <c r="AC54" s="199">
        <f t="shared" si="19"/>
        <v>5146</v>
      </c>
      <c r="AD54" s="141">
        <f t="shared" si="20"/>
        <v>79.279999999999731</v>
      </c>
      <c r="AF54" s="133">
        <v>1720</v>
      </c>
      <c r="AG54" s="199">
        <f t="shared" si="1"/>
        <v>101.43661971830956</v>
      </c>
      <c r="AH54" s="199">
        <f t="shared" si="38"/>
        <v>4940</v>
      </c>
      <c r="AI54" s="141">
        <f t="shared" si="39"/>
        <v>78.519999999999925</v>
      </c>
      <c r="AK54" s="133">
        <v>1720</v>
      </c>
      <c r="AL54" s="199">
        <f t="shared" si="23"/>
        <v>101.08333333333313</v>
      </c>
      <c r="AM54" s="199">
        <f t="shared" si="30"/>
        <v>5068</v>
      </c>
      <c r="AN54" s="141">
        <f t="shared" si="31"/>
        <v>83.7199999999998</v>
      </c>
      <c r="AP54" s="133">
        <v>1720</v>
      </c>
      <c r="AQ54" s="199">
        <f t="shared" si="2"/>
        <v>101.43661971830956</v>
      </c>
      <c r="AR54" s="199">
        <f t="shared" si="40"/>
        <v>4840</v>
      </c>
      <c r="AS54" s="141">
        <f t="shared" si="41"/>
        <v>84.400000000000034</v>
      </c>
      <c r="AU54" s="133">
        <v>1720</v>
      </c>
      <c r="AV54" s="205">
        <f t="shared" si="3"/>
        <v>101.08333333333313</v>
      </c>
      <c r="AW54" s="199">
        <f t="shared" si="32"/>
        <v>4932</v>
      </c>
      <c r="AX54" s="141">
        <f t="shared" si="33"/>
        <v>87.7199999999998</v>
      </c>
    </row>
    <row r="55" spans="2:50" x14ac:dyDescent="0.2">
      <c r="B55" s="133">
        <v>1740</v>
      </c>
      <c r="C55" s="205">
        <f t="shared" si="4"/>
        <v>102.0281690140842</v>
      </c>
      <c r="D55" s="199">
        <f t="shared" si="5"/>
        <v>4480</v>
      </c>
      <c r="E55" s="141">
        <f t="shared" si="6"/>
        <v>70.533333333333417</v>
      </c>
      <c r="F55" s="135"/>
      <c r="G55" s="133">
        <v>1730</v>
      </c>
      <c r="H55" s="205">
        <f t="shared" si="7"/>
        <v>102.0281690140842</v>
      </c>
      <c r="I55" s="205">
        <f t="shared" si="42"/>
        <v>4351.4285714285706</v>
      </c>
      <c r="J55" s="207">
        <f t="shared" si="43"/>
        <v>70.957142857142841</v>
      </c>
      <c r="L55" s="133">
        <v>1730</v>
      </c>
      <c r="M55" s="205">
        <f t="shared" si="0"/>
        <v>101.66666666666646</v>
      </c>
      <c r="N55" s="205">
        <f t="shared" si="34"/>
        <v>4360</v>
      </c>
      <c r="O55" s="207">
        <f t="shared" si="35"/>
        <v>75.079999999999856</v>
      </c>
      <c r="Q55" s="133">
        <v>1740</v>
      </c>
      <c r="R55" s="199">
        <f t="shared" si="12"/>
        <v>102.0281690140842</v>
      </c>
      <c r="S55" s="199">
        <f t="shared" si="13"/>
        <v>4456</v>
      </c>
      <c r="T55" s="141">
        <f t="shared" si="14"/>
        <v>79.120000000000175</v>
      </c>
      <c r="V55" s="133">
        <v>1730</v>
      </c>
      <c r="W55" s="199">
        <f t="shared" si="15"/>
        <v>102.0281690140842</v>
      </c>
      <c r="X55" s="199">
        <f t="shared" si="36"/>
        <v>4198.3333333333321</v>
      </c>
      <c r="Y55" s="141">
        <f t="shared" si="37"/>
        <v>79.233333333333377</v>
      </c>
      <c r="AA55" s="133">
        <v>1740</v>
      </c>
      <c r="AB55" s="199">
        <f t="shared" si="18"/>
        <v>102.0281690140842</v>
      </c>
      <c r="AC55" s="199">
        <f t="shared" si="19"/>
        <v>5168</v>
      </c>
      <c r="AD55" s="141">
        <f t="shared" si="20"/>
        <v>79.239999999999725</v>
      </c>
      <c r="AF55" s="133">
        <v>1730</v>
      </c>
      <c r="AG55" s="199">
        <f t="shared" si="1"/>
        <v>102.0281690140842</v>
      </c>
      <c r="AH55" s="199">
        <f t="shared" si="38"/>
        <v>4960</v>
      </c>
      <c r="AI55" s="141">
        <f t="shared" si="39"/>
        <v>78.479999999999919</v>
      </c>
      <c r="AK55" s="133">
        <v>1730</v>
      </c>
      <c r="AL55" s="199">
        <f t="shared" si="23"/>
        <v>101.66666666666646</v>
      </c>
      <c r="AM55" s="199">
        <f t="shared" si="30"/>
        <v>5092</v>
      </c>
      <c r="AN55" s="141">
        <f t="shared" si="31"/>
        <v>83.679999999999794</v>
      </c>
      <c r="AP55" s="133">
        <v>1730</v>
      </c>
      <c r="AQ55" s="199">
        <f t="shared" si="2"/>
        <v>102.0281690140842</v>
      </c>
      <c r="AR55" s="199">
        <f t="shared" si="40"/>
        <v>4860</v>
      </c>
      <c r="AS55" s="141">
        <f t="shared" si="41"/>
        <v>84.350000000000037</v>
      </c>
      <c r="AU55" s="133">
        <v>1730</v>
      </c>
      <c r="AV55" s="205">
        <f t="shared" si="3"/>
        <v>101.66666666666646</v>
      </c>
      <c r="AW55" s="199">
        <f t="shared" si="32"/>
        <v>4958</v>
      </c>
      <c r="AX55" s="141">
        <f t="shared" si="33"/>
        <v>87.679999999999794</v>
      </c>
    </row>
    <row r="56" spans="2:50" x14ac:dyDescent="0.2">
      <c r="B56" s="133">
        <v>1750</v>
      </c>
      <c r="C56" s="205">
        <f t="shared" si="4"/>
        <v>102.61971830985884</v>
      </c>
      <c r="D56" s="199">
        <f t="shared" si="5"/>
        <v>4500</v>
      </c>
      <c r="E56" s="141">
        <f t="shared" si="6"/>
        <v>70.500000000000085</v>
      </c>
      <c r="F56" s="135"/>
      <c r="G56" s="133">
        <v>1740</v>
      </c>
      <c r="H56" s="205">
        <f t="shared" si="7"/>
        <v>102.61971830985884</v>
      </c>
      <c r="I56" s="205">
        <f t="shared" si="42"/>
        <v>4368.5714285714275</v>
      </c>
      <c r="J56" s="207">
        <f t="shared" si="43"/>
        <v>70.942857142857122</v>
      </c>
      <c r="L56" s="133">
        <v>1740</v>
      </c>
      <c r="M56" s="205">
        <f t="shared" si="0"/>
        <v>102.24999999999979</v>
      </c>
      <c r="N56" s="205">
        <f t="shared" si="34"/>
        <v>4380</v>
      </c>
      <c r="O56" s="207">
        <f t="shared" si="35"/>
        <v>75.03999999999985</v>
      </c>
      <c r="Q56" s="133">
        <v>1750</v>
      </c>
      <c r="R56" s="199">
        <f t="shared" si="12"/>
        <v>102.61971830985884</v>
      </c>
      <c r="S56" s="199">
        <f t="shared" si="13"/>
        <v>4480</v>
      </c>
      <c r="T56" s="141">
        <f t="shared" si="14"/>
        <v>79.100000000000179</v>
      </c>
      <c r="V56" s="133">
        <v>1740</v>
      </c>
      <c r="W56" s="199">
        <f t="shared" si="15"/>
        <v>102.61971830985884</v>
      </c>
      <c r="X56" s="199">
        <f t="shared" si="36"/>
        <v>4219.9999999999991</v>
      </c>
      <c r="Y56" s="141">
        <f t="shared" si="37"/>
        <v>79.200000000000045</v>
      </c>
      <c r="AA56" s="133">
        <v>1750</v>
      </c>
      <c r="AB56" s="199">
        <f t="shared" si="18"/>
        <v>102.61971830985884</v>
      </c>
      <c r="AC56" s="199">
        <f t="shared" si="19"/>
        <v>5190</v>
      </c>
      <c r="AD56" s="141">
        <f t="shared" si="20"/>
        <v>79.199999999999719</v>
      </c>
      <c r="AF56" s="133">
        <v>1740</v>
      </c>
      <c r="AG56" s="199">
        <f t="shared" si="1"/>
        <v>102.61971830985884</v>
      </c>
      <c r="AH56" s="199">
        <f t="shared" si="38"/>
        <v>4980</v>
      </c>
      <c r="AI56" s="141">
        <f t="shared" si="39"/>
        <v>78.439999999999912</v>
      </c>
      <c r="AK56" s="133">
        <v>1740</v>
      </c>
      <c r="AL56" s="199">
        <f t="shared" si="23"/>
        <v>102.24999999999979</v>
      </c>
      <c r="AM56" s="199">
        <f t="shared" si="30"/>
        <v>5116</v>
      </c>
      <c r="AN56" s="141">
        <f t="shared" si="31"/>
        <v>83.639999999999787</v>
      </c>
      <c r="AP56" s="133">
        <v>1740</v>
      </c>
      <c r="AQ56" s="199">
        <f t="shared" si="2"/>
        <v>102.61971830985884</v>
      </c>
      <c r="AR56" s="199">
        <f t="shared" si="40"/>
        <v>4880</v>
      </c>
      <c r="AS56" s="141">
        <f t="shared" si="41"/>
        <v>84.30000000000004</v>
      </c>
      <c r="AU56" s="133">
        <v>1740</v>
      </c>
      <c r="AV56" s="205">
        <f t="shared" si="3"/>
        <v>102.24999999999979</v>
      </c>
      <c r="AW56" s="199">
        <f t="shared" si="32"/>
        <v>4984</v>
      </c>
      <c r="AX56" s="141">
        <f t="shared" si="33"/>
        <v>87.639999999999787</v>
      </c>
    </row>
    <row r="57" spans="2:50" x14ac:dyDescent="0.2">
      <c r="B57" s="133">
        <v>1760</v>
      </c>
      <c r="C57" s="205">
        <f t="shared" si="4"/>
        <v>103.21126760563348</v>
      </c>
      <c r="D57" s="199">
        <f t="shared" si="5"/>
        <v>4520</v>
      </c>
      <c r="E57" s="141">
        <f t="shared" si="6"/>
        <v>70.466666666666754</v>
      </c>
      <c r="F57" s="135"/>
      <c r="G57" s="133">
        <v>1750</v>
      </c>
      <c r="H57" s="205">
        <f t="shared" si="7"/>
        <v>103.21126760563348</v>
      </c>
      <c r="I57" s="205">
        <f t="shared" si="42"/>
        <v>4385.7142857142844</v>
      </c>
      <c r="J57" s="207">
        <f t="shared" si="43"/>
        <v>70.928571428571402</v>
      </c>
      <c r="L57" s="133">
        <v>1750</v>
      </c>
      <c r="M57" s="205">
        <f t="shared" si="0"/>
        <v>102.83333333333312</v>
      </c>
      <c r="N57" s="205">
        <f t="shared" si="34"/>
        <v>4400</v>
      </c>
      <c r="O57" s="207">
        <f t="shared" si="35"/>
        <v>74.999999999999844</v>
      </c>
      <c r="Q57" s="133">
        <v>1760</v>
      </c>
      <c r="R57" s="199">
        <f t="shared" si="12"/>
        <v>103.21126760563348</v>
      </c>
      <c r="S57" s="199">
        <f t="shared" si="13"/>
        <v>4504</v>
      </c>
      <c r="T57" s="141">
        <f t="shared" si="14"/>
        <v>79.080000000000183</v>
      </c>
      <c r="V57" s="133">
        <v>1750</v>
      </c>
      <c r="W57" s="199">
        <f t="shared" si="15"/>
        <v>103.21126760563348</v>
      </c>
      <c r="X57" s="199">
        <f t="shared" si="36"/>
        <v>4241.6666666666661</v>
      </c>
      <c r="Y57" s="141">
        <f t="shared" si="37"/>
        <v>79.166666666666714</v>
      </c>
      <c r="AA57" s="133">
        <v>1760</v>
      </c>
      <c r="AB57" s="199">
        <f t="shared" si="18"/>
        <v>103.21126760563348</v>
      </c>
      <c r="AC57" s="199">
        <f t="shared" si="19"/>
        <v>5212</v>
      </c>
      <c r="AD57" s="141">
        <f t="shared" si="20"/>
        <v>79.159999999999712</v>
      </c>
      <c r="AF57" s="133">
        <v>1750</v>
      </c>
      <c r="AG57" s="199">
        <f t="shared" si="1"/>
        <v>103.21126760563348</v>
      </c>
      <c r="AH57" s="199">
        <f t="shared" si="38"/>
        <v>5000</v>
      </c>
      <c r="AI57" s="141">
        <f t="shared" si="39"/>
        <v>78.399999999999906</v>
      </c>
      <c r="AK57" s="133">
        <v>1750</v>
      </c>
      <c r="AL57" s="199">
        <f t="shared" si="23"/>
        <v>102.83333333333312</v>
      </c>
      <c r="AM57" s="199">
        <f t="shared" si="30"/>
        <v>5140</v>
      </c>
      <c r="AN57" s="141">
        <f t="shared" si="31"/>
        <v>83.599999999999781</v>
      </c>
      <c r="AP57" s="133">
        <v>1750</v>
      </c>
      <c r="AQ57" s="199">
        <f t="shared" si="2"/>
        <v>103.21126760563348</v>
      </c>
      <c r="AR57" s="199">
        <f t="shared" si="40"/>
        <v>4900</v>
      </c>
      <c r="AS57" s="141">
        <f t="shared" si="41"/>
        <v>84.250000000000043</v>
      </c>
      <c r="AU57" s="133">
        <v>1750</v>
      </c>
      <c r="AV57" s="205">
        <f t="shared" si="3"/>
        <v>102.83333333333312</v>
      </c>
      <c r="AW57" s="199">
        <f t="shared" si="32"/>
        <v>5010</v>
      </c>
      <c r="AX57" s="141">
        <f t="shared" si="33"/>
        <v>87.599999999999781</v>
      </c>
    </row>
    <row r="58" spans="2:50" x14ac:dyDescent="0.2">
      <c r="B58" s="133">
        <v>1770</v>
      </c>
      <c r="C58" s="205">
        <f t="shared" si="4"/>
        <v>103.80281690140812</v>
      </c>
      <c r="D58" s="199">
        <f t="shared" si="5"/>
        <v>4540</v>
      </c>
      <c r="E58" s="141">
        <f t="shared" si="6"/>
        <v>70.433333333333422</v>
      </c>
      <c r="F58" s="135"/>
      <c r="G58" s="133">
        <v>1760</v>
      </c>
      <c r="H58" s="205">
        <f t="shared" si="7"/>
        <v>103.80281690140812</v>
      </c>
      <c r="I58" s="205">
        <f t="shared" si="42"/>
        <v>4402.8571428571413</v>
      </c>
      <c r="J58" s="207">
        <f t="shared" si="43"/>
        <v>70.914285714285683</v>
      </c>
      <c r="L58" s="133">
        <v>1760</v>
      </c>
      <c r="M58" s="205">
        <f t="shared" si="0"/>
        <v>103.41666666666644</v>
      </c>
      <c r="N58" s="205">
        <f t="shared" si="34"/>
        <v>4420</v>
      </c>
      <c r="O58" s="207">
        <f t="shared" si="35"/>
        <v>74.959999999999837</v>
      </c>
      <c r="Q58" s="133">
        <v>1770</v>
      </c>
      <c r="R58" s="199">
        <f t="shared" si="12"/>
        <v>103.80281690140812</v>
      </c>
      <c r="S58" s="199">
        <f t="shared" si="13"/>
        <v>4528</v>
      </c>
      <c r="T58" s="141">
        <f t="shared" si="14"/>
        <v>79.060000000000187</v>
      </c>
      <c r="V58" s="133">
        <v>1760</v>
      </c>
      <c r="W58" s="199">
        <f t="shared" si="15"/>
        <v>103.80281690140812</v>
      </c>
      <c r="X58" s="199">
        <f t="shared" si="36"/>
        <v>4263.333333333333</v>
      </c>
      <c r="Y58" s="141">
        <f t="shared" si="37"/>
        <v>79.133333333333383</v>
      </c>
      <c r="AA58" s="133">
        <v>1770</v>
      </c>
      <c r="AB58" s="199">
        <f t="shared" si="18"/>
        <v>103.80281690140812</v>
      </c>
      <c r="AC58" s="199">
        <f t="shared" si="19"/>
        <v>5234</v>
      </c>
      <c r="AD58" s="141">
        <f t="shared" si="20"/>
        <v>79.119999999999706</v>
      </c>
      <c r="AF58" s="133">
        <v>1760</v>
      </c>
      <c r="AG58" s="199">
        <f t="shared" si="1"/>
        <v>103.80281690140812</v>
      </c>
      <c r="AH58" s="199">
        <f t="shared" si="38"/>
        <v>5020</v>
      </c>
      <c r="AI58" s="141">
        <f t="shared" si="39"/>
        <v>78.3599999999999</v>
      </c>
      <c r="AK58" s="133">
        <v>1760</v>
      </c>
      <c r="AL58" s="199">
        <f t="shared" si="23"/>
        <v>103.41666666666644</v>
      </c>
      <c r="AM58" s="199">
        <f t="shared" si="30"/>
        <v>5164</v>
      </c>
      <c r="AN58" s="141">
        <f t="shared" si="31"/>
        <v>83.559999999999775</v>
      </c>
      <c r="AP58" s="133">
        <v>1760</v>
      </c>
      <c r="AQ58" s="199">
        <f t="shared" si="2"/>
        <v>103.80281690140812</v>
      </c>
      <c r="AR58" s="199">
        <f t="shared" si="40"/>
        <v>4920</v>
      </c>
      <c r="AS58" s="141">
        <f t="shared" si="41"/>
        <v>84.200000000000045</v>
      </c>
      <c r="AU58" s="133">
        <v>1760</v>
      </c>
      <c r="AV58" s="205">
        <f t="shared" si="3"/>
        <v>103.41666666666644</v>
      </c>
      <c r="AW58" s="199">
        <f t="shared" si="32"/>
        <v>5036</v>
      </c>
      <c r="AX58" s="141">
        <f t="shared" si="33"/>
        <v>87.559999999999775</v>
      </c>
    </row>
    <row r="59" spans="2:50" x14ac:dyDescent="0.2">
      <c r="B59" s="133">
        <v>1780</v>
      </c>
      <c r="C59" s="205">
        <f t="shared" si="4"/>
        <v>104.39436619718276</v>
      </c>
      <c r="D59" s="199">
        <f t="shared" si="5"/>
        <v>4560</v>
      </c>
      <c r="E59" s="141">
        <f t="shared" si="6"/>
        <v>70.400000000000091</v>
      </c>
      <c r="F59" s="135"/>
      <c r="G59" s="133">
        <v>1770</v>
      </c>
      <c r="H59" s="205">
        <f t="shared" si="7"/>
        <v>104.39436619718276</v>
      </c>
      <c r="I59" s="205">
        <f t="shared" si="42"/>
        <v>4419.9999999999982</v>
      </c>
      <c r="J59" s="207">
        <f t="shared" si="43"/>
        <v>70.899999999999963</v>
      </c>
      <c r="L59" s="133">
        <v>1770</v>
      </c>
      <c r="M59" s="205">
        <f t="shared" si="0"/>
        <v>103.99999999999977</v>
      </c>
      <c r="N59" s="205">
        <f t="shared" si="34"/>
        <v>4440</v>
      </c>
      <c r="O59" s="207">
        <f t="shared" si="35"/>
        <v>74.919999999999831</v>
      </c>
      <c r="Q59" s="133">
        <v>1780</v>
      </c>
      <c r="R59" s="199">
        <f t="shared" si="12"/>
        <v>104.39436619718276</v>
      </c>
      <c r="S59" s="199">
        <f t="shared" si="13"/>
        <v>4552</v>
      </c>
      <c r="T59" s="141">
        <f t="shared" si="14"/>
        <v>79.040000000000191</v>
      </c>
      <c r="V59" s="133">
        <v>1770</v>
      </c>
      <c r="W59" s="199">
        <f t="shared" si="15"/>
        <v>104.39436619718276</v>
      </c>
      <c r="X59" s="199">
        <f t="shared" si="36"/>
        <v>4285</v>
      </c>
      <c r="Y59" s="141">
        <f t="shared" si="37"/>
        <v>79.100000000000051</v>
      </c>
      <c r="AA59" s="133">
        <v>1780</v>
      </c>
      <c r="AB59" s="199">
        <f t="shared" si="18"/>
        <v>104.39436619718276</v>
      </c>
      <c r="AC59" s="199">
        <f t="shared" si="19"/>
        <v>5256</v>
      </c>
      <c r="AD59" s="141">
        <f t="shared" si="20"/>
        <v>79.0799999999997</v>
      </c>
      <c r="AF59" s="133">
        <v>1770</v>
      </c>
      <c r="AG59" s="199">
        <f t="shared" si="1"/>
        <v>104.39436619718276</v>
      </c>
      <c r="AH59" s="199">
        <f t="shared" si="38"/>
        <v>5040</v>
      </c>
      <c r="AI59" s="141">
        <f t="shared" si="39"/>
        <v>78.319999999999894</v>
      </c>
      <c r="AK59" s="133">
        <v>1770</v>
      </c>
      <c r="AL59" s="199">
        <f t="shared" si="23"/>
        <v>103.99999999999977</v>
      </c>
      <c r="AM59" s="199">
        <f t="shared" si="30"/>
        <v>5188</v>
      </c>
      <c r="AN59" s="141">
        <f t="shared" si="31"/>
        <v>83.519999999999769</v>
      </c>
      <c r="AP59" s="133">
        <v>1770</v>
      </c>
      <c r="AQ59" s="199">
        <f t="shared" si="2"/>
        <v>104.39436619718276</v>
      </c>
      <c r="AR59" s="199">
        <f t="shared" si="40"/>
        <v>4940</v>
      </c>
      <c r="AS59" s="141">
        <f t="shared" si="41"/>
        <v>84.150000000000048</v>
      </c>
      <c r="AU59" s="133">
        <v>1770</v>
      </c>
      <c r="AV59" s="205">
        <f t="shared" si="3"/>
        <v>103.99999999999977</v>
      </c>
      <c r="AW59" s="199">
        <f t="shared" si="32"/>
        <v>5062</v>
      </c>
      <c r="AX59" s="141">
        <f t="shared" si="33"/>
        <v>87.519999999999769</v>
      </c>
    </row>
    <row r="60" spans="2:50" x14ac:dyDescent="0.2">
      <c r="B60" s="133">
        <v>1790</v>
      </c>
      <c r="C60" s="205">
        <f t="shared" si="4"/>
        <v>104.9859154929574</v>
      </c>
      <c r="D60" s="199">
        <f t="shared" si="5"/>
        <v>4580</v>
      </c>
      <c r="E60" s="141">
        <f t="shared" si="6"/>
        <v>70.36666666666676</v>
      </c>
      <c r="F60" s="135"/>
      <c r="G60" s="133">
        <v>1780</v>
      </c>
      <c r="H60" s="205">
        <f t="shared" si="7"/>
        <v>104.9859154929574</v>
      </c>
      <c r="I60" s="205">
        <f t="shared" si="42"/>
        <v>4437.1428571428551</v>
      </c>
      <c r="J60" s="207">
        <f t="shared" si="43"/>
        <v>70.885714285714243</v>
      </c>
      <c r="L60" s="133">
        <v>1780</v>
      </c>
      <c r="M60" s="205">
        <f t="shared" si="0"/>
        <v>104.5833333333331</v>
      </c>
      <c r="N60" s="205">
        <f t="shared" si="34"/>
        <v>4460</v>
      </c>
      <c r="O60" s="207">
        <f t="shared" si="35"/>
        <v>74.879999999999825</v>
      </c>
      <c r="Q60" s="133">
        <v>1790</v>
      </c>
      <c r="R60" s="199">
        <f t="shared" si="12"/>
        <v>104.9859154929574</v>
      </c>
      <c r="S60" s="199">
        <f t="shared" si="13"/>
        <v>4576</v>
      </c>
      <c r="T60" s="141">
        <f t="shared" si="14"/>
        <v>79.020000000000195</v>
      </c>
      <c r="V60" s="133">
        <v>1780</v>
      </c>
      <c r="W60" s="199">
        <f t="shared" si="15"/>
        <v>104.9859154929574</v>
      </c>
      <c r="X60" s="199">
        <f t="shared" si="36"/>
        <v>4306.666666666667</v>
      </c>
      <c r="Y60" s="141">
        <f t="shared" si="37"/>
        <v>79.06666666666672</v>
      </c>
      <c r="AA60" s="133">
        <v>1790</v>
      </c>
      <c r="AB60" s="199">
        <f t="shared" si="18"/>
        <v>104.9859154929574</v>
      </c>
      <c r="AC60" s="199">
        <f t="shared" si="19"/>
        <v>5278</v>
      </c>
      <c r="AD60" s="141">
        <f t="shared" si="20"/>
        <v>79.039999999999694</v>
      </c>
      <c r="AF60" s="133">
        <v>1780</v>
      </c>
      <c r="AG60" s="199">
        <f t="shared" si="1"/>
        <v>104.9859154929574</v>
      </c>
      <c r="AH60" s="199">
        <f t="shared" si="38"/>
        <v>5060</v>
      </c>
      <c r="AI60" s="141">
        <f t="shared" si="39"/>
        <v>78.279999999999887</v>
      </c>
      <c r="AK60" s="133">
        <v>1780</v>
      </c>
      <c r="AL60" s="199">
        <f t="shared" si="23"/>
        <v>104.5833333333331</v>
      </c>
      <c r="AM60" s="199">
        <f t="shared" si="30"/>
        <v>5212</v>
      </c>
      <c r="AN60" s="141">
        <f t="shared" si="31"/>
        <v>83.479999999999762</v>
      </c>
      <c r="AP60" s="133">
        <v>1780</v>
      </c>
      <c r="AQ60" s="199">
        <f t="shared" si="2"/>
        <v>104.9859154929574</v>
      </c>
      <c r="AR60" s="199">
        <f t="shared" si="40"/>
        <v>4960</v>
      </c>
      <c r="AS60" s="141">
        <f t="shared" si="41"/>
        <v>84.100000000000051</v>
      </c>
      <c r="AU60" s="133">
        <v>1780</v>
      </c>
      <c r="AV60" s="205">
        <f t="shared" si="3"/>
        <v>104.5833333333331</v>
      </c>
      <c r="AW60" s="199">
        <f t="shared" si="32"/>
        <v>5088</v>
      </c>
      <c r="AX60" s="141">
        <f t="shared" si="33"/>
        <v>87.479999999999762</v>
      </c>
    </row>
    <row r="61" spans="2:50" x14ac:dyDescent="0.2">
      <c r="B61" s="133">
        <v>1800</v>
      </c>
      <c r="C61" s="205">
        <f t="shared" si="4"/>
        <v>105.57746478873204</v>
      </c>
      <c r="D61" s="199">
        <f t="shared" si="5"/>
        <v>4600</v>
      </c>
      <c r="E61" s="141">
        <f t="shared" si="6"/>
        <v>70.333333333333428</v>
      </c>
      <c r="F61" s="135"/>
      <c r="G61" s="133">
        <v>1790</v>
      </c>
      <c r="H61" s="205">
        <f t="shared" si="7"/>
        <v>105.57746478873204</v>
      </c>
      <c r="I61" s="205">
        <f t="shared" si="42"/>
        <v>4454.2857142857119</v>
      </c>
      <c r="J61" s="207">
        <f t="shared" si="43"/>
        <v>70.871428571428524</v>
      </c>
      <c r="L61" s="133">
        <v>1790</v>
      </c>
      <c r="M61" s="205">
        <f t="shared" si="0"/>
        <v>105.16666666666643</v>
      </c>
      <c r="N61" s="205">
        <f t="shared" si="34"/>
        <v>4480</v>
      </c>
      <c r="O61" s="207">
        <f t="shared" si="35"/>
        <v>74.839999999999819</v>
      </c>
      <c r="Q61" s="212">
        <v>1799</v>
      </c>
      <c r="R61" s="224">
        <f t="shared" si="12"/>
        <v>105.57746478873204</v>
      </c>
      <c r="S61" s="221">
        <v>4600</v>
      </c>
      <c r="T61" s="215">
        <v>79</v>
      </c>
      <c r="V61" s="133">
        <v>1790</v>
      </c>
      <c r="W61" s="199">
        <f t="shared" si="15"/>
        <v>105.57746478873204</v>
      </c>
      <c r="X61" s="199">
        <f t="shared" si="36"/>
        <v>4328.3333333333339</v>
      </c>
      <c r="Y61" s="141">
        <f t="shared" si="37"/>
        <v>79.033333333333388</v>
      </c>
      <c r="AA61" s="212">
        <v>1799</v>
      </c>
      <c r="AB61" s="224">
        <f t="shared" si="18"/>
        <v>105.57746478873204</v>
      </c>
      <c r="AC61" s="221">
        <v>5300</v>
      </c>
      <c r="AD61" s="215">
        <v>79</v>
      </c>
      <c r="AF61" s="133">
        <v>1790</v>
      </c>
      <c r="AG61" s="199">
        <f t="shared" si="1"/>
        <v>105.57746478873204</v>
      </c>
      <c r="AH61" s="199">
        <f t="shared" si="38"/>
        <v>5080</v>
      </c>
      <c r="AI61" s="141">
        <f t="shared" si="39"/>
        <v>78.239999999999881</v>
      </c>
      <c r="AK61" s="133">
        <v>1790</v>
      </c>
      <c r="AL61" s="199">
        <f t="shared" si="23"/>
        <v>105.16666666666643</v>
      </c>
      <c r="AM61" s="199">
        <f t="shared" si="30"/>
        <v>5236</v>
      </c>
      <c r="AN61" s="141">
        <f t="shared" si="31"/>
        <v>83.439999999999756</v>
      </c>
      <c r="AP61" s="133">
        <v>1790</v>
      </c>
      <c r="AQ61" s="199">
        <f t="shared" si="2"/>
        <v>105.57746478873204</v>
      </c>
      <c r="AR61" s="199">
        <f t="shared" si="40"/>
        <v>4980</v>
      </c>
      <c r="AS61" s="141">
        <f t="shared" si="41"/>
        <v>84.050000000000054</v>
      </c>
      <c r="AU61" s="133">
        <v>1790</v>
      </c>
      <c r="AV61" s="205">
        <f t="shared" si="3"/>
        <v>105.16666666666643</v>
      </c>
      <c r="AW61" s="199">
        <f t="shared" si="32"/>
        <v>5114</v>
      </c>
      <c r="AX61" s="141">
        <f t="shared" si="33"/>
        <v>87.439999999999756</v>
      </c>
    </row>
    <row r="62" spans="2:50" x14ac:dyDescent="0.2">
      <c r="B62" s="133">
        <v>1810</v>
      </c>
      <c r="C62" s="205">
        <f t="shared" si="4"/>
        <v>106.16901408450668</v>
      </c>
      <c r="D62" s="199">
        <f t="shared" si="5"/>
        <v>4620</v>
      </c>
      <c r="E62" s="141">
        <f t="shared" si="6"/>
        <v>70.300000000000097</v>
      </c>
      <c r="F62" s="135"/>
      <c r="G62" s="133">
        <v>1800</v>
      </c>
      <c r="H62" s="205">
        <f t="shared" si="7"/>
        <v>106.16901408450668</v>
      </c>
      <c r="I62" s="205">
        <f t="shared" si="42"/>
        <v>4471.4285714285688</v>
      </c>
      <c r="J62" s="207">
        <f t="shared" si="43"/>
        <v>70.857142857142804</v>
      </c>
      <c r="L62" s="133">
        <v>1800</v>
      </c>
      <c r="M62" s="205">
        <f t="shared" si="0"/>
        <v>105.74999999999976</v>
      </c>
      <c r="N62" s="205">
        <f t="shared" si="34"/>
        <v>4500</v>
      </c>
      <c r="O62" s="207">
        <f t="shared" si="35"/>
        <v>74.799999999999812</v>
      </c>
      <c r="Q62" s="212">
        <v>1800</v>
      </c>
      <c r="R62" s="224">
        <f t="shared" si="12"/>
        <v>106.16901408450668</v>
      </c>
      <c r="S62" s="221">
        <v>4400</v>
      </c>
      <c r="T62" s="215">
        <v>75</v>
      </c>
      <c r="V62" s="133">
        <v>1800</v>
      </c>
      <c r="W62" s="199">
        <f t="shared" si="15"/>
        <v>106.16901408450668</v>
      </c>
      <c r="X62" s="199">
        <f t="shared" si="36"/>
        <v>4350.0000000000009</v>
      </c>
      <c r="Y62" s="141">
        <f t="shared" si="37"/>
        <v>79.000000000000057</v>
      </c>
      <c r="AA62" s="212">
        <v>1800</v>
      </c>
      <c r="AB62" s="224">
        <f t="shared" si="18"/>
        <v>106.16901408450668</v>
      </c>
      <c r="AC62" s="221">
        <v>5100</v>
      </c>
      <c r="AD62" s="215">
        <v>75</v>
      </c>
      <c r="AF62" s="133">
        <v>1800</v>
      </c>
      <c r="AG62" s="199">
        <f t="shared" si="1"/>
        <v>106.16901408450668</v>
      </c>
      <c r="AH62" s="199">
        <f t="shared" si="38"/>
        <v>5100</v>
      </c>
      <c r="AI62" s="141">
        <f t="shared" si="39"/>
        <v>78.199999999999875</v>
      </c>
      <c r="AK62" s="133">
        <v>1800</v>
      </c>
      <c r="AL62" s="199">
        <f t="shared" si="23"/>
        <v>105.74999999999976</v>
      </c>
      <c r="AM62" s="199">
        <f t="shared" si="30"/>
        <v>5260</v>
      </c>
      <c r="AN62" s="141">
        <f t="shared" si="31"/>
        <v>83.39999999999975</v>
      </c>
      <c r="AP62" s="133">
        <v>1800</v>
      </c>
      <c r="AQ62" s="199">
        <f t="shared" si="2"/>
        <v>106.16901408450668</v>
      </c>
      <c r="AR62" s="199">
        <f t="shared" si="40"/>
        <v>5000</v>
      </c>
      <c r="AS62" s="141">
        <f t="shared" si="41"/>
        <v>84.000000000000057</v>
      </c>
      <c r="AU62" s="133">
        <v>1800</v>
      </c>
      <c r="AV62" s="205">
        <f t="shared" si="3"/>
        <v>105.74999999999976</v>
      </c>
      <c r="AW62" s="199">
        <f t="shared" si="32"/>
        <v>5140</v>
      </c>
      <c r="AX62" s="141">
        <f t="shared" si="33"/>
        <v>87.39999999999975</v>
      </c>
    </row>
    <row r="63" spans="2:50" x14ac:dyDescent="0.2">
      <c r="B63" s="133">
        <v>1820</v>
      </c>
      <c r="C63" s="205">
        <f t="shared" si="4"/>
        <v>106.76056338028133</v>
      </c>
      <c r="D63" s="199">
        <f t="shared" si="5"/>
        <v>4640</v>
      </c>
      <c r="E63" s="141">
        <f t="shared" si="6"/>
        <v>70.266666666666765</v>
      </c>
      <c r="F63" s="135"/>
      <c r="G63" s="133">
        <v>1810</v>
      </c>
      <c r="H63" s="205">
        <f t="shared" si="7"/>
        <v>106.76056338028133</v>
      </c>
      <c r="I63" s="205">
        <f t="shared" si="42"/>
        <v>4488.5714285714257</v>
      </c>
      <c r="J63" s="207">
        <f t="shared" si="43"/>
        <v>70.842857142857085</v>
      </c>
      <c r="L63" s="133">
        <v>1810</v>
      </c>
      <c r="M63" s="205">
        <f t="shared" si="0"/>
        <v>106.33333333333309</v>
      </c>
      <c r="N63" s="205">
        <f t="shared" si="34"/>
        <v>4520</v>
      </c>
      <c r="O63" s="207">
        <f t="shared" si="35"/>
        <v>74.759999999999806</v>
      </c>
      <c r="Q63" s="133">
        <v>1810</v>
      </c>
      <c r="R63" s="199">
        <f t="shared" si="12"/>
        <v>106.76056338028133</v>
      </c>
      <c r="S63" s="205">
        <f>S62+(S$122-S$62)/60</f>
        <v>4416.666666666667</v>
      </c>
      <c r="T63" s="207">
        <f>T62+(T$122-T$62)/60</f>
        <v>74.966666666666669</v>
      </c>
      <c r="V63" s="133">
        <v>1810</v>
      </c>
      <c r="W63" s="199">
        <f t="shared" si="15"/>
        <v>106.76056338028133</v>
      </c>
      <c r="X63" s="199">
        <f t="shared" si="36"/>
        <v>4371.6666666666679</v>
      </c>
      <c r="Y63" s="141">
        <f t="shared" si="37"/>
        <v>78.966666666666725</v>
      </c>
      <c r="AA63" s="133">
        <v>1810</v>
      </c>
      <c r="AB63" s="199">
        <f t="shared" si="18"/>
        <v>106.76056338028133</v>
      </c>
      <c r="AC63" s="199">
        <f>AC62+(AC$112-AC$62)/50</f>
        <v>5118</v>
      </c>
      <c r="AD63" s="141">
        <f>AD62+(AD$112-AD$62)/50</f>
        <v>74.959999999999994</v>
      </c>
      <c r="AF63" s="133">
        <v>1810</v>
      </c>
      <c r="AG63" s="199">
        <f t="shared" si="1"/>
        <v>106.76056338028133</v>
      </c>
      <c r="AH63" s="199">
        <f t="shared" si="38"/>
        <v>5120</v>
      </c>
      <c r="AI63" s="141">
        <f t="shared" si="39"/>
        <v>78.159999999999869</v>
      </c>
      <c r="AK63" s="133">
        <v>1810</v>
      </c>
      <c r="AL63" s="199">
        <f t="shared" si="23"/>
        <v>106.33333333333309</v>
      </c>
      <c r="AM63" s="199">
        <f t="shared" si="30"/>
        <v>5284</v>
      </c>
      <c r="AN63" s="141">
        <f t="shared" si="31"/>
        <v>83.359999999999744</v>
      </c>
      <c r="AP63" s="133">
        <v>1810</v>
      </c>
      <c r="AQ63" s="199">
        <f t="shared" si="2"/>
        <v>106.76056338028133</v>
      </c>
      <c r="AR63" s="199">
        <f t="shared" si="40"/>
        <v>5020</v>
      </c>
      <c r="AS63" s="141">
        <f t="shared" si="41"/>
        <v>83.95000000000006</v>
      </c>
      <c r="AU63" s="133">
        <v>1810</v>
      </c>
      <c r="AV63" s="205">
        <f t="shared" si="3"/>
        <v>106.33333333333309</v>
      </c>
      <c r="AW63" s="199">
        <f t="shared" si="32"/>
        <v>5166</v>
      </c>
      <c r="AX63" s="141">
        <f t="shared" si="33"/>
        <v>87.359999999999744</v>
      </c>
    </row>
    <row r="64" spans="2:50" x14ac:dyDescent="0.2">
      <c r="B64" s="133">
        <v>1830</v>
      </c>
      <c r="C64" s="205">
        <f t="shared" si="4"/>
        <v>107.35211267605597</v>
      </c>
      <c r="D64" s="199">
        <f t="shared" si="5"/>
        <v>4660</v>
      </c>
      <c r="E64" s="141">
        <f t="shared" si="6"/>
        <v>70.233333333333434</v>
      </c>
      <c r="F64" s="135"/>
      <c r="G64" s="133">
        <v>1820</v>
      </c>
      <c r="H64" s="205">
        <f t="shared" si="7"/>
        <v>107.35211267605597</v>
      </c>
      <c r="I64" s="205">
        <f t="shared" si="42"/>
        <v>4505.7142857142826</v>
      </c>
      <c r="J64" s="207">
        <f t="shared" si="43"/>
        <v>70.828571428571365</v>
      </c>
      <c r="L64" s="133">
        <v>1820</v>
      </c>
      <c r="M64" s="205">
        <f t="shared" si="0"/>
        <v>106.91666666666642</v>
      </c>
      <c r="N64" s="205">
        <f t="shared" si="34"/>
        <v>4540</v>
      </c>
      <c r="O64" s="207">
        <f t="shared" si="35"/>
        <v>74.7199999999998</v>
      </c>
      <c r="Q64" s="133">
        <v>1820</v>
      </c>
      <c r="R64" s="199">
        <f t="shared" si="12"/>
        <v>107.35211267605597</v>
      </c>
      <c r="S64" s="205">
        <f t="shared" ref="S64:S121" si="44">S63+(S$122-S$62)/60</f>
        <v>4433.3333333333339</v>
      </c>
      <c r="T64" s="207">
        <f t="shared" ref="T64:T121" si="45">T63+(T$122-T$62)/60</f>
        <v>74.933333333333337</v>
      </c>
      <c r="V64" s="133">
        <v>1820</v>
      </c>
      <c r="W64" s="199">
        <f t="shared" si="15"/>
        <v>107.35211267605597</v>
      </c>
      <c r="X64" s="199">
        <f t="shared" si="36"/>
        <v>4393.3333333333348</v>
      </c>
      <c r="Y64" s="141">
        <f t="shared" si="37"/>
        <v>78.933333333333394</v>
      </c>
      <c r="AA64" s="133">
        <v>1820</v>
      </c>
      <c r="AB64" s="199">
        <f t="shared" si="18"/>
        <v>107.35211267605597</v>
      </c>
      <c r="AC64" s="199">
        <f t="shared" ref="AC64:AC111" si="46">AC63+(AC$112-AC$62)/50</f>
        <v>5136</v>
      </c>
      <c r="AD64" s="141">
        <f t="shared" ref="AD64:AD111" si="47">AD63+(AD$112-AD$62)/50</f>
        <v>74.919999999999987</v>
      </c>
      <c r="AF64" s="133">
        <v>1820</v>
      </c>
      <c r="AG64" s="199">
        <f t="shared" si="1"/>
        <v>107.35211267605597</v>
      </c>
      <c r="AH64" s="199">
        <f t="shared" si="38"/>
        <v>5140</v>
      </c>
      <c r="AI64" s="141">
        <f t="shared" si="39"/>
        <v>78.119999999999862</v>
      </c>
      <c r="AK64" s="133">
        <v>1820</v>
      </c>
      <c r="AL64" s="199">
        <f t="shared" si="23"/>
        <v>106.91666666666642</v>
      </c>
      <c r="AM64" s="199">
        <f t="shared" si="30"/>
        <v>5308</v>
      </c>
      <c r="AN64" s="141">
        <f t="shared" si="31"/>
        <v>83.319999999999737</v>
      </c>
      <c r="AP64" s="133">
        <v>1820</v>
      </c>
      <c r="AQ64" s="199">
        <f t="shared" si="2"/>
        <v>107.35211267605597</v>
      </c>
      <c r="AR64" s="199">
        <f t="shared" si="40"/>
        <v>5040</v>
      </c>
      <c r="AS64" s="141">
        <f t="shared" si="41"/>
        <v>83.900000000000063</v>
      </c>
      <c r="AU64" s="133">
        <v>1820</v>
      </c>
      <c r="AV64" s="205">
        <f t="shared" si="3"/>
        <v>106.91666666666642</v>
      </c>
      <c r="AW64" s="199">
        <f t="shared" si="32"/>
        <v>5192</v>
      </c>
      <c r="AX64" s="141">
        <f t="shared" si="33"/>
        <v>87.319999999999737</v>
      </c>
    </row>
    <row r="65" spans="2:50" x14ac:dyDescent="0.2">
      <c r="B65" s="133">
        <v>1840</v>
      </c>
      <c r="C65" s="205">
        <f t="shared" si="4"/>
        <v>107.94366197183061</v>
      </c>
      <c r="D65" s="199">
        <f t="shared" si="5"/>
        <v>4680</v>
      </c>
      <c r="E65" s="141">
        <f t="shared" si="6"/>
        <v>70.200000000000102</v>
      </c>
      <c r="F65" s="135"/>
      <c r="G65" s="133">
        <v>1830</v>
      </c>
      <c r="H65" s="205">
        <f t="shared" si="7"/>
        <v>107.94366197183061</v>
      </c>
      <c r="I65" s="205">
        <f t="shared" si="42"/>
        <v>4522.8571428571395</v>
      </c>
      <c r="J65" s="207">
        <f t="shared" si="43"/>
        <v>70.814285714285646</v>
      </c>
      <c r="L65" s="133">
        <v>1830</v>
      </c>
      <c r="M65" s="205">
        <f t="shared" si="0"/>
        <v>107.49999999999974</v>
      </c>
      <c r="N65" s="205">
        <f t="shared" si="34"/>
        <v>4560</v>
      </c>
      <c r="O65" s="207">
        <f t="shared" si="35"/>
        <v>74.679999999999794</v>
      </c>
      <c r="Q65" s="133">
        <v>1830</v>
      </c>
      <c r="R65" s="199">
        <f t="shared" si="12"/>
        <v>107.94366197183061</v>
      </c>
      <c r="S65" s="205">
        <f t="shared" si="44"/>
        <v>4450.0000000000009</v>
      </c>
      <c r="T65" s="207">
        <f t="shared" si="45"/>
        <v>74.900000000000006</v>
      </c>
      <c r="V65" s="133">
        <v>1830</v>
      </c>
      <c r="W65" s="199">
        <f t="shared" si="15"/>
        <v>107.94366197183061</v>
      </c>
      <c r="X65" s="199">
        <f t="shared" si="36"/>
        <v>4415.0000000000018</v>
      </c>
      <c r="Y65" s="141">
        <f t="shared" si="37"/>
        <v>78.900000000000063</v>
      </c>
      <c r="AA65" s="133">
        <v>1830</v>
      </c>
      <c r="AB65" s="199">
        <f t="shared" si="18"/>
        <v>107.94366197183061</v>
      </c>
      <c r="AC65" s="199">
        <f t="shared" si="46"/>
        <v>5154</v>
      </c>
      <c r="AD65" s="141">
        <f t="shared" si="47"/>
        <v>74.879999999999981</v>
      </c>
      <c r="AF65" s="133">
        <v>1830</v>
      </c>
      <c r="AG65" s="199">
        <f t="shared" si="1"/>
        <v>107.94366197183061</v>
      </c>
      <c r="AH65" s="199">
        <f t="shared" si="38"/>
        <v>5160</v>
      </c>
      <c r="AI65" s="141">
        <f t="shared" si="39"/>
        <v>78.079999999999856</v>
      </c>
      <c r="AK65" s="133">
        <v>1830</v>
      </c>
      <c r="AL65" s="199">
        <f t="shared" si="23"/>
        <v>107.49999999999974</v>
      </c>
      <c r="AM65" s="199">
        <f t="shared" si="30"/>
        <v>5332</v>
      </c>
      <c r="AN65" s="141">
        <f t="shared" si="31"/>
        <v>83.279999999999731</v>
      </c>
      <c r="AP65" s="133">
        <v>1830</v>
      </c>
      <c r="AQ65" s="199">
        <f t="shared" si="2"/>
        <v>107.94366197183061</v>
      </c>
      <c r="AR65" s="199">
        <f t="shared" si="40"/>
        <v>5060</v>
      </c>
      <c r="AS65" s="141">
        <f t="shared" si="41"/>
        <v>83.850000000000065</v>
      </c>
      <c r="AU65" s="133">
        <v>1830</v>
      </c>
      <c r="AV65" s="205">
        <f t="shared" si="3"/>
        <v>107.49999999999974</v>
      </c>
      <c r="AW65" s="199">
        <f t="shared" si="32"/>
        <v>5218</v>
      </c>
      <c r="AX65" s="141">
        <f t="shared" si="33"/>
        <v>87.279999999999731</v>
      </c>
    </row>
    <row r="66" spans="2:50" x14ac:dyDescent="0.2">
      <c r="B66" s="133">
        <v>1850</v>
      </c>
      <c r="C66" s="205">
        <f t="shared" si="4"/>
        <v>108.53521126760525</v>
      </c>
      <c r="D66" s="199">
        <f t="shared" si="5"/>
        <v>4700</v>
      </c>
      <c r="E66" s="141">
        <f t="shared" si="6"/>
        <v>70.166666666666771</v>
      </c>
      <c r="F66" s="135"/>
      <c r="G66" s="133">
        <v>1840</v>
      </c>
      <c r="H66" s="205">
        <f t="shared" si="7"/>
        <v>108.53521126760525</v>
      </c>
      <c r="I66" s="205">
        <f t="shared" si="42"/>
        <v>4539.9999999999964</v>
      </c>
      <c r="J66" s="207">
        <f t="shared" si="43"/>
        <v>70.799999999999926</v>
      </c>
      <c r="L66" s="133">
        <v>1840</v>
      </c>
      <c r="M66" s="205">
        <f t="shared" si="0"/>
        <v>108.08333333333307</v>
      </c>
      <c r="N66" s="205">
        <f t="shared" si="34"/>
        <v>4580</v>
      </c>
      <c r="O66" s="207">
        <f t="shared" si="35"/>
        <v>74.639999999999787</v>
      </c>
      <c r="Q66" s="133">
        <v>1840</v>
      </c>
      <c r="R66" s="199">
        <f t="shared" si="12"/>
        <v>108.53521126760525</v>
      </c>
      <c r="S66" s="205">
        <f t="shared" si="44"/>
        <v>4466.6666666666679</v>
      </c>
      <c r="T66" s="207">
        <f t="shared" si="45"/>
        <v>74.866666666666674</v>
      </c>
      <c r="V66" s="133">
        <v>1840</v>
      </c>
      <c r="W66" s="199">
        <f t="shared" si="15"/>
        <v>108.53521126760525</v>
      </c>
      <c r="X66" s="199">
        <f t="shared" si="36"/>
        <v>4436.6666666666688</v>
      </c>
      <c r="Y66" s="141">
        <f t="shared" si="37"/>
        <v>78.866666666666731</v>
      </c>
      <c r="AA66" s="133">
        <v>1840</v>
      </c>
      <c r="AB66" s="199">
        <f t="shared" si="18"/>
        <v>108.53521126760525</v>
      </c>
      <c r="AC66" s="199">
        <f t="shared" si="46"/>
        <v>5172</v>
      </c>
      <c r="AD66" s="141">
        <f t="shared" si="47"/>
        <v>74.839999999999975</v>
      </c>
      <c r="AF66" s="133">
        <v>1840</v>
      </c>
      <c r="AG66" s="199">
        <f t="shared" si="1"/>
        <v>108.53521126760525</v>
      </c>
      <c r="AH66" s="199">
        <f t="shared" si="38"/>
        <v>5180</v>
      </c>
      <c r="AI66" s="141">
        <f t="shared" si="39"/>
        <v>78.03999999999985</v>
      </c>
      <c r="AK66" s="133">
        <v>1840</v>
      </c>
      <c r="AL66" s="199">
        <f t="shared" si="23"/>
        <v>108.08333333333307</v>
      </c>
      <c r="AM66" s="199">
        <f t="shared" si="30"/>
        <v>5356</v>
      </c>
      <c r="AN66" s="141">
        <f t="shared" si="31"/>
        <v>83.239999999999725</v>
      </c>
      <c r="AP66" s="133">
        <v>1840</v>
      </c>
      <c r="AQ66" s="199">
        <f t="shared" si="2"/>
        <v>108.53521126760525</v>
      </c>
      <c r="AR66" s="199">
        <f t="shared" si="40"/>
        <v>5080</v>
      </c>
      <c r="AS66" s="141">
        <f t="shared" si="41"/>
        <v>83.800000000000068</v>
      </c>
      <c r="AU66" s="133">
        <v>1840</v>
      </c>
      <c r="AV66" s="205">
        <f t="shared" si="3"/>
        <v>108.08333333333307</v>
      </c>
      <c r="AW66" s="199">
        <f t="shared" si="32"/>
        <v>5244</v>
      </c>
      <c r="AX66" s="141">
        <f t="shared" si="33"/>
        <v>87.239999999999725</v>
      </c>
    </row>
    <row r="67" spans="2:50" x14ac:dyDescent="0.2">
      <c r="B67" s="133">
        <v>1860</v>
      </c>
      <c r="C67" s="205">
        <f t="shared" si="4"/>
        <v>109.12676056337989</v>
      </c>
      <c r="D67" s="199">
        <f t="shared" si="5"/>
        <v>4720</v>
      </c>
      <c r="E67" s="141">
        <f t="shared" si="6"/>
        <v>70.133333333333439</v>
      </c>
      <c r="F67" s="135"/>
      <c r="G67" s="133">
        <v>1850</v>
      </c>
      <c r="H67" s="205">
        <f t="shared" si="7"/>
        <v>109.12676056337989</v>
      </c>
      <c r="I67" s="205">
        <f t="shared" si="42"/>
        <v>4557.1428571428532</v>
      </c>
      <c r="J67" s="207">
        <f t="shared" si="43"/>
        <v>70.785714285714207</v>
      </c>
      <c r="L67" s="133">
        <v>1850</v>
      </c>
      <c r="M67" s="205">
        <f t="shared" si="0"/>
        <v>108.6666666666664</v>
      </c>
      <c r="N67" s="205">
        <f t="shared" si="34"/>
        <v>4600</v>
      </c>
      <c r="O67" s="207">
        <f t="shared" si="35"/>
        <v>74.599999999999781</v>
      </c>
      <c r="Q67" s="133">
        <v>1850</v>
      </c>
      <c r="R67" s="199">
        <f t="shared" si="12"/>
        <v>109.12676056337989</v>
      </c>
      <c r="S67" s="205">
        <f t="shared" si="44"/>
        <v>4483.3333333333348</v>
      </c>
      <c r="T67" s="207">
        <f t="shared" si="45"/>
        <v>74.833333333333343</v>
      </c>
      <c r="V67" s="133">
        <v>1850</v>
      </c>
      <c r="W67" s="199">
        <f t="shared" si="15"/>
        <v>109.12676056337989</v>
      </c>
      <c r="X67" s="199">
        <f t="shared" si="36"/>
        <v>4458.3333333333358</v>
      </c>
      <c r="Y67" s="141">
        <f t="shared" si="37"/>
        <v>78.8333333333334</v>
      </c>
      <c r="AA67" s="133">
        <v>1850</v>
      </c>
      <c r="AB67" s="199">
        <f t="shared" si="18"/>
        <v>109.12676056337989</v>
      </c>
      <c r="AC67" s="199">
        <f t="shared" si="46"/>
        <v>5190</v>
      </c>
      <c r="AD67" s="141">
        <f t="shared" si="47"/>
        <v>74.799999999999969</v>
      </c>
      <c r="AF67" s="133">
        <v>1850</v>
      </c>
      <c r="AG67" s="199">
        <f t="shared" si="1"/>
        <v>109.12676056337989</v>
      </c>
      <c r="AH67" s="199">
        <f t="shared" si="38"/>
        <v>5200</v>
      </c>
      <c r="AI67" s="141">
        <f t="shared" si="39"/>
        <v>77.999999999999844</v>
      </c>
      <c r="AK67" s="133">
        <v>1850</v>
      </c>
      <c r="AL67" s="199">
        <f t="shared" si="23"/>
        <v>108.6666666666664</v>
      </c>
      <c r="AM67" s="199">
        <f t="shared" si="30"/>
        <v>5380</v>
      </c>
      <c r="AN67" s="141">
        <f t="shared" si="31"/>
        <v>83.199999999999719</v>
      </c>
      <c r="AP67" s="133">
        <v>1850</v>
      </c>
      <c r="AQ67" s="199">
        <f t="shared" si="2"/>
        <v>109.12676056337989</v>
      </c>
      <c r="AR67" s="199">
        <f t="shared" si="40"/>
        <v>5100</v>
      </c>
      <c r="AS67" s="141">
        <f t="shared" si="41"/>
        <v>83.750000000000071</v>
      </c>
      <c r="AU67" s="133">
        <v>1850</v>
      </c>
      <c r="AV67" s="205">
        <f t="shared" si="3"/>
        <v>108.6666666666664</v>
      </c>
      <c r="AW67" s="199">
        <f t="shared" si="32"/>
        <v>5270</v>
      </c>
      <c r="AX67" s="141">
        <f t="shared" si="33"/>
        <v>87.199999999999719</v>
      </c>
    </row>
    <row r="68" spans="2:50" x14ac:dyDescent="0.2">
      <c r="B68" s="133">
        <v>1870</v>
      </c>
      <c r="C68" s="205">
        <f t="shared" si="4"/>
        <v>109.71830985915453</v>
      </c>
      <c r="D68" s="199">
        <f t="shared" si="5"/>
        <v>4740</v>
      </c>
      <c r="E68" s="141">
        <f t="shared" si="6"/>
        <v>70.100000000000108</v>
      </c>
      <c r="F68" s="135"/>
      <c r="G68" s="133">
        <v>1860</v>
      </c>
      <c r="H68" s="205">
        <f t="shared" si="7"/>
        <v>109.71830985915453</v>
      </c>
      <c r="I68" s="205">
        <f t="shared" si="42"/>
        <v>4574.2857142857101</v>
      </c>
      <c r="J68" s="207">
        <f t="shared" si="43"/>
        <v>70.771428571428487</v>
      </c>
      <c r="L68" s="133">
        <v>1860</v>
      </c>
      <c r="M68" s="205">
        <f t="shared" si="0"/>
        <v>109.24999999999973</v>
      </c>
      <c r="N68" s="205">
        <f t="shared" si="34"/>
        <v>4620</v>
      </c>
      <c r="O68" s="207">
        <f t="shared" si="35"/>
        <v>74.559999999999775</v>
      </c>
      <c r="Q68" s="133">
        <v>1860</v>
      </c>
      <c r="R68" s="199">
        <f t="shared" si="12"/>
        <v>109.71830985915453</v>
      </c>
      <c r="S68" s="205">
        <f t="shared" si="44"/>
        <v>4500.0000000000018</v>
      </c>
      <c r="T68" s="207">
        <f t="shared" si="45"/>
        <v>74.800000000000011</v>
      </c>
      <c r="V68" s="133">
        <v>1860</v>
      </c>
      <c r="W68" s="199">
        <f t="shared" si="15"/>
        <v>109.71830985915453</v>
      </c>
      <c r="X68" s="199">
        <f t="shared" si="36"/>
        <v>4480.0000000000027</v>
      </c>
      <c r="Y68" s="141">
        <f t="shared" si="37"/>
        <v>78.800000000000068</v>
      </c>
      <c r="AA68" s="133">
        <v>1860</v>
      </c>
      <c r="AB68" s="199">
        <f t="shared" si="18"/>
        <v>109.71830985915453</v>
      </c>
      <c r="AC68" s="199">
        <f t="shared" si="46"/>
        <v>5208</v>
      </c>
      <c r="AD68" s="141">
        <f t="shared" si="47"/>
        <v>74.759999999999962</v>
      </c>
      <c r="AF68" s="133">
        <v>1860</v>
      </c>
      <c r="AG68" s="199">
        <f t="shared" si="1"/>
        <v>109.71830985915453</v>
      </c>
      <c r="AH68" s="199">
        <f t="shared" si="38"/>
        <v>5220</v>
      </c>
      <c r="AI68" s="141">
        <f t="shared" si="39"/>
        <v>77.959999999999837</v>
      </c>
      <c r="AK68" s="133">
        <v>1860</v>
      </c>
      <c r="AL68" s="199">
        <f t="shared" si="23"/>
        <v>109.24999999999973</v>
      </c>
      <c r="AM68" s="199">
        <f t="shared" si="30"/>
        <v>5404</v>
      </c>
      <c r="AN68" s="141">
        <f t="shared" si="31"/>
        <v>83.159999999999712</v>
      </c>
      <c r="AP68" s="133">
        <v>1860</v>
      </c>
      <c r="AQ68" s="199">
        <f t="shared" si="2"/>
        <v>109.71830985915453</v>
      </c>
      <c r="AR68" s="199">
        <f t="shared" si="40"/>
        <v>5120</v>
      </c>
      <c r="AS68" s="141">
        <f t="shared" si="41"/>
        <v>83.700000000000074</v>
      </c>
      <c r="AU68" s="133">
        <v>1860</v>
      </c>
      <c r="AV68" s="205">
        <f t="shared" si="3"/>
        <v>109.24999999999973</v>
      </c>
      <c r="AW68" s="199">
        <f t="shared" si="32"/>
        <v>5296</v>
      </c>
      <c r="AX68" s="141">
        <f t="shared" si="33"/>
        <v>87.159999999999712</v>
      </c>
    </row>
    <row r="69" spans="2:50" x14ac:dyDescent="0.2">
      <c r="B69" s="133">
        <v>1880</v>
      </c>
      <c r="C69" s="205">
        <f t="shared" si="4"/>
        <v>110.30985915492917</v>
      </c>
      <c r="D69" s="199">
        <f t="shared" si="5"/>
        <v>4760</v>
      </c>
      <c r="E69" s="141">
        <f t="shared" si="6"/>
        <v>70.066666666666777</v>
      </c>
      <c r="F69" s="135"/>
      <c r="G69" s="133">
        <v>1870</v>
      </c>
      <c r="H69" s="205">
        <f t="shared" si="7"/>
        <v>110.30985915492917</v>
      </c>
      <c r="I69" s="205">
        <f t="shared" si="42"/>
        <v>4591.428571428567</v>
      </c>
      <c r="J69" s="207">
        <f t="shared" si="43"/>
        <v>70.757142857142767</v>
      </c>
      <c r="L69" s="133">
        <v>1870</v>
      </c>
      <c r="M69" s="205">
        <f t="shared" si="0"/>
        <v>109.83333333333306</v>
      </c>
      <c r="N69" s="205">
        <f t="shared" si="34"/>
        <v>4640</v>
      </c>
      <c r="O69" s="207">
        <f t="shared" si="35"/>
        <v>74.519999999999769</v>
      </c>
      <c r="Q69" s="133">
        <v>1870</v>
      </c>
      <c r="R69" s="199">
        <f t="shared" si="12"/>
        <v>110.30985915492917</v>
      </c>
      <c r="S69" s="205">
        <f t="shared" si="44"/>
        <v>4516.6666666666688</v>
      </c>
      <c r="T69" s="207">
        <f t="shared" si="45"/>
        <v>74.76666666666668</v>
      </c>
      <c r="V69" s="133">
        <v>1870</v>
      </c>
      <c r="W69" s="199">
        <f t="shared" si="15"/>
        <v>110.30985915492917</v>
      </c>
      <c r="X69" s="199">
        <f t="shared" si="36"/>
        <v>4501.6666666666697</v>
      </c>
      <c r="Y69" s="141">
        <f t="shared" si="37"/>
        <v>78.766666666666737</v>
      </c>
      <c r="AA69" s="133">
        <v>1870</v>
      </c>
      <c r="AB69" s="199">
        <f t="shared" si="18"/>
        <v>110.30985915492917</v>
      </c>
      <c r="AC69" s="199">
        <f t="shared" si="46"/>
        <v>5226</v>
      </c>
      <c r="AD69" s="141">
        <f t="shared" si="47"/>
        <v>74.719999999999956</v>
      </c>
      <c r="AF69" s="133">
        <v>1870</v>
      </c>
      <c r="AG69" s="199">
        <f t="shared" si="1"/>
        <v>110.30985915492917</v>
      </c>
      <c r="AH69" s="199">
        <f t="shared" si="38"/>
        <v>5240</v>
      </c>
      <c r="AI69" s="141">
        <f t="shared" si="39"/>
        <v>77.919999999999831</v>
      </c>
      <c r="AK69" s="133">
        <v>1870</v>
      </c>
      <c r="AL69" s="199">
        <f t="shared" si="23"/>
        <v>109.83333333333306</v>
      </c>
      <c r="AM69" s="199">
        <f t="shared" si="30"/>
        <v>5428</v>
      </c>
      <c r="AN69" s="141">
        <f t="shared" si="31"/>
        <v>83.119999999999706</v>
      </c>
      <c r="AP69" s="133">
        <v>1870</v>
      </c>
      <c r="AQ69" s="199">
        <f t="shared" si="2"/>
        <v>110.30985915492917</v>
      </c>
      <c r="AR69" s="199">
        <f t="shared" si="40"/>
        <v>5140</v>
      </c>
      <c r="AS69" s="141">
        <f t="shared" si="41"/>
        <v>83.650000000000077</v>
      </c>
      <c r="AU69" s="133">
        <v>1870</v>
      </c>
      <c r="AV69" s="205">
        <f t="shared" si="3"/>
        <v>109.83333333333306</v>
      </c>
      <c r="AW69" s="199">
        <f t="shared" si="32"/>
        <v>5322</v>
      </c>
      <c r="AX69" s="141">
        <f t="shared" si="33"/>
        <v>87.119999999999706</v>
      </c>
    </row>
    <row r="70" spans="2:50" x14ac:dyDescent="0.2">
      <c r="B70" s="133">
        <v>1890</v>
      </c>
      <c r="C70" s="205">
        <f t="shared" si="4"/>
        <v>110.90140845070381</v>
      </c>
      <c r="D70" s="199">
        <f t="shared" si="5"/>
        <v>4780</v>
      </c>
      <c r="E70" s="141">
        <f t="shared" si="6"/>
        <v>70.033333333333445</v>
      </c>
      <c r="F70" s="135"/>
      <c r="G70" s="133">
        <v>1880</v>
      </c>
      <c r="H70" s="205">
        <f t="shared" si="7"/>
        <v>110.90140845070381</v>
      </c>
      <c r="I70" s="205">
        <f t="shared" si="42"/>
        <v>4608.5714285714239</v>
      </c>
      <c r="J70" s="207">
        <f t="shared" si="43"/>
        <v>70.742857142857048</v>
      </c>
      <c r="L70" s="133">
        <v>1880</v>
      </c>
      <c r="M70" s="205">
        <f t="shared" si="0"/>
        <v>110.41666666666639</v>
      </c>
      <c r="N70" s="205">
        <f t="shared" si="34"/>
        <v>4660</v>
      </c>
      <c r="O70" s="207">
        <f t="shared" si="35"/>
        <v>74.479999999999762</v>
      </c>
      <c r="Q70" s="133">
        <v>1880</v>
      </c>
      <c r="R70" s="199">
        <f t="shared" si="12"/>
        <v>110.90140845070381</v>
      </c>
      <c r="S70" s="205">
        <f t="shared" si="44"/>
        <v>4533.3333333333358</v>
      </c>
      <c r="T70" s="207">
        <f t="shared" si="45"/>
        <v>74.733333333333348</v>
      </c>
      <c r="V70" s="133">
        <v>1880</v>
      </c>
      <c r="W70" s="199">
        <f t="shared" si="15"/>
        <v>110.90140845070381</v>
      </c>
      <c r="X70" s="199">
        <f t="shared" si="36"/>
        <v>4523.3333333333367</v>
      </c>
      <c r="Y70" s="141">
        <f t="shared" si="37"/>
        <v>78.733333333333405</v>
      </c>
      <c r="AA70" s="133">
        <v>1880</v>
      </c>
      <c r="AB70" s="199">
        <f t="shared" si="18"/>
        <v>110.90140845070381</v>
      </c>
      <c r="AC70" s="199">
        <f t="shared" si="46"/>
        <v>5244</v>
      </c>
      <c r="AD70" s="141">
        <f t="shared" si="47"/>
        <v>74.67999999999995</v>
      </c>
      <c r="AF70" s="133">
        <v>1880</v>
      </c>
      <c r="AG70" s="199">
        <f t="shared" si="1"/>
        <v>110.90140845070381</v>
      </c>
      <c r="AH70" s="199">
        <f t="shared" si="38"/>
        <v>5260</v>
      </c>
      <c r="AI70" s="141">
        <f t="shared" si="39"/>
        <v>77.879999999999825</v>
      </c>
      <c r="AK70" s="133">
        <v>1880</v>
      </c>
      <c r="AL70" s="199">
        <f t="shared" si="23"/>
        <v>110.41666666666639</v>
      </c>
      <c r="AM70" s="199">
        <f t="shared" si="30"/>
        <v>5452</v>
      </c>
      <c r="AN70" s="141">
        <f t="shared" si="31"/>
        <v>83.0799999999997</v>
      </c>
      <c r="AP70" s="133">
        <v>1880</v>
      </c>
      <c r="AQ70" s="199">
        <f t="shared" si="2"/>
        <v>110.90140845070381</v>
      </c>
      <c r="AR70" s="199">
        <f t="shared" si="40"/>
        <v>5160</v>
      </c>
      <c r="AS70" s="141">
        <f t="shared" si="41"/>
        <v>83.60000000000008</v>
      </c>
      <c r="AU70" s="133">
        <v>1880</v>
      </c>
      <c r="AV70" s="205">
        <f t="shared" si="3"/>
        <v>110.41666666666639</v>
      </c>
      <c r="AW70" s="199">
        <f t="shared" si="32"/>
        <v>5348</v>
      </c>
      <c r="AX70" s="141">
        <f t="shared" si="33"/>
        <v>87.0799999999997</v>
      </c>
    </row>
    <row r="71" spans="2:50" x14ac:dyDescent="0.2">
      <c r="B71" s="212">
        <v>1899</v>
      </c>
      <c r="C71" s="213">
        <f t="shared" si="4"/>
        <v>111.49295774647845</v>
      </c>
      <c r="D71" s="214">
        <v>4800</v>
      </c>
      <c r="E71" s="215">
        <v>70</v>
      </c>
      <c r="F71" s="135"/>
      <c r="G71" s="133">
        <v>1890</v>
      </c>
      <c r="H71" s="205">
        <f t="shared" si="7"/>
        <v>111.49295774647845</v>
      </c>
      <c r="I71" s="205">
        <f t="shared" si="42"/>
        <v>4625.7142857142808</v>
      </c>
      <c r="J71" s="207">
        <f t="shared" si="43"/>
        <v>70.728571428571328</v>
      </c>
      <c r="L71" s="133">
        <v>1890</v>
      </c>
      <c r="M71" s="205">
        <f t="shared" si="0"/>
        <v>110.99999999999972</v>
      </c>
      <c r="N71" s="205">
        <f t="shared" si="34"/>
        <v>4680</v>
      </c>
      <c r="O71" s="207">
        <f t="shared" si="35"/>
        <v>74.439999999999756</v>
      </c>
      <c r="Q71" s="133">
        <v>1890</v>
      </c>
      <c r="R71" s="199">
        <f t="shared" si="12"/>
        <v>111.49295774647845</v>
      </c>
      <c r="S71" s="205">
        <f t="shared" si="44"/>
        <v>4550.0000000000027</v>
      </c>
      <c r="T71" s="207">
        <f t="shared" si="45"/>
        <v>74.700000000000017</v>
      </c>
      <c r="V71" s="133">
        <v>1890</v>
      </c>
      <c r="W71" s="199">
        <f t="shared" si="15"/>
        <v>111.49295774647845</v>
      </c>
      <c r="X71" s="199">
        <f t="shared" si="36"/>
        <v>4545.0000000000036</v>
      </c>
      <c r="Y71" s="141">
        <f t="shared" si="37"/>
        <v>78.700000000000074</v>
      </c>
      <c r="AA71" s="133">
        <v>1890</v>
      </c>
      <c r="AB71" s="199">
        <f t="shared" si="18"/>
        <v>111.49295774647845</v>
      </c>
      <c r="AC71" s="199">
        <f t="shared" si="46"/>
        <v>5262</v>
      </c>
      <c r="AD71" s="141">
        <f t="shared" si="47"/>
        <v>74.639999999999944</v>
      </c>
      <c r="AF71" s="133">
        <v>1890</v>
      </c>
      <c r="AG71" s="199">
        <f t="shared" si="1"/>
        <v>111.49295774647845</v>
      </c>
      <c r="AH71" s="199">
        <f t="shared" si="38"/>
        <v>5280</v>
      </c>
      <c r="AI71" s="141">
        <f t="shared" si="39"/>
        <v>77.839999999999819</v>
      </c>
      <c r="AK71" s="133">
        <v>1890</v>
      </c>
      <c r="AL71" s="199">
        <f t="shared" si="23"/>
        <v>110.99999999999972</v>
      </c>
      <c r="AM71" s="199">
        <f t="shared" si="30"/>
        <v>5476</v>
      </c>
      <c r="AN71" s="141">
        <f t="shared" si="31"/>
        <v>83.039999999999694</v>
      </c>
      <c r="AP71" s="133">
        <v>1890</v>
      </c>
      <c r="AQ71" s="199">
        <f t="shared" si="2"/>
        <v>111.49295774647845</v>
      </c>
      <c r="AR71" s="199">
        <f t="shared" si="40"/>
        <v>5180</v>
      </c>
      <c r="AS71" s="141">
        <f t="shared" si="41"/>
        <v>83.550000000000082</v>
      </c>
      <c r="AU71" s="133">
        <v>1890</v>
      </c>
      <c r="AV71" s="205">
        <f t="shared" si="3"/>
        <v>110.99999999999972</v>
      </c>
      <c r="AW71" s="199">
        <f t="shared" si="32"/>
        <v>5374</v>
      </c>
      <c r="AX71" s="141">
        <f t="shared" si="33"/>
        <v>87.039999999999694</v>
      </c>
    </row>
    <row r="72" spans="2:50" x14ac:dyDescent="0.2">
      <c r="B72" s="212">
        <v>1900</v>
      </c>
      <c r="C72" s="213">
        <f t="shared" si="4"/>
        <v>112.08450704225309</v>
      </c>
      <c r="D72" s="214">
        <v>4600</v>
      </c>
      <c r="E72" s="215">
        <v>67</v>
      </c>
      <c r="F72" s="135"/>
      <c r="G72" s="133">
        <v>1900</v>
      </c>
      <c r="H72" s="205">
        <f t="shared" si="7"/>
        <v>112.08450704225309</v>
      </c>
      <c r="I72" s="205">
        <f t="shared" si="42"/>
        <v>4642.8571428571377</v>
      </c>
      <c r="J72" s="207">
        <f t="shared" si="43"/>
        <v>70.714285714285609</v>
      </c>
      <c r="L72" s="133">
        <v>1900</v>
      </c>
      <c r="M72" s="205">
        <f t="shared" si="0"/>
        <v>111.58333333333304</v>
      </c>
      <c r="N72" s="205">
        <f t="shared" si="34"/>
        <v>4700</v>
      </c>
      <c r="O72" s="207">
        <f t="shared" si="35"/>
        <v>74.39999999999975</v>
      </c>
      <c r="Q72" s="133">
        <v>1900</v>
      </c>
      <c r="R72" s="199">
        <f t="shared" si="12"/>
        <v>112.08450704225309</v>
      </c>
      <c r="S72" s="205">
        <f t="shared" si="44"/>
        <v>4566.6666666666697</v>
      </c>
      <c r="T72" s="207">
        <f t="shared" si="45"/>
        <v>74.666666666666686</v>
      </c>
      <c r="V72" s="133">
        <v>1900</v>
      </c>
      <c r="W72" s="199">
        <f t="shared" si="15"/>
        <v>112.08450704225309</v>
      </c>
      <c r="X72" s="199">
        <f t="shared" si="36"/>
        <v>4566.6666666666706</v>
      </c>
      <c r="Y72" s="141">
        <f t="shared" si="37"/>
        <v>78.666666666666742</v>
      </c>
      <c r="AA72" s="133">
        <v>1900</v>
      </c>
      <c r="AB72" s="199">
        <f t="shared" si="18"/>
        <v>112.08450704225309</v>
      </c>
      <c r="AC72" s="199">
        <f t="shared" si="46"/>
        <v>5280</v>
      </c>
      <c r="AD72" s="141">
        <f t="shared" si="47"/>
        <v>74.599999999999937</v>
      </c>
      <c r="AF72" s="133">
        <v>1900</v>
      </c>
      <c r="AG72" s="199">
        <f t="shared" si="1"/>
        <v>112.08450704225309</v>
      </c>
      <c r="AH72" s="199">
        <f t="shared" si="38"/>
        <v>5300</v>
      </c>
      <c r="AI72" s="141">
        <f t="shared" si="39"/>
        <v>77.799999999999812</v>
      </c>
      <c r="AK72" s="212">
        <v>1899</v>
      </c>
      <c r="AL72" s="224">
        <f t="shared" si="23"/>
        <v>111.58333333333304</v>
      </c>
      <c r="AM72" s="221">
        <v>5500</v>
      </c>
      <c r="AN72" s="215">
        <v>83</v>
      </c>
      <c r="AP72" s="133">
        <v>1900</v>
      </c>
      <c r="AQ72" s="199">
        <f t="shared" si="2"/>
        <v>112.08450704225309</v>
      </c>
      <c r="AR72" s="199">
        <f t="shared" si="40"/>
        <v>5200</v>
      </c>
      <c r="AS72" s="141">
        <f t="shared" si="41"/>
        <v>83.500000000000085</v>
      </c>
      <c r="AU72" s="212">
        <v>1899</v>
      </c>
      <c r="AV72" s="213">
        <f t="shared" si="3"/>
        <v>111.58333333333304</v>
      </c>
      <c r="AW72" s="221">
        <v>5400</v>
      </c>
      <c r="AX72" s="215">
        <v>87</v>
      </c>
    </row>
    <row r="73" spans="2:50" x14ac:dyDescent="0.2">
      <c r="B73" s="133">
        <v>1910</v>
      </c>
      <c r="C73" s="205">
        <f t="shared" si="4"/>
        <v>112.67605633802773</v>
      </c>
      <c r="D73" s="205">
        <f>D72+(D$122-D$72)/50</f>
        <v>4614</v>
      </c>
      <c r="E73" s="207">
        <f>E72+(E$122-E$72)/50</f>
        <v>66.959999999999994</v>
      </c>
      <c r="F73" s="135"/>
      <c r="G73" s="133">
        <v>1910</v>
      </c>
      <c r="H73" s="205">
        <f t="shared" si="7"/>
        <v>112.67605633802773</v>
      </c>
      <c r="I73" s="205">
        <f t="shared" si="42"/>
        <v>4659.9999999999945</v>
      </c>
      <c r="J73" s="207">
        <f t="shared" si="43"/>
        <v>70.699999999999889</v>
      </c>
      <c r="L73" s="133">
        <v>1910</v>
      </c>
      <c r="M73" s="205">
        <f t="shared" si="0"/>
        <v>112.16666666666637</v>
      </c>
      <c r="N73" s="205">
        <f t="shared" si="34"/>
        <v>4720</v>
      </c>
      <c r="O73" s="207">
        <f t="shared" si="35"/>
        <v>74.359999999999744</v>
      </c>
      <c r="Q73" s="133">
        <v>1910</v>
      </c>
      <c r="R73" s="199">
        <f t="shared" si="12"/>
        <v>112.67605633802773</v>
      </c>
      <c r="S73" s="205">
        <f t="shared" si="44"/>
        <v>4583.3333333333367</v>
      </c>
      <c r="T73" s="207">
        <f t="shared" si="45"/>
        <v>74.633333333333354</v>
      </c>
      <c r="V73" s="133">
        <v>1910</v>
      </c>
      <c r="W73" s="199">
        <f t="shared" si="15"/>
        <v>112.67605633802773</v>
      </c>
      <c r="X73" s="199">
        <f t="shared" si="36"/>
        <v>4588.3333333333376</v>
      </c>
      <c r="Y73" s="141">
        <f t="shared" si="37"/>
        <v>78.633333333333411</v>
      </c>
      <c r="AA73" s="133">
        <v>1910</v>
      </c>
      <c r="AB73" s="199">
        <f t="shared" si="18"/>
        <v>112.67605633802773</v>
      </c>
      <c r="AC73" s="199">
        <f t="shared" si="46"/>
        <v>5298</v>
      </c>
      <c r="AD73" s="141">
        <f t="shared" si="47"/>
        <v>74.559999999999931</v>
      </c>
      <c r="AF73" s="133">
        <v>1910</v>
      </c>
      <c r="AG73" s="199">
        <f t="shared" si="1"/>
        <v>112.67605633802773</v>
      </c>
      <c r="AH73" s="199">
        <f t="shared" si="38"/>
        <v>5320</v>
      </c>
      <c r="AI73" s="141">
        <f t="shared" si="39"/>
        <v>77.759999999999806</v>
      </c>
      <c r="AK73" s="212">
        <v>1900</v>
      </c>
      <c r="AL73" s="224">
        <f t="shared" si="23"/>
        <v>112.16666666666637</v>
      </c>
      <c r="AM73" s="221">
        <v>5300</v>
      </c>
      <c r="AN73" s="215">
        <v>79</v>
      </c>
      <c r="AP73" s="133">
        <v>1910</v>
      </c>
      <c r="AQ73" s="199">
        <f t="shared" si="2"/>
        <v>112.67605633802773</v>
      </c>
      <c r="AR73" s="199">
        <f t="shared" si="40"/>
        <v>5220</v>
      </c>
      <c r="AS73" s="141">
        <f t="shared" si="41"/>
        <v>83.450000000000088</v>
      </c>
      <c r="AU73" s="212">
        <v>1900</v>
      </c>
      <c r="AV73" s="213">
        <f t="shared" si="3"/>
        <v>112.16666666666637</v>
      </c>
      <c r="AW73" s="221">
        <v>5200</v>
      </c>
      <c r="AX73" s="227">
        <v>84</v>
      </c>
    </row>
    <row r="74" spans="2:50" x14ac:dyDescent="0.2">
      <c r="B74" s="133">
        <v>1920</v>
      </c>
      <c r="C74" s="205">
        <f t="shared" si="4"/>
        <v>113.26760563380238</v>
      </c>
      <c r="D74" s="205">
        <f t="shared" ref="D74:D121" si="48">D73+(D$122-D$72)/50</f>
        <v>4628</v>
      </c>
      <c r="E74" s="207">
        <f t="shared" ref="E74:E121" si="49">E73+(E$122-E$72)/50</f>
        <v>66.919999999999987</v>
      </c>
      <c r="F74" s="135"/>
      <c r="G74" s="133">
        <v>1920</v>
      </c>
      <c r="H74" s="205">
        <f t="shared" si="7"/>
        <v>113.26760563380238</v>
      </c>
      <c r="I74" s="205">
        <f t="shared" si="42"/>
        <v>4677.1428571428514</v>
      </c>
      <c r="J74" s="207">
        <f t="shared" si="43"/>
        <v>70.68571428571417</v>
      </c>
      <c r="L74" s="133">
        <v>1920</v>
      </c>
      <c r="M74" s="205">
        <f t="shared" si="0"/>
        <v>112.7499999999997</v>
      </c>
      <c r="N74" s="205">
        <f t="shared" si="34"/>
        <v>4740</v>
      </c>
      <c r="O74" s="207">
        <f t="shared" si="35"/>
        <v>74.319999999999737</v>
      </c>
      <c r="Q74" s="133">
        <v>1920</v>
      </c>
      <c r="R74" s="199">
        <f t="shared" si="12"/>
        <v>113.26760563380238</v>
      </c>
      <c r="S74" s="205">
        <f t="shared" si="44"/>
        <v>4600.0000000000036</v>
      </c>
      <c r="T74" s="207">
        <f t="shared" si="45"/>
        <v>74.600000000000023</v>
      </c>
      <c r="V74" s="133">
        <v>1920</v>
      </c>
      <c r="W74" s="199">
        <f t="shared" si="15"/>
        <v>113.26760563380238</v>
      </c>
      <c r="X74" s="199">
        <f t="shared" si="36"/>
        <v>4610.0000000000045</v>
      </c>
      <c r="Y74" s="141">
        <f t="shared" si="37"/>
        <v>78.60000000000008</v>
      </c>
      <c r="AA74" s="133">
        <v>1920</v>
      </c>
      <c r="AB74" s="199">
        <f t="shared" si="18"/>
        <v>113.26760563380238</v>
      </c>
      <c r="AC74" s="199">
        <f t="shared" si="46"/>
        <v>5316</v>
      </c>
      <c r="AD74" s="141">
        <f t="shared" si="47"/>
        <v>74.519999999999925</v>
      </c>
      <c r="AF74" s="133">
        <v>1920</v>
      </c>
      <c r="AG74" s="199">
        <f t="shared" si="1"/>
        <v>113.26760563380238</v>
      </c>
      <c r="AH74" s="199">
        <f t="shared" si="38"/>
        <v>5340</v>
      </c>
      <c r="AI74" s="141">
        <f t="shared" si="39"/>
        <v>77.7199999999998</v>
      </c>
      <c r="AK74" s="133">
        <v>1910</v>
      </c>
      <c r="AL74" s="199">
        <f t="shared" si="23"/>
        <v>112.7499999999997</v>
      </c>
      <c r="AM74" s="199">
        <f>AM73+(AM$118-AM$73)/45</f>
        <v>5315.5555555555557</v>
      </c>
      <c r="AN74" s="141">
        <f>AN73+(AN$118-AN$73)/45</f>
        <v>78.955555555555549</v>
      </c>
      <c r="AP74" s="133">
        <v>1920</v>
      </c>
      <c r="AQ74" s="199">
        <f t="shared" si="2"/>
        <v>113.26760563380238</v>
      </c>
      <c r="AR74" s="199">
        <f t="shared" si="40"/>
        <v>5240</v>
      </c>
      <c r="AS74" s="141">
        <f t="shared" si="41"/>
        <v>83.400000000000091</v>
      </c>
      <c r="AU74" s="133">
        <v>1910</v>
      </c>
      <c r="AV74" s="205">
        <f t="shared" si="3"/>
        <v>112.7499999999997</v>
      </c>
      <c r="AW74" s="199">
        <f>AW73+(AW$123-AW$73)/50</f>
        <v>5216</v>
      </c>
      <c r="AX74" s="141">
        <f>AX73+(AX$123-AX$73)/50</f>
        <v>83.94</v>
      </c>
    </row>
    <row r="75" spans="2:50" x14ac:dyDescent="0.2">
      <c r="B75" s="133">
        <v>1930</v>
      </c>
      <c r="C75" s="205">
        <f t="shared" si="4"/>
        <v>113.85915492957702</v>
      </c>
      <c r="D75" s="205">
        <f t="shared" si="48"/>
        <v>4642</v>
      </c>
      <c r="E75" s="207">
        <f t="shared" si="49"/>
        <v>66.879999999999981</v>
      </c>
      <c r="F75" s="135"/>
      <c r="G75" s="133">
        <v>1930</v>
      </c>
      <c r="H75" s="205">
        <f t="shared" si="7"/>
        <v>113.85915492957702</v>
      </c>
      <c r="I75" s="205">
        <f t="shared" si="42"/>
        <v>4694.2857142857083</v>
      </c>
      <c r="J75" s="207">
        <f t="shared" si="43"/>
        <v>70.67142857142845</v>
      </c>
      <c r="L75" s="133">
        <v>1930</v>
      </c>
      <c r="M75" s="205">
        <f t="shared" si="0"/>
        <v>113.33333333333303</v>
      </c>
      <c r="N75" s="205">
        <f t="shared" si="34"/>
        <v>4760</v>
      </c>
      <c r="O75" s="207">
        <f t="shared" si="35"/>
        <v>74.279999999999731</v>
      </c>
      <c r="Q75" s="133">
        <v>1930</v>
      </c>
      <c r="R75" s="199">
        <f t="shared" si="12"/>
        <v>113.85915492957702</v>
      </c>
      <c r="S75" s="205">
        <f t="shared" si="44"/>
        <v>4616.6666666666706</v>
      </c>
      <c r="T75" s="207">
        <f t="shared" si="45"/>
        <v>74.566666666666691</v>
      </c>
      <c r="V75" s="133">
        <v>1930</v>
      </c>
      <c r="W75" s="199">
        <f t="shared" si="15"/>
        <v>113.85915492957702</v>
      </c>
      <c r="X75" s="199">
        <f t="shared" si="36"/>
        <v>4631.6666666666715</v>
      </c>
      <c r="Y75" s="141">
        <f t="shared" si="37"/>
        <v>78.566666666666748</v>
      </c>
      <c r="AA75" s="133">
        <v>1930</v>
      </c>
      <c r="AB75" s="199">
        <f t="shared" si="18"/>
        <v>113.85915492957702</v>
      </c>
      <c r="AC75" s="199">
        <f t="shared" si="46"/>
        <v>5334</v>
      </c>
      <c r="AD75" s="141">
        <f t="shared" si="47"/>
        <v>74.479999999999919</v>
      </c>
      <c r="AF75" s="133">
        <v>1930</v>
      </c>
      <c r="AG75" s="199">
        <f t="shared" si="1"/>
        <v>113.85915492957702</v>
      </c>
      <c r="AH75" s="199">
        <f t="shared" si="38"/>
        <v>5360</v>
      </c>
      <c r="AI75" s="141">
        <f t="shared" si="39"/>
        <v>77.679999999999794</v>
      </c>
      <c r="AK75" s="133">
        <v>1920</v>
      </c>
      <c r="AL75" s="199">
        <f t="shared" si="23"/>
        <v>113.33333333333303</v>
      </c>
      <c r="AM75" s="199">
        <f t="shared" ref="AM75:AM117" si="50">AM74+(AM$118-AM$73)/45</f>
        <v>5331.1111111111113</v>
      </c>
      <c r="AN75" s="141">
        <f t="shared" ref="AN75:AN117" si="51">AN74+(AN$118-AN$73)/45</f>
        <v>78.911111111111097</v>
      </c>
      <c r="AP75" s="133">
        <v>1930</v>
      </c>
      <c r="AQ75" s="199">
        <f t="shared" si="2"/>
        <v>113.85915492957702</v>
      </c>
      <c r="AR75" s="199">
        <f t="shared" si="40"/>
        <v>5260</v>
      </c>
      <c r="AS75" s="141">
        <f t="shared" si="41"/>
        <v>83.350000000000094</v>
      </c>
      <c r="AU75" s="133">
        <v>1920</v>
      </c>
      <c r="AV75" s="205">
        <f t="shared" si="3"/>
        <v>113.33333333333303</v>
      </c>
      <c r="AW75" s="199">
        <f t="shared" ref="AW75:AW122" si="52">AW74+(AW$123-AW$73)/50</f>
        <v>5232</v>
      </c>
      <c r="AX75" s="141">
        <f t="shared" ref="AX75:AX122" si="53">AX74+(AX$123-AX$73)/50</f>
        <v>83.88</v>
      </c>
    </row>
    <row r="76" spans="2:50" x14ac:dyDescent="0.2">
      <c r="B76" s="133">
        <v>1940</v>
      </c>
      <c r="C76" s="205">
        <f t="shared" si="4"/>
        <v>114.45070422535166</v>
      </c>
      <c r="D76" s="205">
        <f t="shared" si="48"/>
        <v>4656</v>
      </c>
      <c r="E76" s="207">
        <f t="shared" si="49"/>
        <v>66.839999999999975</v>
      </c>
      <c r="F76" s="135"/>
      <c r="G76" s="133">
        <v>1940</v>
      </c>
      <c r="H76" s="205">
        <f t="shared" si="7"/>
        <v>114.45070422535166</v>
      </c>
      <c r="I76" s="205">
        <f t="shared" si="42"/>
        <v>4711.4285714285652</v>
      </c>
      <c r="J76" s="207">
        <f t="shared" si="43"/>
        <v>70.65714285714273</v>
      </c>
      <c r="L76" s="133">
        <v>1940</v>
      </c>
      <c r="M76" s="205">
        <f t="shared" ref="M76:M81" si="54">M75+(M$83-M$11)/72</f>
        <v>113.91666666666636</v>
      </c>
      <c r="N76" s="205">
        <f t="shared" si="34"/>
        <v>4780</v>
      </c>
      <c r="O76" s="207">
        <f t="shared" si="35"/>
        <v>74.239999999999725</v>
      </c>
      <c r="Q76" s="133">
        <v>1940</v>
      </c>
      <c r="R76" s="199">
        <f t="shared" si="12"/>
        <v>114.45070422535166</v>
      </c>
      <c r="S76" s="205">
        <f t="shared" si="44"/>
        <v>4633.3333333333376</v>
      </c>
      <c r="T76" s="207">
        <f t="shared" si="45"/>
        <v>74.53333333333336</v>
      </c>
      <c r="V76" s="133">
        <v>1940</v>
      </c>
      <c r="W76" s="199">
        <f t="shared" si="15"/>
        <v>114.45070422535166</v>
      </c>
      <c r="X76" s="199">
        <f t="shared" si="36"/>
        <v>4653.3333333333385</v>
      </c>
      <c r="Y76" s="141">
        <f t="shared" si="37"/>
        <v>78.533333333333417</v>
      </c>
      <c r="AA76" s="133">
        <v>1940</v>
      </c>
      <c r="AB76" s="199">
        <f t="shared" si="18"/>
        <v>114.45070422535166</v>
      </c>
      <c r="AC76" s="199">
        <f t="shared" si="46"/>
        <v>5352</v>
      </c>
      <c r="AD76" s="141">
        <f t="shared" si="47"/>
        <v>74.439999999999912</v>
      </c>
      <c r="AF76" s="133">
        <v>1940</v>
      </c>
      <c r="AG76" s="199">
        <f t="shared" ref="AG76:AG81" si="55">AG75+($AG$82-$AG$11)/71</f>
        <v>114.45070422535166</v>
      </c>
      <c r="AH76" s="199">
        <f t="shared" si="38"/>
        <v>5380</v>
      </c>
      <c r="AI76" s="141">
        <f t="shared" si="39"/>
        <v>77.639999999999787</v>
      </c>
      <c r="AK76" s="133">
        <v>1930</v>
      </c>
      <c r="AL76" s="199">
        <f t="shared" si="23"/>
        <v>113.91666666666636</v>
      </c>
      <c r="AM76" s="199">
        <f t="shared" si="50"/>
        <v>5346.666666666667</v>
      </c>
      <c r="AN76" s="141">
        <f t="shared" si="51"/>
        <v>78.866666666666646</v>
      </c>
      <c r="AP76" s="133">
        <v>1940</v>
      </c>
      <c r="AQ76" s="199">
        <f t="shared" ref="AQ76:AQ81" si="56">AQ75+(AQ$82-AQ$11)/71</f>
        <v>114.45070422535166</v>
      </c>
      <c r="AR76" s="199">
        <f t="shared" si="40"/>
        <v>5280</v>
      </c>
      <c r="AS76" s="141">
        <f t="shared" si="41"/>
        <v>83.300000000000097</v>
      </c>
      <c r="AU76" s="133">
        <v>1930</v>
      </c>
      <c r="AV76" s="205">
        <f t="shared" ref="AV76:AV81" si="57">AV75+(AV$83-AV$11)/72</f>
        <v>113.91666666666636</v>
      </c>
      <c r="AW76" s="199">
        <f t="shared" si="52"/>
        <v>5248</v>
      </c>
      <c r="AX76" s="141">
        <f t="shared" si="53"/>
        <v>83.82</v>
      </c>
    </row>
    <row r="77" spans="2:50" x14ac:dyDescent="0.2">
      <c r="B77" s="133">
        <v>1950</v>
      </c>
      <c r="C77" s="205">
        <f>C76+(C$82-C$11)/71</f>
        <v>115.0422535211263</v>
      </c>
      <c r="D77" s="205">
        <f t="shared" si="48"/>
        <v>4670</v>
      </c>
      <c r="E77" s="207">
        <f t="shared" si="49"/>
        <v>66.799999999999969</v>
      </c>
      <c r="F77" s="135"/>
      <c r="G77" s="133">
        <v>1950</v>
      </c>
      <c r="H77" s="205">
        <f>H76+(H$82-H$11)/71</f>
        <v>115.0422535211263</v>
      </c>
      <c r="I77" s="205">
        <f t="shared" si="42"/>
        <v>4728.5714285714221</v>
      </c>
      <c r="J77" s="207">
        <f t="shared" si="43"/>
        <v>70.642857142857011</v>
      </c>
      <c r="L77" s="133">
        <v>1950</v>
      </c>
      <c r="M77" s="205">
        <f t="shared" si="54"/>
        <v>114.49999999999969</v>
      </c>
      <c r="N77" s="205">
        <f t="shared" si="34"/>
        <v>4800</v>
      </c>
      <c r="O77" s="207">
        <f t="shared" si="35"/>
        <v>74.199999999999719</v>
      </c>
      <c r="Q77" s="133">
        <v>1950</v>
      </c>
      <c r="R77" s="199">
        <f>R76+(R$82-R$11)/71</f>
        <v>115.0422535211263</v>
      </c>
      <c r="S77" s="205">
        <f t="shared" si="44"/>
        <v>4650.0000000000045</v>
      </c>
      <c r="T77" s="207">
        <f t="shared" si="45"/>
        <v>74.500000000000028</v>
      </c>
      <c r="V77" s="133">
        <v>1950</v>
      </c>
      <c r="W77" s="199">
        <f>W76+($W$82-W$11)/71</f>
        <v>115.0422535211263</v>
      </c>
      <c r="X77" s="199">
        <f t="shared" si="36"/>
        <v>4675.0000000000055</v>
      </c>
      <c r="Y77" s="141">
        <f t="shared" si="37"/>
        <v>78.500000000000085</v>
      </c>
      <c r="AA77" s="133">
        <v>1950</v>
      </c>
      <c r="AB77" s="199">
        <f>AB76+($AB$82-$AB$11)/71</f>
        <v>115.0422535211263</v>
      </c>
      <c r="AC77" s="199">
        <f t="shared" si="46"/>
        <v>5370</v>
      </c>
      <c r="AD77" s="141">
        <f t="shared" si="47"/>
        <v>74.399999999999906</v>
      </c>
      <c r="AF77" s="133">
        <v>1950</v>
      </c>
      <c r="AG77" s="199">
        <f t="shared" si="55"/>
        <v>115.0422535211263</v>
      </c>
      <c r="AH77" s="199">
        <f t="shared" si="38"/>
        <v>5400</v>
      </c>
      <c r="AI77" s="141">
        <f t="shared" si="39"/>
        <v>77.599999999999781</v>
      </c>
      <c r="AK77" s="133">
        <v>1940</v>
      </c>
      <c r="AL77" s="199">
        <f t="shared" ref="AL77:AL82" si="58">AL76+(AL$83-AL$11)/72</f>
        <v>114.49999999999969</v>
      </c>
      <c r="AM77" s="199">
        <f t="shared" si="50"/>
        <v>5362.2222222222226</v>
      </c>
      <c r="AN77" s="141">
        <f t="shared" si="51"/>
        <v>78.822222222222194</v>
      </c>
      <c r="AP77" s="133">
        <v>1950</v>
      </c>
      <c r="AQ77" s="199">
        <f t="shared" si="56"/>
        <v>115.0422535211263</v>
      </c>
      <c r="AR77" s="199">
        <f t="shared" si="40"/>
        <v>5300</v>
      </c>
      <c r="AS77" s="141">
        <f t="shared" si="41"/>
        <v>83.250000000000099</v>
      </c>
      <c r="AU77" s="133">
        <v>1940</v>
      </c>
      <c r="AV77" s="205">
        <f t="shared" si="57"/>
        <v>114.49999999999969</v>
      </c>
      <c r="AW77" s="199">
        <f t="shared" si="52"/>
        <v>5264</v>
      </c>
      <c r="AX77" s="141">
        <f t="shared" si="53"/>
        <v>83.759999999999991</v>
      </c>
    </row>
    <row r="78" spans="2:50" x14ac:dyDescent="0.2">
      <c r="B78" s="133">
        <v>1960</v>
      </c>
      <c r="C78" s="205">
        <f>C77+(C$82-C$11)/71</f>
        <v>115.63380281690094</v>
      </c>
      <c r="D78" s="205">
        <f t="shared" si="48"/>
        <v>4684</v>
      </c>
      <c r="E78" s="207">
        <f t="shared" si="49"/>
        <v>66.759999999999962</v>
      </c>
      <c r="F78" s="135"/>
      <c r="G78" s="133">
        <v>1960</v>
      </c>
      <c r="H78" s="205">
        <f>H77+(H$82-H$11)/71</f>
        <v>115.63380281690094</v>
      </c>
      <c r="I78" s="205">
        <f t="shared" si="42"/>
        <v>4745.714285714279</v>
      </c>
      <c r="J78" s="207">
        <f t="shared" si="43"/>
        <v>70.628571428571291</v>
      </c>
      <c r="L78" s="133">
        <v>1960</v>
      </c>
      <c r="M78" s="205">
        <f t="shared" si="54"/>
        <v>115.08333333333302</v>
      </c>
      <c r="N78" s="205">
        <f t="shared" si="34"/>
        <v>4820</v>
      </c>
      <c r="O78" s="207">
        <f t="shared" si="35"/>
        <v>74.159999999999712</v>
      </c>
      <c r="Q78" s="133">
        <v>1960</v>
      </c>
      <c r="R78" s="199">
        <f>R77+(R$82-R$11)/71</f>
        <v>115.63380281690094</v>
      </c>
      <c r="S78" s="205">
        <f t="shared" si="44"/>
        <v>4666.6666666666715</v>
      </c>
      <c r="T78" s="207">
        <f t="shared" si="45"/>
        <v>74.466666666666697</v>
      </c>
      <c r="V78" s="133">
        <v>1960</v>
      </c>
      <c r="W78" s="199">
        <f>W77+($W$82-W$11)/71</f>
        <v>115.63380281690094</v>
      </c>
      <c r="X78" s="199">
        <f t="shared" si="36"/>
        <v>4696.6666666666724</v>
      </c>
      <c r="Y78" s="141">
        <f t="shared" si="37"/>
        <v>78.466666666666754</v>
      </c>
      <c r="AA78" s="133">
        <v>1960</v>
      </c>
      <c r="AB78" s="199">
        <f>AB77+($AB$82-$AB$11)/71</f>
        <v>115.63380281690094</v>
      </c>
      <c r="AC78" s="199">
        <f t="shared" si="46"/>
        <v>5388</v>
      </c>
      <c r="AD78" s="141">
        <f t="shared" si="47"/>
        <v>74.3599999999999</v>
      </c>
      <c r="AF78" s="133">
        <v>1960</v>
      </c>
      <c r="AG78" s="199">
        <f t="shared" si="55"/>
        <v>115.63380281690094</v>
      </c>
      <c r="AH78" s="199">
        <f t="shared" si="38"/>
        <v>5420</v>
      </c>
      <c r="AI78" s="141">
        <f t="shared" si="39"/>
        <v>77.559999999999775</v>
      </c>
      <c r="AK78" s="133">
        <v>1950</v>
      </c>
      <c r="AL78" s="199">
        <f t="shared" si="58"/>
        <v>115.08333333333302</v>
      </c>
      <c r="AM78" s="199">
        <f t="shared" si="50"/>
        <v>5377.7777777777783</v>
      </c>
      <c r="AN78" s="141">
        <f t="shared" si="51"/>
        <v>78.777777777777743</v>
      </c>
      <c r="AP78" s="133">
        <v>1960</v>
      </c>
      <c r="AQ78" s="199">
        <f t="shared" si="56"/>
        <v>115.63380281690094</v>
      </c>
      <c r="AR78" s="199">
        <f t="shared" si="40"/>
        <v>5320</v>
      </c>
      <c r="AS78" s="141">
        <f t="shared" si="41"/>
        <v>83.200000000000102</v>
      </c>
      <c r="AU78" s="133">
        <v>1950</v>
      </c>
      <c r="AV78" s="205">
        <f t="shared" si="57"/>
        <v>115.08333333333302</v>
      </c>
      <c r="AW78" s="199">
        <f t="shared" si="52"/>
        <v>5280</v>
      </c>
      <c r="AX78" s="141">
        <f t="shared" si="53"/>
        <v>83.699999999999989</v>
      </c>
    </row>
    <row r="79" spans="2:50" x14ac:dyDescent="0.2">
      <c r="B79" s="133">
        <v>1970</v>
      </c>
      <c r="C79" s="205">
        <f>C78+(C$82-C$11)/71</f>
        <v>116.22535211267558</v>
      </c>
      <c r="D79" s="205">
        <f t="shared" si="48"/>
        <v>4698</v>
      </c>
      <c r="E79" s="207">
        <f t="shared" si="49"/>
        <v>66.719999999999956</v>
      </c>
      <c r="F79" s="135"/>
      <c r="G79" s="133">
        <v>1970</v>
      </c>
      <c r="H79" s="205">
        <f>H78+(H$82-H$11)/71</f>
        <v>116.22535211267558</v>
      </c>
      <c r="I79" s="205">
        <f t="shared" si="42"/>
        <v>4762.8571428571358</v>
      </c>
      <c r="J79" s="207">
        <f t="shared" si="43"/>
        <v>70.614285714285572</v>
      </c>
      <c r="L79" s="133">
        <v>1970</v>
      </c>
      <c r="M79" s="205">
        <f t="shared" si="54"/>
        <v>115.66666666666634</v>
      </c>
      <c r="N79" s="205">
        <f t="shared" si="34"/>
        <v>4840</v>
      </c>
      <c r="O79" s="207">
        <f t="shared" si="35"/>
        <v>74.119999999999706</v>
      </c>
      <c r="Q79" s="133">
        <v>1970</v>
      </c>
      <c r="R79" s="199">
        <f>R78+(R$82-R$11)/71</f>
        <v>116.22535211267558</v>
      </c>
      <c r="S79" s="205">
        <f t="shared" si="44"/>
        <v>4683.3333333333385</v>
      </c>
      <c r="T79" s="207">
        <f t="shared" si="45"/>
        <v>74.433333333333366</v>
      </c>
      <c r="V79" s="133">
        <v>1970</v>
      </c>
      <c r="W79" s="199">
        <f>W78+($W$82-W$11)/71</f>
        <v>116.22535211267558</v>
      </c>
      <c r="X79" s="199">
        <f t="shared" si="36"/>
        <v>4718.3333333333394</v>
      </c>
      <c r="Y79" s="141">
        <f t="shared" si="37"/>
        <v>78.433333333333422</v>
      </c>
      <c r="AA79" s="133">
        <v>1970</v>
      </c>
      <c r="AB79" s="199">
        <f>AB78+($AB$82-$AB$11)/71</f>
        <v>116.22535211267558</v>
      </c>
      <c r="AC79" s="199">
        <f t="shared" si="46"/>
        <v>5406</v>
      </c>
      <c r="AD79" s="141">
        <f t="shared" si="47"/>
        <v>74.319999999999894</v>
      </c>
      <c r="AF79" s="133">
        <v>1970</v>
      </c>
      <c r="AG79" s="199">
        <f t="shared" si="55"/>
        <v>116.22535211267558</v>
      </c>
      <c r="AH79" s="199">
        <f t="shared" si="38"/>
        <v>5440</v>
      </c>
      <c r="AI79" s="141">
        <f t="shared" si="39"/>
        <v>77.519999999999769</v>
      </c>
      <c r="AK79" s="133">
        <v>1960</v>
      </c>
      <c r="AL79" s="199">
        <f t="shared" si="58"/>
        <v>115.66666666666634</v>
      </c>
      <c r="AM79" s="199">
        <f t="shared" si="50"/>
        <v>5393.3333333333339</v>
      </c>
      <c r="AN79" s="141">
        <f t="shared" si="51"/>
        <v>78.733333333333292</v>
      </c>
      <c r="AP79" s="133">
        <v>1970</v>
      </c>
      <c r="AQ79" s="199">
        <f t="shared" si="56"/>
        <v>116.22535211267558</v>
      </c>
      <c r="AR79" s="199">
        <f t="shared" si="40"/>
        <v>5340</v>
      </c>
      <c r="AS79" s="141">
        <f t="shared" si="41"/>
        <v>83.150000000000105</v>
      </c>
      <c r="AU79" s="133">
        <v>1960</v>
      </c>
      <c r="AV79" s="205">
        <f t="shared" si="57"/>
        <v>115.66666666666634</v>
      </c>
      <c r="AW79" s="199">
        <f t="shared" si="52"/>
        <v>5296</v>
      </c>
      <c r="AX79" s="141">
        <f t="shared" si="53"/>
        <v>83.639999999999986</v>
      </c>
    </row>
    <row r="80" spans="2:50" x14ac:dyDescent="0.2">
      <c r="B80" s="133">
        <v>1980</v>
      </c>
      <c r="C80" s="205">
        <f>C79+(C$82-C$11)/71</f>
        <v>116.81690140845022</v>
      </c>
      <c r="D80" s="205">
        <f t="shared" si="48"/>
        <v>4712</v>
      </c>
      <c r="E80" s="207">
        <f t="shared" si="49"/>
        <v>66.67999999999995</v>
      </c>
      <c r="F80" s="135"/>
      <c r="G80" s="133">
        <v>1980</v>
      </c>
      <c r="H80" s="205">
        <f>H79+(H$82-H$11)/71</f>
        <v>116.81690140845022</v>
      </c>
      <c r="I80" s="205">
        <f t="shared" si="42"/>
        <v>4779.9999999999927</v>
      </c>
      <c r="J80" s="207">
        <f t="shared" si="43"/>
        <v>70.599999999999852</v>
      </c>
      <c r="L80" s="133">
        <v>1980</v>
      </c>
      <c r="M80" s="205">
        <f t="shared" si="54"/>
        <v>116.24999999999967</v>
      </c>
      <c r="N80" s="205">
        <f t="shared" si="34"/>
        <v>4860</v>
      </c>
      <c r="O80" s="207">
        <f t="shared" si="35"/>
        <v>74.0799999999997</v>
      </c>
      <c r="Q80" s="133">
        <v>1980</v>
      </c>
      <c r="R80" s="199">
        <f>R79+(R$82-R$11)/71</f>
        <v>116.81690140845022</v>
      </c>
      <c r="S80" s="205">
        <f t="shared" si="44"/>
        <v>4700.0000000000055</v>
      </c>
      <c r="T80" s="207">
        <f t="shared" si="45"/>
        <v>74.400000000000034</v>
      </c>
      <c r="V80" s="133">
        <v>1980</v>
      </c>
      <c r="W80" s="199">
        <f>W79+($W$82-W$11)/71</f>
        <v>116.81690140845022</v>
      </c>
      <c r="X80" s="199">
        <f t="shared" si="36"/>
        <v>4740.0000000000064</v>
      </c>
      <c r="Y80" s="141">
        <f t="shared" si="37"/>
        <v>78.400000000000091</v>
      </c>
      <c r="AA80" s="133">
        <v>1980</v>
      </c>
      <c r="AB80" s="199">
        <f>AB79+($AB$82-$AB$11)/71</f>
        <v>116.81690140845022</v>
      </c>
      <c r="AC80" s="199">
        <f t="shared" si="46"/>
        <v>5424</v>
      </c>
      <c r="AD80" s="141">
        <f t="shared" si="47"/>
        <v>74.279999999999887</v>
      </c>
      <c r="AF80" s="133">
        <v>1980</v>
      </c>
      <c r="AG80" s="199">
        <f t="shared" si="55"/>
        <v>116.81690140845022</v>
      </c>
      <c r="AH80" s="199">
        <f t="shared" si="38"/>
        <v>5460</v>
      </c>
      <c r="AI80" s="141">
        <f t="shared" si="39"/>
        <v>77.479999999999762</v>
      </c>
      <c r="AK80" s="133">
        <v>1970</v>
      </c>
      <c r="AL80" s="199">
        <f t="shared" si="58"/>
        <v>116.24999999999967</v>
      </c>
      <c r="AM80" s="199">
        <f t="shared" si="50"/>
        <v>5408.8888888888896</v>
      </c>
      <c r="AN80" s="141">
        <f t="shared" si="51"/>
        <v>78.68888888888884</v>
      </c>
      <c r="AP80" s="133">
        <v>1980</v>
      </c>
      <c r="AQ80" s="199">
        <f t="shared" si="56"/>
        <v>116.81690140845022</v>
      </c>
      <c r="AR80" s="199">
        <f t="shared" si="40"/>
        <v>5360</v>
      </c>
      <c r="AS80" s="141">
        <f t="shared" si="41"/>
        <v>83.100000000000108</v>
      </c>
      <c r="AU80" s="133">
        <v>1970</v>
      </c>
      <c r="AV80" s="205">
        <f t="shared" si="57"/>
        <v>116.24999999999967</v>
      </c>
      <c r="AW80" s="199">
        <f t="shared" si="52"/>
        <v>5312</v>
      </c>
      <c r="AX80" s="141">
        <f t="shared" si="53"/>
        <v>83.579999999999984</v>
      </c>
    </row>
    <row r="81" spans="2:50" x14ac:dyDescent="0.2">
      <c r="B81" s="133">
        <v>1990</v>
      </c>
      <c r="C81" s="205">
        <f>C80+(C$82-C$11)/71</f>
        <v>117.40845070422486</v>
      </c>
      <c r="D81" s="205">
        <f t="shared" si="48"/>
        <v>4726</v>
      </c>
      <c r="E81" s="207">
        <f t="shared" si="49"/>
        <v>66.639999999999944</v>
      </c>
      <c r="F81" s="135"/>
      <c r="G81" s="133">
        <v>1990</v>
      </c>
      <c r="H81" s="205">
        <f>H80+(H$82-H$11)/71</f>
        <v>117.40845070422486</v>
      </c>
      <c r="I81" s="205">
        <f t="shared" si="42"/>
        <v>4797.1428571428496</v>
      </c>
      <c r="J81" s="207">
        <f t="shared" si="43"/>
        <v>70.585714285714133</v>
      </c>
      <c r="L81" s="133">
        <v>1990</v>
      </c>
      <c r="M81" s="205">
        <f t="shared" si="54"/>
        <v>116.833333333333</v>
      </c>
      <c r="N81" s="205">
        <f t="shared" si="34"/>
        <v>4880</v>
      </c>
      <c r="O81" s="207">
        <f t="shared" si="35"/>
        <v>74.039999999999694</v>
      </c>
      <c r="Q81" s="133">
        <v>1990</v>
      </c>
      <c r="R81" s="199">
        <f>R80+(R$82-R$11)/71</f>
        <v>117.40845070422486</v>
      </c>
      <c r="S81" s="205">
        <f t="shared" si="44"/>
        <v>4716.6666666666724</v>
      </c>
      <c r="T81" s="207">
        <f t="shared" si="45"/>
        <v>74.366666666666703</v>
      </c>
      <c r="V81" s="133">
        <v>1990</v>
      </c>
      <c r="W81" s="199">
        <f>W80+($W$82-W$11)/71</f>
        <v>117.40845070422486</v>
      </c>
      <c r="X81" s="199">
        <f t="shared" si="36"/>
        <v>4761.6666666666733</v>
      </c>
      <c r="Y81" s="141">
        <f t="shared" si="37"/>
        <v>78.36666666666676</v>
      </c>
      <c r="AA81" s="133">
        <v>1990</v>
      </c>
      <c r="AB81" s="199">
        <f>AB80+($AB$82-$AB$11)/71</f>
        <v>117.40845070422486</v>
      </c>
      <c r="AC81" s="199">
        <f t="shared" si="46"/>
        <v>5442</v>
      </c>
      <c r="AD81" s="141">
        <f t="shared" si="47"/>
        <v>74.239999999999881</v>
      </c>
      <c r="AF81" s="133">
        <v>1990</v>
      </c>
      <c r="AG81" s="199">
        <f t="shared" si="55"/>
        <v>117.40845070422486</v>
      </c>
      <c r="AH81" s="199">
        <f t="shared" si="38"/>
        <v>5480</v>
      </c>
      <c r="AI81" s="141">
        <f t="shared" si="39"/>
        <v>77.439999999999756</v>
      </c>
      <c r="AK81" s="133">
        <v>1980</v>
      </c>
      <c r="AL81" s="199">
        <f t="shared" si="58"/>
        <v>116.833333333333</v>
      </c>
      <c r="AM81" s="199">
        <f t="shared" si="50"/>
        <v>5424.4444444444453</v>
      </c>
      <c r="AN81" s="141">
        <f t="shared" si="51"/>
        <v>78.644444444444389</v>
      </c>
      <c r="AP81" s="133">
        <v>1990</v>
      </c>
      <c r="AQ81" s="199">
        <f t="shared" si="56"/>
        <v>117.40845070422486</v>
      </c>
      <c r="AR81" s="199">
        <f t="shared" si="40"/>
        <v>5380</v>
      </c>
      <c r="AS81" s="141">
        <f t="shared" si="41"/>
        <v>83.050000000000111</v>
      </c>
      <c r="AU81" s="133">
        <v>1980</v>
      </c>
      <c r="AV81" s="205">
        <f t="shared" si="57"/>
        <v>116.833333333333</v>
      </c>
      <c r="AW81" s="199">
        <f t="shared" si="52"/>
        <v>5328</v>
      </c>
      <c r="AX81" s="141">
        <f t="shared" si="53"/>
        <v>83.519999999999982</v>
      </c>
    </row>
    <row r="82" spans="2:50" x14ac:dyDescent="0.2">
      <c r="B82" s="133">
        <v>2000</v>
      </c>
      <c r="C82" s="199">
        <v>118</v>
      </c>
      <c r="D82" s="205">
        <f t="shared" si="48"/>
        <v>4740</v>
      </c>
      <c r="E82" s="207">
        <f t="shared" si="49"/>
        <v>66.599999999999937</v>
      </c>
      <c r="F82" s="135"/>
      <c r="G82" s="133">
        <v>2000</v>
      </c>
      <c r="H82" s="199">
        <v>118</v>
      </c>
      <c r="I82" s="205">
        <f t="shared" si="42"/>
        <v>4814.2857142857065</v>
      </c>
      <c r="J82" s="207">
        <f t="shared" si="43"/>
        <v>70.571428571428413</v>
      </c>
      <c r="L82" s="212">
        <v>1999</v>
      </c>
      <c r="M82" s="213">
        <f>M81+(M$83-M$11)/72</f>
        <v>117.41666666666633</v>
      </c>
      <c r="N82" s="221">
        <v>4900</v>
      </c>
      <c r="O82" s="215">
        <v>74</v>
      </c>
      <c r="Q82" s="133">
        <v>2000</v>
      </c>
      <c r="R82" s="199">
        <v>118</v>
      </c>
      <c r="S82" s="205">
        <f t="shared" si="44"/>
        <v>4733.3333333333394</v>
      </c>
      <c r="T82" s="207">
        <f t="shared" si="45"/>
        <v>74.333333333333371</v>
      </c>
      <c r="V82" s="133">
        <v>2000</v>
      </c>
      <c r="W82" s="199">
        <v>118</v>
      </c>
      <c r="X82" s="199">
        <f t="shared" si="36"/>
        <v>4783.3333333333403</v>
      </c>
      <c r="Y82" s="141">
        <f t="shared" si="37"/>
        <v>78.333333333333428</v>
      </c>
      <c r="AA82" s="133">
        <v>2000</v>
      </c>
      <c r="AB82" s="199">
        <v>118</v>
      </c>
      <c r="AC82" s="199">
        <f t="shared" si="46"/>
        <v>5460</v>
      </c>
      <c r="AD82" s="141">
        <f t="shared" si="47"/>
        <v>74.199999999999875</v>
      </c>
      <c r="AF82" s="133">
        <v>2000</v>
      </c>
      <c r="AG82" s="199">
        <v>118</v>
      </c>
      <c r="AH82" s="199">
        <f t="shared" si="38"/>
        <v>5500</v>
      </c>
      <c r="AI82" s="141">
        <f t="shared" si="39"/>
        <v>77.39999999999975</v>
      </c>
      <c r="AK82" s="133">
        <v>1990</v>
      </c>
      <c r="AL82" s="199">
        <f t="shared" si="58"/>
        <v>117.41666666666633</v>
      </c>
      <c r="AM82" s="199">
        <f t="shared" si="50"/>
        <v>5440.0000000000009</v>
      </c>
      <c r="AN82" s="141">
        <f t="shared" si="51"/>
        <v>78.599999999999937</v>
      </c>
      <c r="AP82" s="133">
        <v>2000</v>
      </c>
      <c r="AQ82" s="199">
        <v>118</v>
      </c>
      <c r="AR82" s="199">
        <f t="shared" si="40"/>
        <v>5400</v>
      </c>
      <c r="AS82" s="141">
        <f t="shared" si="41"/>
        <v>83.000000000000114</v>
      </c>
      <c r="AU82" s="133">
        <v>1990</v>
      </c>
      <c r="AV82" s="205">
        <f>AV81+(AV$83-AV$11)/72</f>
        <v>117.41666666666633</v>
      </c>
      <c r="AW82" s="199">
        <f t="shared" si="52"/>
        <v>5344</v>
      </c>
      <c r="AX82" s="141">
        <f t="shared" si="53"/>
        <v>83.45999999999998</v>
      </c>
    </row>
    <row r="83" spans="2:50" x14ac:dyDescent="0.2">
      <c r="B83" s="133">
        <v>2010</v>
      </c>
      <c r="C83" s="134"/>
      <c r="D83" s="205">
        <f t="shared" si="48"/>
        <v>4754</v>
      </c>
      <c r="E83" s="207">
        <f t="shared" si="49"/>
        <v>66.559999999999931</v>
      </c>
      <c r="F83" s="135"/>
      <c r="G83" s="133">
        <v>2010</v>
      </c>
      <c r="H83" s="199"/>
      <c r="I83" s="205">
        <f t="shared" si="42"/>
        <v>4831.4285714285634</v>
      </c>
      <c r="J83" s="207">
        <f t="shared" si="43"/>
        <v>70.557142857142694</v>
      </c>
      <c r="L83" s="212">
        <v>2000</v>
      </c>
      <c r="M83" s="222">
        <v>118</v>
      </c>
      <c r="N83" s="221">
        <v>4700</v>
      </c>
      <c r="O83" s="215">
        <v>71</v>
      </c>
      <c r="Q83" s="133">
        <v>2010</v>
      </c>
      <c r="R83" s="199"/>
      <c r="S83" s="205">
        <f t="shared" si="44"/>
        <v>4750.0000000000064</v>
      </c>
      <c r="T83" s="207">
        <f t="shared" si="45"/>
        <v>74.30000000000004</v>
      </c>
      <c r="V83" s="133">
        <v>2010</v>
      </c>
      <c r="W83" s="199"/>
      <c r="X83" s="199">
        <f t="shared" si="36"/>
        <v>4805.0000000000073</v>
      </c>
      <c r="Y83" s="141">
        <f t="shared" si="37"/>
        <v>78.300000000000097</v>
      </c>
      <c r="AA83" s="133">
        <v>2010</v>
      </c>
      <c r="AB83" s="199"/>
      <c r="AC83" s="199">
        <f t="shared" si="46"/>
        <v>5478</v>
      </c>
      <c r="AD83" s="141">
        <f t="shared" si="47"/>
        <v>74.159999999999869</v>
      </c>
      <c r="AF83" s="133">
        <v>2010</v>
      </c>
      <c r="AG83" s="199"/>
      <c r="AH83" s="199">
        <f t="shared" si="38"/>
        <v>5520</v>
      </c>
      <c r="AI83" s="141">
        <f t="shared" si="39"/>
        <v>77.359999999999744</v>
      </c>
      <c r="AK83" s="133">
        <v>2000</v>
      </c>
      <c r="AL83" s="134">
        <v>118</v>
      </c>
      <c r="AM83" s="199">
        <f t="shared" si="50"/>
        <v>5455.5555555555566</v>
      </c>
      <c r="AN83" s="141">
        <f t="shared" si="51"/>
        <v>78.555555555555486</v>
      </c>
      <c r="AP83" s="133">
        <v>2010</v>
      </c>
      <c r="AQ83" s="199"/>
      <c r="AR83" s="199">
        <f t="shared" si="40"/>
        <v>5420</v>
      </c>
      <c r="AS83" s="141">
        <f t="shared" si="41"/>
        <v>82.950000000000117</v>
      </c>
      <c r="AU83" s="133">
        <v>2000</v>
      </c>
      <c r="AV83" s="134">
        <v>118</v>
      </c>
      <c r="AW83" s="199">
        <f t="shared" si="52"/>
        <v>5360</v>
      </c>
      <c r="AX83" s="141">
        <f t="shared" si="53"/>
        <v>83.399999999999977</v>
      </c>
    </row>
    <row r="84" spans="2:50" x14ac:dyDescent="0.2">
      <c r="B84" s="133">
        <v>2020</v>
      </c>
      <c r="C84" s="134"/>
      <c r="D84" s="205">
        <f t="shared" si="48"/>
        <v>4768</v>
      </c>
      <c r="E84" s="207">
        <f t="shared" si="49"/>
        <v>66.519999999999925</v>
      </c>
      <c r="F84" s="135"/>
      <c r="G84" s="133">
        <v>2020</v>
      </c>
      <c r="H84" s="199"/>
      <c r="I84" s="205">
        <f t="shared" si="42"/>
        <v>4848.5714285714203</v>
      </c>
      <c r="J84" s="207">
        <f t="shared" si="43"/>
        <v>70.542857142856974</v>
      </c>
      <c r="L84" s="133">
        <v>2010</v>
      </c>
      <c r="M84" s="134"/>
      <c r="N84" s="205">
        <f>N83+(N$123-N$83)/40</f>
        <v>4715</v>
      </c>
      <c r="O84" s="207">
        <f>O83+(O$123-O$83)/40</f>
        <v>70.95</v>
      </c>
      <c r="Q84" s="133">
        <v>2020</v>
      </c>
      <c r="R84" s="199"/>
      <c r="S84" s="205">
        <f t="shared" si="44"/>
        <v>4766.6666666666733</v>
      </c>
      <c r="T84" s="207">
        <f t="shared" si="45"/>
        <v>74.266666666666708</v>
      </c>
      <c r="V84" s="133">
        <v>2020</v>
      </c>
      <c r="W84" s="199"/>
      <c r="X84" s="199">
        <f t="shared" si="36"/>
        <v>4826.6666666666742</v>
      </c>
      <c r="Y84" s="141">
        <f t="shared" si="37"/>
        <v>78.266666666666765</v>
      </c>
      <c r="AA84" s="133">
        <v>2020</v>
      </c>
      <c r="AB84" s="199"/>
      <c r="AC84" s="199">
        <f t="shared" si="46"/>
        <v>5496</v>
      </c>
      <c r="AD84" s="141">
        <f t="shared" si="47"/>
        <v>74.119999999999862</v>
      </c>
      <c r="AF84" s="133">
        <v>2020</v>
      </c>
      <c r="AG84" s="199"/>
      <c r="AH84" s="199">
        <f t="shared" si="38"/>
        <v>5540</v>
      </c>
      <c r="AI84" s="141">
        <f t="shared" si="39"/>
        <v>77.319999999999737</v>
      </c>
      <c r="AK84" s="133">
        <v>2010</v>
      </c>
      <c r="AL84" s="134"/>
      <c r="AM84" s="199">
        <f t="shared" si="50"/>
        <v>5471.1111111111122</v>
      </c>
      <c r="AN84" s="141">
        <f t="shared" si="51"/>
        <v>78.511111111111035</v>
      </c>
      <c r="AP84" s="133">
        <v>2020</v>
      </c>
      <c r="AQ84" s="199"/>
      <c r="AR84" s="199">
        <f t="shared" si="40"/>
        <v>5440</v>
      </c>
      <c r="AS84" s="141">
        <f t="shared" si="41"/>
        <v>82.900000000000119</v>
      </c>
      <c r="AU84" s="133">
        <v>2010</v>
      </c>
      <c r="AV84" s="134"/>
      <c r="AW84" s="199">
        <f t="shared" si="52"/>
        <v>5376</v>
      </c>
      <c r="AX84" s="141">
        <f t="shared" si="53"/>
        <v>83.339999999999975</v>
      </c>
    </row>
    <row r="85" spans="2:50" x14ac:dyDescent="0.2">
      <c r="B85" s="133">
        <v>2030</v>
      </c>
      <c r="C85" s="134"/>
      <c r="D85" s="205">
        <f t="shared" si="48"/>
        <v>4782</v>
      </c>
      <c r="E85" s="207">
        <f t="shared" si="49"/>
        <v>66.479999999999919</v>
      </c>
      <c r="F85" s="135"/>
      <c r="G85" s="133">
        <v>2030</v>
      </c>
      <c r="H85" s="199"/>
      <c r="I85" s="205">
        <f t="shared" si="42"/>
        <v>4865.7142857142771</v>
      </c>
      <c r="J85" s="207">
        <f t="shared" si="43"/>
        <v>70.528571428571254</v>
      </c>
      <c r="L85" s="133">
        <v>2020</v>
      </c>
      <c r="M85" s="134"/>
      <c r="N85" s="205">
        <f t="shared" ref="N85:N122" si="59">N84+(N$123-N$83)/40</f>
        <v>4730</v>
      </c>
      <c r="O85" s="207">
        <f t="shared" ref="O85:O122" si="60">O84+(O$123-O$83)/40</f>
        <v>70.900000000000006</v>
      </c>
      <c r="Q85" s="133">
        <v>2030</v>
      </c>
      <c r="R85" s="199"/>
      <c r="S85" s="205">
        <f t="shared" si="44"/>
        <v>4783.3333333333403</v>
      </c>
      <c r="T85" s="207">
        <f t="shared" si="45"/>
        <v>74.233333333333377</v>
      </c>
      <c r="V85" s="133">
        <v>2030</v>
      </c>
      <c r="W85" s="199"/>
      <c r="X85" s="199">
        <f t="shared" si="36"/>
        <v>4848.3333333333412</v>
      </c>
      <c r="Y85" s="141">
        <f t="shared" si="37"/>
        <v>78.233333333333434</v>
      </c>
      <c r="AA85" s="133">
        <v>2030</v>
      </c>
      <c r="AB85" s="199"/>
      <c r="AC85" s="199">
        <f t="shared" si="46"/>
        <v>5514</v>
      </c>
      <c r="AD85" s="141">
        <f t="shared" si="47"/>
        <v>74.079999999999856</v>
      </c>
      <c r="AF85" s="133">
        <v>2030</v>
      </c>
      <c r="AG85" s="199"/>
      <c r="AH85" s="199">
        <f t="shared" si="38"/>
        <v>5560</v>
      </c>
      <c r="AI85" s="141">
        <f t="shared" si="39"/>
        <v>77.279999999999731</v>
      </c>
      <c r="AK85" s="133">
        <v>2020</v>
      </c>
      <c r="AL85" s="134"/>
      <c r="AM85" s="199">
        <f t="shared" si="50"/>
        <v>5486.6666666666679</v>
      </c>
      <c r="AN85" s="141">
        <f t="shared" si="51"/>
        <v>78.466666666666583</v>
      </c>
      <c r="AP85" s="133">
        <v>2030</v>
      </c>
      <c r="AQ85" s="199"/>
      <c r="AR85" s="199">
        <f t="shared" si="40"/>
        <v>5460</v>
      </c>
      <c r="AS85" s="141">
        <f t="shared" si="41"/>
        <v>82.850000000000122</v>
      </c>
      <c r="AU85" s="133">
        <v>2020</v>
      </c>
      <c r="AV85" s="134"/>
      <c r="AW85" s="199">
        <f t="shared" si="52"/>
        <v>5392</v>
      </c>
      <c r="AX85" s="141">
        <f t="shared" si="53"/>
        <v>83.279999999999973</v>
      </c>
    </row>
    <row r="86" spans="2:50" x14ac:dyDescent="0.2">
      <c r="B86" s="133">
        <v>2040</v>
      </c>
      <c r="C86" s="134"/>
      <c r="D86" s="205">
        <f t="shared" si="48"/>
        <v>4796</v>
      </c>
      <c r="E86" s="207">
        <f t="shared" si="49"/>
        <v>66.439999999999912</v>
      </c>
      <c r="F86" s="135"/>
      <c r="G86" s="133">
        <v>2040</v>
      </c>
      <c r="H86" s="199"/>
      <c r="I86" s="205">
        <f t="shared" si="42"/>
        <v>4882.857142857134</v>
      </c>
      <c r="J86" s="207">
        <f t="shared" si="43"/>
        <v>70.514285714285535</v>
      </c>
      <c r="L86" s="133">
        <v>2030</v>
      </c>
      <c r="M86" s="134"/>
      <c r="N86" s="205">
        <f t="shared" si="59"/>
        <v>4745</v>
      </c>
      <c r="O86" s="207">
        <f t="shared" si="60"/>
        <v>70.850000000000009</v>
      </c>
      <c r="Q86" s="133">
        <v>2040</v>
      </c>
      <c r="R86" s="199"/>
      <c r="S86" s="205">
        <f t="shared" si="44"/>
        <v>4800.0000000000073</v>
      </c>
      <c r="T86" s="207">
        <f t="shared" si="45"/>
        <v>74.200000000000045</v>
      </c>
      <c r="V86" s="133">
        <v>2040</v>
      </c>
      <c r="W86" s="199"/>
      <c r="X86" s="199">
        <f t="shared" si="36"/>
        <v>4870.0000000000082</v>
      </c>
      <c r="Y86" s="141">
        <f t="shared" si="37"/>
        <v>78.200000000000102</v>
      </c>
      <c r="AA86" s="133">
        <v>2040</v>
      </c>
      <c r="AB86" s="199"/>
      <c r="AC86" s="199">
        <f t="shared" si="46"/>
        <v>5532</v>
      </c>
      <c r="AD86" s="141">
        <f t="shared" si="47"/>
        <v>74.03999999999985</v>
      </c>
      <c r="AF86" s="133">
        <v>2040</v>
      </c>
      <c r="AG86" s="199"/>
      <c r="AH86" s="199">
        <f t="shared" si="38"/>
        <v>5580</v>
      </c>
      <c r="AI86" s="141">
        <f t="shared" si="39"/>
        <v>77.239999999999725</v>
      </c>
      <c r="AK86" s="133">
        <v>2030</v>
      </c>
      <c r="AL86" s="134"/>
      <c r="AM86" s="199">
        <f t="shared" si="50"/>
        <v>5502.2222222222235</v>
      </c>
      <c r="AN86" s="141">
        <f t="shared" si="51"/>
        <v>78.422222222222132</v>
      </c>
      <c r="AP86" s="133">
        <v>2040</v>
      </c>
      <c r="AQ86" s="199"/>
      <c r="AR86" s="199">
        <f t="shared" si="40"/>
        <v>5480</v>
      </c>
      <c r="AS86" s="141">
        <f t="shared" si="41"/>
        <v>82.800000000000125</v>
      </c>
      <c r="AU86" s="133">
        <v>2030</v>
      </c>
      <c r="AV86" s="134"/>
      <c r="AW86" s="199">
        <f t="shared" si="52"/>
        <v>5408</v>
      </c>
      <c r="AX86" s="141">
        <f t="shared" si="53"/>
        <v>83.21999999999997</v>
      </c>
    </row>
    <row r="87" spans="2:50" x14ac:dyDescent="0.2">
      <c r="B87" s="133">
        <v>2050</v>
      </c>
      <c r="C87" s="134"/>
      <c r="D87" s="205">
        <f t="shared" si="48"/>
        <v>4810</v>
      </c>
      <c r="E87" s="207">
        <f t="shared" si="49"/>
        <v>66.399999999999906</v>
      </c>
      <c r="F87" s="135"/>
      <c r="G87" s="133">
        <v>2050</v>
      </c>
      <c r="H87" s="199"/>
      <c r="I87" s="205">
        <f t="shared" si="42"/>
        <v>4899.9999999999909</v>
      </c>
      <c r="J87" s="207">
        <f t="shared" si="43"/>
        <v>70.499999999999815</v>
      </c>
      <c r="L87" s="133">
        <v>2040</v>
      </c>
      <c r="M87" s="134"/>
      <c r="N87" s="205">
        <f t="shared" si="59"/>
        <v>4760</v>
      </c>
      <c r="O87" s="207">
        <f t="shared" si="60"/>
        <v>70.800000000000011</v>
      </c>
      <c r="Q87" s="133">
        <v>2050</v>
      </c>
      <c r="R87" s="199"/>
      <c r="S87" s="205">
        <f t="shared" si="44"/>
        <v>4816.6666666666742</v>
      </c>
      <c r="T87" s="207">
        <f t="shared" si="45"/>
        <v>74.166666666666714</v>
      </c>
      <c r="V87" s="133">
        <v>2050</v>
      </c>
      <c r="W87" s="199"/>
      <c r="X87" s="199">
        <f t="shared" si="36"/>
        <v>4891.6666666666752</v>
      </c>
      <c r="Y87" s="141">
        <f t="shared" si="37"/>
        <v>78.166666666666771</v>
      </c>
      <c r="AA87" s="133">
        <v>2050</v>
      </c>
      <c r="AB87" s="199"/>
      <c r="AC87" s="199">
        <f t="shared" si="46"/>
        <v>5550</v>
      </c>
      <c r="AD87" s="141">
        <f t="shared" si="47"/>
        <v>73.999999999999844</v>
      </c>
      <c r="AF87" s="133">
        <v>2050</v>
      </c>
      <c r="AG87" s="199"/>
      <c r="AH87" s="199">
        <f t="shared" si="38"/>
        <v>5600</v>
      </c>
      <c r="AI87" s="141">
        <f t="shared" si="39"/>
        <v>77.199999999999719</v>
      </c>
      <c r="AK87" s="133">
        <v>2040</v>
      </c>
      <c r="AL87" s="134"/>
      <c r="AM87" s="199">
        <f t="shared" si="50"/>
        <v>5517.7777777777792</v>
      </c>
      <c r="AN87" s="141">
        <f t="shared" si="51"/>
        <v>78.377777777777681</v>
      </c>
      <c r="AP87" s="133">
        <v>2050</v>
      </c>
      <c r="AQ87" s="199"/>
      <c r="AR87" s="199">
        <f t="shared" si="40"/>
        <v>5500</v>
      </c>
      <c r="AS87" s="141">
        <f t="shared" si="41"/>
        <v>82.750000000000128</v>
      </c>
      <c r="AU87" s="133">
        <v>2040</v>
      </c>
      <c r="AV87" s="134"/>
      <c r="AW87" s="199">
        <f t="shared" si="52"/>
        <v>5424</v>
      </c>
      <c r="AX87" s="141">
        <f t="shared" si="53"/>
        <v>83.159999999999968</v>
      </c>
    </row>
    <row r="88" spans="2:50" x14ac:dyDescent="0.2">
      <c r="B88" s="133">
        <v>2060</v>
      </c>
      <c r="C88" s="134"/>
      <c r="D88" s="205">
        <f t="shared" si="48"/>
        <v>4824</v>
      </c>
      <c r="E88" s="207">
        <f t="shared" si="49"/>
        <v>66.3599999999999</v>
      </c>
      <c r="F88" s="135"/>
      <c r="G88" s="133">
        <v>2060</v>
      </c>
      <c r="H88" s="199"/>
      <c r="I88" s="205">
        <f t="shared" si="42"/>
        <v>4917.1428571428478</v>
      </c>
      <c r="J88" s="207">
        <f t="shared" si="43"/>
        <v>70.485714285714096</v>
      </c>
      <c r="L88" s="133">
        <v>2050</v>
      </c>
      <c r="M88" s="134"/>
      <c r="N88" s="205">
        <f t="shared" si="59"/>
        <v>4775</v>
      </c>
      <c r="O88" s="207">
        <f t="shared" si="60"/>
        <v>70.750000000000014</v>
      </c>
      <c r="Q88" s="133">
        <v>2060</v>
      </c>
      <c r="R88" s="199"/>
      <c r="S88" s="205">
        <f t="shared" si="44"/>
        <v>4833.3333333333412</v>
      </c>
      <c r="T88" s="207">
        <f t="shared" si="45"/>
        <v>74.133333333333383</v>
      </c>
      <c r="V88" s="133">
        <v>2060</v>
      </c>
      <c r="W88" s="199"/>
      <c r="X88" s="199">
        <f t="shared" si="36"/>
        <v>4913.3333333333421</v>
      </c>
      <c r="Y88" s="141">
        <f t="shared" si="37"/>
        <v>78.133333333333439</v>
      </c>
      <c r="AA88" s="133">
        <v>2060</v>
      </c>
      <c r="AB88" s="199"/>
      <c r="AC88" s="199">
        <f t="shared" si="46"/>
        <v>5568</v>
      </c>
      <c r="AD88" s="141">
        <f t="shared" si="47"/>
        <v>73.959999999999837</v>
      </c>
      <c r="AF88" s="133">
        <v>2060</v>
      </c>
      <c r="AG88" s="199"/>
      <c r="AH88" s="199">
        <f t="shared" si="38"/>
        <v>5620</v>
      </c>
      <c r="AI88" s="141">
        <f t="shared" si="39"/>
        <v>77.159999999999712</v>
      </c>
      <c r="AK88" s="133">
        <v>2050</v>
      </c>
      <c r="AL88" s="134"/>
      <c r="AM88" s="199">
        <f t="shared" si="50"/>
        <v>5533.3333333333348</v>
      </c>
      <c r="AN88" s="141">
        <f t="shared" si="51"/>
        <v>78.333333333333229</v>
      </c>
      <c r="AP88" s="133">
        <v>2060</v>
      </c>
      <c r="AQ88" s="199"/>
      <c r="AR88" s="199">
        <f t="shared" si="40"/>
        <v>5520</v>
      </c>
      <c r="AS88" s="141">
        <f t="shared" si="41"/>
        <v>82.700000000000131</v>
      </c>
      <c r="AU88" s="133">
        <v>2050</v>
      </c>
      <c r="AV88" s="134"/>
      <c r="AW88" s="199">
        <f t="shared" si="52"/>
        <v>5440</v>
      </c>
      <c r="AX88" s="141">
        <f t="shared" si="53"/>
        <v>83.099999999999966</v>
      </c>
    </row>
    <row r="89" spans="2:50" x14ac:dyDescent="0.2">
      <c r="B89" s="133">
        <v>2070</v>
      </c>
      <c r="C89" s="134"/>
      <c r="D89" s="205">
        <f t="shared" si="48"/>
        <v>4838</v>
      </c>
      <c r="E89" s="207">
        <f t="shared" si="49"/>
        <v>66.319999999999894</v>
      </c>
      <c r="F89" s="135"/>
      <c r="G89" s="133">
        <v>2070</v>
      </c>
      <c r="H89" s="199"/>
      <c r="I89" s="205">
        <f t="shared" si="42"/>
        <v>4934.2857142857047</v>
      </c>
      <c r="J89" s="207">
        <f t="shared" si="43"/>
        <v>70.471428571428376</v>
      </c>
      <c r="L89" s="133">
        <v>2060</v>
      </c>
      <c r="M89" s="134"/>
      <c r="N89" s="205">
        <f t="shared" si="59"/>
        <v>4790</v>
      </c>
      <c r="O89" s="207">
        <f t="shared" si="60"/>
        <v>70.700000000000017</v>
      </c>
      <c r="Q89" s="133">
        <v>2070</v>
      </c>
      <c r="R89" s="199"/>
      <c r="S89" s="205">
        <f t="shared" si="44"/>
        <v>4850.0000000000082</v>
      </c>
      <c r="T89" s="207">
        <f t="shared" si="45"/>
        <v>74.100000000000051</v>
      </c>
      <c r="V89" s="133">
        <v>2070</v>
      </c>
      <c r="W89" s="199"/>
      <c r="X89" s="199">
        <f t="shared" si="36"/>
        <v>4935.0000000000091</v>
      </c>
      <c r="Y89" s="141">
        <f t="shared" si="37"/>
        <v>78.100000000000108</v>
      </c>
      <c r="AA89" s="133">
        <v>2070</v>
      </c>
      <c r="AB89" s="199"/>
      <c r="AC89" s="199">
        <f t="shared" si="46"/>
        <v>5586</v>
      </c>
      <c r="AD89" s="141">
        <f t="shared" si="47"/>
        <v>73.919999999999831</v>
      </c>
      <c r="AF89" s="133">
        <v>2070</v>
      </c>
      <c r="AG89" s="199"/>
      <c r="AH89" s="199">
        <f t="shared" si="38"/>
        <v>5640</v>
      </c>
      <c r="AI89" s="141">
        <f t="shared" si="39"/>
        <v>77.119999999999706</v>
      </c>
      <c r="AK89" s="133">
        <v>2060</v>
      </c>
      <c r="AL89" s="134"/>
      <c r="AM89" s="199">
        <f t="shared" si="50"/>
        <v>5548.8888888888905</v>
      </c>
      <c r="AN89" s="141">
        <f t="shared" si="51"/>
        <v>78.288888888888778</v>
      </c>
      <c r="AP89" s="133">
        <v>2070</v>
      </c>
      <c r="AQ89" s="199"/>
      <c r="AR89" s="199">
        <f t="shared" si="40"/>
        <v>5540</v>
      </c>
      <c r="AS89" s="141">
        <f t="shared" si="41"/>
        <v>82.650000000000134</v>
      </c>
      <c r="AU89" s="133">
        <v>2060</v>
      </c>
      <c r="AV89" s="134"/>
      <c r="AW89" s="199">
        <f t="shared" si="52"/>
        <v>5456</v>
      </c>
      <c r="AX89" s="141">
        <f t="shared" si="53"/>
        <v>83.039999999999964</v>
      </c>
    </row>
    <row r="90" spans="2:50" x14ac:dyDescent="0.2">
      <c r="B90" s="133">
        <v>2080</v>
      </c>
      <c r="C90" s="134"/>
      <c r="D90" s="205">
        <f t="shared" si="48"/>
        <v>4852</v>
      </c>
      <c r="E90" s="207">
        <f t="shared" si="49"/>
        <v>66.279999999999887</v>
      </c>
      <c r="F90" s="135"/>
      <c r="G90" s="133">
        <v>2080</v>
      </c>
      <c r="H90" s="199"/>
      <c r="I90" s="205">
        <f t="shared" si="42"/>
        <v>4951.4285714285616</v>
      </c>
      <c r="J90" s="207">
        <f t="shared" si="43"/>
        <v>70.457142857142657</v>
      </c>
      <c r="L90" s="133">
        <v>2070</v>
      </c>
      <c r="M90" s="134"/>
      <c r="N90" s="205">
        <f t="shared" si="59"/>
        <v>4805</v>
      </c>
      <c r="O90" s="207">
        <f t="shared" si="60"/>
        <v>70.65000000000002</v>
      </c>
      <c r="Q90" s="133">
        <v>2080</v>
      </c>
      <c r="R90" s="199"/>
      <c r="S90" s="205">
        <f t="shared" si="44"/>
        <v>4866.6666666666752</v>
      </c>
      <c r="T90" s="207">
        <f t="shared" si="45"/>
        <v>74.06666666666672</v>
      </c>
      <c r="V90" s="133">
        <v>2080</v>
      </c>
      <c r="W90" s="199"/>
      <c r="X90" s="199">
        <f t="shared" si="36"/>
        <v>4956.6666666666761</v>
      </c>
      <c r="Y90" s="141">
        <f t="shared" si="37"/>
        <v>78.066666666666777</v>
      </c>
      <c r="AA90" s="133">
        <v>2080</v>
      </c>
      <c r="AB90" s="199"/>
      <c r="AC90" s="199">
        <f t="shared" si="46"/>
        <v>5604</v>
      </c>
      <c r="AD90" s="141">
        <f t="shared" si="47"/>
        <v>73.879999999999825</v>
      </c>
      <c r="AF90" s="133">
        <v>2080</v>
      </c>
      <c r="AG90" s="199"/>
      <c r="AH90" s="199">
        <f t="shared" si="38"/>
        <v>5660</v>
      </c>
      <c r="AI90" s="141">
        <f t="shared" si="39"/>
        <v>77.0799999999997</v>
      </c>
      <c r="AK90" s="133">
        <v>2070</v>
      </c>
      <c r="AL90" s="134"/>
      <c r="AM90" s="199">
        <f t="shared" si="50"/>
        <v>5564.4444444444462</v>
      </c>
      <c r="AN90" s="141">
        <f t="shared" si="51"/>
        <v>78.244444444444326</v>
      </c>
      <c r="AP90" s="133">
        <v>2080</v>
      </c>
      <c r="AQ90" s="199"/>
      <c r="AR90" s="199">
        <f t="shared" si="40"/>
        <v>5560</v>
      </c>
      <c r="AS90" s="141">
        <f t="shared" si="41"/>
        <v>82.600000000000136</v>
      </c>
      <c r="AU90" s="133">
        <v>2070</v>
      </c>
      <c r="AV90" s="134"/>
      <c r="AW90" s="199">
        <f t="shared" si="52"/>
        <v>5472</v>
      </c>
      <c r="AX90" s="141">
        <f t="shared" si="53"/>
        <v>82.979999999999961</v>
      </c>
    </row>
    <row r="91" spans="2:50" x14ac:dyDescent="0.2">
      <c r="B91" s="133">
        <v>2090</v>
      </c>
      <c r="C91" s="134"/>
      <c r="D91" s="205">
        <f t="shared" si="48"/>
        <v>4866</v>
      </c>
      <c r="E91" s="207">
        <f t="shared" si="49"/>
        <v>66.239999999999881</v>
      </c>
      <c r="F91" s="135"/>
      <c r="G91" s="133">
        <v>2090</v>
      </c>
      <c r="H91" s="199"/>
      <c r="I91" s="205">
        <f t="shared" si="42"/>
        <v>4968.5714285714184</v>
      </c>
      <c r="J91" s="207">
        <f t="shared" si="43"/>
        <v>70.442857142856937</v>
      </c>
      <c r="L91" s="133">
        <v>2080</v>
      </c>
      <c r="M91" s="134"/>
      <c r="N91" s="205">
        <f t="shared" si="59"/>
        <v>4820</v>
      </c>
      <c r="O91" s="207">
        <f t="shared" si="60"/>
        <v>70.600000000000023</v>
      </c>
      <c r="Q91" s="133">
        <v>2090</v>
      </c>
      <c r="R91" s="199"/>
      <c r="S91" s="205">
        <f t="shared" si="44"/>
        <v>4883.3333333333421</v>
      </c>
      <c r="T91" s="207">
        <f t="shared" si="45"/>
        <v>74.033333333333388</v>
      </c>
      <c r="V91" s="133">
        <v>2090</v>
      </c>
      <c r="W91" s="199"/>
      <c r="X91" s="199">
        <f t="shared" si="36"/>
        <v>4978.333333333343</v>
      </c>
      <c r="Y91" s="141">
        <f t="shared" si="37"/>
        <v>78.033333333333445</v>
      </c>
      <c r="AA91" s="133">
        <v>2090</v>
      </c>
      <c r="AB91" s="199"/>
      <c r="AC91" s="199">
        <f t="shared" si="46"/>
        <v>5622</v>
      </c>
      <c r="AD91" s="141">
        <f t="shared" si="47"/>
        <v>73.839999999999819</v>
      </c>
      <c r="AF91" s="133">
        <v>2090</v>
      </c>
      <c r="AG91" s="199"/>
      <c r="AH91" s="199">
        <f t="shared" si="38"/>
        <v>5680</v>
      </c>
      <c r="AI91" s="141">
        <f t="shared" si="39"/>
        <v>77.039999999999694</v>
      </c>
      <c r="AK91" s="133">
        <v>2080</v>
      </c>
      <c r="AL91" s="134"/>
      <c r="AM91" s="199">
        <f t="shared" si="50"/>
        <v>5580.0000000000018</v>
      </c>
      <c r="AN91" s="141">
        <f t="shared" si="51"/>
        <v>78.199999999999875</v>
      </c>
      <c r="AP91" s="133">
        <v>2090</v>
      </c>
      <c r="AQ91" s="199"/>
      <c r="AR91" s="199">
        <f t="shared" si="40"/>
        <v>5580</v>
      </c>
      <c r="AS91" s="141">
        <f t="shared" si="41"/>
        <v>82.550000000000139</v>
      </c>
      <c r="AU91" s="133">
        <v>2080</v>
      </c>
      <c r="AV91" s="134"/>
      <c r="AW91" s="199">
        <f t="shared" si="52"/>
        <v>5488</v>
      </c>
      <c r="AX91" s="141">
        <f t="shared" si="53"/>
        <v>82.919999999999959</v>
      </c>
    </row>
    <row r="92" spans="2:50" x14ac:dyDescent="0.2">
      <c r="B92" s="133">
        <v>2100</v>
      </c>
      <c r="C92" s="134"/>
      <c r="D92" s="205">
        <f t="shared" si="48"/>
        <v>4880</v>
      </c>
      <c r="E92" s="207">
        <f t="shared" si="49"/>
        <v>66.199999999999875</v>
      </c>
      <c r="F92" s="135"/>
      <c r="G92" s="133">
        <v>2100</v>
      </c>
      <c r="H92" s="199"/>
      <c r="I92" s="205">
        <f t="shared" si="42"/>
        <v>4985.7142857142753</v>
      </c>
      <c r="J92" s="207">
        <f t="shared" si="43"/>
        <v>70.428571428571217</v>
      </c>
      <c r="L92" s="133">
        <v>2090</v>
      </c>
      <c r="M92" s="134"/>
      <c r="N92" s="205">
        <f t="shared" si="59"/>
        <v>4835</v>
      </c>
      <c r="O92" s="207">
        <f t="shared" si="60"/>
        <v>70.550000000000026</v>
      </c>
      <c r="Q92" s="133">
        <v>2100</v>
      </c>
      <c r="R92" s="199"/>
      <c r="S92" s="205">
        <f t="shared" si="44"/>
        <v>4900.0000000000091</v>
      </c>
      <c r="T92" s="207">
        <f t="shared" si="45"/>
        <v>74.000000000000057</v>
      </c>
      <c r="V92" s="212">
        <v>2099</v>
      </c>
      <c r="W92" s="224"/>
      <c r="X92" s="221">
        <v>5000</v>
      </c>
      <c r="Y92" s="215">
        <v>78</v>
      </c>
      <c r="AA92" s="133">
        <v>2100</v>
      </c>
      <c r="AB92" s="199"/>
      <c r="AC92" s="199">
        <f t="shared" si="46"/>
        <v>5640</v>
      </c>
      <c r="AD92" s="141">
        <f t="shared" si="47"/>
        <v>73.799999999999812</v>
      </c>
      <c r="AF92" s="133">
        <v>2100</v>
      </c>
      <c r="AG92" s="199"/>
      <c r="AH92" s="199">
        <f t="shared" si="38"/>
        <v>5700</v>
      </c>
      <c r="AI92" s="141">
        <f t="shared" si="39"/>
        <v>76.999999999999687</v>
      </c>
      <c r="AK92" s="133">
        <v>2090</v>
      </c>
      <c r="AL92" s="134"/>
      <c r="AM92" s="199">
        <f t="shared" si="50"/>
        <v>5595.5555555555575</v>
      </c>
      <c r="AN92" s="141">
        <f t="shared" si="51"/>
        <v>78.155555555555424</v>
      </c>
      <c r="AP92" s="133">
        <v>2100</v>
      </c>
      <c r="AQ92" s="199"/>
      <c r="AR92" s="199">
        <f t="shared" si="40"/>
        <v>5600</v>
      </c>
      <c r="AS92" s="141">
        <f t="shared" si="41"/>
        <v>82.500000000000142</v>
      </c>
      <c r="AU92" s="133">
        <v>2090</v>
      </c>
      <c r="AV92" s="134"/>
      <c r="AW92" s="199">
        <f t="shared" si="52"/>
        <v>5504</v>
      </c>
      <c r="AX92" s="141">
        <f t="shared" si="53"/>
        <v>82.859999999999957</v>
      </c>
    </row>
    <row r="93" spans="2:50" x14ac:dyDescent="0.2">
      <c r="B93" s="133">
        <v>2110</v>
      </c>
      <c r="C93" s="134"/>
      <c r="D93" s="205">
        <f t="shared" si="48"/>
        <v>4894</v>
      </c>
      <c r="E93" s="207">
        <f t="shared" si="49"/>
        <v>66.159999999999869</v>
      </c>
      <c r="F93" s="135"/>
      <c r="G93" s="133">
        <v>2110</v>
      </c>
      <c r="H93" s="199"/>
      <c r="I93" s="205">
        <f t="shared" si="42"/>
        <v>5002.8571428571322</v>
      </c>
      <c r="J93" s="207">
        <f t="shared" si="43"/>
        <v>70.414285714285498</v>
      </c>
      <c r="L93" s="133">
        <v>2100</v>
      </c>
      <c r="M93" s="134"/>
      <c r="N93" s="205">
        <f t="shared" si="59"/>
        <v>4850</v>
      </c>
      <c r="O93" s="207">
        <f t="shared" si="60"/>
        <v>70.500000000000028</v>
      </c>
      <c r="Q93" s="133">
        <v>2110</v>
      </c>
      <c r="R93" s="199"/>
      <c r="S93" s="205">
        <f t="shared" si="44"/>
        <v>4916.6666666666761</v>
      </c>
      <c r="T93" s="207">
        <f t="shared" si="45"/>
        <v>73.966666666666725</v>
      </c>
      <c r="V93" s="212">
        <v>2100</v>
      </c>
      <c r="W93" s="222"/>
      <c r="X93" s="221">
        <v>4700</v>
      </c>
      <c r="Y93" s="227">
        <v>75</v>
      </c>
      <c r="AA93" s="133">
        <v>2110</v>
      </c>
      <c r="AB93" s="199"/>
      <c r="AC93" s="199">
        <f t="shared" si="46"/>
        <v>5658</v>
      </c>
      <c r="AD93" s="141">
        <f t="shared" si="47"/>
        <v>73.759999999999806</v>
      </c>
      <c r="AF93" s="133">
        <v>2110</v>
      </c>
      <c r="AG93" s="199"/>
      <c r="AH93" s="199">
        <f t="shared" si="38"/>
        <v>5720</v>
      </c>
      <c r="AI93" s="141">
        <f t="shared" si="39"/>
        <v>76.959999999999681</v>
      </c>
      <c r="AK93" s="133">
        <v>2100</v>
      </c>
      <c r="AL93" s="134"/>
      <c r="AM93" s="199">
        <f t="shared" si="50"/>
        <v>5611.1111111111131</v>
      </c>
      <c r="AN93" s="141">
        <f t="shared" si="51"/>
        <v>78.111111111110972</v>
      </c>
      <c r="AP93" s="133">
        <v>2110</v>
      </c>
      <c r="AQ93" s="199"/>
      <c r="AR93" s="199">
        <f t="shared" si="40"/>
        <v>5620</v>
      </c>
      <c r="AS93" s="141">
        <f t="shared" si="41"/>
        <v>82.450000000000145</v>
      </c>
      <c r="AU93" s="133">
        <v>2100</v>
      </c>
      <c r="AV93" s="134"/>
      <c r="AW93" s="199">
        <f t="shared" si="52"/>
        <v>5520</v>
      </c>
      <c r="AX93" s="141">
        <f t="shared" si="53"/>
        <v>82.799999999999955</v>
      </c>
    </row>
    <row r="94" spans="2:50" x14ac:dyDescent="0.2">
      <c r="B94" s="133">
        <v>2120</v>
      </c>
      <c r="C94" s="134"/>
      <c r="D94" s="205">
        <f t="shared" si="48"/>
        <v>4908</v>
      </c>
      <c r="E94" s="207">
        <f t="shared" si="49"/>
        <v>66.119999999999862</v>
      </c>
      <c r="F94" s="135"/>
      <c r="G94" s="133">
        <v>2120</v>
      </c>
      <c r="H94" s="199"/>
      <c r="I94" s="205">
        <f t="shared" si="42"/>
        <v>5019.9999999999891</v>
      </c>
      <c r="J94" s="207">
        <f t="shared" si="43"/>
        <v>70.399999999999778</v>
      </c>
      <c r="L94" s="133">
        <v>2110</v>
      </c>
      <c r="M94" s="134"/>
      <c r="N94" s="205">
        <f t="shared" si="59"/>
        <v>4865</v>
      </c>
      <c r="O94" s="207">
        <f t="shared" si="60"/>
        <v>70.450000000000031</v>
      </c>
      <c r="Q94" s="133">
        <v>2120</v>
      </c>
      <c r="R94" s="199"/>
      <c r="S94" s="205">
        <f t="shared" si="44"/>
        <v>4933.333333333343</v>
      </c>
      <c r="T94" s="207">
        <f t="shared" si="45"/>
        <v>73.933333333333394</v>
      </c>
      <c r="V94" s="133">
        <v>2110</v>
      </c>
      <c r="W94" s="134"/>
      <c r="X94" s="205">
        <f>X93+(X$123-X$93)/30</f>
        <v>4720</v>
      </c>
      <c r="Y94" s="207">
        <f>Y93+(Y$123-Y$93)/30</f>
        <v>74.966666666666669</v>
      </c>
      <c r="AA94" s="133">
        <v>2120</v>
      </c>
      <c r="AB94" s="199"/>
      <c r="AC94" s="199">
        <f t="shared" si="46"/>
        <v>5676</v>
      </c>
      <c r="AD94" s="141">
        <f t="shared" si="47"/>
        <v>73.7199999999998</v>
      </c>
      <c r="AF94" s="133">
        <v>2120</v>
      </c>
      <c r="AG94" s="199"/>
      <c r="AH94" s="199">
        <f t="shared" si="38"/>
        <v>5740</v>
      </c>
      <c r="AI94" s="141">
        <f t="shared" si="39"/>
        <v>76.919999999999675</v>
      </c>
      <c r="AK94" s="133">
        <v>2110</v>
      </c>
      <c r="AL94" s="134"/>
      <c r="AM94" s="199">
        <f t="shared" si="50"/>
        <v>5626.6666666666688</v>
      </c>
      <c r="AN94" s="141">
        <f t="shared" si="51"/>
        <v>78.066666666666521</v>
      </c>
      <c r="AP94" s="133">
        <v>2120</v>
      </c>
      <c r="AQ94" s="199"/>
      <c r="AR94" s="199">
        <f t="shared" si="40"/>
        <v>5640</v>
      </c>
      <c r="AS94" s="141">
        <f t="shared" si="41"/>
        <v>82.400000000000148</v>
      </c>
      <c r="AU94" s="133">
        <v>2110</v>
      </c>
      <c r="AV94" s="134"/>
      <c r="AW94" s="199">
        <f t="shared" si="52"/>
        <v>5536</v>
      </c>
      <c r="AX94" s="141">
        <f t="shared" si="53"/>
        <v>82.739999999999952</v>
      </c>
    </row>
    <row r="95" spans="2:50" x14ac:dyDescent="0.2">
      <c r="B95" s="133">
        <v>2130</v>
      </c>
      <c r="C95" s="134"/>
      <c r="D95" s="205">
        <f t="shared" si="48"/>
        <v>4922</v>
      </c>
      <c r="E95" s="207">
        <f t="shared" si="49"/>
        <v>66.079999999999856</v>
      </c>
      <c r="F95" s="135"/>
      <c r="G95" s="133">
        <v>2130</v>
      </c>
      <c r="H95" s="199"/>
      <c r="I95" s="205">
        <f t="shared" si="42"/>
        <v>5037.142857142846</v>
      </c>
      <c r="J95" s="207">
        <f t="shared" si="43"/>
        <v>70.385714285714059</v>
      </c>
      <c r="L95" s="133">
        <v>2120</v>
      </c>
      <c r="M95" s="134"/>
      <c r="N95" s="205">
        <f t="shared" si="59"/>
        <v>4880</v>
      </c>
      <c r="O95" s="207">
        <f t="shared" si="60"/>
        <v>70.400000000000034</v>
      </c>
      <c r="Q95" s="133">
        <v>2130</v>
      </c>
      <c r="R95" s="199"/>
      <c r="S95" s="205">
        <f t="shared" si="44"/>
        <v>4950.00000000001</v>
      </c>
      <c r="T95" s="207">
        <f t="shared" si="45"/>
        <v>73.900000000000063</v>
      </c>
      <c r="V95" s="133">
        <v>2120</v>
      </c>
      <c r="W95" s="134"/>
      <c r="X95" s="205">
        <f t="shared" ref="X95:X122" si="61">X94+(X$123-X$93)/30</f>
        <v>4740</v>
      </c>
      <c r="Y95" s="207">
        <f t="shared" ref="Y95:Y122" si="62">Y94+(Y$123-Y$93)/30</f>
        <v>74.933333333333337</v>
      </c>
      <c r="AA95" s="133">
        <v>2130</v>
      </c>
      <c r="AB95" s="199"/>
      <c r="AC95" s="199">
        <f t="shared" si="46"/>
        <v>5694</v>
      </c>
      <c r="AD95" s="141">
        <f t="shared" si="47"/>
        <v>73.679999999999794</v>
      </c>
      <c r="AF95" s="133">
        <v>2130</v>
      </c>
      <c r="AG95" s="199"/>
      <c r="AH95" s="199">
        <f t="shared" si="38"/>
        <v>5760</v>
      </c>
      <c r="AI95" s="141">
        <f t="shared" si="39"/>
        <v>76.879999999999669</v>
      </c>
      <c r="AK95" s="133">
        <v>2120</v>
      </c>
      <c r="AL95" s="134"/>
      <c r="AM95" s="199">
        <f t="shared" si="50"/>
        <v>5642.2222222222244</v>
      </c>
      <c r="AN95" s="141">
        <f t="shared" si="51"/>
        <v>78.022222222222069</v>
      </c>
      <c r="AP95" s="133">
        <v>2130</v>
      </c>
      <c r="AQ95" s="199"/>
      <c r="AR95" s="199">
        <f t="shared" si="40"/>
        <v>5660</v>
      </c>
      <c r="AS95" s="141">
        <f t="shared" si="41"/>
        <v>82.350000000000151</v>
      </c>
      <c r="AU95" s="133">
        <v>2120</v>
      </c>
      <c r="AV95" s="134"/>
      <c r="AW95" s="199">
        <f t="shared" si="52"/>
        <v>5552</v>
      </c>
      <c r="AX95" s="141">
        <f t="shared" si="53"/>
        <v>82.67999999999995</v>
      </c>
    </row>
    <row r="96" spans="2:50" x14ac:dyDescent="0.2">
      <c r="B96" s="133">
        <v>2140</v>
      </c>
      <c r="C96" s="134"/>
      <c r="D96" s="205">
        <f t="shared" si="48"/>
        <v>4936</v>
      </c>
      <c r="E96" s="207">
        <f t="shared" si="49"/>
        <v>66.03999999999985</v>
      </c>
      <c r="F96" s="135"/>
      <c r="G96" s="133">
        <v>2140</v>
      </c>
      <c r="H96" s="199"/>
      <c r="I96" s="205">
        <f t="shared" si="42"/>
        <v>5054.2857142857029</v>
      </c>
      <c r="J96" s="207">
        <f t="shared" si="43"/>
        <v>70.371428571428339</v>
      </c>
      <c r="L96" s="133">
        <v>2130</v>
      </c>
      <c r="M96" s="134"/>
      <c r="N96" s="205">
        <f t="shared" si="59"/>
        <v>4895</v>
      </c>
      <c r="O96" s="207">
        <f t="shared" si="60"/>
        <v>70.350000000000037</v>
      </c>
      <c r="Q96" s="133">
        <v>2140</v>
      </c>
      <c r="R96" s="199"/>
      <c r="S96" s="205">
        <f t="shared" si="44"/>
        <v>4966.666666666677</v>
      </c>
      <c r="T96" s="207">
        <f t="shared" si="45"/>
        <v>73.866666666666731</v>
      </c>
      <c r="V96" s="133">
        <v>2130</v>
      </c>
      <c r="W96" s="134"/>
      <c r="X96" s="205">
        <f t="shared" si="61"/>
        <v>4760</v>
      </c>
      <c r="Y96" s="207">
        <f t="shared" si="62"/>
        <v>74.900000000000006</v>
      </c>
      <c r="AA96" s="133">
        <v>2140</v>
      </c>
      <c r="AB96" s="199"/>
      <c r="AC96" s="199">
        <f t="shared" si="46"/>
        <v>5712</v>
      </c>
      <c r="AD96" s="141">
        <f t="shared" si="47"/>
        <v>73.639999999999787</v>
      </c>
      <c r="AF96" s="133">
        <v>2140</v>
      </c>
      <c r="AG96" s="199"/>
      <c r="AH96" s="199">
        <f t="shared" si="38"/>
        <v>5780</v>
      </c>
      <c r="AI96" s="141">
        <f t="shared" si="39"/>
        <v>76.839999999999662</v>
      </c>
      <c r="AK96" s="133">
        <v>2130</v>
      </c>
      <c r="AL96" s="134"/>
      <c r="AM96" s="199">
        <f t="shared" si="50"/>
        <v>5657.7777777777801</v>
      </c>
      <c r="AN96" s="141">
        <f t="shared" si="51"/>
        <v>77.977777777777618</v>
      </c>
      <c r="AP96" s="133">
        <v>2140</v>
      </c>
      <c r="AQ96" s="199"/>
      <c r="AR96" s="199">
        <f t="shared" si="40"/>
        <v>5680</v>
      </c>
      <c r="AS96" s="141">
        <f t="shared" si="41"/>
        <v>82.300000000000153</v>
      </c>
      <c r="AU96" s="133">
        <v>2130</v>
      </c>
      <c r="AV96" s="134"/>
      <c r="AW96" s="199">
        <f t="shared" si="52"/>
        <v>5568</v>
      </c>
      <c r="AX96" s="141">
        <f t="shared" si="53"/>
        <v>82.619999999999948</v>
      </c>
    </row>
    <row r="97" spans="2:50" x14ac:dyDescent="0.2">
      <c r="B97" s="133">
        <v>2150</v>
      </c>
      <c r="C97" s="134"/>
      <c r="D97" s="205">
        <f t="shared" si="48"/>
        <v>4950</v>
      </c>
      <c r="E97" s="207">
        <f t="shared" si="49"/>
        <v>65.999999999999844</v>
      </c>
      <c r="F97" s="135"/>
      <c r="G97" s="133">
        <v>2150</v>
      </c>
      <c r="H97" s="199"/>
      <c r="I97" s="205">
        <f t="shared" si="42"/>
        <v>5071.4285714285597</v>
      </c>
      <c r="J97" s="207">
        <f t="shared" si="43"/>
        <v>70.35714285714262</v>
      </c>
      <c r="L97" s="133">
        <v>2140</v>
      </c>
      <c r="M97" s="134"/>
      <c r="N97" s="205">
        <f t="shared" si="59"/>
        <v>4910</v>
      </c>
      <c r="O97" s="207">
        <f t="shared" si="60"/>
        <v>70.30000000000004</v>
      </c>
      <c r="Q97" s="133">
        <v>2150</v>
      </c>
      <c r="R97" s="199"/>
      <c r="S97" s="205">
        <f t="shared" si="44"/>
        <v>4983.3333333333439</v>
      </c>
      <c r="T97" s="207">
        <f t="shared" si="45"/>
        <v>73.8333333333334</v>
      </c>
      <c r="V97" s="133">
        <v>2140</v>
      </c>
      <c r="W97" s="134"/>
      <c r="X97" s="205">
        <f t="shared" si="61"/>
        <v>4780</v>
      </c>
      <c r="Y97" s="207">
        <f t="shared" si="62"/>
        <v>74.866666666666674</v>
      </c>
      <c r="AA97" s="133">
        <v>2150</v>
      </c>
      <c r="AB97" s="199"/>
      <c r="AC97" s="199">
        <f t="shared" si="46"/>
        <v>5730</v>
      </c>
      <c r="AD97" s="141">
        <f t="shared" si="47"/>
        <v>73.599999999999781</v>
      </c>
      <c r="AF97" s="133">
        <v>2150</v>
      </c>
      <c r="AG97" s="199"/>
      <c r="AH97" s="199">
        <f t="shared" si="38"/>
        <v>5800</v>
      </c>
      <c r="AI97" s="141">
        <f t="shared" si="39"/>
        <v>76.799999999999656</v>
      </c>
      <c r="AK97" s="133">
        <v>2140</v>
      </c>
      <c r="AL97" s="134"/>
      <c r="AM97" s="199">
        <f t="shared" si="50"/>
        <v>5673.3333333333358</v>
      </c>
      <c r="AN97" s="141">
        <f t="shared" si="51"/>
        <v>77.933333333333167</v>
      </c>
      <c r="AP97" s="133">
        <v>2150</v>
      </c>
      <c r="AQ97" s="199"/>
      <c r="AR97" s="199">
        <f t="shared" si="40"/>
        <v>5700</v>
      </c>
      <c r="AS97" s="141">
        <f t="shared" si="41"/>
        <v>82.250000000000156</v>
      </c>
      <c r="AU97" s="133">
        <v>2140</v>
      </c>
      <c r="AV97" s="134"/>
      <c r="AW97" s="199">
        <f t="shared" si="52"/>
        <v>5584</v>
      </c>
      <c r="AX97" s="141">
        <f t="shared" si="53"/>
        <v>82.559999999999945</v>
      </c>
    </row>
    <row r="98" spans="2:50" x14ac:dyDescent="0.2">
      <c r="B98" s="133">
        <v>2160</v>
      </c>
      <c r="C98" s="134"/>
      <c r="D98" s="205">
        <f t="shared" si="48"/>
        <v>4964</v>
      </c>
      <c r="E98" s="207">
        <f t="shared" si="49"/>
        <v>65.959999999999837</v>
      </c>
      <c r="F98" s="135"/>
      <c r="G98" s="133">
        <v>2160</v>
      </c>
      <c r="H98" s="199"/>
      <c r="I98" s="205">
        <f t="shared" si="42"/>
        <v>5088.5714285714166</v>
      </c>
      <c r="J98" s="207">
        <f t="shared" si="43"/>
        <v>70.3428571428569</v>
      </c>
      <c r="L98" s="133">
        <v>2150</v>
      </c>
      <c r="M98" s="134"/>
      <c r="N98" s="205">
        <f t="shared" si="59"/>
        <v>4925</v>
      </c>
      <c r="O98" s="207">
        <f t="shared" si="60"/>
        <v>70.250000000000043</v>
      </c>
      <c r="Q98" s="133">
        <v>2160</v>
      </c>
      <c r="R98" s="199"/>
      <c r="S98" s="205">
        <f t="shared" si="44"/>
        <v>5000.0000000000109</v>
      </c>
      <c r="T98" s="207">
        <f t="shared" si="45"/>
        <v>73.800000000000068</v>
      </c>
      <c r="V98" s="133">
        <v>2150</v>
      </c>
      <c r="W98" s="134"/>
      <c r="X98" s="205">
        <f t="shared" si="61"/>
        <v>4800</v>
      </c>
      <c r="Y98" s="207">
        <f t="shared" si="62"/>
        <v>74.833333333333343</v>
      </c>
      <c r="AA98" s="133">
        <v>2160</v>
      </c>
      <c r="AB98" s="199"/>
      <c r="AC98" s="199">
        <f t="shared" si="46"/>
        <v>5748</v>
      </c>
      <c r="AD98" s="141">
        <f t="shared" si="47"/>
        <v>73.559999999999775</v>
      </c>
      <c r="AF98" s="133">
        <v>2160</v>
      </c>
      <c r="AG98" s="199"/>
      <c r="AH98" s="199">
        <f t="shared" si="38"/>
        <v>5820</v>
      </c>
      <c r="AI98" s="141">
        <f t="shared" si="39"/>
        <v>76.75999999999965</v>
      </c>
      <c r="AK98" s="133">
        <v>2150</v>
      </c>
      <c r="AL98" s="134"/>
      <c r="AM98" s="199">
        <f t="shared" si="50"/>
        <v>5688.8888888888914</v>
      </c>
      <c r="AN98" s="141">
        <f t="shared" si="51"/>
        <v>77.888888888888715</v>
      </c>
      <c r="AP98" s="133">
        <v>2160</v>
      </c>
      <c r="AQ98" s="199"/>
      <c r="AR98" s="199">
        <f t="shared" si="40"/>
        <v>5720</v>
      </c>
      <c r="AS98" s="141">
        <f t="shared" si="41"/>
        <v>82.200000000000159</v>
      </c>
      <c r="AU98" s="133">
        <v>2150</v>
      </c>
      <c r="AV98" s="134"/>
      <c r="AW98" s="199">
        <f t="shared" si="52"/>
        <v>5600</v>
      </c>
      <c r="AX98" s="141">
        <f t="shared" si="53"/>
        <v>82.499999999999943</v>
      </c>
    </row>
    <row r="99" spans="2:50" x14ac:dyDescent="0.2">
      <c r="B99" s="133">
        <v>2170</v>
      </c>
      <c r="C99" s="134"/>
      <c r="D99" s="205">
        <f t="shared" si="48"/>
        <v>4978</v>
      </c>
      <c r="E99" s="207">
        <f t="shared" si="49"/>
        <v>65.919999999999831</v>
      </c>
      <c r="F99" s="135"/>
      <c r="G99" s="133">
        <v>2170</v>
      </c>
      <c r="H99" s="199"/>
      <c r="I99" s="205">
        <f t="shared" si="42"/>
        <v>5105.7142857142735</v>
      </c>
      <c r="J99" s="207">
        <f t="shared" si="43"/>
        <v>70.32857142857118</v>
      </c>
      <c r="L99" s="133">
        <v>2160</v>
      </c>
      <c r="M99" s="134"/>
      <c r="N99" s="205">
        <f t="shared" si="59"/>
        <v>4940</v>
      </c>
      <c r="O99" s="207">
        <f t="shared" si="60"/>
        <v>70.200000000000045</v>
      </c>
      <c r="Q99" s="133">
        <v>2170</v>
      </c>
      <c r="R99" s="199"/>
      <c r="S99" s="205">
        <f t="shared" si="44"/>
        <v>5016.6666666666779</v>
      </c>
      <c r="T99" s="207">
        <f t="shared" si="45"/>
        <v>73.766666666666737</v>
      </c>
      <c r="V99" s="133">
        <v>2160</v>
      </c>
      <c r="W99" s="134"/>
      <c r="X99" s="205">
        <f t="shared" si="61"/>
        <v>4820</v>
      </c>
      <c r="Y99" s="207">
        <f t="shared" si="62"/>
        <v>74.800000000000011</v>
      </c>
      <c r="AA99" s="133">
        <v>2170</v>
      </c>
      <c r="AB99" s="199"/>
      <c r="AC99" s="199">
        <f t="shared" si="46"/>
        <v>5766</v>
      </c>
      <c r="AD99" s="141">
        <f t="shared" si="47"/>
        <v>73.519999999999769</v>
      </c>
      <c r="AF99" s="133">
        <v>2170</v>
      </c>
      <c r="AG99" s="199"/>
      <c r="AH99" s="199">
        <f t="shared" si="38"/>
        <v>5840</v>
      </c>
      <c r="AI99" s="141">
        <f t="shared" si="39"/>
        <v>76.719999999999644</v>
      </c>
      <c r="AK99" s="133">
        <v>2160</v>
      </c>
      <c r="AL99" s="134"/>
      <c r="AM99" s="199">
        <f t="shared" si="50"/>
        <v>5704.4444444444471</v>
      </c>
      <c r="AN99" s="141">
        <f t="shared" si="51"/>
        <v>77.844444444444264</v>
      </c>
      <c r="AP99" s="133">
        <v>2170</v>
      </c>
      <c r="AQ99" s="199"/>
      <c r="AR99" s="199">
        <f t="shared" si="40"/>
        <v>5740</v>
      </c>
      <c r="AS99" s="141">
        <f t="shared" si="41"/>
        <v>82.150000000000162</v>
      </c>
      <c r="AU99" s="133">
        <v>2160</v>
      </c>
      <c r="AV99" s="134"/>
      <c r="AW99" s="199">
        <f t="shared" si="52"/>
        <v>5616</v>
      </c>
      <c r="AX99" s="141">
        <f t="shared" si="53"/>
        <v>82.439999999999941</v>
      </c>
    </row>
    <row r="100" spans="2:50" x14ac:dyDescent="0.2">
      <c r="B100" s="133">
        <v>2180</v>
      </c>
      <c r="C100" s="134"/>
      <c r="D100" s="205">
        <f t="shared" si="48"/>
        <v>4992</v>
      </c>
      <c r="E100" s="207">
        <f t="shared" si="49"/>
        <v>65.879999999999825</v>
      </c>
      <c r="F100" s="135"/>
      <c r="G100" s="133">
        <v>2180</v>
      </c>
      <c r="H100" s="199"/>
      <c r="I100" s="205">
        <f t="shared" si="42"/>
        <v>5122.8571428571304</v>
      </c>
      <c r="J100" s="207">
        <f t="shared" si="43"/>
        <v>70.314285714285461</v>
      </c>
      <c r="L100" s="133">
        <v>2170</v>
      </c>
      <c r="M100" s="134"/>
      <c r="N100" s="205">
        <f t="shared" si="59"/>
        <v>4955</v>
      </c>
      <c r="O100" s="207">
        <f t="shared" si="60"/>
        <v>70.150000000000048</v>
      </c>
      <c r="Q100" s="133">
        <v>2180</v>
      </c>
      <c r="R100" s="199"/>
      <c r="S100" s="205">
        <f t="shared" si="44"/>
        <v>5033.3333333333449</v>
      </c>
      <c r="T100" s="207">
        <f t="shared" si="45"/>
        <v>73.733333333333405</v>
      </c>
      <c r="V100" s="133">
        <v>2170</v>
      </c>
      <c r="W100" s="134"/>
      <c r="X100" s="205">
        <f t="shared" si="61"/>
        <v>4840</v>
      </c>
      <c r="Y100" s="207">
        <f t="shared" si="62"/>
        <v>74.76666666666668</v>
      </c>
      <c r="AA100" s="133">
        <v>2180</v>
      </c>
      <c r="AB100" s="199"/>
      <c r="AC100" s="199">
        <f t="shared" si="46"/>
        <v>5784</v>
      </c>
      <c r="AD100" s="141">
        <f t="shared" si="47"/>
        <v>73.479999999999762</v>
      </c>
      <c r="AF100" s="133">
        <v>2180</v>
      </c>
      <c r="AG100" s="199"/>
      <c r="AH100" s="199">
        <f t="shared" si="38"/>
        <v>5860</v>
      </c>
      <c r="AI100" s="141">
        <f t="shared" si="39"/>
        <v>76.679999999999637</v>
      </c>
      <c r="AK100" s="133">
        <v>2170</v>
      </c>
      <c r="AL100" s="134"/>
      <c r="AM100" s="199">
        <f t="shared" si="50"/>
        <v>5720.0000000000027</v>
      </c>
      <c r="AN100" s="141">
        <f t="shared" si="51"/>
        <v>77.799999999999812</v>
      </c>
      <c r="AP100" s="133">
        <v>2180</v>
      </c>
      <c r="AQ100" s="199"/>
      <c r="AR100" s="199">
        <f t="shared" si="40"/>
        <v>5760</v>
      </c>
      <c r="AS100" s="141">
        <f t="shared" si="41"/>
        <v>82.100000000000165</v>
      </c>
      <c r="AU100" s="133">
        <v>2170</v>
      </c>
      <c r="AV100" s="134"/>
      <c r="AW100" s="199">
        <f t="shared" si="52"/>
        <v>5632</v>
      </c>
      <c r="AX100" s="141">
        <f t="shared" si="53"/>
        <v>82.379999999999939</v>
      </c>
    </row>
    <row r="101" spans="2:50" x14ac:dyDescent="0.2">
      <c r="B101" s="133">
        <v>2190</v>
      </c>
      <c r="C101" s="134"/>
      <c r="D101" s="205">
        <f t="shared" si="48"/>
        <v>5006</v>
      </c>
      <c r="E101" s="207">
        <f t="shared" si="49"/>
        <v>65.839999999999819</v>
      </c>
      <c r="F101" s="135"/>
      <c r="G101" s="133">
        <v>2190</v>
      </c>
      <c r="H101" s="199"/>
      <c r="I101" s="205">
        <f t="shared" si="42"/>
        <v>5139.9999999999873</v>
      </c>
      <c r="J101" s="207">
        <f t="shared" si="43"/>
        <v>70.299999999999741</v>
      </c>
      <c r="L101" s="133">
        <v>2180</v>
      </c>
      <c r="M101" s="134"/>
      <c r="N101" s="205">
        <f t="shared" si="59"/>
        <v>4970</v>
      </c>
      <c r="O101" s="207">
        <f t="shared" si="60"/>
        <v>70.100000000000051</v>
      </c>
      <c r="Q101" s="133">
        <v>2190</v>
      </c>
      <c r="R101" s="199"/>
      <c r="S101" s="205">
        <f t="shared" si="44"/>
        <v>5050.0000000000118</v>
      </c>
      <c r="T101" s="207">
        <f t="shared" si="45"/>
        <v>73.700000000000074</v>
      </c>
      <c r="V101" s="133">
        <v>2180</v>
      </c>
      <c r="W101" s="134"/>
      <c r="X101" s="205">
        <f t="shared" si="61"/>
        <v>4860</v>
      </c>
      <c r="Y101" s="207">
        <f t="shared" si="62"/>
        <v>74.733333333333348</v>
      </c>
      <c r="AA101" s="133">
        <v>2190</v>
      </c>
      <c r="AB101" s="199"/>
      <c r="AC101" s="199">
        <f t="shared" si="46"/>
        <v>5802</v>
      </c>
      <c r="AD101" s="141">
        <f t="shared" si="47"/>
        <v>73.439999999999756</v>
      </c>
      <c r="AF101" s="133">
        <v>2190</v>
      </c>
      <c r="AG101" s="199"/>
      <c r="AH101" s="199">
        <f t="shared" si="38"/>
        <v>5880</v>
      </c>
      <c r="AI101" s="141">
        <f t="shared" si="39"/>
        <v>76.639999999999631</v>
      </c>
      <c r="AK101" s="133">
        <v>2180</v>
      </c>
      <c r="AL101" s="134"/>
      <c r="AM101" s="199">
        <f t="shared" si="50"/>
        <v>5735.5555555555584</v>
      </c>
      <c r="AN101" s="141">
        <f t="shared" si="51"/>
        <v>77.755555555555361</v>
      </c>
      <c r="AP101" s="133">
        <v>2190</v>
      </c>
      <c r="AQ101" s="199"/>
      <c r="AR101" s="199">
        <f t="shared" si="40"/>
        <v>5780</v>
      </c>
      <c r="AS101" s="141">
        <f t="shared" si="41"/>
        <v>82.050000000000168</v>
      </c>
      <c r="AU101" s="133">
        <v>2180</v>
      </c>
      <c r="AV101" s="134"/>
      <c r="AW101" s="199">
        <f t="shared" si="52"/>
        <v>5648</v>
      </c>
      <c r="AX101" s="141">
        <f t="shared" si="53"/>
        <v>82.319999999999936</v>
      </c>
    </row>
    <row r="102" spans="2:50" x14ac:dyDescent="0.2">
      <c r="B102" s="133">
        <v>2200</v>
      </c>
      <c r="C102" s="134"/>
      <c r="D102" s="205">
        <f t="shared" si="48"/>
        <v>5020</v>
      </c>
      <c r="E102" s="207">
        <f t="shared" si="49"/>
        <v>65.799999999999812</v>
      </c>
      <c r="F102" s="135"/>
      <c r="G102" s="133">
        <v>2200</v>
      </c>
      <c r="H102" s="199"/>
      <c r="I102" s="205">
        <f t="shared" si="42"/>
        <v>5157.1428571428442</v>
      </c>
      <c r="J102" s="207">
        <f t="shared" si="43"/>
        <v>70.285714285714022</v>
      </c>
      <c r="L102" s="133">
        <v>2190</v>
      </c>
      <c r="M102" s="134"/>
      <c r="N102" s="205">
        <f t="shared" si="59"/>
        <v>4985</v>
      </c>
      <c r="O102" s="207">
        <f t="shared" si="60"/>
        <v>70.050000000000054</v>
      </c>
      <c r="Q102" s="133">
        <v>2200</v>
      </c>
      <c r="R102" s="199"/>
      <c r="S102" s="205">
        <f t="shared" si="44"/>
        <v>5066.6666666666788</v>
      </c>
      <c r="T102" s="207">
        <f t="shared" si="45"/>
        <v>73.666666666666742</v>
      </c>
      <c r="V102" s="133">
        <v>2190</v>
      </c>
      <c r="W102" s="134"/>
      <c r="X102" s="205">
        <f t="shared" si="61"/>
        <v>4880</v>
      </c>
      <c r="Y102" s="207">
        <f t="shared" si="62"/>
        <v>74.700000000000017</v>
      </c>
      <c r="AA102" s="133">
        <v>2200</v>
      </c>
      <c r="AB102" s="199"/>
      <c r="AC102" s="199">
        <f t="shared" si="46"/>
        <v>5820</v>
      </c>
      <c r="AD102" s="141">
        <f t="shared" si="47"/>
        <v>73.39999999999975</v>
      </c>
      <c r="AF102" s="133">
        <v>2200</v>
      </c>
      <c r="AG102" s="199"/>
      <c r="AH102" s="199">
        <f t="shared" si="38"/>
        <v>5900</v>
      </c>
      <c r="AI102" s="141">
        <f t="shared" si="39"/>
        <v>76.599999999999625</v>
      </c>
      <c r="AK102" s="133">
        <v>2190</v>
      </c>
      <c r="AL102" s="134"/>
      <c r="AM102" s="199">
        <f t="shared" si="50"/>
        <v>5751.111111111114</v>
      </c>
      <c r="AN102" s="141">
        <f t="shared" si="51"/>
        <v>77.71111111111091</v>
      </c>
      <c r="AP102" s="133">
        <v>2200</v>
      </c>
      <c r="AQ102" s="199"/>
      <c r="AR102" s="199">
        <f t="shared" si="40"/>
        <v>5800</v>
      </c>
      <c r="AS102" s="141">
        <f t="shared" si="41"/>
        <v>82.000000000000171</v>
      </c>
      <c r="AU102" s="133">
        <v>2190</v>
      </c>
      <c r="AV102" s="134"/>
      <c r="AW102" s="199">
        <f t="shared" si="52"/>
        <v>5664</v>
      </c>
      <c r="AX102" s="141">
        <f t="shared" si="53"/>
        <v>82.259999999999934</v>
      </c>
    </row>
    <row r="103" spans="2:50" x14ac:dyDescent="0.2">
      <c r="B103" s="133">
        <v>2210</v>
      </c>
      <c r="C103" s="134"/>
      <c r="D103" s="205">
        <f t="shared" si="48"/>
        <v>5034</v>
      </c>
      <c r="E103" s="207">
        <f t="shared" si="49"/>
        <v>65.759999999999806</v>
      </c>
      <c r="F103" s="135"/>
      <c r="G103" s="133">
        <v>2210</v>
      </c>
      <c r="H103" s="199"/>
      <c r="I103" s="205">
        <f t="shared" si="42"/>
        <v>5174.285714285701</v>
      </c>
      <c r="J103" s="207">
        <f t="shared" si="43"/>
        <v>70.271428571428302</v>
      </c>
      <c r="L103" s="133">
        <v>2200</v>
      </c>
      <c r="M103" s="134"/>
      <c r="N103" s="205">
        <f t="shared" si="59"/>
        <v>5000</v>
      </c>
      <c r="O103" s="207">
        <f t="shared" si="60"/>
        <v>70.000000000000057</v>
      </c>
      <c r="Q103" s="133">
        <v>2210</v>
      </c>
      <c r="R103" s="199"/>
      <c r="S103" s="205">
        <f t="shared" si="44"/>
        <v>5083.3333333333458</v>
      </c>
      <c r="T103" s="207">
        <f t="shared" si="45"/>
        <v>73.633333333333411</v>
      </c>
      <c r="V103" s="133">
        <v>2200</v>
      </c>
      <c r="W103" s="134"/>
      <c r="X103" s="205">
        <f t="shared" si="61"/>
        <v>4900</v>
      </c>
      <c r="Y103" s="207">
        <f t="shared" si="62"/>
        <v>74.666666666666686</v>
      </c>
      <c r="AA103" s="133">
        <v>2210</v>
      </c>
      <c r="AB103" s="199"/>
      <c r="AC103" s="199">
        <f t="shared" si="46"/>
        <v>5838</v>
      </c>
      <c r="AD103" s="141">
        <f t="shared" si="47"/>
        <v>73.359999999999744</v>
      </c>
      <c r="AF103" s="133">
        <v>2210</v>
      </c>
      <c r="AG103" s="199"/>
      <c r="AH103" s="199">
        <f t="shared" si="38"/>
        <v>5920</v>
      </c>
      <c r="AI103" s="141">
        <f t="shared" si="39"/>
        <v>76.559999999999619</v>
      </c>
      <c r="AK103" s="133">
        <v>2200</v>
      </c>
      <c r="AL103" s="134"/>
      <c r="AM103" s="199">
        <f t="shared" si="50"/>
        <v>5766.6666666666697</v>
      </c>
      <c r="AN103" s="141">
        <f t="shared" si="51"/>
        <v>77.666666666666458</v>
      </c>
      <c r="AP103" s="133">
        <v>2210</v>
      </c>
      <c r="AQ103" s="199"/>
      <c r="AR103" s="199">
        <f t="shared" si="40"/>
        <v>5820</v>
      </c>
      <c r="AS103" s="141">
        <f t="shared" si="41"/>
        <v>81.950000000000173</v>
      </c>
      <c r="AU103" s="133">
        <v>2200</v>
      </c>
      <c r="AV103" s="134"/>
      <c r="AW103" s="199">
        <f t="shared" si="52"/>
        <v>5680</v>
      </c>
      <c r="AX103" s="141">
        <f t="shared" si="53"/>
        <v>82.199999999999932</v>
      </c>
    </row>
    <row r="104" spans="2:50" x14ac:dyDescent="0.2">
      <c r="B104" s="133">
        <v>2220</v>
      </c>
      <c r="C104" s="134"/>
      <c r="D104" s="205">
        <f t="shared" si="48"/>
        <v>5048</v>
      </c>
      <c r="E104" s="207">
        <f t="shared" si="49"/>
        <v>65.7199999999998</v>
      </c>
      <c r="F104" s="135"/>
      <c r="G104" s="133">
        <v>2220</v>
      </c>
      <c r="H104" s="199"/>
      <c r="I104" s="205">
        <f t="shared" si="42"/>
        <v>5191.4285714285579</v>
      </c>
      <c r="J104" s="207">
        <f t="shared" si="43"/>
        <v>70.257142857142583</v>
      </c>
      <c r="L104" s="133">
        <v>2210</v>
      </c>
      <c r="M104" s="134"/>
      <c r="N104" s="205">
        <f t="shared" si="59"/>
        <v>5015</v>
      </c>
      <c r="O104" s="207">
        <f t="shared" si="60"/>
        <v>69.95000000000006</v>
      </c>
      <c r="Q104" s="133">
        <v>2220</v>
      </c>
      <c r="R104" s="199"/>
      <c r="S104" s="205">
        <f t="shared" si="44"/>
        <v>5100.0000000000127</v>
      </c>
      <c r="T104" s="207">
        <f t="shared" si="45"/>
        <v>73.60000000000008</v>
      </c>
      <c r="V104" s="133">
        <v>2210</v>
      </c>
      <c r="W104" s="134"/>
      <c r="X104" s="205">
        <f t="shared" si="61"/>
        <v>4920</v>
      </c>
      <c r="Y104" s="207">
        <f t="shared" si="62"/>
        <v>74.633333333333354</v>
      </c>
      <c r="AA104" s="133">
        <v>2220</v>
      </c>
      <c r="AB104" s="199"/>
      <c r="AC104" s="199">
        <f t="shared" si="46"/>
        <v>5856</v>
      </c>
      <c r="AD104" s="141">
        <f t="shared" si="47"/>
        <v>73.319999999999737</v>
      </c>
      <c r="AF104" s="133">
        <v>2220</v>
      </c>
      <c r="AG104" s="199"/>
      <c r="AH104" s="199">
        <f t="shared" si="38"/>
        <v>5940</v>
      </c>
      <c r="AI104" s="141">
        <f t="shared" si="39"/>
        <v>76.519999999999612</v>
      </c>
      <c r="AK104" s="133">
        <v>2210</v>
      </c>
      <c r="AL104" s="134"/>
      <c r="AM104" s="199">
        <f t="shared" si="50"/>
        <v>5782.2222222222254</v>
      </c>
      <c r="AN104" s="141">
        <f t="shared" si="51"/>
        <v>77.622222222222007</v>
      </c>
      <c r="AP104" s="133">
        <v>2220</v>
      </c>
      <c r="AQ104" s="199"/>
      <c r="AR104" s="199">
        <f t="shared" si="40"/>
        <v>5840</v>
      </c>
      <c r="AS104" s="141">
        <f t="shared" si="41"/>
        <v>81.900000000000176</v>
      </c>
      <c r="AU104" s="133">
        <v>2210</v>
      </c>
      <c r="AV104" s="134"/>
      <c r="AW104" s="199">
        <f t="shared" si="52"/>
        <v>5696</v>
      </c>
      <c r="AX104" s="141">
        <f t="shared" si="53"/>
        <v>82.13999999999993</v>
      </c>
    </row>
    <row r="105" spans="2:50" x14ac:dyDescent="0.2">
      <c r="B105" s="133">
        <v>2230</v>
      </c>
      <c r="C105" s="134"/>
      <c r="D105" s="205">
        <f t="shared" si="48"/>
        <v>5062</v>
      </c>
      <c r="E105" s="207">
        <f t="shared" si="49"/>
        <v>65.679999999999794</v>
      </c>
      <c r="F105" s="135"/>
      <c r="G105" s="133">
        <v>2230</v>
      </c>
      <c r="H105" s="199"/>
      <c r="I105" s="205">
        <f t="shared" si="42"/>
        <v>5208.5714285714148</v>
      </c>
      <c r="J105" s="207">
        <f t="shared" si="43"/>
        <v>70.242857142856863</v>
      </c>
      <c r="L105" s="133">
        <v>2220</v>
      </c>
      <c r="M105" s="134"/>
      <c r="N105" s="205">
        <f t="shared" si="59"/>
        <v>5030</v>
      </c>
      <c r="O105" s="207">
        <f t="shared" si="60"/>
        <v>69.900000000000063</v>
      </c>
      <c r="Q105" s="133">
        <v>2230</v>
      </c>
      <c r="R105" s="199"/>
      <c r="S105" s="205">
        <f t="shared" si="44"/>
        <v>5116.6666666666797</v>
      </c>
      <c r="T105" s="207">
        <f t="shared" si="45"/>
        <v>73.566666666666748</v>
      </c>
      <c r="V105" s="133">
        <v>2220</v>
      </c>
      <c r="W105" s="134"/>
      <c r="X105" s="205">
        <f t="shared" si="61"/>
        <v>4940</v>
      </c>
      <c r="Y105" s="207">
        <f t="shared" si="62"/>
        <v>74.600000000000023</v>
      </c>
      <c r="AA105" s="133">
        <v>2230</v>
      </c>
      <c r="AB105" s="199"/>
      <c r="AC105" s="199">
        <f t="shared" si="46"/>
        <v>5874</v>
      </c>
      <c r="AD105" s="141">
        <f t="shared" si="47"/>
        <v>73.279999999999731</v>
      </c>
      <c r="AF105" s="133">
        <v>2230</v>
      </c>
      <c r="AG105" s="199"/>
      <c r="AH105" s="199">
        <f t="shared" si="38"/>
        <v>5960</v>
      </c>
      <c r="AI105" s="141">
        <f t="shared" si="39"/>
        <v>76.479999999999606</v>
      </c>
      <c r="AK105" s="133">
        <v>2220</v>
      </c>
      <c r="AL105" s="134"/>
      <c r="AM105" s="199">
        <f t="shared" si="50"/>
        <v>5797.777777777781</v>
      </c>
      <c r="AN105" s="141">
        <f t="shared" si="51"/>
        <v>77.577777777777555</v>
      </c>
      <c r="AP105" s="133">
        <v>2230</v>
      </c>
      <c r="AQ105" s="199"/>
      <c r="AR105" s="199">
        <f t="shared" si="40"/>
        <v>5860</v>
      </c>
      <c r="AS105" s="141">
        <f t="shared" si="41"/>
        <v>81.850000000000179</v>
      </c>
      <c r="AU105" s="133">
        <v>2220</v>
      </c>
      <c r="AV105" s="134"/>
      <c r="AW105" s="199">
        <f t="shared" si="52"/>
        <v>5712</v>
      </c>
      <c r="AX105" s="141">
        <f t="shared" si="53"/>
        <v>82.079999999999927</v>
      </c>
    </row>
    <row r="106" spans="2:50" x14ac:dyDescent="0.2">
      <c r="B106" s="133">
        <v>2240</v>
      </c>
      <c r="C106" s="134"/>
      <c r="D106" s="205">
        <f t="shared" si="48"/>
        <v>5076</v>
      </c>
      <c r="E106" s="207">
        <f t="shared" si="49"/>
        <v>65.639999999999787</v>
      </c>
      <c r="F106" s="135"/>
      <c r="G106" s="133">
        <v>2240</v>
      </c>
      <c r="H106" s="199"/>
      <c r="I106" s="205">
        <f t="shared" si="42"/>
        <v>5225.7142857142717</v>
      </c>
      <c r="J106" s="207">
        <f t="shared" si="43"/>
        <v>70.228571428571144</v>
      </c>
      <c r="L106" s="133">
        <v>2230</v>
      </c>
      <c r="M106" s="134"/>
      <c r="N106" s="205">
        <f t="shared" si="59"/>
        <v>5045</v>
      </c>
      <c r="O106" s="207">
        <f t="shared" si="60"/>
        <v>69.850000000000065</v>
      </c>
      <c r="Q106" s="133">
        <v>2240</v>
      </c>
      <c r="R106" s="199"/>
      <c r="S106" s="205">
        <f t="shared" si="44"/>
        <v>5133.3333333333467</v>
      </c>
      <c r="T106" s="207">
        <f t="shared" si="45"/>
        <v>73.533333333333417</v>
      </c>
      <c r="V106" s="133">
        <v>2230</v>
      </c>
      <c r="W106" s="134"/>
      <c r="X106" s="205">
        <f t="shared" si="61"/>
        <v>4960</v>
      </c>
      <c r="Y106" s="207">
        <f t="shared" si="62"/>
        <v>74.566666666666691</v>
      </c>
      <c r="AA106" s="133">
        <v>2240</v>
      </c>
      <c r="AB106" s="199"/>
      <c r="AC106" s="199">
        <f t="shared" si="46"/>
        <v>5892</v>
      </c>
      <c r="AD106" s="141">
        <f t="shared" si="47"/>
        <v>73.239999999999725</v>
      </c>
      <c r="AF106" s="133">
        <v>2240</v>
      </c>
      <c r="AG106" s="199"/>
      <c r="AH106" s="199">
        <f t="shared" si="38"/>
        <v>5980</v>
      </c>
      <c r="AI106" s="141">
        <f t="shared" si="39"/>
        <v>76.4399999999996</v>
      </c>
      <c r="AK106" s="133">
        <v>2230</v>
      </c>
      <c r="AL106" s="134"/>
      <c r="AM106" s="199">
        <f t="shared" si="50"/>
        <v>5813.3333333333367</v>
      </c>
      <c r="AN106" s="141">
        <f t="shared" si="51"/>
        <v>77.533333333333104</v>
      </c>
      <c r="AP106" s="133">
        <v>2240</v>
      </c>
      <c r="AQ106" s="199"/>
      <c r="AR106" s="199">
        <f t="shared" si="40"/>
        <v>5880</v>
      </c>
      <c r="AS106" s="141">
        <f t="shared" si="41"/>
        <v>81.800000000000182</v>
      </c>
      <c r="AU106" s="133">
        <v>2230</v>
      </c>
      <c r="AV106" s="134"/>
      <c r="AW106" s="199">
        <f t="shared" si="52"/>
        <v>5728</v>
      </c>
      <c r="AX106" s="141">
        <f t="shared" si="53"/>
        <v>82.019999999999925</v>
      </c>
    </row>
    <row r="107" spans="2:50" x14ac:dyDescent="0.2">
      <c r="B107" s="133">
        <v>2250</v>
      </c>
      <c r="C107" s="134"/>
      <c r="D107" s="205">
        <f t="shared" si="48"/>
        <v>5090</v>
      </c>
      <c r="E107" s="207">
        <f t="shared" si="49"/>
        <v>65.599999999999781</v>
      </c>
      <c r="F107" s="135"/>
      <c r="G107" s="133">
        <v>2250</v>
      </c>
      <c r="H107" s="199"/>
      <c r="I107" s="205">
        <f t="shared" si="42"/>
        <v>5242.8571428571286</v>
      </c>
      <c r="J107" s="207">
        <f t="shared" si="43"/>
        <v>70.214285714285424</v>
      </c>
      <c r="L107" s="133">
        <v>2240</v>
      </c>
      <c r="M107" s="134"/>
      <c r="N107" s="205">
        <f t="shared" si="59"/>
        <v>5060</v>
      </c>
      <c r="O107" s="207">
        <f t="shared" si="60"/>
        <v>69.800000000000068</v>
      </c>
      <c r="Q107" s="133">
        <v>2250</v>
      </c>
      <c r="R107" s="199"/>
      <c r="S107" s="205">
        <f t="shared" si="44"/>
        <v>5150.0000000000136</v>
      </c>
      <c r="T107" s="207">
        <f t="shared" si="45"/>
        <v>73.500000000000085</v>
      </c>
      <c r="V107" s="133">
        <v>2240</v>
      </c>
      <c r="W107" s="134"/>
      <c r="X107" s="205">
        <f t="shared" si="61"/>
        <v>4980</v>
      </c>
      <c r="Y107" s="207">
        <f t="shared" si="62"/>
        <v>74.53333333333336</v>
      </c>
      <c r="AA107" s="133">
        <v>2250</v>
      </c>
      <c r="AB107" s="199"/>
      <c r="AC107" s="199">
        <f t="shared" si="46"/>
        <v>5910</v>
      </c>
      <c r="AD107" s="141">
        <f t="shared" si="47"/>
        <v>73.199999999999719</v>
      </c>
      <c r="AF107" s="133">
        <v>2250</v>
      </c>
      <c r="AG107" s="199"/>
      <c r="AH107" s="199">
        <f t="shared" si="38"/>
        <v>6000</v>
      </c>
      <c r="AI107" s="141">
        <f t="shared" si="39"/>
        <v>76.399999999999594</v>
      </c>
      <c r="AK107" s="133">
        <v>2240</v>
      </c>
      <c r="AL107" s="134"/>
      <c r="AM107" s="199">
        <f t="shared" si="50"/>
        <v>5828.8888888888923</v>
      </c>
      <c r="AN107" s="141">
        <f t="shared" si="51"/>
        <v>77.488888888888653</v>
      </c>
      <c r="AP107" s="133">
        <v>2250</v>
      </c>
      <c r="AQ107" s="199"/>
      <c r="AR107" s="199">
        <f t="shared" si="40"/>
        <v>5900</v>
      </c>
      <c r="AS107" s="141">
        <f t="shared" si="41"/>
        <v>81.750000000000185</v>
      </c>
      <c r="AU107" s="133">
        <v>2240</v>
      </c>
      <c r="AV107" s="134"/>
      <c r="AW107" s="199">
        <f t="shared" si="52"/>
        <v>5744</v>
      </c>
      <c r="AX107" s="141">
        <f t="shared" si="53"/>
        <v>81.959999999999923</v>
      </c>
    </row>
    <row r="108" spans="2:50" x14ac:dyDescent="0.2">
      <c r="B108" s="133">
        <v>2260</v>
      </c>
      <c r="C108" s="134"/>
      <c r="D108" s="205">
        <f t="shared" si="48"/>
        <v>5104</v>
      </c>
      <c r="E108" s="207">
        <f t="shared" si="49"/>
        <v>65.559999999999775</v>
      </c>
      <c r="F108" s="135"/>
      <c r="G108" s="133">
        <v>2260</v>
      </c>
      <c r="H108" s="199"/>
      <c r="I108" s="205">
        <f t="shared" si="42"/>
        <v>5259.9999999999854</v>
      </c>
      <c r="J108" s="207">
        <f t="shared" si="43"/>
        <v>70.199999999999704</v>
      </c>
      <c r="L108" s="133">
        <v>2250</v>
      </c>
      <c r="M108" s="134"/>
      <c r="N108" s="205">
        <f t="shared" si="59"/>
        <v>5075</v>
      </c>
      <c r="O108" s="207">
        <f t="shared" si="60"/>
        <v>69.750000000000071</v>
      </c>
      <c r="Q108" s="133">
        <v>2260</v>
      </c>
      <c r="R108" s="199"/>
      <c r="S108" s="205">
        <f t="shared" si="44"/>
        <v>5166.6666666666806</v>
      </c>
      <c r="T108" s="207">
        <f t="shared" si="45"/>
        <v>73.466666666666754</v>
      </c>
      <c r="V108" s="133">
        <v>2250</v>
      </c>
      <c r="W108" s="134"/>
      <c r="X108" s="205">
        <f t="shared" si="61"/>
        <v>5000</v>
      </c>
      <c r="Y108" s="207">
        <f t="shared" si="62"/>
        <v>74.500000000000028</v>
      </c>
      <c r="AA108" s="133">
        <v>2260</v>
      </c>
      <c r="AB108" s="199"/>
      <c r="AC108" s="199">
        <f t="shared" si="46"/>
        <v>5928</v>
      </c>
      <c r="AD108" s="141">
        <f t="shared" si="47"/>
        <v>73.159999999999712</v>
      </c>
      <c r="AF108" s="133">
        <v>2260</v>
      </c>
      <c r="AG108" s="199"/>
      <c r="AH108" s="199">
        <f t="shared" ref="AH108:AH116" si="63">AH107+(AH$117-AH$42)/75</f>
        <v>6020</v>
      </c>
      <c r="AI108" s="141">
        <f t="shared" ref="AI108:AI116" si="64">AI107+(AI$117-AI$42)/75</f>
        <v>76.359999999999587</v>
      </c>
      <c r="AK108" s="133">
        <v>2250</v>
      </c>
      <c r="AL108" s="134"/>
      <c r="AM108" s="199">
        <f t="shared" si="50"/>
        <v>5844.444444444448</v>
      </c>
      <c r="AN108" s="141">
        <f t="shared" si="51"/>
        <v>77.444444444444201</v>
      </c>
      <c r="AP108" s="133">
        <v>2260</v>
      </c>
      <c r="AQ108" s="199"/>
      <c r="AR108" s="199">
        <f t="shared" ref="AR108:AR121" si="65">AR107+(AR$122-AR$42)/80</f>
        <v>5920</v>
      </c>
      <c r="AS108" s="141">
        <f t="shared" ref="AS108:AS121" si="66">AS107+(AS$122-AS$42)/80</f>
        <v>81.700000000000188</v>
      </c>
      <c r="AU108" s="133">
        <v>2250</v>
      </c>
      <c r="AV108" s="134"/>
      <c r="AW108" s="199">
        <f t="shared" si="52"/>
        <v>5760</v>
      </c>
      <c r="AX108" s="141">
        <f t="shared" si="53"/>
        <v>81.89999999999992</v>
      </c>
    </row>
    <row r="109" spans="2:50" x14ac:dyDescent="0.2">
      <c r="B109" s="133">
        <v>2270</v>
      </c>
      <c r="C109" s="134"/>
      <c r="D109" s="205">
        <f t="shared" si="48"/>
        <v>5118</v>
      </c>
      <c r="E109" s="207">
        <f t="shared" si="49"/>
        <v>65.519999999999769</v>
      </c>
      <c r="F109" s="135"/>
      <c r="G109" s="133">
        <v>2270</v>
      </c>
      <c r="H109" s="199"/>
      <c r="I109" s="205">
        <f t="shared" si="42"/>
        <v>5277.1428571428423</v>
      </c>
      <c r="J109" s="207">
        <f t="shared" si="43"/>
        <v>70.185714285713985</v>
      </c>
      <c r="L109" s="133">
        <v>2260</v>
      </c>
      <c r="M109" s="134"/>
      <c r="N109" s="205">
        <f t="shared" si="59"/>
        <v>5090</v>
      </c>
      <c r="O109" s="207">
        <f t="shared" si="60"/>
        <v>69.700000000000074</v>
      </c>
      <c r="Q109" s="133">
        <v>2270</v>
      </c>
      <c r="R109" s="199"/>
      <c r="S109" s="205">
        <f t="shared" si="44"/>
        <v>5183.3333333333476</v>
      </c>
      <c r="T109" s="207">
        <f t="shared" si="45"/>
        <v>73.433333333333422</v>
      </c>
      <c r="V109" s="133">
        <v>2260</v>
      </c>
      <c r="W109" s="134"/>
      <c r="X109" s="205">
        <f t="shared" si="61"/>
        <v>5020</v>
      </c>
      <c r="Y109" s="207">
        <f t="shared" si="62"/>
        <v>74.466666666666697</v>
      </c>
      <c r="AA109" s="133">
        <v>2270</v>
      </c>
      <c r="AB109" s="199"/>
      <c r="AC109" s="199">
        <f t="shared" si="46"/>
        <v>5946</v>
      </c>
      <c r="AD109" s="141">
        <f t="shared" si="47"/>
        <v>73.119999999999706</v>
      </c>
      <c r="AF109" s="133">
        <v>2270</v>
      </c>
      <c r="AG109" s="199"/>
      <c r="AH109" s="199">
        <f t="shared" si="63"/>
        <v>6040</v>
      </c>
      <c r="AI109" s="141">
        <f t="shared" si="64"/>
        <v>76.319999999999581</v>
      </c>
      <c r="AK109" s="133">
        <v>2260</v>
      </c>
      <c r="AL109" s="134"/>
      <c r="AM109" s="199">
        <f t="shared" si="50"/>
        <v>5860.0000000000036</v>
      </c>
      <c r="AN109" s="141">
        <f t="shared" si="51"/>
        <v>77.39999999999975</v>
      </c>
      <c r="AP109" s="133">
        <v>2270</v>
      </c>
      <c r="AQ109" s="199"/>
      <c r="AR109" s="199">
        <f t="shared" si="65"/>
        <v>5940</v>
      </c>
      <c r="AS109" s="141">
        <f t="shared" si="66"/>
        <v>81.65000000000019</v>
      </c>
      <c r="AU109" s="133">
        <v>2260</v>
      </c>
      <c r="AV109" s="134"/>
      <c r="AW109" s="199">
        <f t="shared" si="52"/>
        <v>5776</v>
      </c>
      <c r="AX109" s="141">
        <f t="shared" si="53"/>
        <v>81.839999999999918</v>
      </c>
    </row>
    <row r="110" spans="2:50" x14ac:dyDescent="0.2">
      <c r="B110" s="133">
        <v>2280</v>
      </c>
      <c r="C110" s="134"/>
      <c r="D110" s="205">
        <f t="shared" si="48"/>
        <v>5132</v>
      </c>
      <c r="E110" s="207">
        <f t="shared" si="49"/>
        <v>65.479999999999762</v>
      </c>
      <c r="F110" s="135"/>
      <c r="G110" s="133">
        <v>2280</v>
      </c>
      <c r="H110" s="199"/>
      <c r="I110" s="205">
        <f t="shared" si="42"/>
        <v>5294.2857142856992</v>
      </c>
      <c r="J110" s="207">
        <f t="shared" si="43"/>
        <v>70.171428571428265</v>
      </c>
      <c r="L110" s="133">
        <v>2270</v>
      </c>
      <c r="M110" s="134"/>
      <c r="N110" s="205">
        <f t="shared" si="59"/>
        <v>5105</v>
      </c>
      <c r="O110" s="207">
        <f t="shared" si="60"/>
        <v>69.650000000000077</v>
      </c>
      <c r="Q110" s="133">
        <v>2280</v>
      </c>
      <c r="R110" s="199"/>
      <c r="S110" s="205">
        <f t="shared" si="44"/>
        <v>5200.0000000000146</v>
      </c>
      <c r="T110" s="207">
        <f t="shared" si="45"/>
        <v>73.400000000000091</v>
      </c>
      <c r="V110" s="133">
        <v>2270</v>
      </c>
      <c r="W110" s="134"/>
      <c r="X110" s="205">
        <f t="shared" si="61"/>
        <v>5040</v>
      </c>
      <c r="Y110" s="207">
        <f t="shared" si="62"/>
        <v>74.433333333333366</v>
      </c>
      <c r="AA110" s="133">
        <v>2280</v>
      </c>
      <c r="AB110" s="199"/>
      <c r="AC110" s="199">
        <f t="shared" si="46"/>
        <v>5964</v>
      </c>
      <c r="AD110" s="141">
        <f t="shared" si="47"/>
        <v>73.0799999999997</v>
      </c>
      <c r="AF110" s="133">
        <v>2280</v>
      </c>
      <c r="AG110" s="199"/>
      <c r="AH110" s="199">
        <f t="shared" si="63"/>
        <v>6060</v>
      </c>
      <c r="AI110" s="141">
        <f t="shared" si="64"/>
        <v>76.279999999999575</v>
      </c>
      <c r="AK110" s="133">
        <v>2270</v>
      </c>
      <c r="AL110" s="134"/>
      <c r="AM110" s="199">
        <f t="shared" si="50"/>
        <v>5875.5555555555593</v>
      </c>
      <c r="AN110" s="141">
        <f t="shared" si="51"/>
        <v>77.355555555555298</v>
      </c>
      <c r="AP110" s="133">
        <v>2280</v>
      </c>
      <c r="AQ110" s="199"/>
      <c r="AR110" s="199">
        <f t="shared" si="65"/>
        <v>5960</v>
      </c>
      <c r="AS110" s="141">
        <f t="shared" si="66"/>
        <v>81.600000000000193</v>
      </c>
      <c r="AU110" s="133">
        <v>2270</v>
      </c>
      <c r="AV110" s="134"/>
      <c r="AW110" s="199">
        <f t="shared" si="52"/>
        <v>5792</v>
      </c>
      <c r="AX110" s="141">
        <f t="shared" si="53"/>
        <v>81.779999999999916</v>
      </c>
    </row>
    <row r="111" spans="2:50" x14ac:dyDescent="0.2">
      <c r="B111" s="133">
        <v>2290</v>
      </c>
      <c r="C111" s="134"/>
      <c r="D111" s="205">
        <f t="shared" si="48"/>
        <v>5146</v>
      </c>
      <c r="E111" s="207">
        <f t="shared" si="49"/>
        <v>65.439999999999756</v>
      </c>
      <c r="F111" s="135"/>
      <c r="G111" s="133">
        <v>2290</v>
      </c>
      <c r="H111" s="199"/>
      <c r="I111" s="205">
        <f t="shared" si="42"/>
        <v>5311.4285714285561</v>
      </c>
      <c r="J111" s="207">
        <f t="shared" si="43"/>
        <v>70.157142857142546</v>
      </c>
      <c r="L111" s="133">
        <v>2280</v>
      </c>
      <c r="M111" s="134"/>
      <c r="N111" s="205">
        <f t="shared" si="59"/>
        <v>5120</v>
      </c>
      <c r="O111" s="207">
        <f t="shared" si="60"/>
        <v>69.60000000000008</v>
      </c>
      <c r="Q111" s="133">
        <v>2290</v>
      </c>
      <c r="R111" s="199"/>
      <c r="S111" s="205">
        <f t="shared" si="44"/>
        <v>5216.6666666666815</v>
      </c>
      <c r="T111" s="207">
        <f t="shared" si="45"/>
        <v>73.36666666666676</v>
      </c>
      <c r="V111" s="133">
        <v>2280</v>
      </c>
      <c r="W111" s="134"/>
      <c r="X111" s="205">
        <f t="shared" si="61"/>
        <v>5060</v>
      </c>
      <c r="Y111" s="207">
        <f t="shared" si="62"/>
        <v>74.400000000000034</v>
      </c>
      <c r="AA111" s="133">
        <v>2290</v>
      </c>
      <c r="AB111" s="134"/>
      <c r="AC111" s="199">
        <f t="shared" si="46"/>
        <v>5982</v>
      </c>
      <c r="AD111" s="141">
        <f t="shared" si="47"/>
        <v>73.039999999999694</v>
      </c>
      <c r="AF111" s="133">
        <v>2290</v>
      </c>
      <c r="AG111" s="134"/>
      <c r="AH111" s="199">
        <f t="shared" si="63"/>
        <v>6080</v>
      </c>
      <c r="AI111" s="141">
        <f t="shared" si="64"/>
        <v>76.239999999999569</v>
      </c>
      <c r="AK111" s="133">
        <v>2280</v>
      </c>
      <c r="AL111" s="134"/>
      <c r="AM111" s="199">
        <f t="shared" si="50"/>
        <v>5891.111111111115</v>
      </c>
      <c r="AN111" s="141">
        <f t="shared" si="51"/>
        <v>77.311111111110847</v>
      </c>
      <c r="AP111" s="133">
        <v>2290</v>
      </c>
      <c r="AQ111" s="199"/>
      <c r="AR111" s="199">
        <f t="shared" si="65"/>
        <v>5980</v>
      </c>
      <c r="AS111" s="141">
        <f t="shared" si="66"/>
        <v>81.550000000000196</v>
      </c>
      <c r="AU111" s="133">
        <v>2280</v>
      </c>
      <c r="AV111" s="134"/>
      <c r="AW111" s="199">
        <f t="shared" si="52"/>
        <v>5808</v>
      </c>
      <c r="AX111" s="141">
        <f t="shared" si="53"/>
        <v>81.719999999999914</v>
      </c>
    </row>
    <row r="112" spans="2:50" x14ac:dyDescent="0.2">
      <c r="B112" s="133">
        <v>2300</v>
      </c>
      <c r="C112" s="134"/>
      <c r="D112" s="205">
        <f t="shared" si="48"/>
        <v>5160</v>
      </c>
      <c r="E112" s="207">
        <f t="shared" si="49"/>
        <v>65.39999999999975</v>
      </c>
      <c r="F112" s="135"/>
      <c r="G112" s="133">
        <v>2300</v>
      </c>
      <c r="H112" s="199"/>
      <c r="I112" s="205">
        <f t="shared" si="42"/>
        <v>5328.571428571413</v>
      </c>
      <c r="J112" s="207">
        <f t="shared" si="43"/>
        <v>70.142857142856826</v>
      </c>
      <c r="L112" s="133">
        <v>2290</v>
      </c>
      <c r="M112" s="134"/>
      <c r="N112" s="205">
        <f t="shared" si="59"/>
        <v>5135</v>
      </c>
      <c r="O112" s="207">
        <f t="shared" si="60"/>
        <v>69.550000000000082</v>
      </c>
      <c r="Q112" s="133">
        <v>2300</v>
      </c>
      <c r="R112" s="199"/>
      <c r="S112" s="205">
        <f t="shared" si="44"/>
        <v>5233.3333333333485</v>
      </c>
      <c r="T112" s="207">
        <f t="shared" si="45"/>
        <v>73.333333333333428</v>
      </c>
      <c r="V112" s="133">
        <v>2290</v>
      </c>
      <c r="W112" s="134"/>
      <c r="X112" s="205">
        <f t="shared" si="61"/>
        <v>5080</v>
      </c>
      <c r="Y112" s="207">
        <f t="shared" si="62"/>
        <v>74.366666666666703</v>
      </c>
      <c r="AA112" s="216">
        <v>2300</v>
      </c>
      <c r="AB112" s="225"/>
      <c r="AC112" s="220">
        <v>6000</v>
      </c>
      <c r="AD112" s="219">
        <v>73</v>
      </c>
      <c r="AF112" s="133">
        <v>2300</v>
      </c>
      <c r="AG112" s="134"/>
      <c r="AH112" s="199">
        <f t="shared" si="63"/>
        <v>6100</v>
      </c>
      <c r="AI112" s="141">
        <f t="shared" si="64"/>
        <v>76.199999999999562</v>
      </c>
      <c r="AK112" s="133">
        <v>2290</v>
      </c>
      <c r="AL112" s="134"/>
      <c r="AM112" s="199">
        <f t="shared" si="50"/>
        <v>5906.6666666666706</v>
      </c>
      <c r="AN112" s="141">
        <f t="shared" si="51"/>
        <v>77.266666666666396</v>
      </c>
      <c r="AP112" s="133">
        <v>2300</v>
      </c>
      <c r="AQ112" s="199"/>
      <c r="AR112" s="199">
        <f t="shared" si="65"/>
        <v>6000</v>
      </c>
      <c r="AS112" s="141">
        <f t="shared" si="66"/>
        <v>81.500000000000199</v>
      </c>
      <c r="AU112" s="133">
        <v>2290</v>
      </c>
      <c r="AV112" s="134"/>
      <c r="AW112" s="199">
        <f t="shared" si="52"/>
        <v>5824</v>
      </c>
      <c r="AX112" s="141">
        <f t="shared" si="53"/>
        <v>81.659999999999911</v>
      </c>
    </row>
    <row r="113" spans="2:50" x14ac:dyDescent="0.2">
      <c r="B113" s="133">
        <v>2310</v>
      </c>
      <c r="C113" s="134"/>
      <c r="D113" s="205">
        <f t="shared" si="48"/>
        <v>5174</v>
      </c>
      <c r="E113" s="207">
        <f t="shared" si="49"/>
        <v>65.359999999999744</v>
      </c>
      <c r="F113" s="135"/>
      <c r="G113" s="133">
        <v>2310</v>
      </c>
      <c r="H113" s="199"/>
      <c r="I113" s="205">
        <f t="shared" si="42"/>
        <v>5345.7142857142699</v>
      </c>
      <c r="J113" s="207">
        <f t="shared" si="43"/>
        <v>70.128571428571107</v>
      </c>
      <c r="L113" s="133">
        <v>2300</v>
      </c>
      <c r="M113" s="134"/>
      <c r="N113" s="205">
        <f t="shared" si="59"/>
        <v>5150</v>
      </c>
      <c r="O113" s="207">
        <f t="shared" si="60"/>
        <v>69.500000000000085</v>
      </c>
      <c r="Q113" s="133">
        <v>2310</v>
      </c>
      <c r="R113" s="199"/>
      <c r="S113" s="205">
        <f t="shared" si="44"/>
        <v>5250.0000000000155</v>
      </c>
      <c r="T113" s="207">
        <f t="shared" si="45"/>
        <v>73.300000000000097</v>
      </c>
      <c r="V113" s="133">
        <v>2300</v>
      </c>
      <c r="W113" s="134"/>
      <c r="X113" s="205">
        <f t="shared" si="61"/>
        <v>5100</v>
      </c>
      <c r="Y113" s="207">
        <f t="shared" si="62"/>
        <v>74.333333333333371</v>
      </c>
      <c r="AA113" s="134"/>
      <c r="AB113" s="134"/>
      <c r="AC113" s="134"/>
      <c r="AD113" s="134"/>
      <c r="AF113" s="133">
        <v>2310</v>
      </c>
      <c r="AG113" s="134"/>
      <c r="AH113" s="199">
        <f t="shared" si="63"/>
        <v>6120</v>
      </c>
      <c r="AI113" s="141">
        <f t="shared" si="64"/>
        <v>76.159999999999556</v>
      </c>
      <c r="AK113" s="133">
        <v>2300</v>
      </c>
      <c r="AL113" s="134"/>
      <c r="AM113" s="199">
        <f t="shared" si="50"/>
        <v>5922.2222222222263</v>
      </c>
      <c r="AN113" s="141">
        <f t="shared" si="51"/>
        <v>77.222222222221944</v>
      </c>
      <c r="AP113" s="133">
        <v>2310</v>
      </c>
      <c r="AQ113" s="199"/>
      <c r="AR113" s="199">
        <f t="shared" si="65"/>
        <v>6020</v>
      </c>
      <c r="AS113" s="141">
        <f t="shared" si="66"/>
        <v>81.450000000000202</v>
      </c>
      <c r="AU113" s="133">
        <v>2300</v>
      </c>
      <c r="AV113" s="134"/>
      <c r="AW113" s="199">
        <f t="shared" si="52"/>
        <v>5840</v>
      </c>
      <c r="AX113" s="141">
        <f t="shared" si="53"/>
        <v>81.599999999999909</v>
      </c>
    </row>
    <row r="114" spans="2:50" x14ac:dyDescent="0.2">
      <c r="B114" s="133">
        <v>2320</v>
      </c>
      <c r="C114" s="134"/>
      <c r="D114" s="205">
        <f t="shared" si="48"/>
        <v>5188</v>
      </c>
      <c r="E114" s="207">
        <f t="shared" si="49"/>
        <v>65.319999999999737</v>
      </c>
      <c r="F114" s="135"/>
      <c r="G114" s="133">
        <v>2320</v>
      </c>
      <c r="H114" s="199"/>
      <c r="I114" s="205">
        <f t="shared" si="42"/>
        <v>5362.8571428571267</v>
      </c>
      <c r="J114" s="207">
        <f t="shared" si="43"/>
        <v>70.114285714285387</v>
      </c>
      <c r="L114" s="133">
        <v>2310</v>
      </c>
      <c r="M114" s="134"/>
      <c r="N114" s="205">
        <f t="shared" si="59"/>
        <v>5165</v>
      </c>
      <c r="O114" s="207">
        <f t="shared" si="60"/>
        <v>69.450000000000088</v>
      </c>
      <c r="Q114" s="133">
        <v>2320</v>
      </c>
      <c r="R114" s="199"/>
      <c r="S114" s="205">
        <f t="shared" si="44"/>
        <v>5266.6666666666824</v>
      </c>
      <c r="T114" s="207">
        <f t="shared" si="45"/>
        <v>73.266666666666765</v>
      </c>
      <c r="V114" s="133">
        <v>2310</v>
      </c>
      <c r="W114" s="134"/>
      <c r="X114" s="205">
        <f t="shared" si="61"/>
        <v>5120</v>
      </c>
      <c r="Y114" s="207">
        <f t="shared" si="62"/>
        <v>74.30000000000004</v>
      </c>
      <c r="AA114" s="134"/>
      <c r="AB114" s="134"/>
      <c r="AC114" s="134"/>
      <c r="AD114" s="134"/>
      <c r="AF114" s="133">
        <v>2320</v>
      </c>
      <c r="AG114" s="134"/>
      <c r="AH114" s="199">
        <f t="shared" si="63"/>
        <v>6140</v>
      </c>
      <c r="AI114" s="141">
        <f t="shared" si="64"/>
        <v>76.11999999999955</v>
      </c>
      <c r="AK114" s="133">
        <v>2310</v>
      </c>
      <c r="AL114" s="134"/>
      <c r="AM114" s="199">
        <f t="shared" si="50"/>
        <v>5937.7777777777819</v>
      </c>
      <c r="AN114" s="141">
        <f t="shared" si="51"/>
        <v>77.177777777777493</v>
      </c>
      <c r="AP114" s="133">
        <v>2320</v>
      </c>
      <c r="AQ114" s="199"/>
      <c r="AR114" s="199">
        <f t="shared" si="65"/>
        <v>6040</v>
      </c>
      <c r="AS114" s="141">
        <f t="shared" si="66"/>
        <v>81.400000000000205</v>
      </c>
      <c r="AU114" s="133">
        <v>2310</v>
      </c>
      <c r="AV114" s="134"/>
      <c r="AW114" s="199">
        <f t="shared" si="52"/>
        <v>5856</v>
      </c>
      <c r="AX114" s="141">
        <f t="shared" si="53"/>
        <v>81.539999999999907</v>
      </c>
    </row>
    <row r="115" spans="2:50" x14ac:dyDescent="0.2">
      <c r="B115" s="133">
        <v>2330</v>
      </c>
      <c r="C115" s="134"/>
      <c r="D115" s="205">
        <f t="shared" si="48"/>
        <v>5202</v>
      </c>
      <c r="E115" s="207">
        <f t="shared" si="49"/>
        <v>65.279999999999731</v>
      </c>
      <c r="F115" s="135"/>
      <c r="G115" s="133">
        <v>2330</v>
      </c>
      <c r="H115" s="199"/>
      <c r="I115" s="205">
        <f t="shared" si="42"/>
        <v>5379.9999999999836</v>
      </c>
      <c r="J115" s="207">
        <f t="shared" si="43"/>
        <v>70.099999999999667</v>
      </c>
      <c r="L115" s="133">
        <v>2320</v>
      </c>
      <c r="M115" s="134"/>
      <c r="N115" s="205">
        <f t="shared" si="59"/>
        <v>5180</v>
      </c>
      <c r="O115" s="207">
        <f t="shared" si="60"/>
        <v>69.400000000000091</v>
      </c>
      <c r="Q115" s="133">
        <v>2330</v>
      </c>
      <c r="R115" s="199"/>
      <c r="S115" s="205">
        <f t="shared" si="44"/>
        <v>5283.3333333333494</v>
      </c>
      <c r="T115" s="207">
        <f t="shared" si="45"/>
        <v>73.233333333333434</v>
      </c>
      <c r="V115" s="133">
        <v>2320</v>
      </c>
      <c r="W115" s="134"/>
      <c r="X115" s="205">
        <f t="shared" si="61"/>
        <v>5140</v>
      </c>
      <c r="Y115" s="207">
        <f t="shared" si="62"/>
        <v>74.266666666666708</v>
      </c>
      <c r="AA115" s="134"/>
      <c r="AB115" s="134"/>
      <c r="AC115" s="134"/>
      <c r="AD115" s="134"/>
      <c r="AF115" s="133">
        <v>2330</v>
      </c>
      <c r="AG115" s="134"/>
      <c r="AH115" s="199">
        <f t="shared" si="63"/>
        <v>6160</v>
      </c>
      <c r="AI115" s="141">
        <f t="shared" si="64"/>
        <v>76.079999999999544</v>
      </c>
      <c r="AK115" s="133">
        <v>2320</v>
      </c>
      <c r="AL115" s="134"/>
      <c r="AM115" s="199">
        <f t="shared" si="50"/>
        <v>5953.3333333333376</v>
      </c>
      <c r="AN115" s="141">
        <f t="shared" si="51"/>
        <v>77.133333333333042</v>
      </c>
      <c r="AP115" s="133">
        <v>2330</v>
      </c>
      <c r="AQ115" s="199"/>
      <c r="AR115" s="199">
        <f t="shared" si="65"/>
        <v>6060</v>
      </c>
      <c r="AS115" s="141">
        <f t="shared" si="66"/>
        <v>81.350000000000207</v>
      </c>
      <c r="AU115" s="133">
        <v>2320</v>
      </c>
      <c r="AV115" s="134"/>
      <c r="AW115" s="199">
        <f t="shared" si="52"/>
        <v>5872</v>
      </c>
      <c r="AX115" s="141">
        <f t="shared" si="53"/>
        <v>81.479999999999905</v>
      </c>
    </row>
    <row r="116" spans="2:50" x14ac:dyDescent="0.2">
      <c r="B116" s="133">
        <v>2340</v>
      </c>
      <c r="C116" s="134"/>
      <c r="D116" s="205">
        <f t="shared" si="48"/>
        <v>5216</v>
      </c>
      <c r="E116" s="207">
        <f t="shared" si="49"/>
        <v>65.239999999999725</v>
      </c>
      <c r="F116" s="135"/>
      <c r="G116" s="133">
        <v>2340</v>
      </c>
      <c r="H116" s="199"/>
      <c r="I116" s="205">
        <f t="shared" si="42"/>
        <v>5397.1428571428405</v>
      </c>
      <c r="J116" s="207">
        <f t="shared" si="43"/>
        <v>70.085714285713948</v>
      </c>
      <c r="L116" s="133">
        <v>2330</v>
      </c>
      <c r="M116" s="134"/>
      <c r="N116" s="205">
        <f t="shared" si="59"/>
        <v>5195</v>
      </c>
      <c r="O116" s="207">
        <f t="shared" si="60"/>
        <v>69.350000000000094</v>
      </c>
      <c r="Q116" s="133">
        <v>2340</v>
      </c>
      <c r="R116" s="199"/>
      <c r="S116" s="205">
        <f t="shared" si="44"/>
        <v>5300.0000000000164</v>
      </c>
      <c r="T116" s="207">
        <f t="shared" si="45"/>
        <v>73.200000000000102</v>
      </c>
      <c r="V116" s="133">
        <v>2330</v>
      </c>
      <c r="W116" s="134"/>
      <c r="X116" s="205">
        <f t="shared" si="61"/>
        <v>5160</v>
      </c>
      <c r="Y116" s="207">
        <f t="shared" si="62"/>
        <v>74.233333333333377</v>
      </c>
      <c r="AA116" s="134"/>
      <c r="AB116" s="134"/>
      <c r="AC116" s="134"/>
      <c r="AD116" s="134"/>
      <c r="AF116" s="133">
        <v>2340</v>
      </c>
      <c r="AG116" s="134"/>
      <c r="AH116" s="199">
        <f t="shared" si="63"/>
        <v>6180</v>
      </c>
      <c r="AI116" s="141">
        <f t="shared" si="64"/>
        <v>76.039999999999537</v>
      </c>
      <c r="AK116" s="133">
        <v>2330</v>
      </c>
      <c r="AL116" s="134"/>
      <c r="AM116" s="199">
        <f t="shared" si="50"/>
        <v>5968.8888888888932</v>
      </c>
      <c r="AN116" s="141">
        <f t="shared" si="51"/>
        <v>77.08888888888859</v>
      </c>
      <c r="AP116" s="133">
        <v>2340</v>
      </c>
      <c r="AQ116" s="199"/>
      <c r="AR116" s="199">
        <f t="shared" si="65"/>
        <v>6080</v>
      </c>
      <c r="AS116" s="141">
        <f t="shared" si="66"/>
        <v>81.30000000000021</v>
      </c>
      <c r="AU116" s="133">
        <v>2330</v>
      </c>
      <c r="AV116" s="134"/>
      <c r="AW116" s="199">
        <f t="shared" si="52"/>
        <v>5888</v>
      </c>
      <c r="AX116" s="141">
        <f t="shared" si="53"/>
        <v>81.419999999999902</v>
      </c>
    </row>
    <row r="117" spans="2:50" x14ac:dyDescent="0.2">
      <c r="B117" s="133">
        <v>2350</v>
      </c>
      <c r="C117" s="134"/>
      <c r="D117" s="205">
        <f t="shared" si="48"/>
        <v>5230</v>
      </c>
      <c r="E117" s="207">
        <f t="shared" si="49"/>
        <v>65.199999999999719</v>
      </c>
      <c r="F117" s="135"/>
      <c r="G117" s="133">
        <v>2350</v>
      </c>
      <c r="H117" s="199"/>
      <c r="I117" s="205">
        <f t="shared" si="42"/>
        <v>5414.2857142856974</v>
      </c>
      <c r="J117" s="207">
        <f t="shared" si="43"/>
        <v>70.071428571428228</v>
      </c>
      <c r="L117" s="133">
        <v>2340</v>
      </c>
      <c r="M117" s="134"/>
      <c r="N117" s="205">
        <f t="shared" si="59"/>
        <v>5210</v>
      </c>
      <c r="O117" s="207">
        <f t="shared" si="60"/>
        <v>69.300000000000097</v>
      </c>
      <c r="Q117" s="133">
        <v>2350</v>
      </c>
      <c r="R117" s="199"/>
      <c r="S117" s="205">
        <f t="shared" si="44"/>
        <v>5316.6666666666833</v>
      </c>
      <c r="T117" s="207">
        <f t="shared" si="45"/>
        <v>73.166666666666771</v>
      </c>
      <c r="V117" s="133">
        <v>2340</v>
      </c>
      <c r="W117" s="134"/>
      <c r="X117" s="205">
        <f t="shared" si="61"/>
        <v>5180</v>
      </c>
      <c r="Y117" s="207">
        <f t="shared" si="62"/>
        <v>74.200000000000045</v>
      </c>
      <c r="AA117" s="134"/>
      <c r="AB117" s="134"/>
      <c r="AC117" s="134"/>
      <c r="AD117" s="134"/>
      <c r="AF117" s="216">
        <v>2350</v>
      </c>
      <c r="AG117" s="217"/>
      <c r="AH117" s="220">
        <v>6200</v>
      </c>
      <c r="AI117" s="219">
        <v>76</v>
      </c>
      <c r="AK117" s="133">
        <v>2340</v>
      </c>
      <c r="AL117" s="134"/>
      <c r="AM117" s="199">
        <f t="shared" si="50"/>
        <v>5984.4444444444489</v>
      </c>
      <c r="AN117" s="141">
        <f t="shared" si="51"/>
        <v>77.044444444444139</v>
      </c>
      <c r="AP117" s="133">
        <v>2350</v>
      </c>
      <c r="AQ117" s="199"/>
      <c r="AR117" s="199">
        <f t="shared" si="65"/>
        <v>6100</v>
      </c>
      <c r="AS117" s="141">
        <f t="shared" si="66"/>
        <v>81.250000000000213</v>
      </c>
      <c r="AU117" s="133">
        <v>2340</v>
      </c>
      <c r="AV117" s="134"/>
      <c r="AW117" s="199">
        <f t="shared" si="52"/>
        <v>5904</v>
      </c>
      <c r="AX117" s="141">
        <f t="shared" si="53"/>
        <v>81.3599999999999</v>
      </c>
    </row>
    <row r="118" spans="2:50" x14ac:dyDescent="0.2">
      <c r="B118" s="133">
        <v>2360</v>
      </c>
      <c r="C118" s="134"/>
      <c r="D118" s="205">
        <f t="shared" si="48"/>
        <v>5244</v>
      </c>
      <c r="E118" s="207">
        <f t="shared" si="49"/>
        <v>65.159999999999712</v>
      </c>
      <c r="F118" s="135"/>
      <c r="G118" s="133">
        <v>2360</v>
      </c>
      <c r="H118" s="199"/>
      <c r="I118" s="205">
        <f t="shared" ref="I118:J121" si="67">I117+(I$122-I$52)/70</f>
        <v>5431.4285714285543</v>
      </c>
      <c r="J118" s="207">
        <f t="shared" si="67"/>
        <v>70.057142857142509</v>
      </c>
      <c r="L118" s="133">
        <v>2350</v>
      </c>
      <c r="M118" s="134"/>
      <c r="N118" s="205">
        <f t="shared" si="59"/>
        <v>5225</v>
      </c>
      <c r="O118" s="207">
        <f t="shared" si="60"/>
        <v>69.250000000000099</v>
      </c>
      <c r="Q118" s="133">
        <v>2360</v>
      </c>
      <c r="R118" s="199"/>
      <c r="S118" s="205">
        <f t="shared" si="44"/>
        <v>5333.3333333333503</v>
      </c>
      <c r="T118" s="207">
        <f t="shared" si="45"/>
        <v>73.133333333333439</v>
      </c>
      <c r="V118" s="133">
        <v>2350</v>
      </c>
      <c r="W118" s="134"/>
      <c r="X118" s="205">
        <f t="shared" si="61"/>
        <v>5200</v>
      </c>
      <c r="Y118" s="207">
        <f t="shared" si="62"/>
        <v>74.166666666666714</v>
      </c>
      <c r="AA118" s="134"/>
      <c r="AB118" s="134"/>
      <c r="AC118" s="134"/>
      <c r="AD118" s="134"/>
      <c r="AF118" s="134"/>
      <c r="AG118" s="134"/>
      <c r="AH118" s="134"/>
      <c r="AI118" s="134"/>
      <c r="AK118" s="216">
        <v>2350</v>
      </c>
      <c r="AL118" s="217"/>
      <c r="AM118" s="220">
        <v>6000</v>
      </c>
      <c r="AN118" s="219">
        <v>77</v>
      </c>
      <c r="AP118" s="133">
        <v>2360</v>
      </c>
      <c r="AQ118" s="199"/>
      <c r="AR118" s="199">
        <f t="shared" si="65"/>
        <v>6120</v>
      </c>
      <c r="AS118" s="141">
        <f t="shared" si="66"/>
        <v>81.200000000000216</v>
      </c>
      <c r="AU118" s="133">
        <v>2350</v>
      </c>
      <c r="AV118" s="134"/>
      <c r="AW118" s="199">
        <f t="shared" si="52"/>
        <v>5920</v>
      </c>
      <c r="AX118" s="141">
        <f t="shared" si="53"/>
        <v>81.299999999999898</v>
      </c>
    </row>
    <row r="119" spans="2:50" x14ac:dyDescent="0.2">
      <c r="B119" s="133">
        <v>2370</v>
      </c>
      <c r="C119" s="134"/>
      <c r="D119" s="205">
        <f t="shared" si="48"/>
        <v>5258</v>
      </c>
      <c r="E119" s="207">
        <f t="shared" si="49"/>
        <v>65.119999999999706</v>
      </c>
      <c r="F119" s="135"/>
      <c r="G119" s="133">
        <v>2370</v>
      </c>
      <c r="H119" s="199"/>
      <c r="I119" s="205">
        <f t="shared" si="67"/>
        <v>5448.5714285714112</v>
      </c>
      <c r="J119" s="207">
        <f t="shared" si="67"/>
        <v>70.042857142856789</v>
      </c>
      <c r="L119" s="133">
        <v>2360</v>
      </c>
      <c r="M119" s="134"/>
      <c r="N119" s="205">
        <f t="shared" si="59"/>
        <v>5240</v>
      </c>
      <c r="O119" s="207">
        <f t="shared" si="60"/>
        <v>69.200000000000102</v>
      </c>
      <c r="Q119" s="133">
        <v>2370</v>
      </c>
      <c r="R119" s="199"/>
      <c r="S119" s="205">
        <f t="shared" si="44"/>
        <v>5350.0000000000173</v>
      </c>
      <c r="T119" s="207">
        <f t="shared" si="45"/>
        <v>73.100000000000108</v>
      </c>
      <c r="V119" s="133">
        <v>2360</v>
      </c>
      <c r="W119" s="134"/>
      <c r="X119" s="205">
        <f t="shared" si="61"/>
        <v>5220</v>
      </c>
      <c r="Y119" s="207">
        <f t="shared" si="62"/>
        <v>74.133333333333383</v>
      </c>
      <c r="AA119" s="134"/>
      <c r="AB119" s="134"/>
      <c r="AC119" s="134"/>
      <c r="AD119" s="134"/>
      <c r="AF119" s="134"/>
      <c r="AG119" s="134"/>
      <c r="AH119" s="134"/>
      <c r="AI119" s="134"/>
      <c r="AK119" s="134"/>
      <c r="AL119" s="134"/>
      <c r="AM119" s="134"/>
      <c r="AN119" s="134"/>
      <c r="AP119" s="133">
        <v>2370</v>
      </c>
      <c r="AQ119" s="199"/>
      <c r="AR119" s="199">
        <f t="shared" si="65"/>
        <v>6140</v>
      </c>
      <c r="AS119" s="141">
        <f t="shared" si="66"/>
        <v>81.150000000000219</v>
      </c>
      <c r="AU119" s="133">
        <v>2360</v>
      </c>
      <c r="AV119" s="134"/>
      <c r="AW119" s="199">
        <f t="shared" si="52"/>
        <v>5936</v>
      </c>
      <c r="AX119" s="141">
        <f t="shared" si="53"/>
        <v>81.239999999999895</v>
      </c>
    </row>
    <row r="120" spans="2:50" x14ac:dyDescent="0.2">
      <c r="B120" s="133">
        <v>2380</v>
      </c>
      <c r="C120" s="134"/>
      <c r="D120" s="205">
        <f t="shared" si="48"/>
        <v>5272</v>
      </c>
      <c r="E120" s="207">
        <f t="shared" si="49"/>
        <v>65.0799999999997</v>
      </c>
      <c r="F120" s="135"/>
      <c r="G120" s="133">
        <v>2380</v>
      </c>
      <c r="H120" s="199"/>
      <c r="I120" s="205">
        <f t="shared" si="67"/>
        <v>5465.714285714268</v>
      </c>
      <c r="J120" s="207">
        <f t="shared" si="67"/>
        <v>70.02857142857107</v>
      </c>
      <c r="L120" s="133">
        <v>2370</v>
      </c>
      <c r="M120" s="134"/>
      <c r="N120" s="205">
        <f t="shared" si="59"/>
        <v>5255</v>
      </c>
      <c r="O120" s="207">
        <f t="shared" si="60"/>
        <v>69.150000000000105</v>
      </c>
      <c r="Q120" s="133">
        <v>2380</v>
      </c>
      <c r="R120" s="199"/>
      <c r="S120" s="205">
        <f t="shared" si="44"/>
        <v>5366.6666666666843</v>
      </c>
      <c r="T120" s="207">
        <f t="shared" si="45"/>
        <v>73.066666666666777</v>
      </c>
      <c r="V120" s="133">
        <v>2370</v>
      </c>
      <c r="W120" s="134"/>
      <c r="X120" s="205">
        <f t="shared" si="61"/>
        <v>5240</v>
      </c>
      <c r="Y120" s="207">
        <f t="shared" si="62"/>
        <v>74.100000000000051</v>
      </c>
      <c r="AA120" s="134"/>
      <c r="AB120" s="134"/>
      <c r="AC120" s="134"/>
      <c r="AD120" s="134"/>
      <c r="AF120" s="134"/>
      <c r="AG120" s="134"/>
      <c r="AH120" s="134"/>
      <c r="AI120" s="134"/>
      <c r="AK120" s="134"/>
      <c r="AL120" s="134"/>
      <c r="AM120" s="134"/>
      <c r="AN120" s="134"/>
      <c r="AP120" s="133">
        <v>2380</v>
      </c>
      <c r="AQ120" s="199"/>
      <c r="AR120" s="199">
        <f t="shared" si="65"/>
        <v>6160</v>
      </c>
      <c r="AS120" s="141">
        <f t="shared" si="66"/>
        <v>81.100000000000222</v>
      </c>
      <c r="AU120" s="133">
        <v>2370</v>
      </c>
      <c r="AV120" s="134"/>
      <c r="AW120" s="199">
        <f t="shared" si="52"/>
        <v>5952</v>
      </c>
      <c r="AX120" s="141">
        <f t="shared" si="53"/>
        <v>81.179999999999893</v>
      </c>
    </row>
    <row r="121" spans="2:50" x14ac:dyDescent="0.2">
      <c r="B121" s="133">
        <v>2390</v>
      </c>
      <c r="C121" s="134"/>
      <c r="D121" s="205">
        <f t="shared" si="48"/>
        <v>5286</v>
      </c>
      <c r="E121" s="207">
        <f t="shared" si="49"/>
        <v>65.039999999999694</v>
      </c>
      <c r="F121" s="135"/>
      <c r="G121" s="133">
        <v>2390</v>
      </c>
      <c r="H121" s="199"/>
      <c r="I121" s="205">
        <f t="shared" si="67"/>
        <v>5482.8571428571249</v>
      </c>
      <c r="J121" s="207">
        <f t="shared" si="67"/>
        <v>70.01428571428535</v>
      </c>
      <c r="L121" s="133">
        <v>2380</v>
      </c>
      <c r="M121" s="134"/>
      <c r="N121" s="205">
        <f t="shared" si="59"/>
        <v>5270</v>
      </c>
      <c r="O121" s="207">
        <f t="shared" si="60"/>
        <v>69.100000000000108</v>
      </c>
      <c r="Q121" s="133">
        <v>2390</v>
      </c>
      <c r="R121" s="199"/>
      <c r="S121" s="205">
        <f t="shared" si="44"/>
        <v>5383.3333333333512</v>
      </c>
      <c r="T121" s="207">
        <f t="shared" si="45"/>
        <v>73.033333333333445</v>
      </c>
      <c r="V121" s="133">
        <v>2380</v>
      </c>
      <c r="W121" s="134"/>
      <c r="X121" s="205">
        <f t="shared" si="61"/>
        <v>5260</v>
      </c>
      <c r="Y121" s="207">
        <f t="shared" si="62"/>
        <v>74.06666666666672</v>
      </c>
      <c r="AA121" s="134"/>
      <c r="AB121" s="134"/>
      <c r="AC121" s="134"/>
      <c r="AD121" s="134"/>
      <c r="AF121" s="134"/>
      <c r="AG121" s="134"/>
      <c r="AH121" s="134"/>
      <c r="AI121" s="134"/>
      <c r="AK121" s="134"/>
      <c r="AL121" s="134"/>
      <c r="AM121" s="134"/>
      <c r="AN121" s="134"/>
      <c r="AP121" s="133">
        <v>2390</v>
      </c>
      <c r="AQ121" s="199"/>
      <c r="AR121" s="199">
        <f t="shared" si="65"/>
        <v>6180</v>
      </c>
      <c r="AS121" s="141">
        <f t="shared" si="66"/>
        <v>81.050000000000225</v>
      </c>
      <c r="AU121" s="133">
        <v>2380</v>
      </c>
      <c r="AV121" s="134"/>
      <c r="AW121" s="199">
        <f t="shared" si="52"/>
        <v>5968</v>
      </c>
      <c r="AX121" s="141">
        <f t="shared" si="53"/>
        <v>81.119999999999891</v>
      </c>
    </row>
    <row r="122" spans="2:50" x14ac:dyDescent="0.2">
      <c r="B122" s="216">
        <v>2400</v>
      </c>
      <c r="C122" s="217"/>
      <c r="D122" s="218">
        <v>5300</v>
      </c>
      <c r="E122" s="219">
        <v>65</v>
      </c>
      <c r="F122" s="195"/>
      <c r="G122" s="216">
        <v>2400</v>
      </c>
      <c r="H122" s="217"/>
      <c r="I122" s="220">
        <v>5500</v>
      </c>
      <c r="J122" s="219">
        <v>70</v>
      </c>
      <c r="L122" s="133">
        <v>2390</v>
      </c>
      <c r="M122" s="134"/>
      <c r="N122" s="205">
        <f t="shared" si="59"/>
        <v>5285</v>
      </c>
      <c r="O122" s="207">
        <f t="shared" si="60"/>
        <v>69.050000000000111</v>
      </c>
      <c r="Q122" s="216">
        <v>2400</v>
      </c>
      <c r="R122" s="225"/>
      <c r="S122" s="220">
        <v>5400</v>
      </c>
      <c r="T122" s="219">
        <v>73</v>
      </c>
      <c r="V122" s="133">
        <v>2390</v>
      </c>
      <c r="W122" s="134"/>
      <c r="X122" s="205">
        <f t="shared" si="61"/>
        <v>5280</v>
      </c>
      <c r="Y122" s="207">
        <f t="shared" si="62"/>
        <v>74.033333333333388</v>
      </c>
      <c r="AA122" s="134"/>
      <c r="AB122" s="134"/>
      <c r="AC122" s="134"/>
      <c r="AD122" s="134"/>
      <c r="AF122" s="134"/>
      <c r="AG122" s="134"/>
      <c r="AH122" s="134"/>
      <c r="AI122" s="134"/>
      <c r="AK122" s="134"/>
      <c r="AL122" s="134"/>
      <c r="AM122" s="134"/>
      <c r="AN122" s="134"/>
      <c r="AP122" s="216">
        <v>2400</v>
      </c>
      <c r="AQ122" s="225"/>
      <c r="AR122" s="220">
        <v>6200</v>
      </c>
      <c r="AS122" s="219">
        <v>81</v>
      </c>
      <c r="AU122" s="133">
        <v>2390</v>
      </c>
      <c r="AV122" s="134"/>
      <c r="AW122" s="199">
        <f t="shared" si="52"/>
        <v>5984</v>
      </c>
      <c r="AX122" s="141">
        <f t="shared" si="53"/>
        <v>81.059999999999889</v>
      </c>
    </row>
    <row r="123" spans="2:50" x14ac:dyDescent="0.2">
      <c r="G123" s="134"/>
      <c r="H123" s="134"/>
      <c r="I123" s="134"/>
      <c r="J123" s="134"/>
      <c r="L123" s="216">
        <v>2400</v>
      </c>
      <c r="M123" s="217"/>
      <c r="N123" s="220">
        <v>5300</v>
      </c>
      <c r="O123" s="219">
        <v>69</v>
      </c>
      <c r="Q123" s="134"/>
      <c r="R123" s="134"/>
      <c r="S123" s="134"/>
      <c r="T123" s="134"/>
      <c r="V123" s="216">
        <v>2400</v>
      </c>
      <c r="W123" s="217"/>
      <c r="X123" s="220">
        <v>5300</v>
      </c>
      <c r="Y123" s="226">
        <v>74</v>
      </c>
      <c r="AA123" s="119"/>
      <c r="AB123" s="119"/>
      <c r="AC123" s="119"/>
      <c r="AD123" s="119"/>
      <c r="AF123" s="134"/>
      <c r="AG123" s="134"/>
      <c r="AH123" s="134"/>
      <c r="AI123" s="134"/>
      <c r="AK123" s="134"/>
      <c r="AL123" s="134"/>
      <c r="AM123" s="134"/>
      <c r="AN123" s="134"/>
      <c r="AP123" s="134"/>
      <c r="AQ123" s="134"/>
      <c r="AR123" s="134"/>
      <c r="AS123" s="134"/>
      <c r="AU123" s="216">
        <v>2400</v>
      </c>
      <c r="AV123" s="217"/>
      <c r="AW123" s="220">
        <v>6000</v>
      </c>
      <c r="AX123" s="226">
        <v>81</v>
      </c>
    </row>
    <row r="124" spans="2:50" x14ac:dyDescent="0.2">
      <c r="G124" s="134"/>
      <c r="H124" s="134"/>
      <c r="I124" s="134"/>
      <c r="J124" s="134"/>
      <c r="L124" s="134"/>
      <c r="M124" s="134"/>
      <c r="N124" s="200"/>
      <c r="O124" s="201"/>
      <c r="Q124" s="134"/>
      <c r="R124" s="134"/>
      <c r="S124" s="134"/>
      <c r="T124" s="134"/>
      <c r="V124" s="134"/>
      <c r="W124" s="134"/>
      <c r="X124" s="134"/>
      <c r="Y124" s="134"/>
      <c r="AF124" s="119"/>
      <c r="AG124" s="119"/>
      <c r="AH124" s="119"/>
      <c r="AI124" s="119"/>
      <c r="AK124" s="134"/>
      <c r="AL124" s="134"/>
      <c r="AM124" s="134"/>
      <c r="AN124" s="134"/>
      <c r="AP124" s="134"/>
      <c r="AQ124" s="134"/>
      <c r="AR124" s="134"/>
      <c r="AS124" s="134"/>
      <c r="AU124" s="134"/>
      <c r="AV124" s="134"/>
      <c r="AW124" s="134"/>
      <c r="AX124" s="134"/>
    </row>
    <row r="125" spans="2:50" x14ac:dyDescent="0.2">
      <c r="G125" s="134"/>
      <c r="H125" s="134"/>
      <c r="I125" s="134"/>
      <c r="J125" s="134"/>
      <c r="L125" s="134"/>
      <c r="M125" s="134"/>
      <c r="N125" s="134"/>
      <c r="O125" s="134"/>
      <c r="Q125" s="134"/>
      <c r="R125" s="134"/>
      <c r="S125" s="134"/>
      <c r="T125" s="134"/>
      <c r="V125" s="134"/>
      <c r="W125" s="134"/>
      <c r="X125" s="134"/>
      <c r="Y125" s="134"/>
      <c r="AK125" s="134"/>
      <c r="AL125" s="134"/>
      <c r="AM125" s="134"/>
      <c r="AN125" s="134"/>
      <c r="AP125" s="134"/>
      <c r="AQ125" s="134"/>
      <c r="AR125" s="134"/>
      <c r="AS125" s="134"/>
      <c r="AU125" s="134"/>
      <c r="AV125" s="134"/>
      <c r="AW125" s="134"/>
      <c r="AX125" s="134"/>
    </row>
    <row r="126" spans="2:50" x14ac:dyDescent="0.2">
      <c r="G126" s="119"/>
      <c r="H126" s="119"/>
      <c r="I126" s="119"/>
      <c r="J126" s="119"/>
      <c r="L126" s="194"/>
      <c r="M126" s="194"/>
      <c r="N126" s="194"/>
      <c r="O126" s="194"/>
      <c r="Q126" s="134"/>
      <c r="R126" s="134"/>
      <c r="S126" s="134"/>
      <c r="T126" s="134"/>
      <c r="V126" s="134"/>
      <c r="W126" s="134"/>
      <c r="X126" s="134"/>
      <c r="Y126" s="134"/>
      <c r="AK126" s="134"/>
      <c r="AL126" s="134"/>
      <c r="AM126" s="134"/>
      <c r="AN126" s="134"/>
      <c r="AP126" s="134"/>
      <c r="AQ126" s="134"/>
      <c r="AR126" s="134"/>
      <c r="AS126" s="134"/>
      <c r="AU126" s="134"/>
      <c r="AV126" s="134"/>
      <c r="AW126" s="134"/>
      <c r="AX126" s="134"/>
    </row>
    <row r="127" spans="2:50" x14ac:dyDescent="0.2">
      <c r="Q127" s="134"/>
      <c r="R127" s="134"/>
      <c r="S127" s="134"/>
      <c r="T127" s="134"/>
      <c r="V127" s="134"/>
      <c r="W127" s="134"/>
      <c r="X127" s="134"/>
      <c r="Y127" s="134"/>
      <c r="AK127" s="134"/>
      <c r="AL127" s="134"/>
      <c r="AM127" s="134"/>
      <c r="AN127" s="134"/>
      <c r="AP127" s="134"/>
      <c r="AQ127" s="134"/>
      <c r="AR127" s="134"/>
      <c r="AS127" s="134"/>
      <c r="AU127" s="134"/>
      <c r="AV127" s="134"/>
      <c r="AW127" s="134"/>
      <c r="AX127" s="134"/>
    </row>
    <row r="128" spans="2:50" x14ac:dyDescent="0.2">
      <c r="Q128" s="134"/>
      <c r="R128" s="134"/>
      <c r="S128" s="134"/>
      <c r="T128" s="134"/>
      <c r="V128" s="134"/>
      <c r="W128" s="134"/>
      <c r="X128" s="134"/>
      <c r="Y128" s="134"/>
      <c r="AK128" s="134"/>
      <c r="AL128" s="134"/>
      <c r="AM128" s="134"/>
      <c r="AN128" s="134"/>
      <c r="AP128" s="134"/>
      <c r="AQ128" s="134"/>
      <c r="AR128" s="134"/>
      <c r="AS128" s="134"/>
      <c r="AU128" s="134"/>
      <c r="AV128" s="134"/>
      <c r="AW128" s="134"/>
      <c r="AX128" s="134"/>
    </row>
    <row r="129" spans="17:50" x14ac:dyDescent="0.2">
      <c r="Q129" s="134"/>
      <c r="R129" s="134"/>
      <c r="S129" s="134"/>
      <c r="T129" s="134"/>
      <c r="V129" s="134"/>
      <c r="W129" s="134"/>
      <c r="X129" s="134"/>
      <c r="Y129" s="134"/>
      <c r="AK129" s="119"/>
      <c r="AL129" s="119"/>
      <c r="AM129" s="119"/>
      <c r="AN129" s="119"/>
      <c r="AP129" s="134"/>
      <c r="AQ129" s="134"/>
      <c r="AR129" s="134"/>
      <c r="AS129" s="134"/>
      <c r="AU129" s="134"/>
      <c r="AV129" s="134"/>
      <c r="AW129" s="134"/>
      <c r="AX129" s="134"/>
    </row>
    <row r="130" spans="17:50" x14ac:dyDescent="0.2">
      <c r="Q130" s="134"/>
      <c r="R130" s="134"/>
      <c r="S130" s="134"/>
      <c r="T130" s="134"/>
      <c r="V130" s="134"/>
      <c r="W130" s="134"/>
      <c r="X130" s="134"/>
      <c r="Y130" s="134"/>
      <c r="AP130" s="134"/>
      <c r="AQ130" s="134"/>
      <c r="AR130" s="134"/>
      <c r="AS130" s="134"/>
      <c r="AU130" s="134"/>
      <c r="AV130" s="134"/>
      <c r="AW130" s="134"/>
      <c r="AX130" s="134"/>
    </row>
    <row r="131" spans="17:50" x14ac:dyDescent="0.2">
      <c r="Q131" s="134"/>
      <c r="R131" s="134"/>
      <c r="S131" s="134"/>
      <c r="T131" s="134"/>
      <c r="V131" s="134"/>
      <c r="W131" s="134"/>
      <c r="X131" s="134"/>
      <c r="Y131" s="134"/>
      <c r="AP131" s="134"/>
      <c r="AQ131" s="134"/>
      <c r="AR131" s="134"/>
      <c r="AS131" s="134"/>
      <c r="AU131" s="134"/>
      <c r="AV131" s="134"/>
      <c r="AW131" s="134"/>
      <c r="AX131" s="134"/>
    </row>
    <row r="132" spans="17:50" x14ac:dyDescent="0.2">
      <c r="Q132" s="134"/>
      <c r="R132" s="134"/>
      <c r="S132" s="134"/>
      <c r="T132" s="134"/>
      <c r="V132" s="119"/>
      <c r="W132" s="119"/>
      <c r="X132" s="119"/>
      <c r="Y132" s="119"/>
      <c r="AP132" s="134"/>
      <c r="AQ132" s="134"/>
      <c r="AR132" s="134"/>
      <c r="AS132" s="134"/>
      <c r="AU132" s="134"/>
      <c r="AV132" s="134"/>
      <c r="AW132" s="134"/>
      <c r="AX132" s="134"/>
    </row>
    <row r="133" spans="17:50" x14ac:dyDescent="0.2">
      <c r="Q133" s="119"/>
      <c r="R133" s="119"/>
      <c r="S133" s="119"/>
      <c r="T133" s="119"/>
      <c r="AP133" s="134"/>
      <c r="AQ133" s="134"/>
      <c r="AR133" s="134"/>
      <c r="AS133" s="134"/>
      <c r="AU133" s="134"/>
      <c r="AV133" s="134"/>
      <c r="AW133" s="134"/>
      <c r="AX133" s="134"/>
    </row>
    <row r="134" spans="17:50" x14ac:dyDescent="0.2">
      <c r="AP134" s="134"/>
      <c r="AQ134" s="134"/>
      <c r="AR134" s="134"/>
      <c r="AS134" s="134"/>
      <c r="AU134" s="119"/>
      <c r="AV134" s="119"/>
      <c r="AW134" s="119"/>
      <c r="AX134" s="119"/>
    </row>
    <row r="135" spans="17:50" x14ac:dyDescent="0.2">
      <c r="AP135" s="119"/>
      <c r="AQ135" s="119"/>
      <c r="AR135" s="119"/>
      <c r="AS135" s="119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Reliant Contract Brief</vt:lpstr>
      <vt:lpstr>Model</vt:lpstr>
      <vt:lpstr>Estimates</vt:lpstr>
      <vt:lpstr>Performance Curves</vt:lpstr>
      <vt:lpstr>900 - 550</vt:lpstr>
      <vt:lpstr>900 - 575</vt:lpstr>
      <vt:lpstr>900 - 600</vt:lpstr>
      <vt:lpstr>900 - 625</vt:lpstr>
      <vt:lpstr>900 - 650</vt:lpstr>
      <vt:lpstr>1000 - 550</vt:lpstr>
      <vt:lpstr>1000 - 575</vt:lpstr>
      <vt:lpstr>1000 - 600</vt:lpstr>
      <vt:lpstr>1000 - 625</vt:lpstr>
      <vt:lpstr>1000 - 650</vt:lpstr>
      <vt:lpstr>Estimates!Print_Area</vt:lpstr>
      <vt:lpstr>Model!Print_Area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2000-04-21T18:33:19Z</cp:lastPrinted>
  <dcterms:created xsi:type="dcterms:W3CDTF">2000-02-29T16:20:48Z</dcterms:created>
  <dcterms:modified xsi:type="dcterms:W3CDTF">2023-09-17T13:27:02Z</dcterms:modified>
</cp:coreProperties>
</file>