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3DE67FC-9706-44DE-A341-EDD26BF2117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1" l="1"/>
  <c r="N20" i="1"/>
  <c r="K23" i="1"/>
  <c r="N23" i="1"/>
  <c r="I26" i="1"/>
  <c r="K26" i="1"/>
  <c r="K29" i="1"/>
  <c r="K32" i="1"/>
  <c r="I35" i="1"/>
  <c r="K35" i="1"/>
  <c r="I39" i="1"/>
  <c r="K39" i="1"/>
  <c r="G43" i="1"/>
  <c r="K43" i="1"/>
  <c r="E46" i="1"/>
  <c r="G46" i="1"/>
  <c r="K46" i="1"/>
  <c r="I49" i="1"/>
  <c r="K49" i="1"/>
  <c r="G50" i="1"/>
  <c r="G52" i="1"/>
  <c r="K52" i="1"/>
  <c r="E55" i="1"/>
  <c r="G55" i="1"/>
  <c r="K55" i="1"/>
  <c r="E58" i="1"/>
  <c r="G58" i="1"/>
  <c r="K58" i="1"/>
  <c r="E61" i="1"/>
  <c r="G61" i="1"/>
  <c r="K61" i="1"/>
  <c r="G64" i="1"/>
  <c r="K64" i="1"/>
  <c r="K67" i="1"/>
  <c r="E70" i="1"/>
  <c r="G70" i="1"/>
  <c r="K70" i="1"/>
  <c r="G73" i="1"/>
  <c r="K73" i="1"/>
  <c r="K76" i="1"/>
  <c r="G77" i="1"/>
  <c r="K79" i="1"/>
  <c r="K82" i="1"/>
  <c r="E85" i="1"/>
  <c r="G85" i="1"/>
  <c r="K85" i="1"/>
  <c r="I94" i="1"/>
  <c r="E97" i="1"/>
  <c r="G97" i="1"/>
  <c r="I100" i="1"/>
  <c r="I106" i="1"/>
  <c r="K113" i="1"/>
  <c r="K114" i="1"/>
  <c r="K115" i="1"/>
</calcChain>
</file>

<file path=xl/sharedStrings.xml><?xml version="1.0" encoding="utf-8"?>
<sst xmlns="http://schemas.openxmlformats.org/spreadsheetml/2006/main" count="186" uniqueCount="96">
  <si>
    <t>Intercompany Invoice</t>
  </si>
  <si>
    <t>REVISED</t>
  </si>
  <si>
    <t xml:space="preserve">TRANSPORT PREPAYMENT </t>
  </si>
  <si>
    <t>HOUSTON PIPE LINE COMPANY</t>
  </si>
  <si>
    <t>An affiliate of ENRON CAPITAL &amp; TRADE RESOURCES CORP.</t>
  </si>
  <si>
    <t>To:  HOUSTON PIPE LINE COMPANY</t>
  </si>
  <si>
    <t>PLEASE REMIT TO:</t>
  </si>
  <si>
    <t xml:space="preserve">       BECKY PITRE / CHRIS PRICE</t>
  </si>
  <si>
    <t>PO BOX 840316</t>
  </si>
  <si>
    <t xml:space="preserve">       P O BOX 1188</t>
  </si>
  <si>
    <t>DALLAS, TX 75284-0316</t>
  </si>
  <si>
    <t xml:space="preserve">       HOUSTON,  TX  772511188</t>
  </si>
  <si>
    <t xml:space="preserve">       WIRE TRANSFER:  NATIONS BANK TEXAS</t>
  </si>
  <si>
    <t xml:space="preserve">    ABABA:  111000012</t>
  </si>
  <si>
    <t>ACCOUNT #:  3750494141</t>
  </si>
  <si>
    <t>Invoice Number</t>
  </si>
  <si>
    <t>Invoice Date</t>
  </si>
  <si>
    <t>Due Date</t>
  </si>
  <si>
    <t>Terms</t>
  </si>
  <si>
    <t>Production Month</t>
  </si>
  <si>
    <t xml:space="preserve">   Preliminary</t>
  </si>
  <si>
    <t>DUE 10 DAYS FROM RCPT. OF INV.</t>
  </si>
  <si>
    <t>March 2001</t>
  </si>
  <si>
    <t>Contract Number</t>
  </si>
  <si>
    <t>Contract Date</t>
  </si>
  <si>
    <t>Type</t>
  </si>
  <si>
    <t>012-41500-05-001</t>
  </si>
  <si>
    <t>11/01/98</t>
  </si>
  <si>
    <t>Intrastate</t>
  </si>
  <si>
    <t>Net</t>
  </si>
  <si>
    <t>Entries</t>
  </si>
  <si>
    <t>Mcf</t>
  </si>
  <si>
    <t>MMbtu</t>
  </si>
  <si>
    <t>W/I</t>
  </si>
  <si>
    <t>Change (Mmbtu)</t>
  </si>
  <si>
    <t>Amount</t>
  </si>
  <si>
    <t>MARCH PRODUCTION</t>
  </si>
  <si>
    <t>Total Balance for</t>
  </si>
  <si>
    <t>I</t>
  </si>
  <si>
    <t>FEBRUARY PRODUCTION</t>
  </si>
  <si>
    <t>February 2001</t>
  </si>
  <si>
    <t xml:space="preserve">Rebook </t>
  </si>
  <si>
    <t>W</t>
  </si>
  <si>
    <t>Reverse</t>
  </si>
  <si>
    <t>JANUARY PRODUCTION</t>
  </si>
  <si>
    <t>January 2001</t>
  </si>
  <si>
    <t>DECEMBER PRODUCTION</t>
  </si>
  <si>
    <t>December 2000</t>
  </si>
  <si>
    <t>NOVEMBER PRODUCTION</t>
  </si>
  <si>
    <t>November 2000</t>
  </si>
  <si>
    <t>OCTOBER PRODUCTION</t>
  </si>
  <si>
    <t>October 2000</t>
  </si>
  <si>
    <t>SEPTEMBER PRODUCTION</t>
  </si>
  <si>
    <t>September 2000</t>
  </si>
  <si>
    <t>AUGUST PRODUCTION</t>
  </si>
  <si>
    <t>August 2000</t>
  </si>
  <si>
    <t>JULY PRODUCTION</t>
  </si>
  <si>
    <t>July 2000</t>
  </si>
  <si>
    <t>JUNE PRODUCTION</t>
  </si>
  <si>
    <t>June 2000</t>
  </si>
  <si>
    <t>MAY PRODUCTION</t>
  </si>
  <si>
    <t>May 2000</t>
  </si>
  <si>
    <t>APRIL PRODUCTION</t>
  </si>
  <si>
    <t>April 2000</t>
  </si>
  <si>
    <t>March 2000</t>
  </si>
  <si>
    <t xml:space="preserve">Total  Balance for </t>
  </si>
  <si>
    <t>February 2000</t>
  </si>
  <si>
    <t>Rebook</t>
  </si>
  <si>
    <t>January 2000</t>
  </si>
  <si>
    <t>December 1999</t>
  </si>
  <si>
    <t>November 1999</t>
  </si>
  <si>
    <t>October 1999</t>
  </si>
  <si>
    <t>September 1999</t>
  </si>
  <si>
    <t>August 1999</t>
  </si>
  <si>
    <t>July 1999</t>
  </si>
  <si>
    <t>June 1999</t>
  </si>
  <si>
    <t>May 1999</t>
  </si>
  <si>
    <t>April 1999</t>
  </si>
  <si>
    <t>March 1999</t>
  </si>
  <si>
    <t>February  1999</t>
  </si>
  <si>
    <t>January 1999</t>
  </si>
  <si>
    <t>Total Amount</t>
  </si>
  <si>
    <t>For additional information, please contact:</t>
  </si>
  <si>
    <t>Total Gross Tax</t>
  </si>
  <si>
    <t>WILLIE E. BROOKS</t>
  </si>
  <si>
    <t>Phone#</t>
  </si>
  <si>
    <t>(713) 571-3206</t>
  </si>
  <si>
    <t>Total Due</t>
  </si>
  <si>
    <t>Fax  #</t>
  </si>
  <si>
    <t>(713) 571-3141</t>
  </si>
  <si>
    <t>April 2001</t>
  </si>
  <si>
    <t>Total</t>
  </si>
  <si>
    <t>May Adj.</t>
  </si>
  <si>
    <t>Total Adj.</t>
  </si>
  <si>
    <t>My Schedule</t>
  </si>
  <si>
    <t>withdrawing more/injecting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</si>
</sst>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00"/>
    <numFmt numFmtId="166" formatCode="0.00_);\(0.00\)"/>
    <numFmt numFmtId="167" formatCode="mm/dd/yyyy"/>
    <numFmt numFmtId="168" formatCode="0_);\(0\)"/>
    <numFmt numFmtId="169" formatCode="0.0000_);\(0.0000\)"/>
    <numFmt numFmtId="170" formatCode="&quot;$&quot;#,##0.00"/>
    <numFmt numFmtId="172" formatCode="#,##0.000"/>
  </numFmts>
  <fonts count="2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.5"/>
      <name val="Arial"/>
      <family val="2"/>
    </font>
    <font>
      <b/>
      <sz val="8.5"/>
      <name val="Arial"/>
      <family val="2"/>
    </font>
    <font>
      <b/>
      <sz val="12"/>
      <color indexed="61"/>
      <name val="Arial"/>
      <family val="2"/>
    </font>
    <font>
      <b/>
      <sz val="8.5"/>
      <color indexed="62"/>
      <name val="Arial"/>
      <family val="2"/>
    </font>
    <font>
      <b/>
      <sz val="8.5"/>
      <color indexed="10"/>
      <name val="Arial"/>
      <family val="2"/>
    </font>
    <font>
      <u/>
      <sz val="8.5"/>
      <name val="Arial"/>
      <family val="2"/>
    </font>
    <font>
      <b/>
      <u/>
      <sz val="8.5"/>
      <name val="Arial"/>
      <family val="2"/>
    </font>
    <font>
      <b/>
      <u/>
      <sz val="8.5"/>
      <color indexed="10"/>
      <name val="Arial"/>
      <family val="2"/>
    </font>
    <font>
      <b/>
      <sz val="8.5"/>
      <color indexed="18"/>
      <name val="Arial"/>
      <family val="2"/>
    </font>
    <font>
      <b/>
      <u/>
      <sz val="8"/>
      <color indexed="10"/>
      <name val="Arial"/>
      <family val="2"/>
    </font>
    <font>
      <u/>
      <sz val="10"/>
      <name val="Arial"/>
      <family val="2"/>
    </font>
    <font>
      <b/>
      <sz val="8"/>
      <color indexed="10"/>
      <name val="Arial"/>
      <family val="2"/>
    </font>
    <font>
      <sz val="8.5"/>
      <color indexed="18"/>
      <name val="Arial"/>
      <family val="2"/>
    </font>
    <font>
      <sz val="10"/>
      <color indexed="18"/>
      <name val="Arial"/>
      <family val="2"/>
    </font>
    <font>
      <b/>
      <sz val="8.5"/>
      <color indexed="12"/>
      <name val="Arial"/>
      <family val="2"/>
    </font>
    <font>
      <b/>
      <sz val="8"/>
      <color indexed="1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sz val="8.5"/>
      <color indexed="18"/>
      <name val="Arial"/>
      <family val="2"/>
    </font>
    <font>
      <b/>
      <i/>
      <sz val="8"/>
      <color indexed="1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164" fontId="4" fillId="0" borderId="0" xfId="1" applyNumberFormat="1" applyFont="1" applyFill="1" applyAlignment="1">
      <alignment horizontal="center"/>
    </xf>
    <xf numFmtId="165" fontId="3" fillId="0" borderId="0" xfId="1" applyNumberFormat="1" applyFont="1"/>
    <xf numFmtId="43" fontId="3" fillId="0" borderId="0" xfId="1" applyFont="1"/>
    <xf numFmtId="0" fontId="3" fillId="0" borderId="0" xfId="0" applyFont="1"/>
    <xf numFmtId="166" fontId="3" fillId="0" borderId="0" xfId="0" applyNumberFormat="1" applyFont="1"/>
    <xf numFmtId="164" fontId="3" fillId="0" borderId="0" xfId="1" applyNumberFormat="1" applyFont="1"/>
    <xf numFmtId="0" fontId="4" fillId="0" borderId="0" xfId="0" applyFont="1"/>
    <xf numFmtId="164" fontId="3" fillId="0" borderId="0" xfId="1" applyNumberFormat="1" applyFont="1" applyAlignment="1">
      <alignment horizontal="center" vertical="top"/>
    </xf>
    <xf numFmtId="0" fontId="5" fillId="0" borderId="0" xfId="0" applyFont="1"/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0" fontId="3" fillId="0" borderId="1" xfId="0" applyFont="1" applyBorder="1"/>
    <xf numFmtId="166" fontId="3" fillId="0" borderId="1" xfId="0" applyNumberFormat="1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Alignment="1">
      <alignment horizontal="left"/>
    </xf>
    <xf numFmtId="167" fontId="6" fillId="0" borderId="0" xfId="0" applyNumberFormat="1" applyFont="1" applyAlignment="1">
      <alignment horizontal="center"/>
    </xf>
    <xf numFmtId="167" fontId="6" fillId="0" borderId="0" xfId="1" applyNumberFormat="1" applyFont="1" applyAlignment="1">
      <alignment horizontal="center"/>
    </xf>
    <xf numFmtId="166" fontId="6" fillId="0" borderId="0" xfId="0" quotePrefix="1" applyNumberFormat="1" applyFont="1" applyAlignment="1">
      <alignment horizontal="center"/>
    </xf>
    <xf numFmtId="166" fontId="3" fillId="0" borderId="1" xfId="0" applyNumberFormat="1" applyFont="1" applyBorder="1"/>
    <xf numFmtId="0" fontId="7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3" fillId="0" borderId="0" xfId="1" quotePrefix="1" applyNumberFormat="1" applyFon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166" fontId="3" fillId="0" borderId="0" xfId="0" applyNumberFormat="1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164" fontId="3" fillId="0" borderId="2" xfId="1" applyNumberFormat="1" applyFont="1" applyBorder="1" applyAlignment="1">
      <alignment horizontal="center"/>
    </xf>
    <xf numFmtId="164" fontId="3" fillId="0" borderId="2" xfId="1" applyNumberFormat="1" applyFont="1" applyBorder="1"/>
    <xf numFmtId="165" fontId="3" fillId="0" borderId="2" xfId="1" applyNumberFormat="1" applyFont="1" applyBorder="1"/>
    <xf numFmtId="43" fontId="3" fillId="0" borderId="2" xfId="1" applyFont="1" applyBorder="1"/>
    <xf numFmtId="166" fontId="3" fillId="0" borderId="2" xfId="0" applyNumberFormat="1" applyFont="1" applyBorder="1"/>
    <xf numFmtId="164" fontId="3" fillId="0" borderId="0" xfId="1" applyNumberFormat="1" applyFont="1" applyBorder="1"/>
    <xf numFmtId="165" fontId="3" fillId="0" borderId="0" xfId="1" applyNumberFormat="1" applyFont="1" applyBorder="1"/>
    <xf numFmtId="43" fontId="3" fillId="0" borderId="0" xfId="1" applyFont="1" applyBorder="1"/>
    <xf numFmtId="166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1" applyNumberFormat="1" applyFont="1" applyAlignment="1">
      <alignment horizontal="right"/>
    </xf>
    <xf numFmtId="43" fontId="9" fillId="0" borderId="0" xfId="1" applyFont="1" applyAlignment="1">
      <alignment horizontal="right"/>
    </xf>
    <xf numFmtId="166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/>
    <xf numFmtId="17" fontId="7" fillId="0" borderId="0" xfId="0" quotePrefix="1" applyNumberFormat="1" applyFont="1" applyAlignment="1">
      <alignment horizontal="center"/>
    </xf>
    <xf numFmtId="3" fontId="11" fillId="0" borderId="0" xfId="1" applyNumberFormat="1" applyFont="1" applyAlignment="1">
      <alignment horizontal="right"/>
    </xf>
    <xf numFmtId="3" fontId="11" fillId="0" borderId="0" xfId="0" applyNumberFormat="1" applyFont="1"/>
    <xf numFmtId="0" fontId="12" fillId="0" borderId="0" xfId="0" quotePrefix="1" applyFont="1"/>
    <xf numFmtId="0" fontId="13" fillId="0" borderId="0" xfId="0" applyFont="1" applyAlignment="1">
      <alignment horizontal="center"/>
    </xf>
    <xf numFmtId="37" fontId="9" fillId="0" borderId="0" xfId="1" applyNumberFormat="1" applyFont="1" applyAlignment="1">
      <alignment horizontal="right"/>
    </xf>
    <xf numFmtId="37" fontId="4" fillId="0" borderId="0" xfId="0" applyNumberFormat="1" applyFont="1"/>
    <xf numFmtId="166" fontId="14" fillId="0" borderId="0" xfId="0" quotePrefix="1" applyNumberFormat="1" applyFont="1" applyAlignment="1">
      <alignment horizontal="center"/>
    </xf>
    <xf numFmtId="37" fontId="11" fillId="0" borderId="0" xfId="0" applyNumberFormat="1" applyFont="1"/>
    <xf numFmtId="168" fontId="4" fillId="0" borderId="0" xfId="0" applyNumberFormat="1" applyFont="1" applyAlignment="1">
      <alignment horizontal="center"/>
    </xf>
    <xf numFmtId="164" fontId="11" fillId="0" borderId="0" xfId="1" applyNumberFormat="1" applyFont="1" applyAlignment="1">
      <alignment vertical="center"/>
    </xf>
    <xf numFmtId="165" fontId="15" fillId="0" borderId="0" xfId="1" applyNumberFormat="1" applyFont="1" applyAlignment="1">
      <alignment vertical="center"/>
    </xf>
    <xf numFmtId="37" fontId="11" fillId="0" borderId="0" xfId="1" applyNumberFormat="1" applyFont="1" applyAlignment="1">
      <alignment horizontal="right" vertical="center"/>
    </xf>
    <xf numFmtId="169" fontId="4" fillId="0" borderId="0" xfId="0" applyNumberFormat="1" applyFont="1" applyAlignment="1">
      <alignment horizontal="center" vertical="center"/>
    </xf>
    <xf numFmtId="0" fontId="10" fillId="0" borderId="0" xfId="0" quotePrefix="1" applyFont="1"/>
    <xf numFmtId="166" fontId="7" fillId="0" borderId="0" xfId="0" quotePrefix="1" applyNumberFormat="1" applyFont="1" applyAlignment="1">
      <alignment horizontal="center"/>
    </xf>
    <xf numFmtId="165" fontId="16" fillId="0" borderId="0" xfId="1" applyNumberFormat="1" applyFont="1" applyAlignment="1">
      <alignment vertical="center"/>
    </xf>
    <xf numFmtId="166" fontId="7" fillId="0" borderId="0" xfId="0" quotePrefix="1" applyNumberFormat="1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166" fontId="17" fillId="0" borderId="0" xfId="0" quotePrefix="1" applyNumberFormat="1" applyFont="1" applyAlignment="1">
      <alignment horizontal="center"/>
    </xf>
    <xf numFmtId="0" fontId="10" fillId="0" borderId="0" xfId="0" applyFont="1" applyFill="1"/>
    <xf numFmtId="164" fontId="11" fillId="0" borderId="0" xfId="1" applyNumberFormat="1" applyFont="1"/>
    <xf numFmtId="164" fontId="18" fillId="0" borderId="0" xfId="1" applyNumberFormat="1" applyFont="1"/>
    <xf numFmtId="168" fontId="19" fillId="0" borderId="0" xfId="1" applyNumberFormat="1" applyFont="1" applyAlignment="1">
      <alignment vertical="center"/>
    </xf>
    <xf numFmtId="0" fontId="19" fillId="0" borderId="0" xfId="0" applyFont="1"/>
    <xf numFmtId="17" fontId="7" fillId="0" borderId="0" xfId="0" quotePrefix="1" applyNumberFormat="1" applyFont="1" applyAlignment="1">
      <alignment horizontal="center" vertical="center"/>
    </xf>
    <xf numFmtId="168" fontId="20" fillId="0" borderId="0" xfId="0" applyNumberFormat="1" applyFont="1" applyAlignment="1">
      <alignment horizontal="center"/>
    </xf>
    <xf numFmtId="0" fontId="4" fillId="0" borderId="0" xfId="0" applyFont="1" applyAlignment="1">
      <alignment vertical="center"/>
    </xf>
    <xf numFmtId="3" fontId="11" fillId="0" borderId="0" xfId="1" applyNumberFormat="1" applyFont="1" applyAlignment="1"/>
    <xf numFmtId="164" fontId="21" fillId="0" borderId="0" xfId="1" quotePrefix="1" applyNumberFormat="1" applyFont="1" applyAlignment="1">
      <alignment horizontal="left" vertical="center"/>
    </xf>
    <xf numFmtId="164" fontId="11" fillId="0" borderId="0" xfId="1" applyNumberFormat="1" applyFont="1" applyFill="1" applyAlignment="1">
      <alignment vertical="center"/>
    </xf>
    <xf numFmtId="165" fontId="15" fillId="0" borderId="0" xfId="1" applyNumberFormat="1" applyFont="1" applyFill="1" applyAlignment="1">
      <alignment vertical="center"/>
    </xf>
    <xf numFmtId="37" fontId="11" fillId="0" borderId="0" xfId="1" applyNumberFormat="1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37" fontId="3" fillId="0" borderId="0" xfId="0" applyNumberFormat="1" applyFont="1" applyAlignment="1">
      <alignment vertical="center"/>
    </xf>
    <xf numFmtId="165" fontId="9" fillId="0" borderId="0" xfId="1" applyNumberFormat="1" applyFont="1" applyFill="1" applyAlignment="1">
      <alignment horizontal="right"/>
    </xf>
    <xf numFmtId="0" fontId="4" fillId="0" borderId="0" xfId="0" applyFont="1" applyFill="1"/>
    <xf numFmtId="43" fontId="9" fillId="0" borderId="0" xfId="1" applyFont="1" applyFill="1" applyAlignment="1">
      <alignment horizontal="right"/>
    </xf>
    <xf numFmtId="164" fontId="3" fillId="0" borderId="0" xfId="1" applyNumberFormat="1" applyFont="1" applyFill="1"/>
    <xf numFmtId="165" fontId="3" fillId="0" borderId="0" xfId="1" applyNumberFormat="1" applyFont="1" applyFill="1"/>
    <xf numFmtId="43" fontId="3" fillId="0" borderId="0" xfId="1" applyFont="1" applyFill="1"/>
    <xf numFmtId="169" fontId="3" fillId="0" borderId="0" xfId="0" applyNumberFormat="1" applyFont="1"/>
    <xf numFmtId="168" fontId="19" fillId="0" borderId="0" xfId="0" applyNumberFormat="1" applyFont="1"/>
    <xf numFmtId="168" fontId="19" fillId="0" borderId="0" xfId="0" applyNumberFormat="1" applyFont="1" applyAlignment="1">
      <alignment vertical="center"/>
    </xf>
    <xf numFmtId="0" fontId="4" fillId="0" borderId="0" xfId="0" applyFont="1" applyFill="1" applyAlignment="1">
      <alignment vertical="center"/>
    </xf>
    <xf numFmtId="17" fontId="7" fillId="0" borderId="0" xfId="0" quotePrefix="1" applyNumberFormat="1" applyFont="1" applyFill="1" applyAlignment="1">
      <alignment horizontal="center" vertical="center"/>
    </xf>
    <xf numFmtId="164" fontId="21" fillId="0" borderId="0" xfId="1" quotePrefix="1" applyNumberFormat="1" applyFont="1" applyFill="1" applyAlignment="1">
      <alignment horizontal="left" vertical="center"/>
    </xf>
    <xf numFmtId="169" fontId="4" fillId="0" borderId="0" xfId="0" applyNumberFormat="1" applyFont="1" applyFill="1" applyAlignment="1">
      <alignment horizontal="center" vertical="center"/>
    </xf>
    <xf numFmtId="168" fontId="19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37" fontId="3" fillId="0" borderId="0" xfId="0" applyNumberFormat="1" applyFont="1" applyFill="1" applyAlignment="1">
      <alignment vertical="center"/>
    </xf>
    <xf numFmtId="164" fontId="3" fillId="0" borderId="0" xfId="0" applyNumberFormat="1" applyFont="1"/>
    <xf numFmtId="37" fontId="11" fillId="0" borderId="0" xfId="1" applyNumberFormat="1" applyFont="1" applyFill="1" applyAlignment="1">
      <alignment horizontal="right"/>
    </xf>
    <xf numFmtId="168" fontId="19" fillId="0" borderId="0" xfId="1" applyNumberFormat="1" applyFont="1"/>
    <xf numFmtId="165" fontId="15" fillId="0" borderId="0" xfId="1" applyNumberFormat="1" applyFont="1" applyFill="1"/>
    <xf numFmtId="0" fontId="19" fillId="0" borderId="0" xfId="0" applyFont="1" applyFill="1"/>
    <xf numFmtId="164" fontId="22" fillId="0" borderId="0" xfId="1" quotePrefix="1" applyNumberFormat="1" applyFont="1" applyAlignment="1">
      <alignment horizontal="left" vertical="center"/>
    </xf>
    <xf numFmtId="0" fontId="23" fillId="0" borderId="0" xfId="0" applyFont="1" applyAlignment="1">
      <alignment vertical="center"/>
    </xf>
    <xf numFmtId="37" fontId="11" fillId="0" borderId="0" xfId="1" applyNumberFormat="1" applyFont="1" applyFill="1"/>
    <xf numFmtId="37" fontId="11" fillId="0" borderId="0" xfId="0" applyNumberFormat="1" applyFont="1" applyFill="1"/>
    <xf numFmtId="164" fontId="21" fillId="0" borderId="0" xfId="1" applyNumberFormat="1" applyFont="1" applyAlignment="1">
      <alignment horizontal="left" vertical="center"/>
    </xf>
    <xf numFmtId="164" fontId="4" fillId="0" borderId="0" xfId="1" applyNumberFormat="1" applyFont="1" applyAlignment="1">
      <alignment horizontal="center"/>
    </xf>
    <xf numFmtId="0" fontId="10" fillId="0" borderId="0" xfId="0" applyFont="1" applyBorder="1" applyAlignment="1">
      <alignment vertical="center"/>
    </xf>
    <xf numFmtId="164" fontId="4" fillId="0" borderId="0" xfId="1" applyNumberFormat="1" applyFont="1" applyAlignment="1">
      <alignment horizontal="center" vertical="center"/>
    </xf>
    <xf numFmtId="3" fontId="11" fillId="0" borderId="0" xfId="1" applyNumberFormat="1" applyFont="1" applyFill="1" applyAlignment="1">
      <alignment vertical="center"/>
    </xf>
    <xf numFmtId="3" fontId="11" fillId="0" borderId="0" xfId="1" applyNumberFormat="1" applyFont="1" applyFill="1" applyAlignment="1">
      <alignment horizontal="right" vertical="center"/>
    </xf>
    <xf numFmtId="169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0" fillId="0" borderId="0" xfId="0" applyFont="1" applyAlignment="1">
      <alignment vertical="center"/>
    </xf>
    <xf numFmtId="37" fontId="18" fillId="0" borderId="0" xfId="0" applyNumberFormat="1" applyFont="1" applyFill="1" applyAlignment="1">
      <alignment horizontal="right"/>
    </xf>
    <xf numFmtId="168" fontId="23" fillId="0" borderId="0" xfId="0" applyNumberFormat="1" applyFont="1" applyAlignment="1">
      <alignment vertical="center"/>
    </xf>
    <xf numFmtId="37" fontId="11" fillId="0" borderId="0" xfId="1" applyNumberFormat="1" applyFont="1" applyFill="1" applyAlignment="1">
      <alignment vertical="center"/>
    </xf>
    <xf numFmtId="164" fontId="18" fillId="0" borderId="0" xfId="1" applyNumberFormat="1" applyFont="1" applyAlignment="1">
      <alignment vertical="center"/>
    </xf>
    <xf numFmtId="17" fontId="4" fillId="0" borderId="0" xfId="0" applyNumberFormat="1" applyFont="1" applyAlignment="1">
      <alignment horizontal="center" vertical="center"/>
    </xf>
    <xf numFmtId="0" fontId="19" fillId="0" borderId="0" xfId="0" applyFont="1" applyAlignment="1">
      <alignment vertical="center"/>
    </xf>
    <xf numFmtId="37" fontId="11" fillId="0" borderId="0" xfId="1" applyNumberFormat="1" applyFont="1" applyAlignment="1">
      <alignment vertical="center"/>
    </xf>
    <xf numFmtId="37" fontId="11" fillId="0" borderId="0" xfId="1" applyNumberFormat="1" applyFont="1" applyBorder="1" applyAlignment="1">
      <alignment horizontal="right" vertical="center"/>
    </xf>
    <xf numFmtId="169" fontId="3" fillId="0" borderId="0" xfId="0" applyNumberFormat="1" applyFont="1" applyAlignment="1">
      <alignment vertical="center"/>
    </xf>
    <xf numFmtId="166" fontId="3" fillId="0" borderId="0" xfId="0" applyNumberFormat="1" applyFont="1" applyAlignment="1">
      <alignment vertical="center"/>
    </xf>
    <xf numFmtId="164" fontId="3" fillId="0" borderId="0" xfId="1" applyNumberFormat="1" applyFont="1" applyAlignment="1">
      <alignment vertical="center"/>
    </xf>
    <xf numFmtId="165" fontId="3" fillId="0" borderId="0" xfId="1" applyNumberFormat="1" applyFont="1" applyAlignment="1">
      <alignment vertical="center"/>
    </xf>
    <xf numFmtId="3" fontId="0" fillId="0" borderId="0" xfId="0" applyNumberFormat="1"/>
    <xf numFmtId="170" fontId="3" fillId="0" borderId="0" xfId="0" applyNumberFormat="1" applyFont="1"/>
    <xf numFmtId="0" fontId="3" fillId="0" borderId="0" xfId="0" applyFont="1" applyAlignment="1">
      <alignment vertical="top"/>
    </xf>
    <xf numFmtId="170" fontId="3" fillId="0" borderId="0" xfId="0" applyNumberFormat="1" applyFont="1" applyAlignment="1">
      <alignment vertical="top"/>
    </xf>
    <xf numFmtId="0" fontId="4" fillId="0" borderId="0" xfId="0" applyFont="1" applyAlignment="1">
      <alignment vertical="top"/>
    </xf>
    <xf numFmtId="37" fontId="11" fillId="0" borderId="0" xfId="1" applyNumberFormat="1" applyFont="1" applyAlignment="1">
      <alignment horizontal="right"/>
    </xf>
    <xf numFmtId="170" fontId="3" fillId="0" borderId="0" xfId="2" applyNumberFormat="1" applyFont="1" applyAlignment="1">
      <alignment vertical="top"/>
    </xf>
    <xf numFmtId="0" fontId="4" fillId="0" borderId="0" xfId="0" applyFont="1" applyAlignment="1"/>
    <xf numFmtId="0" fontId="20" fillId="0" borderId="0" xfId="0" applyFont="1"/>
    <xf numFmtId="37" fontId="11" fillId="0" borderId="0" xfId="0" applyNumberFormat="1" applyFont="1" applyAlignment="1">
      <alignment horizontal="right"/>
    </xf>
    <xf numFmtId="43" fontId="3" fillId="0" borderId="0" xfId="1" applyFont="1" applyAlignment="1">
      <alignment vertical="center"/>
    </xf>
    <xf numFmtId="170" fontId="3" fillId="0" borderId="3" xfId="0" applyNumberFormat="1" applyFont="1" applyBorder="1" applyAlignment="1">
      <alignment vertical="top"/>
    </xf>
    <xf numFmtId="0" fontId="4" fillId="0" borderId="0" xfId="0" applyFont="1" applyAlignment="1">
      <alignment horizontal="center" vertical="top"/>
    </xf>
    <xf numFmtId="170" fontId="3" fillId="0" borderId="0" xfId="0" applyNumberFormat="1" applyFont="1" applyBorder="1" applyAlignment="1">
      <alignment vertical="top"/>
    </xf>
    <xf numFmtId="164" fontId="4" fillId="0" borderId="0" xfId="0" applyNumberFormat="1" applyFont="1" applyAlignment="1">
      <alignment horizontal="center"/>
    </xf>
    <xf numFmtId="172" fontId="11" fillId="0" borderId="0" xfId="0" applyNumberFormat="1" applyFont="1"/>
    <xf numFmtId="3" fontId="9" fillId="0" borderId="0" xfId="0" applyNumberFormat="1" applyFont="1" applyAlignment="1">
      <alignment horizontal="right"/>
    </xf>
    <xf numFmtId="0" fontId="0" fillId="2" borderId="0" xfId="0" applyFill="1"/>
    <xf numFmtId="3" fontId="9" fillId="2" borderId="0" xfId="0" applyNumberFormat="1" applyFont="1" applyFill="1" applyAlignment="1">
      <alignment horizontal="righ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3" fontId="9" fillId="0" borderId="6" xfId="0" applyNumberFormat="1" applyFont="1" applyBorder="1" applyAlignment="1">
      <alignment horizontal="right"/>
    </xf>
    <xf numFmtId="0" fontId="0" fillId="0" borderId="2" xfId="0" applyBorder="1"/>
    <xf numFmtId="0" fontId="0" fillId="0" borderId="7" xfId="0" applyBorder="1"/>
    <xf numFmtId="166" fontId="3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 vertical="top"/>
    </xf>
    <xf numFmtId="164" fontId="3" fillId="0" borderId="1" xfId="1" applyNumberFormat="1" applyFont="1" applyBorder="1" applyAlignment="1">
      <alignment horizontal="center"/>
    </xf>
    <xf numFmtId="166" fontId="3" fillId="0" borderId="0" xfId="0" applyNumberFormat="1" applyFont="1" applyAlignment="1">
      <alignment horizontal="center" vertical="top"/>
    </xf>
    <xf numFmtId="164" fontId="3" fillId="0" borderId="0" xfId="1" applyNumberFormat="1" applyFont="1" applyAlignment="1">
      <alignment horizontal="center"/>
    </xf>
    <xf numFmtId="164" fontId="3" fillId="0" borderId="0" xfId="1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7"/>
  <sheetViews>
    <sheetView showGridLines="0" tabSelected="1" topLeftCell="D18" zoomScaleNormal="100" workbookViewId="0">
      <selection activeCell="L23" sqref="L23"/>
    </sheetView>
  </sheetViews>
  <sheetFormatPr defaultRowHeight="12.75" x14ac:dyDescent="0.2"/>
  <cols>
    <col min="1" max="1" width="24.140625" customWidth="1"/>
    <col min="2" max="2" width="14.28515625" customWidth="1"/>
    <col min="4" max="4" width="10.28515625" customWidth="1"/>
    <col min="5" max="5" width="12" customWidth="1"/>
    <col min="7" max="7" width="12.42578125" customWidth="1"/>
    <col min="9" max="9" width="15.5703125" customWidth="1"/>
    <col min="10" max="10" width="11" bestFit="1" customWidth="1"/>
    <col min="11" max="11" width="9.28515625" customWidth="1"/>
  </cols>
  <sheetData>
    <row r="1" spans="1:12" x14ac:dyDescent="0.2">
      <c r="A1" s="1" t="s">
        <v>0</v>
      </c>
      <c r="B1" s="2"/>
      <c r="C1" s="2"/>
      <c r="D1" s="3"/>
      <c r="E1" s="4" t="s">
        <v>1</v>
      </c>
      <c r="F1" s="5"/>
      <c r="G1" s="6"/>
      <c r="H1" s="7"/>
      <c r="I1" s="8"/>
      <c r="J1" s="7"/>
      <c r="K1" s="7"/>
      <c r="L1" s="7"/>
    </row>
    <row r="2" spans="1:12" x14ac:dyDescent="0.2">
      <c r="A2" s="1" t="s">
        <v>2</v>
      </c>
      <c r="B2" s="2"/>
      <c r="C2" s="2"/>
      <c r="D2" s="3"/>
      <c r="E2" s="9"/>
      <c r="F2" s="5"/>
      <c r="G2" s="6"/>
      <c r="H2" s="7"/>
      <c r="I2" s="8"/>
      <c r="J2" s="7"/>
      <c r="K2" s="7"/>
      <c r="L2" s="7"/>
    </row>
    <row r="3" spans="1:12" x14ac:dyDescent="0.2">
      <c r="A3" s="10"/>
      <c r="B3" s="2"/>
      <c r="C3" s="2"/>
      <c r="D3" s="3"/>
      <c r="E3" s="3" t="s">
        <v>3</v>
      </c>
      <c r="F3" s="5"/>
      <c r="G3" s="6"/>
      <c r="H3" s="7"/>
      <c r="I3" s="8"/>
      <c r="J3" s="7"/>
      <c r="K3" s="7"/>
      <c r="L3" s="7"/>
    </row>
    <row r="4" spans="1:12" x14ac:dyDescent="0.2">
      <c r="A4" s="10"/>
      <c r="B4" s="2"/>
      <c r="C4" s="2"/>
      <c r="D4" s="3"/>
      <c r="E4" s="11" t="s">
        <v>4</v>
      </c>
      <c r="F4" s="5"/>
      <c r="G4" s="6"/>
      <c r="H4" s="7"/>
      <c r="I4" s="8"/>
      <c r="J4" s="7"/>
      <c r="K4" s="7"/>
      <c r="L4" s="7"/>
    </row>
    <row r="5" spans="1:12" x14ac:dyDescent="0.2">
      <c r="A5" s="7" t="s">
        <v>5</v>
      </c>
      <c r="B5" s="2"/>
      <c r="C5" s="2"/>
      <c r="D5" s="3"/>
      <c r="E5" s="9"/>
      <c r="F5" s="5"/>
      <c r="G5" s="6"/>
      <c r="H5" s="7"/>
      <c r="I5" s="8" t="s">
        <v>6</v>
      </c>
      <c r="J5" s="7"/>
      <c r="K5" s="7"/>
      <c r="L5" s="7"/>
    </row>
    <row r="6" spans="1:12" x14ac:dyDescent="0.2">
      <c r="A6" s="7" t="s">
        <v>7</v>
      </c>
      <c r="B6" s="2"/>
      <c r="C6" s="2"/>
      <c r="D6" s="3"/>
      <c r="E6" s="9"/>
      <c r="F6" s="5"/>
      <c r="G6" s="6"/>
      <c r="H6" s="7"/>
      <c r="I6" s="8" t="s">
        <v>8</v>
      </c>
      <c r="J6" s="7"/>
      <c r="K6" s="7"/>
      <c r="L6" s="7"/>
    </row>
    <row r="7" spans="1:12" x14ac:dyDescent="0.2">
      <c r="A7" s="7" t="s">
        <v>9</v>
      </c>
      <c r="B7" s="2"/>
      <c r="C7" s="2"/>
      <c r="D7" s="3"/>
      <c r="E7" s="9"/>
      <c r="F7" s="5"/>
      <c r="G7" s="6"/>
      <c r="H7" s="7"/>
      <c r="I7" s="8" t="s">
        <v>10</v>
      </c>
      <c r="J7" s="7"/>
      <c r="K7" s="7"/>
      <c r="L7" s="7"/>
    </row>
    <row r="8" spans="1:12" x14ac:dyDescent="0.2">
      <c r="A8" s="7" t="s">
        <v>11</v>
      </c>
      <c r="B8" s="2"/>
      <c r="C8" s="2"/>
      <c r="D8" s="3"/>
      <c r="E8" s="9"/>
      <c r="F8" s="5"/>
      <c r="G8" s="6"/>
      <c r="H8" s="7"/>
      <c r="I8" s="8"/>
      <c r="J8" s="7"/>
      <c r="K8" s="7"/>
      <c r="L8" s="7"/>
    </row>
    <row r="9" spans="1:12" x14ac:dyDescent="0.2">
      <c r="A9" s="7"/>
      <c r="B9" s="2"/>
      <c r="C9" s="2"/>
      <c r="D9" s="3"/>
      <c r="E9" s="9"/>
      <c r="F9" s="5"/>
      <c r="G9" s="154" t="s">
        <v>12</v>
      </c>
      <c r="H9" s="154"/>
      <c r="I9" s="154"/>
      <c r="J9" s="154"/>
      <c r="K9" s="154"/>
      <c r="L9" s="154"/>
    </row>
    <row r="10" spans="1:12" x14ac:dyDescent="0.2">
      <c r="A10" s="7"/>
      <c r="B10" s="2"/>
      <c r="C10" s="2"/>
      <c r="D10" s="3"/>
      <c r="E10" s="9"/>
      <c r="F10" s="5"/>
      <c r="G10" s="154" t="s">
        <v>13</v>
      </c>
      <c r="H10" s="154"/>
      <c r="I10" s="154"/>
      <c r="J10" s="154"/>
      <c r="K10" s="154"/>
      <c r="L10" s="154"/>
    </row>
    <row r="11" spans="1:12" ht="15.75" x14ac:dyDescent="0.25">
      <c r="A11" s="12"/>
      <c r="B11" s="13"/>
      <c r="C11" s="2"/>
      <c r="D11" s="3"/>
      <c r="E11" s="9"/>
      <c r="F11" s="5"/>
      <c r="G11" s="155" t="s">
        <v>14</v>
      </c>
      <c r="H11" s="155"/>
      <c r="I11" s="155"/>
      <c r="J11" s="155"/>
      <c r="K11" s="155"/>
      <c r="L11" s="155"/>
    </row>
    <row r="12" spans="1:12" x14ac:dyDescent="0.2">
      <c r="A12" s="14" t="s">
        <v>15</v>
      </c>
      <c r="B12" s="15" t="s">
        <v>16</v>
      </c>
      <c r="C12" s="15"/>
      <c r="D12" s="16" t="s">
        <v>17</v>
      </c>
      <c r="E12" s="156" t="s">
        <v>18</v>
      </c>
      <c r="F12" s="156"/>
      <c r="G12" s="156"/>
      <c r="H12" s="17"/>
      <c r="I12" s="18" t="s">
        <v>19</v>
      </c>
      <c r="J12" s="17"/>
      <c r="K12" s="17"/>
      <c r="L12" s="19"/>
    </row>
    <row r="13" spans="1:12" x14ac:dyDescent="0.2">
      <c r="A13" s="20" t="s">
        <v>20</v>
      </c>
      <c r="B13" s="21">
        <v>37040</v>
      </c>
      <c r="C13" s="21"/>
      <c r="D13" s="22">
        <v>37052</v>
      </c>
      <c r="E13" s="158" t="s">
        <v>21</v>
      </c>
      <c r="F13" s="158"/>
      <c r="G13" s="158"/>
      <c r="H13" s="7"/>
      <c r="I13" s="23" t="s">
        <v>90</v>
      </c>
      <c r="J13" s="7"/>
      <c r="K13" s="7"/>
      <c r="L13" s="7"/>
    </row>
    <row r="14" spans="1:12" x14ac:dyDescent="0.2">
      <c r="A14" s="7"/>
      <c r="B14" s="2"/>
      <c r="C14" s="2"/>
      <c r="D14" s="3"/>
      <c r="E14" s="9"/>
      <c r="F14" s="5"/>
      <c r="G14" s="6"/>
      <c r="H14" s="7"/>
      <c r="I14" s="8"/>
      <c r="J14" s="7"/>
      <c r="K14" s="7"/>
      <c r="L14" s="7"/>
    </row>
    <row r="15" spans="1:12" x14ac:dyDescent="0.2">
      <c r="A15" s="17"/>
      <c r="B15" s="15" t="s">
        <v>23</v>
      </c>
      <c r="C15" s="15"/>
      <c r="D15" s="16" t="s">
        <v>24</v>
      </c>
      <c r="E15" s="156" t="s">
        <v>25</v>
      </c>
      <c r="F15" s="156"/>
      <c r="G15" s="156"/>
      <c r="H15" s="17"/>
      <c r="I15" s="24"/>
      <c r="J15" s="17"/>
      <c r="K15" s="17"/>
      <c r="L15" s="19"/>
    </row>
    <row r="16" spans="1:12" x14ac:dyDescent="0.2">
      <c r="A16" s="19"/>
      <c r="B16" s="25" t="s">
        <v>26</v>
      </c>
      <c r="C16" s="26"/>
      <c r="D16" s="27" t="s">
        <v>27</v>
      </c>
      <c r="E16" s="159" t="s">
        <v>28</v>
      </c>
      <c r="F16" s="159"/>
      <c r="G16" s="159"/>
      <c r="H16" s="19"/>
      <c r="I16" s="29"/>
      <c r="J16" s="19"/>
      <c r="K16" s="19"/>
      <c r="L16" s="19"/>
    </row>
    <row r="17" spans="1:16" x14ac:dyDescent="0.2">
      <c r="A17" s="30"/>
      <c r="B17" s="31"/>
      <c r="C17" s="31"/>
      <c r="D17" s="32"/>
      <c r="E17" s="33"/>
      <c r="F17" s="34"/>
      <c r="G17" s="35"/>
      <c r="H17" s="30"/>
      <c r="I17" s="36"/>
      <c r="J17" s="30"/>
      <c r="K17" s="30"/>
      <c r="L17" s="19"/>
    </row>
    <row r="18" spans="1:16" x14ac:dyDescent="0.2">
      <c r="A18" s="19"/>
      <c r="B18" s="26"/>
      <c r="C18" s="26"/>
      <c r="D18" s="28"/>
      <c r="E18" s="37"/>
      <c r="F18" s="38"/>
      <c r="G18" s="39"/>
      <c r="H18" s="19"/>
      <c r="I18" s="29"/>
      <c r="J18" s="19"/>
      <c r="K18" s="19"/>
      <c r="L18" s="19"/>
    </row>
    <row r="19" spans="1:16" x14ac:dyDescent="0.2">
      <c r="A19" s="7"/>
      <c r="B19" s="2"/>
      <c r="C19" s="2"/>
      <c r="D19" s="3"/>
      <c r="E19" s="9"/>
      <c r="F19" s="5"/>
      <c r="G19" s="6"/>
      <c r="H19" s="7"/>
      <c r="I19" s="40" t="s">
        <v>29</v>
      </c>
      <c r="J19" s="2"/>
      <c r="L19" s="146" t="s">
        <v>91</v>
      </c>
      <c r="M19" s="146" t="s">
        <v>92</v>
      </c>
      <c r="N19" s="146" t="s">
        <v>93</v>
      </c>
    </row>
    <row r="20" spans="1:16" x14ac:dyDescent="0.2">
      <c r="A20" s="7"/>
      <c r="B20" s="41"/>
      <c r="C20" s="41"/>
      <c r="D20" s="42" t="s">
        <v>30</v>
      </c>
      <c r="E20" s="43" t="s">
        <v>31</v>
      </c>
      <c r="F20" s="10"/>
      <c r="G20" s="44" t="s">
        <v>32</v>
      </c>
      <c r="H20" s="42" t="s">
        <v>33</v>
      </c>
      <c r="I20" s="45" t="s">
        <v>34</v>
      </c>
      <c r="J20" s="42"/>
      <c r="K20" s="46" t="s">
        <v>35</v>
      </c>
      <c r="L20" s="147">
        <f>SUM(K23:K85)</f>
        <v>-79659</v>
      </c>
      <c r="M20" s="147">
        <v>-46246</v>
      </c>
      <c r="N20" s="147">
        <f>SUM(L20:M20)</f>
        <v>-125905</v>
      </c>
    </row>
    <row r="21" spans="1:16" x14ac:dyDescent="0.2">
      <c r="A21" s="7"/>
      <c r="B21" s="41"/>
      <c r="C21" s="41"/>
      <c r="D21" s="42"/>
      <c r="E21" s="43"/>
      <c r="F21" s="10"/>
      <c r="G21" s="44"/>
      <c r="H21" s="42"/>
      <c r="I21" s="45"/>
      <c r="J21" s="42"/>
      <c r="K21" s="46"/>
      <c r="L21" s="46"/>
    </row>
    <row r="22" spans="1:16" x14ac:dyDescent="0.2">
      <c r="A22" s="47" t="s">
        <v>62</v>
      </c>
      <c r="I22" s="45"/>
      <c r="J22" s="42" t="s">
        <v>94</v>
      </c>
      <c r="K22" s="46"/>
      <c r="L22" s="46"/>
      <c r="N22" s="148" t="s">
        <v>95</v>
      </c>
      <c r="O22" s="149"/>
      <c r="P22" s="150"/>
    </row>
    <row r="23" spans="1:16" x14ac:dyDescent="0.2">
      <c r="A23" s="10" t="s">
        <v>37</v>
      </c>
      <c r="B23" s="48" t="s">
        <v>90</v>
      </c>
      <c r="C23" s="41"/>
      <c r="D23" s="42"/>
      <c r="E23" s="49">
        <v>6447722</v>
      </c>
      <c r="F23" s="50"/>
      <c r="G23" s="49">
        <v>6447722</v>
      </c>
      <c r="H23" s="13" t="s">
        <v>38</v>
      </c>
      <c r="I23" s="45"/>
      <c r="J23" s="42">
        <v>6497005</v>
      </c>
      <c r="K23" s="145">
        <f>IF(H23="I",G23-J23,J23-G23)</f>
        <v>-49283</v>
      </c>
      <c r="L23" s="46"/>
      <c r="N23" s="151">
        <f>+N20</f>
        <v>-125905</v>
      </c>
      <c r="O23" s="152"/>
      <c r="P23" s="153"/>
    </row>
    <row r="24" spans="1:16" x14ac:dyDescent="0.2">
      <c r="A24" s="7"/>
      <c r="B24" s="41"/>
      <c r="C24" s="41"/>
      <c r="D24" s="42"/>
      <c r="E24" s="43"/>
      <c r="F24" s="10"/>
      <c r="G24" s="44"/>
      <c r="H24" s="42"/>
      <c r="I24" s="45"/>
      <c r="J24" s="42"/>
      <c r="K24" s="46"/>
      <c r="L24" s="46"/>
    </row>
    <row r="25" spans="1:16" x14ac:dyDescent="0.2">
      <c r="A25" s="47" t="s">
        <v>36</v>
      </c>
      <c r="I25" s="45"/>
      <c r="J25" s="42"/>
      <c r="K25" s="46"/>
      <c r="L25" s="46"/>
    </row>
    <row r="26" spans="1:16" x14ac:dyDescent="0.2">
      <c r="A26" s="10" t="s">
        <v>37</v>
      </c>
      <c r="B26" s="48" t="s">
        <v>22</v>
      </c>
      <c r="C26" s="41"/>
      <c r="D26" s="13" t="s">
        <v>41</v>
      </c>
      <c r="E26" s="49">
        <v>8062012</v>
      </c>
      <c r="F26" s="144"/>
      <c r="G26" s="49">
        <v>8068008</v>
      </c>
      <c r="H26" s="13" t="s">
        <v>38</v>
      </c>
      <c r="I26" s="143">
        <f>G27-G26</f>
        <v>30323</v>
      </c>
      <c r="J26" s="42">
        <v>8101476</v>
      </c>
      <c r="K26" s="145">
        <f>IF(H26="I",G26-J26,J26-G26)</f>
        <v>-33468</v>
      </c>
      <c r="L26" s="46"/>
    </row>
    <row r="27" spans="1:16" x14ac:dyDescent="0.2">
      <c r="A27" s="7"/>
      <c r="B27" s="41"/>
      <c r="C27" s="41"/>
      <c r="D27" s="13" t="s">
        <v>43</v>
      </c>
      <c r="E27" s="49">
        <v>8083489</v>
      </c>
      <c r="F27" s="50"/>
      <c r="G27" s="49">
        <v>8098331</v>
      </c>
      <c r="H27" s="13" t="s">
        <v>38</v>
      </c>
      <c r="I27" s="45"/>
      <c r="J27" s="42"/>
      <c r="K27" s="46"/>
      <c r="L27" s="46"/>
    </row>
    <row r="28" spans="1:16" x14ac:dyDescent="0.2">
      <c r="A28" s="51" t="s">
        <v>39</v>
      </c>
      <c r="B28" s="52"/>
      <c r="C28" s="41"/>
      <c r="D28" s="42"/>
      <c r="E28" s="53"/>
      <c r="F28" s="54"/>
      <c r="G28" s="53"/>
      <c r="H28" s="42"/>
      <c r="I28" s="45"/>
      <c r="J28" s="42"/>
      <c r="K28" s="46"/>
      <c r="L28" s="46"/>
    </row>
    <row r="29" spans="1:16" x14ac:dyDescent="0.2">
      <c r="A29" s="10" t="s">
        <v>37</v>
      </c>
      <c r="B29" s="55" t="s">
        <v>40</v>
      </c>
      <c r="C29" s="41"/>
      <c r="D29" s="13"/>
      <c r="E29" s="56">
        <v>4051282</v>
      </c>
      <c r="F29" s="56"/>
      <c r="G29" s="56">
        <v>4051982</v>
      </c>
      <c r="H29" s="13" t="s">
        <v>42</v>
      </c>
      <c r="I29" s="143"/>
      <c r="J29" s="42">
        <v>4031228</v>
      </c>
      <c r="K29" s="145">
        <f>IF(H29="I",G29-J29,J29-G29)</f>
        <v>-20754</v>
      </c>
      <c r="L29" s="46"/>
    </row>
    <row r="30" spans="1:16" x14ac:dyDescent="0.2">
      <c r="A30" s="7"/>
      <c r="B30" s="41"/>
      <c r="C30" s="41"/>
      <c r="D30" s="13"/>
      <c r="E30" s="58"/>
      <c r="F30" s="59"/>
      <c r="G30" s="60"/>
      <c r="H30" s="61"/>
      <c r="I30" s="45"/>
      <c r="J30" s="42"/>
      <c r="K30" s="46"/>
      <c r="L30" s="46"/>
    </row>
    <row r="31" spans="1:16" x14ac:dyDescent="0.2">
      <c r="A31" s="62" t="s">
        <v>44</v>
      </c>
      <c r="B31" s="52"/>
      <c r="C31" s="41"/>
      <c r="D31" s="42"/>
      <c r="E31" s="43"/>
      <c r="F31" s="10"/>
      <c r="G31" s="44"/>
      <c r="H31" s="42"/>
      <c r="I31" s="45"/>
      <c r="J31" s="42"/>
      <c r="K31" s="46"/>
      <c r="L31" s="46"/>
    </row>
    <row r="32" spans="1:16" x14ac:dyDescent="0.2">
      <c r="A32" s="10" t="s">
        <v>37</v>
      </c>
      <c r="B32" s="63" t="s">
        <v>45</v>
      </c>
      <c r="C32" s="41"/>
      <c r="D32" s="42"/>
      <c r="E32" s="58">
        <v>12433107</v>
      </c>
      <c r="F32" s="64"/>
      <c r="G32" s="60">
        <v>12445956</v>
      </c>
      <c r="H32" s="61" t="s">
        <v>42</v>
      </c>
      <c r="I32" s="57"/>
      <c r="J32" s="42">
        <v>12445515</v>
      </c>
      <c r="K32" s="145">
        <f>IF(H32="I",G32-J32,J32-G32)</f>
        <v>-441</v>
      </c>
      <c r="L32" s="46"/>
    </row>
    <row r="33" spans="1:12" x14ac:dyDescent="0.2">
      <c r="A33" s="7"/>
      <c r="B33" s="41"/>
      <c r="C33" s="41"/>
      <c r="D33" s="42"/>
      <c r="E33" s="43"/>
      <c r="F33" s="10"/>
      <c r="G33" s="44"/>
      <c r="H33" s="42"/>
      <c r="I33" s="57"/>
      <c r="J33" s="42"/>
      <c r="K33" s="46"/>
      <c r="L33" s="46"/>
    </row>
    <row r="34" spans="1:12" x14ac:dyDescent="0.2">
      <c r="A34" s="62" t="s">
        <v>46</v>
      </c>
      <c r="B34" s="52"/>
      <c r="C34" s="41"/>
      <c r="D34" s="42"/>
      <c r="E34" s="43"/>
      <c r="F34" s="10"/>
      <c r="G34" s="44"/>
      <c r="H34" s="42"/>
      <c r="I34" s="57"/>
      <c r="J34" s="42"/>
      <c r="K34" s="46"/>
      <c r="L34" s="46"/>
    </row>
    <row r="35" spans="1:12" x14ac:dyDescent="0.2">
      <c r="A35" s="10" t="s">
        <v>37</v>
      </c>
      <c r="B35" s="63" t="s">
        <v>47</v>
      </c>
      <c r="C35" s="41"/>
      <c r="D35" s="13" t="s">
        <v>41</v>
      </c>
      <c r="E35" s="56">
        <v>13464326</v>
      </c>
      <c r="F35" s="56"/>
      <c r="G35" s="56">
        <v>13455880</v>
      </c>
      <c r="H35" s="13" t="s">
        <v>42</v>
      </c>
      <c r="I35" s="143">
        <f>G36-G35</f>
        <v>-6259</v>
      </c>
      <c r="J35" s="42">
        <v>13410039</v>
      </c>
      <c r="K35" s="145">
        <f>IF(H35="I",G35-J35,J35-G35)</f>
        <v>-45841</v>
      </c>
      <c r="L35" s="46"/>
    </row>
    <row r="36" spans="1:12" x14ac:dyDescent="0.2">
      <c r="A36" s="7"/>
      <c r="B36" s="41"/>
      <c r="C36" s="41"/>
      <c r="D36" s="13" t="s">
        <v>43</v>
      </c>
      <c r="E36" s="56">
        <v>13448282</v>
      </c>
      <c r="F36" s="56"/>
      <c r="G36" s="56">
        <v>13449621</v>
      </c>
      <c r="H36" s="13" t="s">
        <v>42</v>
      </c>
      <c r="I36" s="57"/>
      <c r="J36" s="42"/>
      <c r="K36" s="46"/>
      <c r="L36" s="46"/>
    </row>
    <row r="37" spans="1:12" x14ac:dyDescent="0.2">
      <c r="A37" s="7"/>
      <c r="B37" s="41"/>
      <c r="C37" s="41"/>
      <c r="D37" s="42"/>
      <c r="E37" s="43"/>
      <c r="F37" s="10"/>
      <c r="G37" s="44"/>
      <c r="H37" s="42"/>
      <c r="I37" s="57"/>
      <c r="J37" s="42"/>
      <c r="K37" s="46"/>
      <c r="L37" s="46"/>
    </row>
    <row r="38" spans="1:12" x14ac:dyDescent="0.2">
      <c r="A38" s="47" t="s">
        <v>48</v>
      </c>
      <c r="B38" s="52"/>
      <c r="C38" s="41"/>
      <c r="D38" s="42"/>
      <c r="E38" s="43"/>
      <c r="F38" s="10"/>
      <c r="G38" s="44"/>
      <c r="H38" s="42"/>
      <c r="I38" s="57"/>
      <c r="J38" s="42"/>
      <c r="K38" s="46"/>
      <c r="L38" s="46"/>
    </row>
    <row r="39" spans="1:12" x14ac:dyDescent="0.2">
      <c r="A39" s="10" t="s">
        <v>37</v>
      </c>
      <c r="B39" s="65" t="s">
        <v>49</v>
      </c>
      <c r="C39" s="41"/>
      <c r="D39" s="13" t="s">
        <v>41</v>
      </c>
      <c r="E39" s="58">
        <v>4072207</v>
      </c>
      <c r="F39" s="59"/>
      <c r="G39" s="60">
        <v>4072833</v>
      </c>
      <c r="H39" s="61" t="s">
        <v>42</v>
      </c>
      <c r="I39" s="143">
        <f>G40-G39</f>
        <v>29997</v>
      </c>
      <c r="J39" s="42">
        <v>4084225</v>
      </c>
      <c r="K39" s="145">
        <f>IF(H39="I",G39-J39,J39-G39)</f>
        <v>11392</v>
      </c>
      <c r="L39" s="46"/>
    </row>
    <row r="40" spans="1:12" x14ac:dyDescent="0.2">
      <c r="A40" s="10"/>
      <c r="B40" s="67"/>
      <c r="C40" s="41"/>
      <c r="D40" s="13" t="s">
        <v>43</v>
      </c>
      <c r="E40" s="58">
        <v>4102204</v>
      </c>
      <c r="F40" s="59"/>
      <c r="G40" s="60">
        <v>4102830</v>
      </c>
      <c r="H40" s="13" t="s">
        <v>42</v>
      </c>
      <c r="I40" s="57"/>
      <c r="J40" s="42"/>
      <c r="K40" s="46"/>
      <c r="L40" s="46"/>
    </row>
    <row r="41" spans="1:12" x14ac:dyDescent="0.2">
      <c r="A41" s="7"/>
      <c r="B41" s="41"/>
      <c r="C41" s="41"/>
      <c r="D41" s="42"/>
      <c r="E41" s="43"/>
      <c r="F41" s="10"/>
      <c r="G41" s="44"/>
      <c r="H41" s="42"/>
      <c r="I41" s="57"/>
      <c r="J41" s="42"/>
      <c r="K41" s="46"/>
      <c r="L41" s="46"/>
    </row>
    <row r="42" spans="1:12" x14ac:dyDescent="0.2">
      <c r="A42" s="68" t="s">
        <v>50</v>
      </c>
      <c r="B42" s="41"/>
      <c r="C42" s="41"/>
      <c r="D42" s="42"/>
      <c r="E42" s="43"/>
      <c r="F42" s="10"/>
      <c r="G42" s="44"/>
      <c r="H42" s="42"/>
      <c r="I42" s="57"/>
      <c r="J42" s="42"/>
      <c r="K42" s="46"/>
      <c r="L42" s="46"/>
    </row>
    <row r="43" spans="1:12" x14ac:dyDescent="0.2">
      <c r="A43" s="10" t="s">
        <v>37</v>
      </c>
      <c r="B43" s="63" t="s">
        <v>51</v>
      </c>
      <c r="C43" s="41"/>
      <c r="D43" s="66"/>
      <c r="E43" s="69">
        <v>1453445</v>
      </c>
      <c r="F43" s="70"/>
      <c r="G43" s="70">
        <f>1381857+119+72728</f>
        <v>1454704</v>
      </c>
      <c r="H43" s="61" t="s">
        <v>42</v>
      </c>
      <c r="I43" s="71"/>
      <c r="J43" s="42">
        <v>1454585</v>
      </c>
      <c r="K43" s="145">
        <f>IF(H43="I",G43-J43,J43-G43)</f>
        <v>-119</v>
      </c>
      <c r="L43" s="46"/>
    </row>
    <row r="44" spans="1:12" x14ac:dyDescent="0.2">
      <c r="A44" s="72"/>
      <c r="B44" s="72"/>
      <c r="C44" s="72"/>
      <c r="D44" s="66"/>
      <c r="E44" s="69"/>
      <c r="F44" s="70"/>
      <c r="G44" s="70"/>
      <c r="H44" s="61"/>
      <c r="I44" s="57"/>
      <c r="J44" s="42"/>
      <c r="K44" s="46"/>
      <c r="L44" s="46"/>
    </row>
    <row r="45" spans="1:12" x14ac:dyDescent="0.2">
      <c r="A45" s="68" t="s">
        <v>52</v>
      </c>
      <c r="B45" s="41"/>
      <c r="C45" s="41"/>
      <c r="D45" s="42"/>
      <c r="E45" s="43"/>
      <c r="F45" s="10"/>
      <c r="G45" s="44"/>
      <c r="H45" s="42"/>
      <c r="I45" s="57"/>
      <c r="J45" s="42"/>
      <c r="K45" s="46"/>
      <c r="L45" s="46"/>
    </row>
    <row r="46" spans="1:12" x14ac:dyDescent="0.2">
      <c r="A46" s="10" t="s">
        <v>37</v>
      </c>
      <c r="B46" s="73" t="s">
        <v>53</v>
      </c>
      <c r="C46" s="41"/>
      <c r="D46" s="66"/>
      <c r="E46" s="58">
        <f>933806-294-327149</f>
        <v>606363</v>
      </c>
      <c r="F46" s="59"/>
      <c r="G46" s="60">
        <f>983743-294-345713</f>
        <v>637736</v>
      </c>
      <c r="H46" s="61" t="s">
        <v>42</v>
      </c>
      <c r="I46" s="74"/>
      <c r="J46" s="42">
        <v>637616</v>
      </c>
      <c r="K46" s="145">
        <f>IF(H46="I",G46-J46,J46-G46)</f>
        <v>-120</v>
      </c>
      <c r="L46" s="46"/>
    </row>
    <row r="47" spans="1:12" x14ac:dyDescent="0.2">
      <c r="A47" s="10"/>
      <c r="B47" s="73"/>
      <c r="C47" s="41"/>
      <c r="D47" s="66"/>
      <c r="E47" s="72"/>
      <c r="F47" s="72"/>
      <c r="G47" s="72"/>
      <c r="H47" s="61"/>
      <c r="I47" s="74"/>
      <c r="J47" s="42"/>
      <c r="K47" s="46"/>
      <c r="L47" s="46"/>
    </row>
    <row r="48" spans="1:12" x14ac:dyDescent="0.2">
      <c r="A48" s="47" t="s">
        <v>54</v>
      </c>
      <c r="B48" s="41"/>
      <c r="C48" s="41"/>
      <c r="I48" s="57"/>
      <c r="J48" s="42"/>
      <c r="K48" s="46"/>
      <c r="L48" s="46"/>
    </row>
    <row r="49" spans="1:12" x14ac:dyDescent="0.2">
      <c r="A49" s="75" t="s">
        <v>37</v>
      </c>
      <c r="B49" s="73" t="s">
        <v>55</v>
      </c>
      <c r="C49" s="41"/>
      <c r="D49" s="13" t="s">
        <v>41</v>
      </c>
      <c r="E49" s="76">
        <v>1957815</v>
      </c>
      <c r="F49" s="50"/>
      <c r="G49" s="76">
        <v>2010284</v>
      </c>
      <c r="H49" s="13" t="s">
        <v>42</v>
      </c>
      <c r="I49" s="143">
        <f>G50-G49</f>
        <v>194</v>
      </c>
      <c r="J49" s="42">
        <v>1994234</v>
      </c>
      <c r="K49" s="145">
        <f>IF(H49="I",G49-J49,J49-G49)</f>
        <v>-16050</v>
      </c>
      <c r="L49" s="46"/>
    </row>
    <row r="50" spans="1:12" x14ac:dyDescent="0.2">
      <c r="A50" s="75"/>
      <c r="B50" s="73"/>
      <c r="C50" s="77"/>
      <c r="D50" s="13" t="s">
        <v>43</v>
      </c>
      <c r="E50" s="76">
        <v>1958009</v>
      </c>
      <c r="F50" s="50"/>
      <c r="G50" s="76">
        <f>2010478</f>
        <v>2010478</v>
      </c>
      <c r="H50" s="13" t="s">
        <v>42</v>
      </c>
      <c r="I50" s="71"/>
      <c r="J50" s="81"/>
      <c r="K50" s="82"/>
      <c r="L50" s="81"/>
    </row>
    <row r="51" spans="1:12" x14ac:dyDescent="0.2">
      <c r="A51" s="47" t="s">
        <v>56</v>
      </c>
      <c r="B51" s="41"/>
      <c r="C51" s="41"/>
      <c r="D51" s="42"/>
      <c r="E51" s="83"/>
      <c r="F51" s="84"/>
      <c r="G51" s="85"/>
      <c r="H51" s="42"/>
      <c r="I51" s="57"/>
      <c r="J51" s="42"/>
      <c r="K51" s="46"/>
      <c r="L51" s="46"/>
    </row>
    <row r="52" spans="1:12" x14ac:dyDescent="0.2">
      <c r="A52" s="75" t="s">
        <v>37</v>
      </c>
      <c r="B52" s="73" t="s">
        <v>57</v>
      </c>
      <c r="C52" s="41"/>
      <c r="D52" s="66"/>
      <c r="E52" s="78">
        <v>1830264</v>
      </c>
      <c r="F52" s="79"/>
      <c r="G52" s="80">
        <f>1888528-52</f>
        <v>1888476</v>
      </c>
      <c r="H52" s="61" t="s">
        <v>42</v>
      </c>
      <c r="I52" s="71"/>
      <c r="J52" s="42">
        <v>1888390</v>
      </c>
      <c r="K52" s="145">
        <f>IF(H52="I",G52-J52,J52-G52)</f>
        <v>-86</v>
      </c>
      <c r="L52" s="46"/>
    </row>
    <row r="53" spans="1:12" x14ac:dyDescent="0.2">
      <c r="A53" s="7"/>
      <c r="B53" s="41"/>
      <c r="C53" s="41"/>
      <c r="D53" s="66"/>
      <c r="E53" s="78"/>
      <c r="F53" s="79"/>
      <c r="G53" s="80"/>
      <c r="H53" s="61"/>
      <c r="I53" s="74"/>
      <c r="J53" s="42"/>
      <c r="K53" s="46"/>
      <c r="L53" s="46"/>
    </row>
    <row r="54" spans="1:12" x14ac:dyDescent="0.2">
      <c r="A54" s="47" t="s">
        <v>58</v>
      </c>
      <c r="B54" s="41"/>
      <c r="C54" s="41"/>
      <c r="D54" s="42"/>
      <c r="E54" s="83"/>
      <c r="F54" s="84"/>
      <c r="G54" s="85"/>
      <c r="H54" s="42"/>
      <c r="I54" s="57"/>
      <c r="J54" s="42"/>
      <c r="K54" s="46"/>
      <c r="L54" s="46"/>
    </row>
    <row r="55" spans="1:12" x14ac:dyDescent="0.2">
      <c r="A55" s="75" t="s">
        <v>37</v>
      </c>
      <c r="B55" s="73" t="s">
        <v>59</v>
      </c>
      <c r="C55" s="41"/>
      <c r="D55" s="66"/>
      <c r="E55" s="78">
        <f>231340-3+84229</f>
        <v>315566</v>
      </c>
      <c r="F55" s="79"/>
      <c r="G55" s="80">
        <f>231340-3+87769</f>
        <v>319106</v>
      </c>
      <c r="H55" s="61" t="s">
        <v>38</v>
      </c>
      <c r="I55" s="71"/>
      <c r="J55" s="42">
        <v>319107</v>
      </c>
      <c r="K55" s="145">
        <f>IF(H55="I",G55-J55,J55-G55)</f>
        <v>-1</v>
      </c>
      <c r="L55" s="46"/>
    </row>
    <row r="56" spans="1:12" x14ac:dyDescent="0.2">
      <c r="A56" s="7"/>
      <c r="B56" s="41"/>
      <c r="C56" s="41"/>
      <c r="D56" s="66"/>
      <c r="E56" s="78"/>
      <c r="F56" s="79"/>
      <c r="G56" s="80"/>
      <c r="H56" s="61"/>
      <c r="I56" s="74"/>
      <c r="J56" s="42"/>
      <c r="K56" s="46"/>
      <c r="L56" s="46"/>
    </row>
    <row r="57" spans="1:12" x14ac:dyDescent="0.2">
      <c r="A57" s="47" t="s">
        <v>60</v>
      </c>
      <c r="B57" s="41"/>
      <c r="C57" s="41"/>
      <c r="D57" s="42"/>
      <c r="E57" s="83"/>
      <c r="F57" s="84"/>
      <c r="G57" s="85"/>
      <c r="H57" s="42"/>
      <c r="I57" s="57"/>
      <c r="J57" s="42"/>
      <c r="K57" s="46"/>
      <c r="L57" s="46"/>
    </row>
    <row r="58" spans="1:12" x14ac:dyDescent="0.2">
      <c r="A58" s="75" t="s">
        <v>37</v>
      </c>
      <c r="B58" s="73" t="s">
        <v>61</v>
      </c>
      <c r="C58" s="41"/>
      <c r="D58" s="66"/>
      <c r="E58" s="78">
        <f>2089770+5977</f>
        <v>2095747</v>
      </c>
      <c r="F58" s="79"/>
      <c r="G58" s="80">
        <f>2089770+5977</f>
        <v>2095747</v>
      </c>
      <c r="H58" s="61" t="s">
        <v>38</v>
      </c>
      <c r="I58" s="71"/>
      <c r="J58" s="42">
        <v>2095749</v>
      </c>
      <c r="K58" s="145">
        <f>IF(H58="I",G58-J58,J58-G58)</f>
        <v>-2</v>
      </c>
      <c r="L58" s="46"/>
    </row>
    <row r="59" spans="1:12" x14ac:dyDescent="0.2">
      <c r="A59" s="7"/>
      <c r="B59" s="41"/>
      <c r="C59" s="41"/>
      <c r="D59" s="66"/>
      <c r="E59" s="78"/>
      <c r="F59" s="79"/>
      <c r="G59" s="80"/>
      <c r="H59" s="61"/>
      <c r="I59" s="74"/>
      <c r="J59" s="42"/>
      <c r="K59" s="46"/>
      <c r="L59" s="46"/>
    </row>
    <row r="60" spans="1:12" x14ac:dyDescent="0.2">
      <c r="A60" s="47" t="s">
        <v>62</v>
      </c>
      <c r="B60" s="41"/>
      <c r="C60" s="41"/>
      <c r="D60" s="42"/>
      <c r="E60" s="83"/>
      <c r="F60" s="84"/>
      <c r="G60" s="85"/>
      <c r="H60" s="42"/>
      <c r="I60" s="57"/>
      <c r="J60" s="42"/>
      <c r="K60" s="46"/>
      <c r="L60" s="46"/>
    </row>
    <row r="61" spans="1:12" x14ac:dyDescent="0.2">
      <c r="A61" s="75" t="s">
        <v>37</v>
      </c>
      <c r="B61" s="73" t="s">
        <v>63</v>
      </c>
      <c r="C61" s="41"/>
      <c r="D61" s="66"/>
      <c r="E61" s="78">
        <f>3902387+5951</f>
        <v>3908338</v>
      </c>
      <c r="F61" s="79"/>
      <c r="G61" s="80">
        <f>3988382+5951</f>
        <v>3994333</v>
      </c>
      <c r="H61" s="61" t="s">
        <v>38</v>
      </c>
      <c r="I61" s="71"/>
      <c r="J61" s="42">
        <v>3948507</v>
      </c>
      <c r="K61" s="145">
        <f>IF(H61="I",G61-J61,J61-G61)</f>
        <v>45826</v>
      </c>
      <c r="L61" s="46"/>
    </row>
    <row r="62" spans="1:12" x14ac:dyDescent="0.2">
      <c r="A62" s="7"/>
      <c r="B62" s="41"/>
      <c r="C62" s="41"/>
      <c r="D62" s="42"/>
      <c r="E62" s="83"/>
      <c r="F62" s="84"/>
      <c r="G62" s="85"/>
      <c r="H62" s="42"/>
      <c r="I62" s="74"/>
      <c r="J62" s="42"/>
      <c r="K62" s="46"/>
      <c r="L62" s="46"/>
    </row>
    <row r="63" spans="1:12" x14ac:dyDescent="0.2">
      <c r="A63" s="47" t="s">
        <v>36</v>
      </c>
      <c r="B63" s="41"/>
      <c r="C63" s="41"/>
      <c r="D63" s="42"/>
      <c r="E63" s="83"/>
      <c r="F63" s="84"/>
      <c r="G63" s="85"/>
      <c r="H63" s="42"/>
      <c r="I63" s="57"/>
      <c r="J63" s="42"/>
      <c r="K63" s="46"/>
      <c r="L63" s="46"/>
    </row>
    <row r="64" spans="1:12" x14ac:dyDescent="0.2">
      <c r="A64" s="75" t="s">
        <v>37</v>
      </c>
      <c r="B64" s="73" t="s">
        <v>64</v>
      </c>
      <c r="C64" s="41"/>
      <c r="D64" s="66"/>
      <c r="E64" s="78">
        <v>9362895</v>
      </c>
      <c r="F64" s="79"/>
      <c r="G64" s="80">
        <f>9176268+321590</f>
        <v>9497858</v>
      </c>
      <c r="H64" s="61" t="s">
        <v>38</v>
      </c>
      <c r="I64" s="71"/>
      <c r="J64" s="42">
        <v>9497963</v>
      </c>
      <c r="K64" s="145">
        <f>IF(H64="I",G64-J64,J64-G64)</f>
        <v>-105</v>
      </c>
      <c r="L64" s="46"/>
    </row>
    <row r="65" spans="1:12" x14ac:dyDescent="0.2">
      <c r="A65" s="7"/>
      <c r="B65" s="41"/>
      <c r="C65" s="41"/>
      <c r="D65" s="42"/>
      <c r="E65" s="72"/>
      <c r="F65" s="84"/>
      <c r="G65" s="85"/>
      <c r="H65" s="42"/>
      <c r="I65" s="74"/>
      <c r="J65" s="42"/>
      <c r="K65" s="46"/>
      <c r="L65" s="46"/>
    </row>
    <row r="66" spans="1:12" x14ac:dyDescent="0.2">
      <c r="A66" s="47" t="s">
        <v>39</v>
      </c>
      <c r="B66" s="41"/>
      <c r="C66" s="2"/>
      <c r="D66" s="3"/>
      <c r="E66" s="86"/>
      <c r="F66" s="87"/>
      <c r="G66" s="88"/>
      <c r="H66" s="89"/>
      <c r="I66" s="90"/>
      <c r="J66" s="7"/>
      <c r="K66" s="7"/>
      <c r="L66" s="7"/>
    </row>
    <row r="67" spans="1:12" x14ac:dyDescent="0.2">
      <c r="A67" s="75" t="s">
        <v>65</v>
      </c>
      <c r="B67" s="73" t="s">
        <v>66</v>
      </c>
      <c r="C67" s="77"/>
      <c r="D67" s="66"/>
      <c r="E67" s="50">
        <v>2567027</v>
      </c>
      <c r="F67" s="50"/>
      <c r="G67" s="50">
        <v>2573760</v>
      </c>
      <c r="H67" s="13" t="s">
        <v>42</v>
      </c>
      <c r="I67" s="143"/>
      <c r="J67" s="81">
        <v>2572852</v>
      </c>
      <c r="K67" s="145">
        <f>IF(H67="I",G67-J67,J67-G67)</f>
        <v>-908</v>
      </c>
      <c r="L67" s="81"/>
    </row>
    <row r="68" spans="1:12" x14ac:dyDescent="0.2">
      <c r="A68" s="75"/>
      <c r="B68" s="73"/>
      <c r="C68" s="77"/>
      <c r="D68" s="66"/>
      <c r="I68" s="91"/>
      <c r="J68" s="81"/>
      <c r="K68" s="82"/>
      <c r="L68" s="81"/>
    </row>
    <row r="69" spans="1:12" x14ac:dyDescent="0.2">
      <c r="A69" s="47" t="s">
        <v>44</v>
      </c>
      <c r="B69" s="41"/>
      <c r="C69" s="2"/>
      <c r="D69" s="3"/>
      <c r="E69" s="86"/>
      <c r="F69" s="87"/>
      <c r="G69" s="88"/>
      <c r="H69" s="89"/>
      <c r="I69" s="90"/>
      <c r="J69" s="7"/>
      <c r="K69" s="7"/>
      <c r="L69" s="7"/>
    </row>
    <row r="70" spans="1:12" x14ac:dyDescent="0.2">
      <c r="A70" s="75" t="s">
        <v>65</v>
      </c>
      <c r="B70" s="73" t="s">
        <v>68</v>
      </c>
      <c r="C70" s="77"/>
      <c r="D70" s="66"/>
      <c r="E70" s="78">
        <f>2315221+237938</f>
        <v>2553159</v>
      </c>
      <c r="F70" s="79"/>
      <c r="G70" s="80">
        <f>2315221+247166</f>
        <v>2562387</v>
      </c>
      <c r="H70" s="61" t="s">
        <v>42</v>
      </c>
      <c r="I70" s="71"/>
      <c r="J70" s="81">
        <v>2561790</v>
      </c>
      <c r="K70" s="145">
        <f>IF(H70="I",G70-J70,J70-G70)</f>
        <v>-597</v>
      </c>
      <c r="L70" s="81"/>
    </row>
    <row r="71" spans="1:12" x14ac:dyDescent="0.2">
      <c r="A71" s="75"/>
      <c r="B71" s="73"/>
      <c r="C71" s="77"/>
      <c r="D71" s="66"/>
      <c r="E71" s="78"/>
      <c r="F71" s="79"/>
      <c r="G71" s="80"/>
      <c r="H71" s="61"/>
      <c r="I71" s="91"/>
      <c r="J71" s="81"/>
      <c r="K71" s="82"/>
      <c r="L71" s="81"/>
    </row>
    <row r="72" spans="1:12" x14ac:dyDescent="0.2">
      <c r="A72" s="47" t="s">
        <v>46</v>
      </c>
      <c r="B72" s="41"/>
      <c r="C72" s="2"/>
      <c r="D72" s="3"/>
      <c r="E72" s="86"/>
      <c r="F72" s="87"/>
      <c r="G72" s="88"/>
      <c r="H72" s="89"/>
      <c r="I72" s="90"/>
      <c r="J72" s="7"/>
      <c r="K72" s="7"/>
      <c r="L72" s="7"/>
    </row>
    <row r="73" spans="1:12" x14ac:dyDescent="0.2">
      <c r="A73" s="75" t="s">
        <v>65</v>
      </c>
      <c r="B73" s="73" t="s">
        <v>69</v>
      </c>
      <c r="C73" s="77"/>
      <c r="D73" s="66"/>
      <c r="E73" s="78">
        <v>5854810</v>
      </c>
      <c r="F73" s="79"/>
      <c r="G73" s="78">
        <f>5607226+257101</f>
        <v>5864327</v>
      </c>
      <c r="H73" s="61" t="s">
        <v>42</v>
      </c>
      <c r="I73" s="71"/>
      <c r="J73" s="81">
        <v>5864268</v>
      </c>
      <c r="K73" s="145">
        <f>IF(H73="I",G73-J73,J73-G73)</f>
        <v>-59</v>
      </c>
      <c r="L73" s="81"/>
    </row>
    <row r="74" spans="1:12" x14ac:dyDescent="0.2">
      <c r="A74" s="75"/>
      <c r="B74" s="73"/>
      <c r="C74" s="77"/>
      <c r="D74" s="66"/>
      <c r="E74" s="78"/>
      <c r="F74" s="79"/>
      <c r="G74" s="80"/>
      <c r="H74" s="61"/>
      <c r="I74" s="91"/>
      <c r="J74" s="81"/>
      <c r="K74" s="82"/>
      <c r="L74" s="81"/>
    </row>
    <row r="75" spans="1:12" x14ac:dyDescent="0.2">
      <c r="A75" s="47" t="s">
        <v>48</v>
      </c>
      <c r="B75" s="41"/>
      <c r="C75" s="2"/>
      <c r="D75" s="3"/>
      <c r="E75" s="86"/>
      <c r="F75" s="87"/>
      <c r="G75" s="88"/>
      <c r="H75" s="89"/>
      <c r="I75" s="90"/>
      <c r="J75" s="7"/>
      <c r="K75" s="7"/>
      <c r="L75" s="7"/>
    </row>
    <row r="76" spans="1:12" x14ac:dyDescent="0.2">
      <c r="A76" s="92" t="s">
        <v>65</v>
      </c>
      <c r="B76" s="93" t="s">
        <v>70</v>
      </c>
      <c r="C76" s="94"/>
      <c r="D76" s="66" t="s">
        <v>67</v>
      </c>
      <c r="E76" s="50">
        <v>376263</v>
      </c>
      <c r="F76" s="50"/>
      <c r="G76" s="50">
        <v>420671</v>
      </c>
      <c r="H76" s="95" t="s">
        <v>42</v>
      </c>
      <c r="I76" s="71"/>
      <c r="J76" s="81">
        <v>420672</v>
      </c>
      <c r="K76" s="145">
        <f>IF(H76="I",G76-J76,J76-G76)</f>
        <v>1</v>
      </c>
      <c r="L76" s="81"/>
    </row>
    <row r="77" spans="1:12" x14ac:dyDescent="0.2">
      <c r="A77" s="92"/>
      <c r="B77" s="93"/>
      <c r="C77" s="94"/>
      <c r="D77" s="109" t="s">
        <v>43</v>
      </c>
      <c r="E77" s="78">
        <v>380939</v>
      </c>
      <c r="F77" s="7"/>
      <c r="G77" s="80">
        <f>416602+4069</f>
        <v>420671</v>
      </c>
      <c r="H77" s="95" t="s">
        <v>42</v>
      </c>
      <c r="I77" s="96"/>
      <c r="J77" s="97"/>
      <c r="K77" s="98"/>
      <c r="L77" s="97"/>
    </row>
    <row r="78" spans="1:12" x14ac:dyDescent="0.2">
      <c r="A78" s="47" t="s">
        <v>50</v>
      </c>
      <c r="B78" s="41"/>
      <c r="C78" s="2"/>
      <c r="D78" s="3"/>
      <c r="E78" s="86"/>
      <c r="F78" s="87"/>
      <c r="G78" s="88"/>
      <c r="H78" s="89"/>
      <c r="I78" s="90"/>
      <c r="J78" s="7"/>
      <c r="K78" s="7"/>
      <c r="L78" s="7"/>
    </row>
    <row r="79" spans="1:12" x14ac:dyDescent="0.2">
      <c r="A79" s="75" t="s">
        <v>65</v>
      </c>
      <c r="B79" s="73" t="s">
        <v>71</v>
      </c>
      <c r="C79" s="77"/>
      <c r="D79" s="66"/>
      <c r="E79" s="78">
        <v>3181363</v>
      </c>
      <c r="F79" s="79"/>
      <c r="G79" s="80">
        <v>3180846</v>
      </c>
      <c r="H79" s="61" t="s">
        <v>38</v>
      </c>
      <c r="I79" s="71"/>
      <c r="J79" s="81">
        <v>3184548</v>
      </c>
      <c r="K79" s="145">
        <f>IF(H79="I",G79-J79,J79-G79)</f>
        <v>-3702</v>
      </c>
      <c r="L79" s="81"/>
    </row>
    <row r="80" spans="1:12" x14ac:dyDescent="0.2">
      <c r="A80" s="7"/>
      <c r="B80" s="41"/>
      <c r="C80" s="2"/>
      <c r="D80" s="3"/>
      <c r="E80" s="86"/>
      <c r="F80" s="87"/>
      <c r="G80" s="88"/>
      <c r="H80" s="89"/>
      <c r="I80" s="90"/>
      <c r="J80" s="7"/>
      <c r="K80" s="7"/>
      <c r="L80" s="7"/>
    </row>
    <row r="81" spans="1:12" x14ac:dyDescent="0.2">
      <c r="A81" s="47" t="s">
        <v>52</v>
      </c>
      <c r="B81" s="41"/>
      <c r="C81" s="2"/>
      <c r="D81" s="3"/>
      <c r="E81" s="86"/>
      <c r="F81" s="87"/>
      <c r="G81" s="88"/>
      <c r="H81" s="89"/>
      <c r="I81" s="90"/>
      <c r="J81" s="7"/>
      <c r="K81" s="7"/>
      <c r="L81" s="7"/>
    </row>
    <row r="82" spans="1:12" x14ac:dyDescent="0.2">
      <c r="A82" s="75" t="s">
        <v>65</v>
      </c>
      <c r="B82" s="73" t="s">
        <v>72</v>
      </c>
      <c r="C82" s="77"/>
      <c r="D82" s="66"/>
      <c r="E82" s="78">
        <v>886327</v>
      </c>
      <c r="F82" s="79"/>
      <c r="G82" s="80">
        <v>885840</v>
      </c>
      <c r="H82" s="61" t="s">
        <v>38</v>
      </c>
      <c r="I82" s="71"/>
      <c r="J82" s="81">
        <v>872689</v>
      </c>
      <c r="K82" s="145">
        <f>IF(H82="I",G82-J82,J82-G82)</f>
        <v>13151</v>
      </c>
      <c r="L82" s="81"/>
    </row>
    <row r="83" spans="1:12" x14ac:dyDescent="0.2">
      <c r="A83" s="7"/>
      <c r="B83" s="41"/>
      <c r="C83" s="2"/>
      <c r="D83" s="66"/>
      <c r="E83" s="78"/>
      <c r="F83" s="79"/>
      <c r="G83" s="80"/>
      <c r="H83" s="89"/>
      <c r="I83" s="90"/>
      <c r="J83" s="7"/>
      <c r="K83" s="7"/>
      <c r="L83" s="7"/>
    </row>
    <row r="84" spans="1:12" x14ac:dyDescent="0.2">
      <c r="A84" s="47" t="s">
        <v>54</v>
      </c>
      <c r="B84" s="41"/>
      <c r="C84" s="2"/>
      <c r="D84" s="3"/>
      <c r="E84" s="86"/>
      <c r="F84" s="87"/>
      <c r="G84" s="88"/>
      <c r="H84" s="89"/>
      <c r="I84" s="90"/>
      <c r="J84" s="7"/>
      <c r="K84" s="7"/>
      <c r="L84" s="7"/>
    </row>
    <row r="85" spans="1:12" x14ac:dyDescent="0.2">
      <c r="A85" s="75" t="s">
        <v>65</v>
      </c>
      <c r="B85" s="73" t="s">
        <v>73</v>
      </c>
      <c r="C85" s="77"/>
      <c r="D85" s="66"/>
      <c r="E85" s="78">
        <f>1675802+14599</f>
        <v>1690401</v>
      </c>
      <c r="F85" s="79"/>
      <c r="G85" s="80">
        <f>1675163+15106</f>
        <v>1690269</v>
      </c>
      <c r="H85" s="61" t="s">
        <v>38</v>
      </c>
      <c r="I85" s="71"/>
      <c r="J85" s="81">
        <v>1668762</v>
      </c>
      <c r="K85" s="145">
        <f>IF(H85="I",G85-J85,J85-G85)</f>
        <v>21507</v>
      </c>
      <c r="L85" s="81"/>
    </row>
    <row r="86" spans="1:12" x14ac:dyDescent="0.2">
      <c r="A86" s="7"/>
      <c r="B86" s="41"/>
      <c r="C86" s="2"/>
      <c r="D86" s="66"/>
      <c r="E86" s="78"/>
      <c r="F86" s="79"/>
      <c r="G86" s="80"/>
      <c r="H86" s="89"/>
      <c r="I86" s="90"/>
      <c r="J86" s="7"/>
      <c r="K86" s="7"/>
      <c r="L86" s="7"/>
    </row>
    <row r="87" spans="1:12" x14ac:dyDescent="0.2">
      <c r="A87" s="47" t="s">
        <v>56</v>
      </c>
      <c r="B87" s="41"/>
      <c r="C87" s="2"/>
      <c r="D87" s="3"/>
      <c r="E87" s="86"/>
      <c r="F87" s="87"/>
      <c r="G87" s="88"/>
      <c r="H87" s="89"/>
      <c r="I87" s="90"/>
      <c r="J87" s="7"/>
      <c r="K87" s="7"/>
      <c r="L87" s="7"/>
    </row>
    <row r="88" spans="1:12" x14ac:dyDescent="0.2">
      <c r="A88" s="75" t="s">
        <v>65</v>
      </c>
      <c r="B88" s="73" t="s">
        <v>74</v>
      </c>
      <c r="C88" s="77"/>
      <c r="D88" s="66"/>
      <c r="E88" s="69">
        <v>2848813</v>
      </c>
      <c r="F88" s="69"/>
      <c r="G88" s="69">
        <v>2848546</v>
      </c>
      <c r="H88" s="61" t="s">
        <v>38</v>
      </c>
      <c r="I88" s="71"/>
      <c r="J88" s="81"/>
      <c r="K88" s="82"/>
      <c r="L88" s="81"/>
    </row>
    <row r="89" spans="1:12" x14ac:dyDescent="0.2">
      <c r="A89" s="7"/>
      <c r="B89" s="41"/>
      <c r="C89" s="2"/>
      <c r="D89" s="66"/>
      <c r="E89" s="78"/>
      <c r="F89" s="79"/>
      <c r="G89" s="80"/>
      <c r="H89" s="61"/>
      <c r="I89" s="91"/>
      <c r="J89" s="7"/>
      <c r="K89" s="7"/>
      <c r="L89" s="7"/>
    </row>
    <row r="90" spans="1:12" x14ac:dyDescent="0.2">
      <c r="A90" s="47" t="s">
        <v>58</v>
      </c>
      <c r="B90" s="41"/>
      <c r="C90" s="2"/>
      <c r="D90" s="3"/>
      <c r="E90" s="86"/>
      <c r="F90" s="87"/>
      <c r="G90" s="88"/>
      <c r="H90" s="89"/>
      <c r="I90" s="90"/>
      <c r="J90" s="7"/>
      <c r="K90" s="7"/>
      <c r="L90" s="7"/>
    </row>
    <row r="91" spans="1:12" x14ac:dyDescent="0.2">
      <c r="A91" s="75" t="s">
        <v>65</v>
      </c>
      <c r="B91" s="73" t="s">
        <v>75</v>
      </c>
      <c r="C91" s="77"/>
      <c r="D91" s="66"/>
      <c r="E91" s="69">
        <v>454066</v>
      </c>
      <c r="F91" s="69"/>
      <c r="G91" s="69">
        <v>454663</v>
      </c>
      <c r="H91" s="61" t="s">
        <v>42</v>
      </c>
      <c r="I91" s="71"/>
      <c r="J91" s="81">
        <v>494261</v>
      </c>
      <c r="K91" s="82"/>
      <c r="L91" s="99"/>
    </row>
    <row r="92" spans="1:12" x14ac:dyDescent="0.2">
      <c r="A92" s="75"/>
      <c r="B92" s="73"/>
      <c r="C92" s="77"/>
      <c r="D92" s="66"/>
      <c r="E92" s="69"/>
      <c r="F92" s="69"/>
      <c r="G92" s="69"/>
      <c r="H92" s="61"/>
      <c r="I92" s="91"/>
      <c r="J92" s="81"/>
      <c r="K92" s="82"/>
      <c r="L92" s="7"/>
    </row>
    <row r="93" spans="1:12" x14ac:dyDescent="0.2">
      <c r="A93" s="47" t="s">
        <v>60</v>
      </c>
      <c r="B93" s="41"/>
      <c r="C93" s="2"/>
      <c r="D93" s="3"/>
      <c r="E93" s="86"/>
      <c r="F93" s="87"/>
      <c r="G93" s="100"/>
      <c r="H93" s="89"/>
      <c r="I93" s="101"/>
      <c r="J93" s="7"/>
      <c r="K93" s="7"/>
      <c r="L93" s="7"/>
    </row>
    <row r="94" spans="1:12" x14ac:dyDescent="0.2">
      <c r="A94" s="75" t="s">
        <v>65</v>
      </c>
      <c r="B94" s="73" t="s">
        <v>76</v>
      </c>
      <c r="C94" s="77"/>
      <c r="D94" s="66" t="s">
        <v>67</v>
      </c>
      <c r="E94" s="69">
        <v>768138</v>
      </c>
      <c r="F94" s="69"/>
      <c r="G94" s="69">
        <v>768897</v>
      </c>
      <c r="H94" s="61" t="s">
        <v>42</v>
      </c>
      <c r="I94" s="143">
        <f>G95-G94</f>
        <v>22438</v>
      </c>
      <c r="J94" s="81"/>
      <c r="K94" s="82"/>
      <c r="L94" s="7"/>
    </row>
    <row r="95" spans="1:12" x14ac:dyDescent="0.2">
      <c r="A95" s="7"/>
      <c r="B95" s="41"/>
      <c r="C95" s="2"/>
      <c r="D95" s="109" t="s">
        <v>43</v>
      </c>
      <c r="E95" s="69">
        <v>790576</v>
      </c>
      <c r="F95" s="69"/>
      <c r="G95" s="69">
        <v>791335</v>
      </c>
      <c r="H95" s="13" t="s">
        <v>42</v>
      </c>
      <c r="I95" s="90"/>
      <c r="J95" s="7"/>
      <c r="K95" s="7"/>
      <c r="L95" s="81"/>
    </row>
    <row r="96" spans="1:12" x14ac:dyDescent="0.2">
      <c r="A96" s="47" t="s">
        <v>62</v>
      </c>
      <c r="B96" s="41"/>
      <c r="C96" s="2"/>
      <c r="D96" s="3"/>
      <c r="E96" s="103"/>
      <c r="F96" s="102"/>
      <c r="G96" s="103"/>
      <c r="H96" s="89"/>
      <c r="I96" s="90"/>
      <c r="J96" s="7"/>
      <c r="K96" s="7"/>
      <c r="L96" s="7"/>
    </row>
    <row r="97" spans="1:12" x14ac:dyDescent="0.2">
      <c r="A97" s="75" t="s">
        <v>65</v>
      </c>
      <c r="B97" s="73" t="s">
        <v>77</v>
      </c>
      <c r="C97" s="104"/>
      <c r="D97" s="66"/>
      <c r="E97" s="69">
        <f>180918-146639</f>
        <v>34279</v>
      </c>
      <c r="F97" s="69"/>
      <c r="G97" s="69">
        <f>181825-153393</f>
        <v>28432</v>
      </c>
      <c r="H97" s="61" t="s">
        <v>42</v>
      </c>
      <c r="I97" s="71"/>
      <c r="J97" s="105"/>
      <c r="K97" s="82"/>
      <c r="L97" s="7"/>
    </row>
    <row r="98" spans="1:12" x14ac:dyDescent="0.2">
      <c r="A98" s="7"/>
      <c r="B98" s="2"/>
      <c r="C98" s="2"/>
      <c r="D98" s="3"/>
      <c r="E98" s="106"/>
      <c r="F98" s="102"/>
      <c r="G98" s="88"/>
      <c r="H98" s="89"/>
      <c r="I98" s="90"/>
      <c r="J98" s="7"/>
      <c r="K98" s="7"/>
      <c r="L98" s="105"/>
    </row>
    <row r="99" spans="1:12" x14ac:dyDescent="0.2">
      <c r="A99" s="47" t="s">
        <v>36</v>
      </c>
      <c r="B99" s="41"/>
      <c r="C99" s="2"/>
      <c r="D99" s="3"/>
      <c r="E99" s="107"/>
      <c r="F99" s="102"/>
      <c r="G99" s="100"/>
      <c r="H99" s="89"/>
      <c r="I99" s="90"/>
      <c r="J99" s="7"/>
      <c r="K99" s="7"/>
      <c r="L99" s="7"/>
    </row>
    <row r="100" spans="1:12" x14ac:dyDescent="0.2">
      <c r="A100" s="75" t="s">
        <v>65</v>
      </c>
      <c r="B100" s="73" t="s">
        <v>78</v>
      </c>
      <c r="C100" s="108"/>
      <c r="D100" s="66" t="s">
        <v>67</v>
      </c>
      <c r="E100" s="50">
        <v>570439</v>
      </c>
      <c r="F100" s="50"/>
      <c r="G100" s="50">
        <v>570162</v>
      </c>
      <c r="H100" s="13" t="s">
        <v>42</v>
      </c>
      <c r="I100" s="143">
        <f>G101-G100</f>
        <v>23676</v>
      </c>
      <c r="J100" s="81"/>
      <c r="K100" s="82"/>
      <c r="L100" s="7"/>
    </row>
    <row r="101" spans="1:12" x14ac:dyDescent="0.2">
      <c r="A101" s="7"/>
      <c r="B101" s="2"/>
      <c r="C101" s="2"/>
      <c r="D101" s="109" t="s">
        <v>43</v>
      </c>
      <c r="E101" s="50">
        <v>594115</v>
      </c>
      <c r="F101" s="50"/>
      <c r="G101" s="50">
        <v>593838</v>
      </c>
      <c r="H101" s="61" t="s">
        <v>42</v>
      </c>
      <c r="I101" s="90"/>
      <c r="J101" s="7"/>
      <c r="K101" s="7"/>
      <c r="L101" s="81"/>
    </row>
    <row r="102" spans="1:12" x14ac:dyDescent="0.2">
      <c r="A102" s="110" t="s">
        <v>39</v>
      </c>
      <c r="B102" s="66"/>
      <c r="C102" s="66"/>
      <c r="D102" s="111"/>
      <c r="E102" s="112"/>
      <c r="F102" s="112"/>
      <c r="G102" s="113"/>
      <c r="H102" s="114"/>
      <c r="I102" s="90"/>
      <c r="J102" s="81"/>
      <c r="K102" s="7"/>
      <c r="L102" s="81"/>
    </row>
    <row r="103" spans="1:12" x14ac:dyDescent="0.2">
      <c r="A103" s="75" t="s">
        <v>65</v>
      </c>
      <c r="B103" s="73" t="s">
        <v>79</v>
      </c>
      <c r="C103" s="115"/>
      <c r="D103" s="66"/>
      <c r="E103" s="50">
        <v>838855</v>
      </c>
      <c r="F103" s="50"/>
      <c r="G103" s="50">
        <v>1071209</v>
      </c>
      <c r="H103" s="13" t="s">
        <v>38</v>
      </c>
      <c r="I103" s="71"/>
      <c r="J103" s="81"/>
      <c r="K103" s="82"/>
      <c r="L103" s="7"/>
    </row>
    <row r="104" spans="1:12" x14ac:dyDescent="0.2">
      <c r="A104" s="75"/>
      <c r="B104" s="66"/>
      <c r="C104" s="116"/>
      <c r="D104" s="66"/>
      <c r="E104" s="107"/>
      <c r="F104" s="103"/>
      <c r="G104" s="117"/>
      <c r="H104" s="61"/>
      <c r="I104" s="118"/>
      <c r="J104" s="81"/>
      <c r="K104" s="7"/>
      <c r="L104" s="81"/>
    </row>
    <row r="105" spans="1:12" x14ac:dyDescent="0.2">
      <c r="A105" s="110" t="s">
        <v>44</v>
      </c>
      <c r="B105" s="66"/>
      <c r="C105" s="66"/>
      <c r="D105" s="111"/>
      <c r="E105" s="103"/>
      <c r="F105" s="119"/>
      <c r="G105" s="80"/>
      <c r="H105" s="114"/>
      <c r="I105" s="101"/>
      <c r="J105" s="81"/>
      <c r="K105" s="7"/>
      <c r="L105" s="81"/>
    </row>
    <row r="106" spans="1:12" x14ac:dyDescent="0.2">
      <c r="A106" s="75" t="s">
        <v>65</v>
      </c>
      <c r="B106" s="73" t="s">
        <v>80</v>
      </c>
      <c r="C106" s="115"/>
      <c r="D106" s="66" t="s">
        <v>67</v>
      </c>
      <c r="E106" s="120">
        <v>581812</v>
      </c>
      <c r="F106" s="120"/>
      <c r="G106" s="120">
        <v>576664</v>
      </c>
      <c r="H106" s="61" t="s">
        <v>38</v>
      </c>
      <c r="I106" s="143">
        <f>G107-G106</f>
        <v>-27935</v>
      </c>
      <c r="J106" s="81"/>
      <c r="K106" s="98"/>
      <c r="L106" s="7"/>
    </row>
    <row r="107" spans="1:12" x14ac:dyDescent="0.2">
      <c r="A107" s="75"/>
      <c r="B107" s="73"/>
      <c r="C107" s="115"/>
      <c r="D107" s="109" t="s">
        <v>43</v>
      </c>
      <c r="E107" s="120">
        <v>553877</v>
      </c>
      <c r="F107" s="120"/>
      <c r="G107" s="120">
        <v>548729</v>
      </c>
      <c r="H107" s="61" t="s">
        <v>38</v>
      </c>
      <c r="I107" s="71"/>
      <c r="J107" s="81"/>
      <c r="K107" s="82"/>
      <c r="L107" s="7"/>
    </row>
    <row r="108" spans="1:12" x14ac:dyDescent="0.2">
      <c r="A108" s="75"/>
      <c r="B108" s="121"/>
      <c r="C108" s="66"/>
      <c r="D108" s="111"/>
      <c r="E108" s="122"/>
      <c r="F108" s="123"/>
      <c r="G108" s="124"/>
      <c r="H108" s="125"/>
      <c r="I108" s="126"/>
      <c r="J108" s="81"/>
      <c r="K108" s="81"/>
      <c r="L108" s="81"/>
    </row>
    <row r="109" spans="1:12" x14ac:dyDescent="0.2">
      <c r="A109" s="75"/>
      <c r="B109" s="66"/>
      <c r="C109" s="66"/>
      <c r="D109" s="111"/>
      <c r="E109" s="123"/>
      <c r="F109" s="72"/>
      <c r="G109" s="6"/>
      <c r="H109" s="125"/>
      <c r="I109" s="126"/>
      <c r="J109" s="81"/>
      <c r="K109" s="81"/>
      <c r="L109" s="81"/>
    </row>
    <row r="110" spans="1:12" x14ac:dyDescent="0.2">
      <c r="A110" s="75"/>
      <c r="B110" s="121"/>
      <c r="C110" s="66"/>
      <c r="D110" s="111"/>
      <c r="E110" s="127"/>
      <c r="F110" s="128"/>
      <c r="H110" s="125"/>
      <c r="I110" s="126"/>
      <c r="J110" s="81"/>
      <c r="K110" s="81"/>
      <c r="L110" s="81"/>
    </row>
    <row r="111" spans="1:12" x14ac:dyDescent="0.2">
      <c r="A111" s="10"/>
      <c r="B111" s="13"/>
      <c r="C111" s="13"/>
      <c r="D111" s="109"/>
      <c r="E111" s="9"/>
      <c r="F111" s="5"/>
      <c r="G111" s="129"/>
      <c r="H111" s="89"/>
      <c r="I111" s="8"/>
      <c r="J111" s="7"/>
      <c r="K111" s="7"/>
      <c r="L111" s="81"/>
    </row>
    <row r="112" spans="1:12" x14ac:dyDescent="0.2">
      <c r="A112" s="10"/>
      <c r="B112" s="13"/>
      <c r="C112" s="13"/>
      <c r="D112" s="109"/>
      <c r="E112" s="9"/>
      <c r="F112" s="5"/>
      <c r="H112" s="89"/>
      <c r="I112" s="8"/>
      <c r="J112" s="7"/>
      <c r="K112" s="130"/>
      <c r="L112" s="81"/>
    </row>
    <row r="113" spans="1:12" x14ac:dyDescent="0.2">
      <c r="A113" s="75"/>
      <c r="B113" s="66"/>
      <c r="C113" s="66"/>
      <c r="D113" s="111"/>
      <c r="E113" s="127"/>
      <c r="F113" s="128"/>
      <c r="H113" s="157" t="s">
        <v>81</v>
      </c>
      <c r="I113" s="157"/>
      <c r="J113" s="131"/>
      <c r="K113" s="132">
        <f>SUM(K106:K112)</f>
        <v>0</v>
      </c>
      <c r="L113" s="7"/>
    </row>
    <row r="114" spans="1:12" x14ac:dyDescent="0.2">
      <c r="A114" s="133" t="s">
        <v>82</v>
      </c>
      <c r="B114" s="66"/>
      <c r="C114" s="66"/>
      <c r="D114" s="111"/>
      <c r="E114" s="134"/>
      <c r="F114" s="128"/>
      <c r="H114" s="157" t="s">
        <v>83</v>
      </c>
      <c r="I114" s="157"/>
      <c r="J114" s="131"/>
      <c r="K114" s="135">
        <f>0.005*K113</f>
        <v>0</v>
      </c>
      <c r="L114" s="130"/>
    </row>
    <row r="115" spans="1:12" ht="13.5" thickBot="1" x14ac:dyDescent="0.25">
      <c r="A115" s="136" t="s">
        <v>84</v>
      </c>
      <c r="B115" s="13" t="s">
        <v>85</v>
      </c>
      <c r="C115" s="137" t="s">
        <v>86</v>
      </c>
      <c r="D115" s="111"/>
      <c r="E115" s="138"/>
      <c r="F115" s="128"/>
      <c r="G115" s="139"/>
      <c r="H115" s="157" t="s">
        <v>87</v>
      </c>
      <c r="I115" s="157"/>
      <c r="J115" s="131"/>
      <c r="K115" s="140">
        <f>+K113+K114</f>
        <v>0</v>
      </c>
      <c r="L115" s="132"/>
    </row>
    <row r="116" spans="1:12" ht="13.5" thickTop="1" x14ac:dyDescent="0.2">
      <c r="A116" s="136"/>
      <c r="B116" s="141" t="s">
        <v>88</v>
      </c>
      <c r="C116" s="116" t="s">
        <v>89</v>
      </c>
      <c r="D116" s="111"/>
      <c r="E116" s="127"/>
      <c r="F116" s="128"/>
      <c r="G116" s="139"/>
      <c r="H116" s="125"/>
      <c r="I116" s="126"/>
      <c r="J116" s="81"/>
      <c r="K116" s="81"/>
      <c r="L116" s="135"/>
    </row>
    <row r="117" spans="1:12" x14ac:dyDescent="0.2">
      <c r="A117" s="10"/>
      <c r="B117" s="13"/>
      <c r="C117" s="13"/>
      <c r="D117" s="109"/>
      <c r="E117" s="9"/>
      <c r="F117" s="5"/>
      <c r="G117" s="6"/>
      <c r="H117" s="89"/>
      <c r="I117" s="8"/>
      <c r="J117" s="7"/>
      <c r="K117" s="7"/>
      <c r="L117" s="142"/>
    </row>
  </sheetData>
  <mergeCells count="10">
    <mergeCell ref="G9:L9"/>
    <mergeCell ref="G10:L10"/>
    <mergeCell ref="G11:L11"/>
    <mergeCell ref="E12:G12"/>
    <mergeCell ref="H114:I114"/>
    <mergeCell ref="H115:I115"/>
    <mergeCell ref="E13:G13"/>
    <mergeCell ref="E15:G15"/>
    <mergeCell ref="E16:G16"/>
    <mergeCell ref="H113:I113"/>
  </mergeCells>
  <phoneticPr fontId="0" type="noConversion"/>
  <pageMargins left="0.75" right="0.75" top="1" bottom="1" header="0.5" footer="0.5"/>
  <pageSetup scale="54" fitToHeight="2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willie elaine brooks</dc:creator>
  <cp:lastModifiedBy>Jan Havlíček</cp:lastModifiedBy>
  <cp:lastPrinted>2001-05-29T19:23:03Z</cp:lastPrinted>
  <dcterms:created xsi:type="dcterms:W3CDTF">2001-05-29T17:47:36Z</dcterms:created>
  <dcterms:modified xsi:type="dcterms:W3CDTF">2023-09-17T13:27:11Z</dcterms:modified>
</cp:coreProperties>
</file>