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04968A-464A-4949-A64A-63B4283CCF99}" xr6:coauthVersionLast="47" xr6:coauthVersionMax="47" xr10:uidLastSave="{00000000-0000-0000-0000-000000000000}"/>
  <bookViews>
    <workbookView xWindow="-120" yWindow="-120" windowWidth="38640" windowHeight="15720" activeTab="2"/>
  </bookViews>
  <sheets>
    <sheet name="Main" sheetId="1" r:id="rId1"/>
    <sheet name="Term" sheetId="3" r:id="rId2"/>
    <sheet name="hist" sheetId="6" r:id="rId3"/>
  </sheets>
  <definedNames>
    <definedName name="_Key1" hidden="1">#REF!</definedName>
    <definedName name="_Order1" hidden="1">0</definedName>
    <definedName name="_Sort" hidden="1">#REF!</definedName>
    <definedName name="_xlnm.Print_Titles" localSheetId="1">Term!$C:$D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8" i="6"/>
  <c r="B9" i="6"/>
  <c r="B10" i="6"/>
  <c r="B11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A18" i="6"/>
  <c r="C18" i="6"/>
  <c r="D18" i="6"/>
  <c r="E18" i="6"/>
  <c r="F18" i="6"/>
  <c r="G18" i="6"/>
  <c r="H18" i="6"/>
  <c r="I18" i="6"/>
  <c r="J18" i="6"/>
  <c r="K18" i="6"/>
  <c r="L18" i="6"/>
  <c r="M18" i="6"/>
  <c r="N18" i="6"/>
  <c r="B25" i="6"/>
  <c r="B26" i="6"/>
  <c r="B27" i="6"/>
  <c r="B28" i="6"/>
  <c r="B30" i="6"/>
  <c r="B31" i="6"/>
  <c r="B32" i="6"/>
  <c r="B33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A1" i="1"/>
  <c r="F8" i="1"/>
  <c r="F9" i="1"/>
  <c r="F10" i="1"/>
  <c r="F11" i="1"/>
  <c r="F12" i="1"/>
  <c r="F13" i="1"/>
  <c r="D14" i="1"/>
  <c r="F14" i="1"/>
  <c r="H14" i="1"/>
  <c r="F17" i="1"/>
  <c r="H17" i="1"/>
  <c r="F18" i="1"/>
  <c r="F19" i="1"/>
  <c r="F20" i="1"/>
  <c r="F21" i="1"/>
  <c r="H21" i="1"/>
  <c r="F27" i="1"/>
  <c r="F28" i="1"/>
  <c r="F29" i="1"/>
  <c r="H29" i="1"/>
  <c r="F32" i="1"/>
  <c r="C33" i="1"/>
  <c r="F33" i="1"/>
  <c r="C34" i="1"/>
  <c r="F34" i="1"/>
  <c r="C35" i="1"/>
  <c r="F35" i="1"/>
  <c r="C36" i="1"/>
  <c r="F36" i="1"/>
  <c r="H36" i="1"/>
  <c r="F38" i="1"/>
  <c r="H38" i="1"/>
  <c r="E42" i="1"/>
  <c r="F42" i="1"/>
  <c r="G42" i="1"/>
  <c r="H42" i="1"/>
  <c r="F44" i="1"/>
  <c r="F45" i="1"/>
  <c r="F47" i="1"/>
  <c r="D6" i="3"/>
  <c r="B8" i="3"/>
  <c r="D8" i="3"/>
  <c r="E8" i="3"/>
  <c r="B9" i="3"/>
  <c r="D9" i="3"/>
  <c r="B10" i="3"/>
  <c r="D10" i="3"/>
  <c r="F10" i="3"/>
  <c r="H10" i="3"/>
  <c r="B11" i="3"/>
  <c r="D11" i="3"/>
  <c r="B12" i="3"/>
  <c r="D12" i="3"/>
  <c r="B13" i="3"/>
  <c r="D13" i="3"/>
  <c r="B14" i="3"/>
  <c r="D14" i="3"/>
  <c r="U14" i="3"/>
  <c r="B15" i="3"/>
  <c r="D15" i="3"/>
  <c r="B16" i="3"/>
  <c r="D16" i="3"/>
  <c r="B17" i="3"/>
  <c r="D17" i="3"/>
  <c r="B18" i="3"/>
  <c r="D18" i="3"/>
  <c r="B19" i="3"/>
  <c r="D19" i="3"/>
  <c r="B20" i="3"/>
  <c r="D20" i="3"/>
  <c r="V20" i="3"/>
  <c r="B21" i="3"/>
  <c r="D21" i="3"/>
  <c r="B22" i="3"/>
  <c r="D22" i="3"/>
  <c r="I22" i="3"/>
  <c r="Q22" i="3"/>
  <c r="B23" i="3"/>
  <c r="D23" i="3"/>
  <c r="W23" i="3"/>
  <c r="B24" i="3"/>
  <c r="D24" i="3"/>
  <c r="B25" i="3"/>
  <c r="D25" i="3"/>
  <c r="B26" i="3"/>
  <c r="D26" i="3"/>
  <c r="P26" i="3"/>
  <c r="B27" i="3"/>
  <c r="D27" i="3"/>
  <c r="B28" i="3"/>
  <c r="D28" i="3"/>
  <c r="B29" i="3"/>
  <c r="D29" i="3"/>
  <c r="B30" i="3"/>
  <c r="D30" i="3"/>
  <c r="B31" i="3"/>
  <c r="D31" i="3"/>
  <c r="B32" i="3"/>
  <c r="D32" i="3"/>
  <c r="B33" i="3"/>
  <c r="D33" i="3"/>
  <c r="B34" i="3"/>
  <c r="D34" i="3"/>
  <c r="B35" i="3"/>
  <c r="D35" i="3"/>
  <c r="R35" i="3"/>
  <c r="B36" i="3"/>
  <c r="D36" i="3"/>
  <c r="B37" i="3"/>
  <c r="D37" i="3"/>
  <c r="B38" i="3"/>
  <c r="D38" i="3"/>
  <c r="B39" i="3"/>
  <c r="D39" i="3"/>
  <c r="B40" i="3"/>
  <c r="D40" i="3"/>
  <c r="B41" i="3"/>
  <c r="D41" i="3"/>
  <c r="B42" i="3"/>
  <c r="D42" i="3"/>
  <c r="B43" i="3"/>
  <c r="D43" i="3"/>
  <c r="B44" i="3"/>
  <c r="D44" i="3"/>
  <c r="B45" i="3"/>
  <c r="D45" i="3"/>
  <c r="B46" i="3"/>
  <c r="D46" i="3"/>
  <c r="B47" i="3"/>
  <c r="D47" i="3"/>
  <c r="B48" i="3"/>
  <c r="D48" i="3"/>
  <c r="B49" i="3"/>
  <c r="D49" i="3"/>
  <c r="B50" i="3"/>
  <c r="D50" i="3"/>
  <c r="B51" i="3"/>
  <c r="D51" i="3"/>
  <c r="B52" i="3"/>
  <c r="D52" i="3"/>
  <c r="B53" i="3"/>
  <c r="D53" i="3"/>
  <c r="B54" i="3"/>
  <c r="D54" i="3"/>
  <c r="B55" i="3"/>
  <c r="D55" i="3"/>
  <c r="X55" i="3"/>
</calcChain>
</file>

<file path=xl/sharedStrings.xml><?xml version="1.0" encoding="utf-8"?>
<sst xmlns="http://schemas.openxmlformats.org/spreadsheetml/2006/main" count="168" uniqueCount="116">
  <si>
    <t>(IDS)</t>
  </si>
  <si>
    <t>Iva Dell DeStefano</t>
  </si>
  <si>
    <t>Schedule of Investments</t>
  </si>
  <si>
    <t>as of :</t>
  </si>
  <si>
    <t>Institution</t>
  </si>
  <si>
    <t>Acc. #</t>
  </si>
  <si>
    <t>Maturity</t>
  </si>
  <si>
    <t>Yield</t>
  </si>
  <si>
    <t>Amount</t>
  </si>
  <si>
    <t xml:space="preserve">Estimated Annual </t>
  </si>
  <si>
    <t>Merrill Lynch</t>
  </si>
  <si>
    <t>MIT RS 160</t>
  </si>
  <si>
    <t>MIT RS 250</t>
  </si>
  <si>
    <t>MIT RS 523</t>
  </si>
  <si>
    <t>Hi Yield Bond FD</t>
  </si>
  <si>
    <t>Muni Bd Natl PtA</t>
  </si>
  <si>
    <t>ML Sr. Floating Rate Fund</t>
  </si>
  <si>
    <t>ML Ready Asset Trust</t>
  </si>
  <si>
    <t xml:space="preserve"> </t>
  </si>
  <si>
    <t>First Federal</t>
  </si>
  <si>
    <t>352 673</t>
  </si>
  <si>
    <t>107101933Cking</t>
  </si>
  <si>
    <t>Norwest Bank Tx. S/W</t>
  </si>
  <si>
    <t>Guaranty</t>
  </si>
  <si>
    <t>CD 1187020456</t>
  </si>
  <si>
    <t>CD 1187008816</t>
  </si>
  <si>
    <t>US Savings Bonds</t>
  </si>
  <si>
    <t>Delta Life Annuity</t>
  </si>
  <si>
    <t>Pol. 063270</t>
  </si>
  <si>
    <t>Grand Total Investments</t>
  </si>
  <si>
    <t>Social Security</t>
  </si>
  <si>
    <t>per month</t>
  </si>
  <si>
    <t>VA Monthly Benifit</t>
  </si>
  <si>
    <t>Total Estimate Annual Income</t>
  </si>
  <si>
    <t>CD0111730428</t>
  </si>
  <si>
    <t>CD011730411</t>
  </si>
  <si>
    <t>safe deposit box Norwest Bank</t>
  </si>
  <si>
    <t># 83</t>
  </si>
  <si>
    <t>Safety Deposit Box 84</t>
  </si>
  <si>
    <t>CD 900626</t>
  </si>
  <si>
    <t>CD 1187018674</t>
  </si>
  <si>
    <t>Guarantee</t>
  </si>
  <si>
    <t>Federal Savings</t>
  </si>
  <si>
    <t>US Savings Bond</t>
  </si>
  <si>
    <t>CD</t>
  </si>
  <si>
    <t>MM</t>
  </si>
  <si>
    <t>MF</t>
  </si>
  <si>
    <t>MIT</t>
  </si>
  <si>
    <t>CD PR</t>
  </si>
  <si>
    <t>CD MBNA</t>
  </si>
  <si>
    <t>Corp Bond</t>
  </si>
  <si>
    <t>MLRAX</t>
  </si>
  <si>
    <t>MANLX</t>
  </si>
  <si>
    <t>MRPFX</t>
  </si>
  <si>
    <t>MUA</t>
  </si>
  <si>
    <t>Muni BD</t>
  </si>
  <si>
    <t>HighY Muni</t>
  </si>
  <si>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</si>
  <si>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</si>
  <si>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</si>
  <si>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</si>
  <si>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</si>
  <si>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</si>
  <si>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</si>
  <si>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</si>
  <si>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</si>
  <si>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</si>
  <si>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</si>
  <si>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</si>
  <si>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</si>
  <si>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</si>
  <si>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</si>
  <si>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</si>
  <si>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</si>
  <si>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</si>
  <si>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</si>
  <si>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</si>
  <si>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</si>
  <si>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</si>
  <si>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</si>
  <si>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</si>
  <si>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</si>
  <si>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</si>
  <si>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</si>
  <si>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</si>
  <si>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</si>
  <si>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</si>
  <si>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</si>
  <si>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</si>
  <si>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</si>
  <si>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</si>
  <si>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</si>
  <si>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</si>
  <si>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</si>
  <si>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</si>
  <si>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</si>
  <si>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</si>
  <si>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</si>
  <si>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</si>
  <si>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</si>
  <si>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</si>
  <si>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</si>
  <si>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</si>
  <si>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</si>
  <si>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</si>
  <si>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Fidelity</t>
  </si>
  <si>
    <t>CDs</t>
  </si>
  <si>
    <t>Bond Mutual Fund</t>
  </si>
  <si>
    <t>US Note/Bill</t>
  </si>
  <si>
    <t>Money Market</t>
  </si>
  <si>
    <t>US Corp</t>
  </si>
  <si>
    <t>Muni Asset</t>
  </si>
  <si>
    <t>MIT 523</t>
  </si>
  <si>
    <t>Senior Float</t>
  </si>
  <si>
    <t>Muni Nat'l</t>
  </si>
  <si>
    <t>GMAC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</si>
</sst>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_)"/>
    <numFmt numFmtId="166" formatCode="0.0%"/>
    <numFmt numFmtId="168" formatCode="_(&quot;$&quot;* #,##0_);_(&quot;$&quot;* \(#,##0\);_(&quot;$&quot;* &quot;-&quot;??_);_(@_)"/>
  </numFmts>
  <fonts count="9" x14ac:knownFonts="1">
    <font>
      <sz val="12"/>
      <name val="Times New Roman"/>
    </font>
    <font>
      <sz val="10"/>
      <name val="Arial"/>
    </font>
    <font>
      <sz val="8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 applyProtection="1"/>
    <xf numFmtId="0" fontId="0" fillId="0" borderId="0" xfId="0" applyProtection="1"/>
    <xf numFmtId="0" fontId="2" fillId="0" borderId="0" xfId="0" applyFont="1" applyProtection="1"/>
    <xf numFmtId="0" fontId="3" fillId="0" borderId="1" xfId="0" applyFont="1" applyBorder="1" applyProtection="1"/>
    <xf numFmtId="0" fontId="3" fillId="0" borderId="2" xfId="0" applyFont="1" applyBorder="1" applyProtection="1"/>
    <xf numFmtId="0" fontId="3" fillId="0" borderId="3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3" fillId="0" borderId="5" xfId="0" applyFont="1" applyBorder="1" applyProtection="1"/>
    <xf numFmtId="0" fontId="3" fillId="0" borderId="6" xfId="0" applyFont="1" applyBorder="1" applyProtection="1"/>
    <xf numFmtId="0" fontId="0" fillId="0" borderId="7" xfId="0" applyBorder="1" applyProtection="1"/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9" xfId="0" applyFont="1" applyBorder="1" applyProtection="1"/>
    <xf numFmtId="0" fontId="3" fillId="0" borderId="10" xfId="0" applyFont="1" applyBorder="1" applyProtection="1"/>
    <xf numFmtId="5" fontId="0" fillId="0" borderId="0" xfId="0" applyNumberFormat="1" applyProtection="1"/>
    <xf numFmtId="7" fontId="0" fillId="0" borderId="0" xfId="0" applyNumberFormat="1" applyProtection="1"/>
    <xf numFmtId="10" fontId="0" fillId="0" borderId="0" xfId="0" applyNumberFormat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3" fillId="0" borderId="0" xfId="0" applyNumberFormat="1" applyFont="1" applyProtection="1"/>
    <xf numFmtId="0" fontId="3" fillId="0" borderId="0" xfId="0" applyFont="1" applyAlignment="1" applyProtection="1">
      <alignment horizontal="center"/>
    </xf>
    <xf numFmtId="5" fontId="3" fillId="0" borderId="0" xfId="0" applyNumberFormat="1" applyFont="1" applyAlignment="1" applyProtection="1">
      <alignment horizontal="center"/>
    </xf>
    <xf numFmtId="5" fontId="3" fillId="0" borderId="0" xfId="0" applyNumberFormat="1" applyFont="1" applyProtection="1"/>
    <xf numFmtId="10" fontId="3" fillId="0" borderId="0" xfId="0" applyNumberFormat="1" applyFont="1" applyProtection="1"/>
    <xf numFmtId="0" fontId="0" fillId="2" borderId="0" xfId="0" applyFill="1" applyProtection="1"/>
    <xf numFmtId="164" fontId="0" fillId="2" borderId="0" xfId="0" applyNumberFormat="1" applyFill="1" applyProtection="1"/>
    <xf numFmtId="10" fontId="0" fillId="2" borderId="0" xfId="0" applyNumberFormat="1" applyFill="1" applyAlignment="1" applyProtection="1">
      <alignment horizontal="center"/>
    </xf>
    <xf numFmtId="5" fontId="0" fillId="2" borderId="0" xfId="0" applyNumberFormat="1" applyFill="1" applyAlignment="1" applyProtection="1">
      <alignment horizontal="center"/>
    </xf>
    <xf numFmtId="7" fontId="0" fillId="2" borderId="0" xfId="0" applyNumberFormat="1" applyFill="1" applyProtection="1"/>
    <xf numFmtId="15" fontId="3" fillId="0" borderId="11" xfId="0" applyNumberFormat="1" applyFont="1" applyBorder="1" applyProtection="1"/>
    <xf numFmtId="0" fontId="4" fillId="0" borderId="0" xfId="0" applyFont="1"/>
    <xf numFmtId="0" fontId="5" fillId="3" borderId="0" xfId="0" applyFont="1" applyFill="1"/>
    <xf numFmtId="0" fontId="4" fillId="4" borderId="0" xfId="0" applyFont="1" applyFill="1"/>
    <xf numFmtId="10" fontId="4" fillId="0" borderId="0" xfId="2" applyNumberFormat="1" applyFont="1"/>
    <xf numFmtId="10" fontId="5" fillId="3" borderId="0" xfId="2" applyNumberFormat="1" applyFont="1" applyFill="1"/>
    <xf numFmtId="10" fontId="4" fillId="4" borderId="0" xfId="2" applyNumberFormat="1" applyFont="1" applyFill="1"/>
    <xf numFmtId="0" fontId="6" fillId="0" borderId="0" xfId="0" applyFont="1"/>
    <xf numFmtId="168" fontId="4" fillId="0" borderId="0" xfId="1" applyNumberFormat="1" applyFont="1"/>
    <xf numFmtId="168" fontId="5" fillId="3" borderId="0" xfId="1" applyNumberFormat="1" applyFont="1" applyFill="1"/>
    <xf numFmtId="168" fontId="4" fillId="4" borderId="0" xfId="1" applyNumberFormat="1" applyFont="1" applyFill="1"/>
    <xf numFmtId="168" fontId="4" fillId="5" borderId="0" xfId="1" applyNumberFormat="1" applyFont="1" applyFill="1"/>
    <xf numFmtId="0" fontId="7" fillId="0" borderId="0" xfId="0" applyFont="1" applyAlignment="1">
      <alignment horizontal="right"/>
    </xf>
    <xf numFmtId="14" fontId="4" fillId="0" borderId="0" xfId="0" applyNumberFormat="1" applyFont="1"/>
    <xf numFmtId="7" fontId="3" fillId="0" borderId="0" xfId="0" applyNumberFormat="1" applyFont="1" applyAlignment="1" applyProtection="1">
      <alignment horizontal="center"/>
    </xf>
    <xf numFmtId="0" fontId="8" fillId="0" borderId="0" xfId="0" applyFont="1"/>
    <xf numFmtId="14" fontId="0" fillId="0" borderId="0" xfId="0" applyNumberFormat="1"/>
    <xf numFmtId="10" fontId="8" fillId="0" borderId="0" xfId="2" applyNumberFormat="1" applyFont="1"/>
    <xf numFmtId="166" fontId="8" fillId="0" borderId="0" xfId="2" applyNumberFormat="1" applyFont="1"/>
    <xf numFmtId="168" fontId="0" fillId="0" borderId="0" xfId="1" applyNumberFormat="1" applyFont="1"/>
    <xf numFmtId="168" fontId="0" fillId="6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64"/>
  <sheetViews>
    <sheetView defaultGridColor="0" colorId="22" zoomScale="87" workbookViewId="0">
      <selection activeCell="J11" sqref="J11"/>
    </sheetView>
  </sheetViews>
  <sheetFormatPr defaultColWidth="9.625" defaultRowHeight="15.75" x14ac:dyDescent="0.25"/>
  <cols>
    <col min="1" max="1" width="13.625" customWidth="1"/>
    <col min="2" max="2" width="20.625" customWidth="1"/>
    <col min="3" max="3" width="11.625" customWidth="1"/>
    <col min="4" max="4" width="9.75" bestFit="1" customWidth="1"/>
    <col min="6" max="6" width="12.875" customWidth="1"/>
  </cols>
  <sheetData>
    <row r="1" spans="1:10" x14ac:dyDescent="0.25">
      <c r="A1" s="1">
        <f ca="1">NOW()</f>
        <v>37269.929730902775</v>
      </c>
    </row>
    <row r="2" spans="1:10" x14ac:dyDescent="0.25">
      <c r="A2" s="3" t="s">
        <v>0</v>
      </c>
    </row>
    <row r="3" spans="1:10" x14ac:dyDescent="0.25">
      <c r="A3" s="2"/>
      <c r="B3" s="2"/>
      <c r="C3" s="4" t="s">
        <v>1</v>
      </c>
      <c r="D3" s="5"/>
      <c r="E3" s="6"/>
    </row>
    <row r="4" spans="1:10" x14ac:dyDescent="0.25">
      <c r="A4" s="2"/>
      <c r="B4" s="2"/>
      <c r="C4" s="7" t="s">
        <v>2</v>
      </c>
      <c r="D4" s="8"/>
      <c r="E4" s="9"/>
    </row>
    <row r="5" spans="1:10" x14ac:dyDescent="0.25">
      <c r="A5" s="2"/>
      <c r="B5" s="2"/>
      <c r="C5" s="10" t="s">
        <v>3</v>
      </c>
      <c r="D5" s="31">
        <v>37256</v>
      </c>
      <c r="E5" s="11"/>
    </row>
    <row r="7" spans="1:10" x14ac:dyDescent="0.25">
      <c r="A7" s="12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4" t="s">
        <v>9</v>
      </c>
      <c r="G7" s="15"/>
      <c r="J7" t="s">
        <v>107</v>
      </c>
    </row>
    <row r="8" spans="1:10" x14ac:dyDescent="0.25">
      <c r="A8" s="2" t="s">
        <v>10</v>
      </c>
      <c r="B8" s="2" t="s">
        <v>11</v>
      </c>
      <c r="C8" s="2"/>
      <c r="D8" s="18">
        <v>7.2499999999999995E-2</v>
      </c>
      <c r="E8" s="19">
        <v>93</v>
      </c>
      <c r="F8" s="17">
        <f t="shared" ref="F8:F14" si="0">D8*E8</f>
        <v>6.7424999999999997</v>
      </c>
      <c r="J8" t="s">
        <v>108</v>
      </c>
    </row>
    <row r="9" spans="1:10" x14ac:dyDescent="0.25">
      <c r="A9" s="2"/>
      <c r="B9" s="2" t="s">
        <v>12</v>
      </c>
      <c r="C9" s="2"/>
      <c r="D9" s="18">
        <v>5.4800000000000001E-2</v>
      </c>
      <c r="E9" s="19">
        <v>1229</v>
      </c>
      <c r="F9" s="17">
        <f t="shared" si="0"/>
        <v>67.349199999999996</v>
      </c>
      <c r="J9" t="s">
        <v>106</v>
      </c>
    </row>
    <row r="10" spans="1:10" x14ac:dyDescent="0.25">
      <c r="A10" s="2"/>
      <c r="B10" s="2" t="s">
        <v>13</v>
      </c>
      <c r="C10" s="2"/>
      <c r="D10" s="18">
        <v>6.0400000000000002E-2</v>
      </c>
      <c r="E10" s="19">
        <v>26510</v>
      </c>
      <c r="F10" s="17">
        <f t="shared" si="0"/>
        <v>1601.204</v>
      </c>
      <c r="J10" t="s">
        <v>109</v>
      </c>
    </row>
    <row r="11" spans="1:10" x14ac:dyDescent="0.25">
      <c r="A11" s="2"/>
      <c r="B11" s="2" t="s">
        <v>14</v>
      </c>
      <c r="C11" s="2"/>
      <c r="D11" s="18">
        <v>5.7000000000000002E-2</v>
      </c>
      <c r="E11" s="19">
        <v>37079</v>
      </c>
      <c r="F11" s="17">
        <f t="shared" si="0"/>
        <v>2113.5030000000002</v>
      </c>
      <c r="J11" t="s">
        <v>110</v>
      </c>
    </row>
    <row r="12" spans="1:10" x14ac:dyDescent="0.25">
      <c r="A12" s="2"/>
      <c r="B12" s="2" t="s">
        <v>15</v>
      </c>
      <c r="C12" s="2"/>
      <c r="D12" s="18">
        <v>5.6000000000000001E-2</v>
      </c>
      <c r="E12" s="19">
        <v>2886</v>
      </c>
      <c r="F12" s="17">
        <f t="shared" si="0"/>
        <v>161.61600000000001</v>
      </c>
    </row>
    <row r="13" spans="1:10" x14ac:dyDescent="0.25">
      <c r="A13" s="2"/>
      <c r="B13" s="2" t="s">
        <v>16</v>
      </c>
      <c r="C13" s="2"/>
      <c r="D13" s="18">
        <v>7.1199999999999999E-2</v>
      </c>
      <c r="E13" s="19">
        <v>10836</v>
      </c>
      <c r="F13" s="17">
        <f t="shared" si="0"/>
        <v>771.52319999999997</v>
      </c>
      <c r="G13" s="2"/>
      <c r="H13" s="16" t="s">
        <v>18</v>
      </c>
    </row>
    <row r="14" spans="1:10" x14ac:dyDescent="0.25">
      <c r="A14" s="2"/>
      <c r="B14" s="2" t="s">
        <v>17</v>
      </c>
      <c r="C14" s="2"/>
      <c r="D14" s="18">
        <f>(56.44/10887)*12</f>
        <v>6.2209975199779555E-2</v>
      </c>
      <c r="E14" s="19">
        <v>12279</v>
      </c>
      <c r="F14" s="17">
        <f t="shared" si="0"/>
        <v>763.87628547809311</v>
      </c>
      <c r="G14" s="2"/>
      <c r="H14" s="16">
        <f>SUM(E8:E14)</f>
        <v>90912</v>
      </c>
      <c r="I14" t="s">
        <v>18</v>
      </c>
      <c r="J14" t="s">
        <v>18</v>
      </c>
    </row>
    <row r="15" spans="1:10" x14ac:dyDescent="0.25">
      <c r="A15" s="2"/>
      <c r="B15" s="2"/>
      <c r="C15" s="2"/>
      <c r="D15" s="18"/>
      <c r="E15" s="19"/>
      <c r="F15" s="17"/>
      <c r="G15" s="2"/>
      <c r="H15" s="16"/>
    </row>
    <row r="16" spans="1:10" x14ac:dyDescent="0.25">
      <c r="A16" s="2" t="s">
        <v>19</v>
      </c>
      <c r="B16" s="2"/>
      <c r="C16" s="2"/>
      <c r="D16" s="18" t="s">
        <v>18</v>
      </c>
      <c r="E16" s="19"/>
      <c r="F16" s="17" t="s">
        <v>18</v>
      </c>
      <c r="G16" s="2"/>
      <c r="H16" s="16"/>
    </row>
    <row r="17" spans="1:9" x14ac:dyDescent="0.25">
      <c r="A17" s="2"/>
      <c r="B17" s="2" t="s">
        <v>21</v>
      </c>
      <c r="C17" s="1" t="s">
        <v>18</v>
      </c>
      <c r="D17" s="18">
        <v>3.0100000000000002E-2</v>
      </c>
      <c r="E17" s="19">
        <v>300</v>
      </c>
      <c r="F17" s="17">
        <f>D17*E17</f>
        <v>9.0300000000000011</v>
      </c>
      <c r="G17" s="2"/>
      <c r="H17" s="16">
        <f>+E17</f>
        <v>300</v>
      </c>
    </row>
    <row r="18" spans="1:9" x14ac:dyDescent="0.25">
      <c r="A18" s="2"/>
      <c r="B18" s="2" t="s">
        <v>34</v>
      </c>
      <c r="C18" s="1">
        <v>37194</v>
      </c>
      <c r="D18" s="18">
        <v>5.6500000000000002E-2</v>
      </c>
      <c r="E18" s="19">
        <v>6400</v>
      </c>
      <c r="F18" s="17">
        <f>D18*E18</f>
        <v>361.6</v>
      </c>
      <c r="G18" s="2" t="s">
        <v>18</v>
      </c>
      <c r="H18" s="16"/>
    </row>
    <row r="19" spans="1:9" x14ac:dyDescent="0.25">
      <c r="A19" s="2"/>
      <c r="B19" s="26" t="s">
        <v>35</v>
      </c>
      <c r="C19" s="27">
        <v>37097</v>
      </c>
      <c r="D19" s="28">
        <v>6.3E-2</v>
      </c>
      <c r="E19" s="29">
        <v>23681</v>
      </c>
      <c r="F19" s="30">
        <f>D19*E19</f>
        <v>1491.903</v>
      </c>
      <c r="G19" s="2"/>
      <c r="H19" s="16"/>
    </row>
    <row r="20" spans="1:9" x14ac:dyDescent="0.25">
      <c r="A20" s="2"/>
      <c r="B20" s="2" t="s">
        <v>20</v>
      </c>
      <c r="C20" s="1">
        <v>37266</v>
      </c>
      <c r="D20" s="18">
        <v>6.2E-2</v>
      </c>
      <c r="E20" s="19">
        <v>48761</v>
      </c>
      <c r="F20" s="17">
        <f>D20*E20</f>
        <v>3023.1819999999998</v>
      </c>
      <c r="G20" s="2"/>
      <c r="H20" s="16" t="s">
        <v>18</v>
      </c>
    </row>
    <row r="21" spans="1:9" x14ac:dyDescent="0.25">
      <c r="A21" s="2"/>
      <c r="B21" s="26" t="s">
        <v>39</v>
      </c>
      <c r="C21" s="27">
        <v>37525</v>
      </c>
      <c r="D21" s="28">
        <v>7.0000000000000007E-2</v>
      </c>
      <c r="E21" s="29">
        <v>26751</v>
      </c>
      <c r="F21" s="30">
        <f>D21*E21</f>
        <v>1872.5700000000002</v>
      </c>
      <c r="G21" s="2"/>
      <c r="H21" s="16">
        <f>SUM(E18:E21)</f>
        <v>105593</v>
      </c>
    </row>
    <row r="22" spans="1:9" x14ac:dyDescent="0.25">
      <c r="A22" s="2"/>
      <c r="B22" s="2"/>
      <c r="C22" s="1"/>
      <c r="D22" s="18"/>
      <c r="E22" s="19"/>
      <c r="F22" s="17"/>
      <c r="G22" s="2"/>
      <c r="H22" s="16"/>
    </row>
    <row r="23" spans="1:9" x14ac:dyDescent="0.25">
      <c r="A23" s="2" t="s">
        <v>22</v>
      </c>
      <c r="B23" s="2"/>
      <c r="C23" s="1"/>
      <c r="D23" s="18"/>
      <c r="E23" s="19"/>
      <c r="F23" s="17" t="s">
        <v>18</v>
      </c>
      <c r="G23" s="2"/>
      <c r="H23" s="16"/>
    </row>
    <row r="24" spans="1:9" x14ac:dyDescent="0.25">
      <c r="A24" s="2"/>
      <c r="B24" s="2" t="s">
        <v>38</v>
      </c>
      <c r="C24" s="1"/>
      <c r="D24" s="18"/>
      <c r="E24" s="19"/>
      <c r="F24" s="17" t="s">
        <v>18</v>
      </c>
      <c r="G24" s="2"/>
      <c r="H24" s="16"/>
    </row>
    <row r="25" spans="1:9" x14ac:dyDescent="0.25">
      <c r="A25" s="2"/>
      <c r="B25" s="2" t="s">
        <v>18</v>
      </c>
      <c r="C25" s="1" t="s">
        <v>18</v>
      </c>
      <c r="D25" s="18" t="s">
        <v>18</v>
      </c>
      <c r="E25" s="19" t="s">
        <v>18</v>
      </c>
      <c r="F25" s="17" t="s">
        <v>18</v>
      </c>
      <c r="G25" s="2"/>
      <c r="H25" s="16"/>
    </row>
    <row r="26" spans="1:9" x14ac:dyDescent="0.25">
      <c r="A26" s="2" t="s">
        <v>23</v>
      </c>
      <c r="B26" s="2"/>
      <c r="C26" s="1"/>
      <c r="D26" s="18"/>
      <c r="E26" s="19"/>
      <c r="F26" s="17" t="s">
        <v>18</v>
      </c>
      <c r="G26" s="2"/>
      <c r="H26" s="16"/>
    </row>
    <row r="27" spans="1:9" x14ac:dyDescent="0.25">
      <c r="A27" s="2"/>
      <c r="B27" s="2" t="s">
        <v>25</v>
      </c>
      <c r="C27" s="1">
        <v>37538</v>
      </c>
      <c r="D27" s="18">
        <v>4.7600000000000003E-2</v>
      </c>
      <c r="E27" s="19">
        <v>24496.57</v>
      </c>
      <c r="F27" s="17">
        <f>D27*E27</f>
        <v>1166.036732</v>
      </c>
      <c r="G27" s="2"/>
      <c r="H27" s="16"/>
    </row>
    <row r="28" spans="1:9" x14ac:dyDescent="0.25">
      <c r="A28" s="2"/>
      <c r="B28" s="26" t="s">
        <v>24</v>
      </c>
      <c r="C28" s="27">
        <v>37127</v>
      </c>
      <c r="D28" s="28">
        <v>7.0000000000000007E-2</v>
      </c>
      <c r="E28" s="29">
        <v>17948.21</v>
      </c>
      <c r="F28" s="30">
        <f>D28*E28</f>
        <v>1256.3747000000001</v>
      </c>
      <c r="G28" s="2" t="s">
        <v>18</v>
      </c>
      <c r="H28" s="16"/>
      <c r="I28" t="s">
        <v>18</v>
      </c>
    </row>
    <row r="29" spans="1:9" x14ac:dyDescent="0.25">
      <c r="A29" s="2"/>
      <c r="B29" s="26" t="s">
        <v>40</v>
      </c>
      <c r="C29" s="27">
        <v>37129</v>
      </c>
      <c r="D29" s="28">
        <v>6.2600000000000003E-2</v>
      </c>
      <c r="E29" s="29">
        <v>7518.62</v>
      </c>
      <c r="F29" s="30">
        <f>D29*E29</f>
        <v>470.66561200000001</v>
      </c>
      <c r="G29" s="2" t="s">
        <v>18</v>
      </c>
      <c r="H29" s="16">
        <f>SUM(E27:E29)</f>
        <v>49963.4</v>
      </c>
    </row>
    <row r="30" spans="1:9" x14ac:dyDescent="0.25">
      <c r="A30" s="2"/>
      <c r="B30" s="2" t="s">
        <v>18</v>
      </c>
      <c r="C30" s="1" t="s">
        <v>18</v>
      </c>
      <c r="D30" s="18" t="s">
        <v>18</v>
      </c>
      <c r="E30" s="19" t="s">
        <v>18</v>
      </c>
      <c r="F30" s="17" t="s">
        <v>18</v>
      </c>
      <c r="G30" s="2" t="s">
        <v>18</v>
      </c>
      <c r="H30" s="16"/>
    </row>
    <row r="31" spans="1:9" x14ac:dyDescent="0.25">
      <c r="A31" s="2" t="s">
        <v>26</v>
      </c>
      <c r="B31" s="2"/>
      <c r="C31" s="1"/>
      <c r="D31" s="18"/>
      <c r="E31" s="19"/>
      <c r="F31" s="17" t="s">
        <v>18</v>
      </c>
      <c r="G31" s="2"/>
      <c r="H31" s="16"/>
    </row>
    <row r="32" spans="1:9" x14ac:dyDescent="0.25">
      <c r="A32" s="2"/>
      <c r="B32" s="2">
        <v>1986</v>
      </c>
      <c r="C32" s="1">
        <v>2006</v>
      </c>
      <c r="D32" s="18">
        <v>0.05</v>
      </c>
      <c r="E32" s="19">
        <v>800</v>
      </c>
      <c r="F32" s="17">
        <f>D32*E32</f>
        <v>40</v>
      </c>
      <c r="G32" s="2"/>
      <c r="H32" s="16"/>
    </row>
    <row r="33" spans="1:8" x14ac:dyDescent="0.25">
      <c r="A33" s="2"/>
      <c r="B33" s="2">
        <v>1991</v>
      </c>
      <c r="C33" s="1">
        <f>B33+10</f>
        <v>2001</v>
      </c>
      <c r="D33" s="18">
        <v>0.05</v>
      </c>
      <c r="E33" s="19">
        <v>50</v>
      </c>
      <c r="F33" s="17">
        <f>D33*E33</f>
        <v>2.5</v>
      </c>
      <c r="G33" s="2"/>
      <c r="H33" s="16"/>
    </row>
    <row r="34" spans="1:8" x14ac:dyDescent="0.25">
      <c r="A34" s="2"/>
      <c r="B34" s="2">
        <v>1992</v>
      </c>
      <c r="C34" s="1">
        <f>B34+10</f>
        <v>2002</v>
      </c>
      <c r="D34" s="18">
        <v>0.05</v>
      </c>
      <c r="E34" s="19">
        <v>7600</v>
      </c>
      <c r="F34" s="17">
        <f>D34*E34</f>
        <v>380</v>
      </c>
      <c r="G34" s="2"/>
      <c r="H34" s="16"/>
    </row>
    <row r="35" spans="1:8" x14ac:dyDescent="0.25">
      <c r="A35" s="2"/>
      <c r="B35" s="2">
        <v>1992</v>
      </c>
      <c r="C35" s="1">
        <f>B35+10</f>
        <v>2002</v>
      </c>
      <c r="D35" s="18">
        <v>0.05</v>
      </c>
      <c r="E35" s="19">
        <v>7400</v>
      </c>
      <c r="F35" s="17">
        <f>D35*E35</f>
        <v>370</v>
      </c>
      <c r="G35" s="2"/>
      <c r="H35" s="16"/>
    </row>
    <row r="36" spans="1:8" x14ac:dyDescent="0.25">
      <c r="A36" s="2"/>
      <c r="B36" s="2">
        <v>1993</v>
      </c>
      <c r="C36" s="1">
        <f>B36+10</f>
        <v>2003</v>
      </c>
      <c r="D36" s="18">
        <v>0.05</v>
      </c>
      <c r="E36" s="19">
        <v>15000</v>
      </c>
      <c r="F36" s="17">
        <f>D36*E36</f>
        <v>750</v>
      </c>
      <c r="G36" s="2"/>
      <c r="H36" s="16">
        <f>SUM(E32:E36)</f>
        <v>30850</v>
      </c>
    </row>
    <row r="37" spans="1:8" x14ac:dyDescent="0.25">
      <c r="A37" s="2" t="s">
        <v>27</v>
      </c>
      <c r="B37" s="2"/>
      <c r="C37" s="1"/>
      <c r="D37" s="18"/>
      <c r="E37" s="19"/>
      <c r="F37" s="17" t="s">
        <v>18</v>
      </c>
      <c r="G37" s="2"/>
      <c r="H37" s="16"/>
    </row>
    <row r="38" spans="1:8" x14ac:dyDescent="0.25">
      <c r="A38" s="2"/>
      <c r="B38" s="2" t="s">
        <v>28</v>
      </c>
      <c r="C38" s="1"/>
      <c r="D38" s="18">
        <v>5.3999999999999999E-2</v>
      </c>
      <c r="E38" s="19">
        <v>20110.93</v>
      </c>
      <c r="F38" s="17">
        <f>D38*E38</f>
        <v>1085.9902199999999</v>
      </c>
      <c r="G38" s="2"/>
      <c r="H38" s="16">
        <f>E38</f>
        <v>20110.93</v>
      </c>
    </row>
    <row r="39" spans="1:8" x14ac:dyDescent="0.25">
      <c r="A39" s="2"/>
      <c r="B39" s="2"/>
      <c r="C39" s="1"/>
      <c r="D39" s="2"/>
      <c r="E39" s="20"/>
      <c r="F39" s="17"/>
      <c r="G39" s="2" t="s">
        <v>18</v>
      </c>
      <c r="H39" s="16"/>
    </row>
    <row r="40" spans="1:8" x14ac:dyDescent="0.25">
      <c r="A40" s="2" t="s">
        <v>18</v>
      </c>
      <c r="B40" s="2" t="s">
        <v>18</v>
      </c>
      <c r="C40" s="1" t="s">
        <v>18</v>
      </c>
      <c r="D40" s="2" t="s">
        <v>18</v>
      </c>
      <c r="E40" s="20"/>
      <c r="F40" s="2"/>
      <c r="G40" s="2"/>
      <c r="H40" s="16"/>
    </row>
    <row r="41" spans="1:8" x14ac:dyDescent="0.25">
      <c r="A41" s="2"/>
      <c r="B41" s="2"/>
      <c r="C41" s="1"/>
      <c r="D41" s="20"/>
      <c r="E41" s="19"/>
      <c r="F41" s="2"/>
      <c r="G41" s="2"/>
      <c r="H41" s="16"/>
    </row>
    <row r="42" spans="1:8" x14ac:dyDescent="0.25">
      <c r="A42" s="8" t="s">
        <v>29</v>
      </c>
      <c r="B42" s="8"/>
      <c r="C42" s="21"/>
      <c r="D42" s="45"/>
      <c r="E42" s="23">
        <f>SUM(E8:E38)</f>
        <v>297729.33</v>
      </c>
      <c r="F42" s="24">
        <f>SUM(F8:F39)</f>
        <v>17765.666449478093</v>
      </c>
      <c r="G42" s="25">
        <f>F42/E42</f>
        <v>5.9670528427542197E-2</v>
      </c>
      <c r="H42" s="23">
        <f>SUM(H8:H38)</f>
        <v>297729.33</v>
      </c>
    </row>
    <row r="43" spans="1:8" x14ac:dyDescent="0.25">
      <c r="A43" s="8"/>
      <c r="B43" s="8"/>
      <c r="C43" s="8"/>
      <c r="D43" s="22"/>
      <c r="E43" s="22"/>
      <c r="F43" s="2"/>
      <c r="G43" s="8"/>
      <c r="H43" s="24"/>
    </row>
    <row r="44" spans="1:8" x14ac:dyDescent="0.25">
      <c r="A44" s="2" t="s">
        <v>30</v>
      </c>
      <c r="B44" s="2"/>
      <c r="C44" s="16">
        <v>1032</v>
      </c>
      <c r="D44" s="18" t="s">
        <v>31</v>
      </c>
      <c r="E44" s="2"/>
      <c r="F44" s="17">
        <f>C44*12</f>
        <v>12384</v>
      </c>
      <c r="G44" s="2"/>
      <c r="H44" s="16"/>
    </row>
    <row r="45" spans="1:8" x14ac:dyDescent="0.25">
      <c r="A45" s="2" t="s">
        <v>32</v>
      </c>
      <c r="B45" s="2"/>
      <c r="C45" s="16">
        <v>49.8</v>
      </c>
      <c r="D45" s="18" t="s">
        <v>31</v>
      </c>
      <c r="E45" s="2"/>
      <c r="F45" s="17">
        <f>C45*12</f>
        <v>597.59999999999991</v>
      </c>
      <c r="G45" s="2"/>
      <c r="H45" s="16"/>
    </row>
    <row r="46" spans="1:8" x14ac:dyDescent="0.25">
      <c r="A46" s="2"/>
      <c r="B46" s="2"/>
      <c r="C46" s="2"/>
      <c r="D46" s="2"/>
      <c r="E46" s="2"/>
      <c r="F46" s="2"/>
      <c r="G46" s="2"/>
      <c r="H46" s="16"/>
    </row>
    <row r="47" spans="1:8" x14ac:dyDescent="0.25">
      <c r="A47" s="8" t="s">
        <v>33</v>
      </c>
      <c r="B47" s="8"/>
      <c r="C47" s="8"/>
      <c r="D47" s="8"/>
      <c r="E47" s="8"/>
      <c r="F47" s="24">
        <f>F42+F44+F45</f>
        <v>30747.266449478091</v>
      </c>
      <c r="G47" s="8"/>
      <c r="H47" s="16" t="s">
        <v>18</v>
      </c>
    </row>
    <row r="48" spans="1:8" x14ac:dyDescent="0.25">
      <c r="A48" s="2"/>
      <c r="B48" s="2"/>
      <c r="C48" s="2"/>
      <c r="D48" s="2"/>
      <c r="E48" s="2"/>
      <c r="F48" s="2"/>
      <c r="G48" s="2"/>
      <c r="H48" s="16"/>
    </row>
    <row r="49" spans="1:8" x14ac:dyDescent="0.25">
      <c r="A49" s="2"/>
      <c r="B49" s="2"/>
      <c r="C49" s="2"/>
      <c r="D49" s="2"/>
      <c r="E49" s="2"/>
      <c r="F49" s="2"/>
      <c r="G49" s="2"/>
      <c r="H49" s="16"/>
    </row>
    <row r="50" spans="1:8" x14ac:dyDescent="0.25">
      <c r="A50" s="2" t="s">
        <v>36</v>
      </c>
      <c r="B50" s="2"/>
      <c r="C50" s="2"/>
      <c r="D50" s="2" t="s">
        <v>37</v>
      </c>
      <c r="E50" s="2"/>
      <c r="F50" s="2"/>
      <c r="G50" s="2"/>
      <c r="H50" s="16"/>
    </row>
    <row r="51" spans="1:8" x14ac:dyDescent="0.25">
      <c r="A51" s="2"/>
      <c r="B51" s="2"/>
      <c r="C51" s="2"/>
      <c r="D51" s="2"/>
      <c r="E51" s="2"/>
      <c r="F51" s="2"/>
      <c r="G51" s="2"/>
      <c r="H51" s="16"/>
    </row>
    <row r="52" spans="1:8" x14ac:dyDescent="0.25">
      <c r="A52" s="2"/>
      <c r="B52" s="2"/>
      <c r="C52" s="2"/>
      <c r="D52" s="2"/>
      <c r="E52" s="2"/>
      <c r="F52" s="2"/>
      <c r="G52" s="2"/>
      <c r="H52" s="16"/>
    </row>
    <row r="53" spans="1:8" x14ac:dyDescent="0.25">
      <c r="A53" s="2"/>
      <c r="B53" s="2"/>
      <c r="C53" s="2"/>
      <c r="D53" s="2"/>
      <c r="E53" s="2"/>
      <c r="F53" s="2"/>
      <c r="G53" s="2"/>
      <c r="H53" s="16"/>
    </row>
    <row r="54" spans="1:8" x14ac:dyDescent="0.25">
      <c r="A54" s="2"/>
      <c r="B54" s="2"/>
      <c r="C54" s="2"/>
      <c r="D54" s="2"/>
      <c r="E54" s="2"/>
      <c r="F54" s="2"/>
      <c r="G54" s="2"/>
      <c r="H54" s="16"/>
    </row>
    <row r="55" spans="1:8" x14ac:dyDescent="0.25">
      <c r="A55" s="2"/>
      <c r="B55" s="2"/>
      <c r="C55" s="2"/>
      <c r="D55" s="2"/>
      <c r="E55" s="2"/>
      <c r="F55" s="2"/>
      <c r="G55" s="2"/>
      <c r="H55" s="16"/>
    </row>
    <row r="56" spans="1:8" x14ac:dyDescent="0.25">
      <c r="A56" s="2"/>
      <c r="B56" s="2"/>
      <c r="C56" s="2"/>
      <c r="D56" s="2"/>
      <c r="E56" s="2"/>
      <c r="F56" s="2"/>
      <c r="G56" s="2"/>
      <c r="H56" s="16"/>
    </row>
    <row r="57" spans="1:8" x14ac:dyDescent="0.25">
      <c r="A57" s="2"/>
      <c r="B57" s="2"/>
      <c r="C57" s="2"/>
      <c r="D57" s="2"/>
      <c r="E57" s="2"/>
      <c r="F57" s="2"/>
      <c r="G57" s="2"/>
      <c r="H57" s="16"/>
    </row>
    <row r="58" spans="1:8" x14ac:dyDescent="0.25">
      <c r="A58" s="2"/>
      <c r="B58" s="2"/>
      <c r="C58" s="2"/>
      <c r="D58" s="2"/>
      <c r="E58" s="2"/>
      <c r="F58" s="2"/>
      <c r="G58" s="2"/>
      <c r="H58" s="16"/>
    </row>
    <row r="59" spans="1:8" x14ac:dyDescent="0.25">
      <c r="A59" s="2"/>
      <c r="B59" s="2"/>
      <c r="C59" s="2"/>
      <c r="D59" s="2"/>
      <c r="E59" s="2"/>
      <c r="F59" s="2"/>
      <c r="G59" s="2"/>
      <c r="H59" s="16"/>
    </row>
    <row r="60" spans="1:8" x14ac:dyDescent="0.25">
      <c r="A60" s="2"/>
      <c r="B60" s="2"/>
      <c r="C60" s="2"/>
      <c r="D60" s="2"/>
      <c r="E60" s="2"/>
      <c r="F60" s="2"/>
      <c r="G60" s="2"/>
      <c r="H60" s="16"/>
    </row>
    <row r="61" spans="1:8" x14ac:dyDescent="0.25">
      <c r="A61" s="2"/>
      <c r="B61" s="2"/>
      <c r="C61" s="2"/>
      <c r="D61" s="2"/>
      <c r="E61" s="2"/>
      <c r="F61" s="2"/>
      <c r="G61" s="2"/>
      <c r="H61" s="16"/>
    </row>
    <row r="62" spans="1:8" x14ac:dyDescent="0.25">
      <c r="A62" s="2"/>
      <c r="B62" s="2"/>
      <c r="C62" s="2"/>
      <c r="D62" s="2"/>
      <c r="E62" s="2"/>
      <c r="F62" s="2"/>
      <c r="G62" s="2"/>
      <c r="H62" s="16"/>
    </row>
    <row r="63" spans="1:8" x14ac:dyDescent="0.25">
      <c r="A63" s="2"/>
      <c r="B63" s="2"/>
      <c r="C63" s="2"/>
      <c r="D63" s="2"/>
      <c r="E63" s="2"/>
      <c r="F63" s="2"/>
      <c r="G63" s="2"/>
      <c r="H63" s="16"/>
    </row>
    <row r="64" spans="1:8" x14ac:dyDescent="0.25">
      <c r="A64" s="2"/>
      <c r="B64" s="2"/>
      <c r="C64" s="2"/>
      <c r="D64" s="2"/>
      <c r="E64" s="2"/>
      <c r="F64" s="2"/>
      <c r="G64" s="2"/>
      <c r="H64" s="16"/>
    </row>
  </sheetData>
  <phoneticPr fontId="0" type="noConversion"/>
  <pageMargins left="0.5" right="0.5" top="0.5" bottom="0.5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2"/>
  <sheetViews>
    <sheetView workbookViewId="0">
      <pane xSplit="3" topLeftCell="D1" activePane="topRight" state="frozen"/>
      <selection pane="topRight" activeCell="D1" sqref="D1"/>
    </sheetView>
  </sheetViews>
  <sheetFormatPr defaultRowHeight="12.75" x14ac:dyDescent="0.2"/>
  <cols>
    <col min="1" max="1" width="5.25" style="32" bestFit="1" customWidth="1"/>
    <col min="2" max="2" width="5.875" style="32" hidden="1" customWidth="1"/>
    <col min="3" max="3" width="5.375" style="33" bestFit="1" customWidth="1"/>
    <col min="4" max="4" width="10.125" style="34" customWidth="1"/>
    <col min="5" max="6" width="10.5" style="32" customWidth="1"/>
    <col min="7" max="7" width="1.5" style="32" customWidth="1"/>
    <col min="8" max="8" width="10.375" style="32" customWidth="1"/>
    <col min="9" max="9" width="9.625" style="32" customWidth="1"/>
    <col min="10" max="10" width="1.25" style="32" customWidth="1"/>
    <col min="11" max="18" width="10.375" style="32" customWidth="1"/>
    <col min="19" max="19" width="1.25" style="32" customWidth="1"/>
    <col min="20" max="20" width="9.125" style="32" customWidth="1"/>
    <col min="21" max="21" width="8" style="32" customWidth="1"/>
    <col min="22" max="22" width="8.625" style="32" bestFit="1" customWidth="1"/>
    <col min="23" max="23" width="9.75" style="32" customWidth="1"/>
    <col min="24" max="24" width="8.625" style="32" bestFit="1" customWidth="1"/>
    <col min="25" max="16384" width="9" style="32"/>
  </cols>
  <sheetData>
    <row r="1" spans="1:27" x14ac:dyDescent="0.2">
      <c r="E1" s="32" t="s">
        <v>42</v>
      </c>
      <c r="H1" s="32" t="s">
        <v>41</v>
      </c>
      <c r="K1" s="32" t="s">
        <v>10</v>
      </c>
      <c r="T1" s="32" t="s">
        <v>43</v>
      </c>
    </row>
    <row r="3" spans="1:27" x14ac:dyDescent="0.2">
      <c r="E3" s="32" t="s">
        <v>44</v>
      </c>
      <c r="F3" s="32" t="s">
        <v>44</v>
      </c>
      <c r="H3" s="32" t="s">
        <v>44</v>
      </c>
      <c r="I3" s="32" t="s">
        <v>44</v>
      </c>
      <c r="K3" s="32" t="s">
        <v>45</v>
      </c>
      <c r="L3" s="32" t="s">
        <v>46</v>
      </c>
      <c r="M3" s="32" t="s">
        <v>46</v>
      </c>
      <c r="N3" s="32" t="s">
        <v>46</v>
      </c>
      <c r="O3" s="32" t="s">
        <v>47</v>
      </c>
      <c r="P3" s="32" t="s">
        <v>48</v>
      </c>
      <c r="Q3" s="32" t="s">
        <v>49</v>
      </c>
      <c r="R3" s="32" t="s">
        <v>50</v>
      </c>
      <c r="T3" s="32">
        <v>1986</v>
      </c>
      <c r="U3" s="32">
        <v>1991</v>
      </c>
      <c r="V3" s="32">
        <v>1992</v>
      </c>
      <c r="W3" s="32">
        <v>1992</v>
      </c>
      <c r="X3" s="32">
        <v>1993</v>
      </c>
    </row>
    <row r="4" spans="1:27" x14ac:dyDescent="0.2">
      <c r="K4" s="32" t="s">
        <v>51</v>
      </c>
      <c r="L4" s="32" t="s">
        <v>52</v>
      </c>
      <c r="M4" s="32" t="s">
        <v>53</v>
      </c>
      <c r="N4" s="32" t="s">
        <v>54</v>
      </c>
    </row>
    <row r="5" spans="1:27" s="35" customFormat="1" x14ac:dyDescent="0.2">
      <c r="C5" s="36"/>
      <c r="D5" s="37"/>
      <c r="E5" s="35">
        <v>6.2E-2</v>
      </c>
      <c r="F5" s="35">
        <v>7.0000000000000007E-2</v>
      </c>
      <c r="H5" s="35">
        <v>4.7500000000000001E-2</v>
      </c>
      <c r="I5" s="35">
        <v>5.2499999999999998E-2</v>
      </c>
      <c r="L5" s="38" t="s">
        <v>55</v>
      </c>
      <c r="M5" s="38"/>
      <c r="N5" s="38" t="s">
        <v>56</v>
      </c>
      <c r="O5" s="35">
        <v>5.91E-2</v>
      </c>
      <c r="P5" s="35">
        <v>0.05</v>
      </c>
      <c r="Q5" s="35">
        <v>4.65E-2</v>
      </c>
      <c r="R5" s="35">
        <v>6.4500000000000002E-2</v>
      </c>
      <c r="T5" s="35">
        <v>0.06</v>
      </c>
      <c r="U5" s="35">
        <v>0.06</v>
      </c>
      <c r="V5" s="35">
        <v>0.06</v>
      </c>
      <c r="W5" s="35">
        <v>0.06</v>
      </c>
      <c r="X5" s="35">
        <v>0.04</v>
      </c>
    </row>
    <row r="6" spans="1:27" s="39" customFormat="1" x14ac:dyDescent="0.2">
      <c r="C6" s="40"/>
      <c r="D6" s="41">
        <f>SUM(E6:X6)</f>
        <v>299537.32999999996</v>
      </c>
      <c r="E6" s="39">
        <v>49498.35</v>
      </c>
      <c r="F6" s="39">
        <v>27212.02</v>
      </c>
      <c r="H6" s="39">
        <v>24781</v>
      </c>
      <c r="I6" s="39">
        <v>20174.96</v>
      </c>
      <c r="K6" s="42">
        <v>16210</v>
      </c>
      <c r="L6" s="42">
        <v>3010</v>
      </c>
      <c r="M6" s="42">
        <v>10719</v>
      </c>
      <c r="N6" s="42">
        <v>33995</v>
      </c>
      <c r="O6" s="39">
        <v>23123</v>
      </c>
      <c r="P6" s="39">
        <v>9754</v>
      </c>
      <c r="Q6" s="39">
        <v>9648</v>
      </c>
      <c r="R6" s="39">
        <v>9712</v>
      </c>
      <c r="T6" s="39">
        <v>1600</v>
      </c>
      <c r="U6" s="39">
        <v>100</v>
      </c>
      <c r="V6" s="39">
        <v>15200</v>
      </c>
      <c r="W6" s="39">
        <v>14800</v>
      </c>
      <c r="X6" s="39">
        <v>30000</v>
      </c>
    </row>
    <row r="7" spans="1:27" x14ac:dyDescent="0.2">
      <c r="A7" s="43" t="s">
        <v>105</v>
      </c>
      <c r="E7" s="44">
        <v>37266</v>
      </c>
      <c r="F7" s="44">
        <v>37525</v>
      </c>
      <c r="G7" s="44"/>
      <c r="H7" s="44">
        <v>37538</v>
      </c>
      <c r="I7" s="44">
        <v>38557</v>
      </c>
      <c r="P7" s="44">
        <v>38972</v>
      </c>
      <c r="Q7" s="44">
        <v>38607</v>
      </c>
      <c r="R7" s="44">
        <v>39736</v>
      </c>
      <c r="T7" s="44">
        <v>35339</v>
      </c>
      <c r="U7" s="44">
        <v>37865</v>
      </c>
      <c r="V7" s="44">
        <v>38434</v>
      </c>
      <c r="W7" s="44">
        <v>38652</v>
      </c>
      <c r="X7" s="44">
        <v>41204</v>
      </c>
    </row>
    <row r="8" spans="1:27" x14ac:dyDescent="0.2">
      <c r="B8" s="32">
        <f>1/4</f>
        <v>0.25</v>
      </c>
      <c r="C8" s="33" t="s">
        <v>57</v>
      </c>
      <c r="D8" s="41">
        <f t="shared" ref="D8:D55" si="0">SUM(E8:X8)</f>
        <v>49498.35</v>
      </c>
      <c r="E8" s="39">
        <f>E6</f>
        <v>49498.35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x14ac:dyDescent="0.2">
      <c r="A9" s="32">
        <v>2.4</v>
      </c>
      <c r="B9" s="32">
        <f>B8+1/4</f>
        <v>0.5</v>
      </c>
      <c r="C9" s="33" t="s">
        <v>58</v>
      </c>
      <c r="D9" s="41">
        <f t="shared" si="0"/>
        <v>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">
      <c r="B10" s="32">
        <f t="shared" ref="B10:B55" si="1">B9+1/4</f>
        <v>0.75</v>
      </c>
      <c r="C10" s="33" t="s">
        <v>59</v>
      </c>
      <c r="D10" s="41">
        <f t="shared" si="0"/>
        <v>51993.020000000004</v>
      </c>
      <c r="E10" s="39"/>
      <c r="F10" s="39">
        <f>F6</f>
        <v>27212.02</v>
      </c>
      <c r="G10" s="39"/>
      <c r="H10" s="39">
        <f>+H6</f>
        <v>24781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x14ac:dyDescent="0.2">
      <c r="A11" s="32">
        <v>2.8</v>
      </c>
      <c r="B11" s="32">
        <f t="shared" si="1"/>
        <v>1</v>
      </c>
      <c r="C11" s="33" t="s">
        <v>60</v>
      </c>
      <c r="D11" s="41">
        <f t="shared" si="0"/>
        <v>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">
      <c r="B12" s="32">
        <f t="shared" si="1"/>
        <v>1.25</v>
      </c>
      <c r="C12" s="33" t="s">
        <v>61</v>
      </c>
      <c r="D12" s="41">
        <f t="shared" si="0"/>
        <v>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x14ac:dyDescent="0.2">
      <c r="B13" s="32">
        <f t="shared" si="1"/>
        <v>1.5</v>
      </c>
      <c r="C13" s="33" t="s">
        <v>62</v>
      </c>
      <c r="D13" s="41">
        <f t="shared" si="0"/>
        <v>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">
      <c r="B14" s="32">
        <f t="shared" si="1"/>
        <v>1.75</v>
      </c>
      <c r="C14" s="33" t="s">
        <v>63</v>
      </c>
      <c r="D14" s="41">
        <f t="shared" si="0"/>
        <v>100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>
        <f>U6</f>
        <v>100</v>
      </c>
      <c r="V14" s="39"/>
      <c r="W14" s="39"/>
      <c r="X14" s="39"/>
      <c r="Y14" s="39"/>
      <c r="Z14" s="39"/>
      <c r="AA14" s="39"/>
    </row>
    <row r="15" spans="1:27" x14ac:dyDescent="0.2">
      <c r="A15" s="32">
        <v>3.65</v>
      </c>
      <c r="B15" s="32">
        <f t="shared" si="1"/>
        <v>2</v>
      </c>
      <c r="C15" s="33" t="s">
        <v>64</v>
      </c>
      <c r="D15" s="41">
        <f t="shared" si="0"/>
        <v>0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">
      <c r="B16" s="32">
        <f t="shared" si="1"/>
        <v>2.25</v>
      </c>
      <c r="C16" s="33" t="s">
        <v>65</v>
      </c>
      <c r="D16" s="41">
        <f t="shared" si="0"/>
        <v>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x14ac:dyDescent="0.2">
      <c r="B17" s="32">
        <f t="shared" si="1"/>
        <v>2.5</v>
      </c>
      <c r="C17" s="33" t="s">
        <v>66</v>
      </c>
      <c r="D17" s="41">
        <f t="shared" si="0"/>
        <v>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">
      <c r="B18" s="32">
        <f t="shared" si="1"/>
        <v>2.75</v>
      </c>
      <c r="C18" s="33" t="s">
        <v>67</v>
      </c>
      <c r="D18" s="41">
        <f t="shared" si="0"/>
        <v>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x14ac:dyDescent="0.2">
      <c r="A19" s="32">
        <v>4.3</v>
      </c>
      <c r="B19" s="32">
        <f t="shared" si="1"/>
        <v>3</v>
      </c>
      <c r="C19" s="33" t="s">
        <v>68</v>
      </c>
      <c r="D19" s="41">
        <f t="shared" si="0"/>
        <v>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">
      <c r="B20" s="32">
        <f t="shared" si="1"/>
        <v>3.25</v>
      </c>
      <c r="C20" s="33" t="s">
        <v>69</v>
      </c>
      <c r="D20" s="41">
        <f t="shared" si="0"/>
        <v>15200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>
        <f>V6</f>
        <v>15200</v>
      </c>
      <c r="W20" s="39"/>
      <c r="X20" s="39"/>
      <c r="Y20" s="39"/>
      <c r="Z20" s="39"/>
      <c r="AA20" s="39"/>
    </row>
    <row r="21" spans="1:27" x14ac:dyDescent="0.2">
      <c r="B21" s="32">
        <f t="shared" si="1"/>
        <v>3.5</v>
      </c>
      <c r="C21" s="33" t="s">
        <v>70</v>
      </c>
      <c r="D21" s="41">
        <f t="shared" si="0"/>
        <v>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">
      <c r="B22" s="32">
        <f t="shared" si="1"/>
        <v>3.75</v>
      </c>
      <c r="C22" s="33" t="s">
        <v>71</v>
      </c>
      <c r="D22" s="41">
        <f t="shared" si="0"/>
        <v>29822.959999999999</v>
      </c>
      <c r="E22" s="39"/>
      <c r="F22" s="39"/>
      <c r="G22" s="39"/>
      <c r="H22" s="39"/>
      <c r="I22" s="39">
        <f>I6</f>
        <v>20174.96</v>
      </c>
      <c r="J22" s="39"/>
      <c r="K22" s="39"/>
      <c r="L22" s="39"/>
      <c r="M22" s="39"/>
      <c r="N22" s="39"/>
      <c r="O22" s="39"/>
      <c r="P22" s="39"/>
      <c r="Q22" s="39">
        <f>Q6</f>
        <v>9648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x14ac:dyDescent="0.2">
      <c r="A23" s="32">
        <v>4.8</v>
      </c>
      <c r="B23" s="32">
        <f t="shared" si="1"/>
        <v>4</v>
      </c>
      <c r="C23" s="33" t="s">
        <v>72</v>
      </c>
      <c r="D23" s="41">
        <f t="shared" si="0"/>
        <v>14800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>
        <f>W6</f>
        <v>14800</v>
      </c>
      <c r="X23" s="39"/>
      <c r="Y23" s="39"/>
      <c r="Z23" s="39"/>
      <c r="AA23" s="39"/>
    </row>
    <row r="24" spans="1:27" x14ac:dyDescent="0.2">
      <c r="B24" s="32">
        <f t="shared" si="1"/>
        <v>4.25</v>
      </c>
      <c r="C24" s="33" t="s">
        <v>73</v>
      </c>
      <c r="D24" s="41">
        <f t="shared" si="0"/>
        <v>0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">
      <c r="B25" s="32">
        <f t="shared" si="1"/>
        <v>4.5</v>
      </c>
      <c r="C25" s="33" t="s">
        <v>74</v>
      </c>
      <c r="D25" s="41">
        <f t="shared" si="0"/>
        <v>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x14ac:dyDescent="0.2">
      <c r="B26" s="32">
        <f t="shared" si="1"/>
        <v>4.75</v>
      </c>
      <c r="C26" s="33" t="s">
        <v>75</v>
      </c>
      <c r="D26" s="41">
        <f t="shared" si="0"/>
        <v>9754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>P6</f>
        <v>9754</v>
      </c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">
      <c r="A27" s="32">
        <v>5</v>
      </c>
      <c r="B27" s="32">
        <f t="shared" si="1"/>
        <v>5</v>
      </c>
      <c r="C27" s="33" t="s">
        <v>76</v>
      </c>
      <c r="D27" s="41">
        <f t="shared" si="0"/>
        <v>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x14ac:dyDescent="0.2">
      <c r="B28" s="32">
        <f t="shared" si="1"/>
        <v>5.25</v>
      </c>
      <c r="C28" s="33" t="s">
        <v>77</v>
      </c>
      <c r="D28" s="41">
        <f t="shared" si="0"/>
        <v>0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">
      <c r="B29" s="32">
        <f t="shared" si="1"/>
        <v>5.5</v>
      </c>
      <c r="C29" s="33" t="s">
        <v>78</v>
      </c>
      <c r="D29" s="41">
        <f t="shared" si="0"/>
        <v>0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x14ac:dyDescent="0.2">
      <c r="B30" s="32">
        <f t="shared" si="1"/>
        <v>5.75</v>
      </c>
      <c r="C30" s="33" t="s">
        <v>79</v>
      </c>
      <c r="D30" s="41">
        <f t="shared" si="0"/>
        <v>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">
      <c r="B31" s="32">
        <f t="shared" si="1"/>
        <v>6</v>
      </c>
      <c r="C31" s="33" t="s">
        <v>80</v>
      </c>
      <c r="D31" s="41">
        <f t="shared" si="0"/>
        <v>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x14ac:dyDescent="0.2">
      <c r="B32" s="32">
        <f t="shared" si="1"/>
        <v>6.25</v>
      </c>
      <c r="C32" s="33" t="s">
        <v>81</v>
      </c>
      <c r="D32" s="41">
        <f t="shared" si="0"/>
        <v>0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2:27" x14ac:dyDescent="0.2">
      <c r="B33" s="32">
        <f t="shared" si="1"/>
        <v>6.5</v>
      </c>
      <c r="C33" s="33" t="s">
        <v>82</v>
      </c>
      <c r="D33" s="41">
        <f t="shared" si="0"/>
        <v>0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2:27" x14ac:dyDescent="0.2">
      <c r="B34" s="32">
        <f t="shared" si="1"/>
        <v>6.75</v>
      </c>
      <c r="C34" s="33" t="s">
        <v>83</v>
      </c>
      <c r="D34" s="41">
        <f t="shared" si="0"/>
        <v>0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2:27" x14ac:dyDescent="0.2">
      <c r="B35" s="32">
        <f t="shared" si="1"/>
        <v>7</v>
      </c>
      <c r="C35" s="33" t="s">
        <v>84</v>
      </c>
      <c r="D35" s="41">
        <f t="shared" si="0"/>
        <v>9712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>
        <f>R6</f>
        <v>9712</v>
      </c>
      <c r="S35" s="39"/>
      <c r="T35" s="39"/>
      <c r="U35" s="39"/>
      <c r="V35" s="39"/>
      <c r="W35" s="39"/>
      <c r="X35" s="39"/>
      <c r="Y35" s="39"/>
      <c r="Z35" s="39"/>
      <c r="AA35" s="39"/>
    </row>
    <row r="36" spans="2:27" x14ac:dyDescent="0.2">
      <c r="B36" s="32">
        <f t="shared" si="1"/>
        <v>7.25</v>
      </c>
      <c r="C36" s="33" t="s">
        <v>85</v>
      </c>
      <c r="D36" s="41">
        <f t="shared" si="0"/>
        <v>0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2:27" x14ac:dyDescent="0.2">
      <c r="B37" s="32">
        <f t="shared" si="1"/>
        <v>7.5</v>
      </c>
      <c r="C37" s="33" t="s">
        <v>86</v>
      </c>
      <c r="D37" s="41">
        <f t="shared" si="0"/>
        <v>0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2:27" x14ac:dyDescent="0.2">
      <c r="B38" s="32">
        <f t="shared" si="1"/>
        <v>7.75</v>
      </c>
      <c r="C38" s="33" t="s">
        <v>87</v>
      </c>
      <c r="D38" s="41">
        <f t="shared" si="0"/>
        <v>0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2:27" x14ac:dyDescent="0.2">
      <c r="B39" s="32">
        <f t="shared" si="1"/>
        <v>8</v>
      </c>
      <c r="C39" s="33" t="s">
        <v>88</v>
      </c>
      <c r="D39" s="41">
        <f t="shared" si="0"/>
        <v>0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2:27" x14ac:dyDescent="0.2">
      <c r="B40" s="32">
        <f t="shared" si="1"/>
        <v>8.25</v>
      </c>
      <c r="C40" s="33" t="s">
        <v>89</v>
      </c>
      <c r="D40" s="41">
        <f t="shared" si="0"/>
        <v>0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2:27" x14ac:dyDescent="0.2">
      <c r="B41" s="32">
        <f t="shared" si="1"/>
        <v>8.5</v>
      </c>
      <c r="C41" s="33" t="s">
        <v>90</v>
      </c>
      <c r="D41" s="41">
        <f t="shared" si="0"/>
        <v>0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2:27" x14ac:dyDescent="0.2">
      <c r="B42" s="32">
        <f t="shared" si="1"/>
        <v>8.75</v>
      </c>
      <c r="C42" s="33" t="s">
        <v>91</v>
      </c>
      <c r="D42" s="41">
        <f t="shared" si="0"/>
        <v>0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2:27" x14ac:dyDescent="0.2">
      <c r="B43" s="32">
        <f t="shared" si="1"/>
        <v>9</v>
      </c>
      <c r="C43" s="33" t="s">
        <v>92</v>
      </c>
      <c r="D43" s="41">
        <f t="shared" si="0"/>
        <v>0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2:27" x14ac:dyDescent="0.2">
      <c r="B44" s="32">
        <f t="shared" si="1"/>
        <v>9.25</v>
      </c>
      <c r="C44" s="33" t="s">
        <v>93</v>
      </c>
      <c r="D44" s="41">
        <f t="shared" si="0"/>
        <v>0</v>
      </c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2:27" x14ac:dyDescent="0.2">
      <c r="B45" s="32">
        <f t="shared" si="1"/>
        <v>9.5</v>
      </c>
      <c r="C45" s="33" t="s">
        <v>94</v>
      </c>
      <c r="D45" s="41">
        <f t="shared" si="0"/>
        <v>0</v>
      </c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2:27" x14ac:dyDescent="0.2">
      <c r="B46" s="32">
        <f t="shared" si="1"/>
        <v>9.75</v>
      </c>
      <c r="C46" s="33" t="s">
        <v>95</v>
      </c>
      <c r="D46" s="41">
        <f t="shared" si="0"/>
        <v>0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2:27" x14ac:dyDescent="0.2">
      <c r="B47" s="32">
        <f t="shared" si="1"/>
        <v>10</v>
      </c>
      <c r="C47" s="33" t="s">
        <v>96</v>
      </c>
      <c r="D47" s="41">
        <f t="shared" si="0"/>
        <v>0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2:27" x14ac:dyDescent="0.2">
      <c r="B48" s="32">
        <f t="shared" si="1"/>
        <v>10.25</v>
      </c>
      <c r="C48" s="33" t="s">
        <v>97</v>
      </c>
      <c r="D48" s="41">
        <f t="shared" si="0"/>
        <v>0</v>
      </c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2:27" x14ac:dyDescent="0.2">
      <c r="B49" s="32">
        <f t="shared" si="1"/>
        <v>10.5</v>
      </c>
      <c r="C49" s="33" t="s">
        <v>98</v>
      </c>
      <c r="D49" s="41">
        <f t="shared" si="0"/>
        <v>0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2:27" x14ac:dyDescent="0.2">
      <c r="B50" s="32">
        <f t="shared" si="1"/>
        <v>10.75</v>
      </c>
      <c r="C50" s="33" t="s">
        <v>99</v>
      </c>
      <c r="D50" s="41">
        <f t="shared" si="0"/>
        <v>0</v>
      </c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2:27" x14ac:dyDescent="0.2">
      <c r="B51" s="32">
        <f t="shared" si="1"/>
        <v>11</v>
      </c>
      <c r="C51" s="33" t="s">
        <v>100</v>
      </c>
      <c r="D51" s="41">
        <f t="shared" si="0"/>
        <v>0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2:27" x14ac:dyDescent="0.2">
      <c r="B52" s="32">
        <f t="shared" si="1"/>
        <v>11.25</v>
      </c>
      <c r="C52" s="33" t="s">
        <v>101</v>
      </c>
      <c r="D52" s="41">
        <f t="shared" si="0"/>
        <v>0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2:27" x14ac:dyDescent="0.2">
      <c r="B53" s="32">
        <f t="shared" si="1"/>
        <v>11.5</v>
      </c>
      <c r="C53" s="33" t="s">
        <v>102</v>
      </c>
      <c r="D53" s="41">
        <f t="shared" si="0"/>
        <v>0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2:27" x14ac:dyDescent="0.2">
      <c r="B54" s="32">
        <f t="shared" si="1"/>
        <v>11.75</v>
      </c>
      <c r="C54" s="33" t="s">
        <v>103</v>
      </c>
      <c r="D54" s="41">
        <f t="shared" si="0"/>
        <v>0</v>
      </c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2:27" x14ac:dyDescent="0.2">
      <c r="B55" s="32">
        <f t="shared" si="1"/>
        <v>12</v>
      </c>
      <c r="C55" s="33" t="s">
        <v>104</v>
      </c>
      <c r="D55" s="41">
        <f t="shared" si="0"/>
        <v>30000</v>
      </c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>
        <f>X6</f>
        <v>30000</v>
      </c>
      <c r="Y55" s="39"/>
      <c r="Z55" s="39"/>
      <c r="AA55" s="39"/>
    </row>
    <row r="56" spans="2:27" hidden="1" x14ac:dyDescent="0.2">
      <c r="D56" s="41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2:27" hidden="1" x14ac:dyDescent="0.2">
      <c r="D57" s="41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2:27" hidden="1" x14ac:dyDescent="0.2">
      <c r="D58" s="41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2:27" hidden="1" x14ac:dyDescent="0.2">
      <c r="D59" s="41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2:27" hidden="1" x14ac:dyDescent="0.2">
      <c r="D60" s="41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2:27" hidden="1" x14ac:dyDescent="0.2">
      <c r="D61" s="41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2:27" hidden="1" x14ac:dyDescent="0.2">
      <c r="D62" s="41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</sheetData>
  <phoneticPr fontId="0" type="noConversion"/>
  <pageMargins left="0" right="0" top="0" bottom="0" header="0" footer="0"/>
  <pageSetup scale="85" fitToWidth="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showGridLines="0" tabSelected="1" workbookViewId="0">
      <selection activeCell="D20" sqref="D20"/>
    </sheetView>
  </sheetViews>
  <sheetFormatPr defaultRowHeight="15.75" x14ac:dyDescent="0.25"/>
  <cols>
    <col min="1" max="1" width="8.25" bestFit="1" customWidth="1"/>
    <col min="2" max="2" width="8.25" customWidth="1"/>
    <col min="3" max="4" width="8.375" bestFit="1" customWidth="1"/>
    <col min="5" max="5" width="8.875" bestFit="1" customWidth="1"/>
    <col min="6" max="8" width="8.375" bestFit="1" customWidth="1"/>
    <col min="9" max="9" width="8.875" bestFit="1" customWidth="1"/>
    <col min="10" max="16" width="9.5" customWidth="1"/>
  </cols>
  <sheetData>
    <row r="1" spans="1:16" x14ac:dyDescent="0.25">
      <c r="A1" s="46"/>
      <c r="B1" s="46"/>
      <c r="C1" s="47">
        <v>37256</v>
      </c>
      <c r="D1" s="47">
        <v>37225</v>
      </c>
      <c r="E1" s="47">
        <v>37190</v>
      </c>
      <c r="F1" s="47">
        <v>37162</v>
      </c>
      <c r="G1" s="47">
        <v>37134</v>
      </c>
      <c r="H1" s="47">
        <v>37099</v>
      </c>
      <c r="I1" s="47">
        <v>37071</v>
      </c>
      <c r="J1" s="47">
        <v>37036</v>
      </c>
      <c r="K1" s="47">
        <v>37008</v>
      </c>
      <c r="L1" s="47">
        <v>36980</v>
      </c>
      <c r="M1" s="47">
        <v>36945</v>
      </c>
      <c r="N1" s="47">
        <v>36917</v>
      </c>
    </row>
    <row r="2" spans="1:16" x14ac:dyDescent="0.25">
      <c r="A2" s="46" t="s">
        <v>111</v>
      </c>
      <c r="B2" s="48">
        <f>(E2-N2)/N2</f>
        <v>5.4112554112552957E-3</v>
      </c>
      <c r="C2">
        <v>11.37</v>
      </c>
      <c r="D2">
        <v>11.83</v>
      </c>
      <c r="E2">
        <v>9.2899999999999991</v>
      </c>
      <c r="F2">
        <v>9.32</v>
      </c>
      <c r="G2">
        <v>9.52</v>
      </c>
      <c r="H2">
        <v>9.4499999999999993</v>
      </c>
      <c r="I2">
        <v>9.41</v>
      </c>
      <c r="J2">
        <v>9.34</v>
      </c>
      <c r="K2">
        <v>9.2799999999999994</v>
      </c>
      <c r="L2">
        <v>9.35</v>
      </c>
      <c r="M2">
        <v>9.25</v>
      </c>
      <c r="N2">
        <v>9.24</v>
      </c>
    </row>
    <row r="3" spans="1:16" x14ac:dyDescent="0.25">
      <c r="A3" s="46" t="s">
        <v>112</v>
      </c>
      <c r="B3" s="49">
        <f>(C3-N3)/N3</f>
        <v>-0.12905482971628487</v>
      </c>
      <c r="C3">
        <v>796.61</v>
      </c>
      <c r="D3">
        <v>798.7</v>
      </c>
      <c r="E3">
        <v>803.24</v>
      </c>
      <c r="F3">
        <v>903.98</v>
      </c>
      <c r="G3">
        <v>906.03</v>
      </c>
      <c r="H3">
        <v>901.67</v>
      </c>
      <c r="I3">
        <v>906.72</v>
      </c>
      <c r="J3">
        <v>907.26</v>
      </c>
      <c r="K3">
        <v>906.45</v>
      </c>
      <c r="L3">
        <v>914.37</v>
      </c>
      <c r="M3">
        <v>914.16</v>
      </c>
      <c r="N3">
        <v>914.65</v>
      </c>
    </row>
    <row r="4" spans="1:16" x14ac:dyDescent="0.25">
      <c r="A4" s="46" t="s">
        <v>113</v>
      </c>
      <c r="B4" s="49">
        <f>(C4-N4)/N4</f>
        <v>-6.5789473684210495E-2</v>
      </c>
      <c r="C4">
        <v>8.52</v>
      </c>
      <c r="D4">
        <v>8.4600000000000009</v>
      </c>
      <c r="E4">
        <v>8.43</v>
      </c>
      <c r="F4">
        <v>8.6300000000000008</v>
      </c>
      <c r="G4">
        <v>8.82</v>
      </c>
      <c r="H4">
        <v>8.83</v>
      </c>
      <c r="I4">
        <v>8.85</v>
      </c>
      <c r="J4">
        <v>8.91</v>
      </c>
      <c r="K4">
        <v>8.3000000000000007</v>
      </c>
      <c r="L4">
        <v>9.02</v>
      </c>
      <c r="M4">
        <v>9.11</v>
      </c>
      <c r="N4">
        <v>9.1199999999999992</v>
      </c>
    </row>
    <row r="5" spans="1:16" x14ac:dyDescent="0.25">
      <c r="A5" s="46" t="s">
        <v>114</v>
      </c>
      <c r="B5" s="49">
        <f>(C5-N5)/N5</f>
        <v>-4.940711462450488E-3</v>
      </c>
      <c r="C5">
        <v>10.07</v>
      </c>
      <c r="D5">
        <v>10.199999999999999</v>
      </c>
      <c r="E5">
        <v>10.31</v>
      </c>
      <c r="F5">
        <v>10.27</v>
      </c>
      <c r="G5">
        <v>10.38</v>
      </c>
      <c r="H5">
        <v>10.220000000000001</v>
      </c>
      <c r="I5">
        <v>10.14</v>
      </c>
      <c r="J5">
        <v>10.07</v>
      </c>
      <c r="K5">
        <v>10.039999999999999</v>
      </c>
      <c r="L5">
        <v>10.199999999999999</v>
      </c>
      <c r="M5">
        <v>10.14</v>
      </c>
      <c r="N5">
        <v>10.119999999999999</v>
      </c>
    </row>
    <row r="6" spans="1:16" x14ac:dyDescent="0.25">
      <c r="A6" s="46" t="s">
        <v>115</v>
      </c>
      <c r="B6" s="49"/>
      <c r="C6">
        <v>97.646000000000001</v>
      </c>
      <c r="D6">
        <v>99.195999999999998</v>
      </c>
      <c r="E6">
        <v>97.96</v>
      </c>
    </row>
    <row r="7" spans="1:16" x14ac:dyDescent="0.25">
      <c r="A7" s="46"/>
      <c r="B7" s="46"/>
    </row>
    <row r="8" spans="1:16" x14ac:dyDescent="0.25">
      <c r="A8" s="46" t="s">
        <v>111</v>
      </c>
      <c r="B8" s="49">
        <f>(C8-N8)/N8</f>
        <v>-0.24619560192464343</v>
      </c>
      <c r="C8">
        <v>3008.413</v>
      </c>
      <c r="D8">
        <v>3008.413</v>
      </c>
      <c r="E8">
        <v>4164.4179999999997</v>
      </c>
      <c r="F8">
        <v>4149.5159999999996</v>
      </c>
      <c r="G8">
        <v>4132.125</v>
      </c>
      <c r="H8">
        <v>4111.17</v>
      </c>
      <c r="I8">
        <v>4093.92</v>
      </c>
      <c r="J8">
        <v>4071.1849999999999</v>
      </c>
      <c r="K8">
        <v>4051.0120000000002</v>
      </c>
      <c r="L8">
        <v>4030.7049999999999</v>
      </c>
      <c r="M8">
        <v>4008.6</v>
      </c>
      <c r="N8">
        <v>3990.973</v>
      </c>
    </row>
    <row r="9" spans="1:16" x14ac:dyDescent="0.25">
      <c r="A9" s="46" t="s">
        <v>112</v>
      </c>
      <c r="B9" s="49">
        <f>(C9-N9)/N9</f>
        <v>0</v>
      </c>
      <c r="C9">
        <v>29</v>
      </c>
      <c r="D9">
        <v>29</v>
      </c>
      <c r="E9">
        <v>29</v>
      </c>
      <c r="F9">
        <v>29</v>
      </c>
      <c r="G9">
        <v>29</v>
      </c>
      <c r="H9">
        <v>29</v>
      </c>
      <c r="I9">
        <v>29</v>
      </c>
      <c r="J9">
        <v>29</v>
      </c>
      <c r="K9">
        <v>29</v>
      </c>
      <c r="L9">
        <v>29</v>
      </c>
      <c r="M9">
        <v>29</v>
      </c>
      <c r="N9">
        <v>29</v>
      </c>
    </row>
    <row r="10" spans="1:16" x14ac:dyDescent="0.25">
      <c r="A10" s="46" t="s">
        <v>113</v>
      </c>
      <c r="B10" s="49">
        <f>(C10-N10)/N10</f>
        <v>6.8838475591276441E-2</v>
      </c>
      <c r="C10">
        <v>1262.5740000000001</v>
      </c>
      <c r="D10">
        <v>1255.6410000000001</v>
      </c>
      <c r="E10">
        <v>1248.5509999999999</v>
      </c>
      <c r="F10">
        <v>1242.902</v>
      </c>
      <c r="G10">
        <v>1236.98</v>
      </c>
      <c r="H10">
        <v>1228.8720000000001</v>
      </c>
      <c r="I10">
        <v>1222.211</v>
      </c>
      <c r="J10">
        <v>1213.47</v>
      </c>
      <c r="K10">
        <v>1205.9690000000001</v>
      </c>
      <c r="L10">
        <v>1198.712</v>
      </c>
      <c r="M10">
        <v>1189.471</v>
      </c>
      <c r="N10">
        <v>1181.258</v>
      </c>
    </row>
    <row r="11" spans="1:16" x14ac:dyDescent="0.25">
      <c r="A11" s="46" t="s">
        <v>114</v>
      </c>
      <c r="B11" s="49">
        <f>(C11-N11)/N11</f>
        <v>5.2218694885361461E-2</v>
      </c>
      <c r="C11">
        <v>298.30399999999997</v>
      </c>
      <c r="D11">
        <v>296.53300000000002</v>
      </c>
      <c r="E11">
        <v>294.96699999999998</v>
      </c>
      <c r="F11">
        <v>293.77600000000001</v>
      </c>
      <c r="G11">
        <v>292.56400000000002</v>
      </c>
      <c r="H11">
        <v>291.08199999999999</v>
      </c>
      <c r="I11">
        <v>289.89699999999999</v>
      </c>
      <c r="J11">
        <v>288.45400000000001</v>
      </c>
      <c r="K11">
        <v>287.31299999999999</v>
      </c>
      <c r="L11">
        <v>286.13200000000001</v>
      </c>
      <c r="M11">
        <v>284.70100000000002</v>
      </c>
      <c r="N11">
        <v>283.5</v>
      </c>
    </row>
    <row r="12" spans="1:16" x14ac:dyDescent="0.25">
      <c r="A12" s="46" t="s">
        <v>115</v>
      </c>
      <c r="B12" s="49"/>
      <c r="C12">
        <v>10000</v>
      </c>
      <c r="D12">
        <v>10000</v>
      </c>
      <c r="E12">
        <v>10000</v>
      </c>
    </row>
    <row r="13" spans="1:16" x14ac:dyDescent="0.25">
      <c r="A13" s="46"/>
      <c r="B13" s="46"/>
    </row>
    <row r="14" spans="1:16" x14ac:dyDescent="0.25">
      <c r="A14" s="46" t="str">
        <f>A8</f>
        <v>Muni Asset</v>
      </c>
      <c r="B14" s="49">
        <f>(C14-N14)/N14</f>
        <v>-7.242900366701259E-2</v>
      </c>
      <c r="C14" s="50">
        <f>C2*C8</f>
        <v>34205.655809999997</v>
      </c>
      <c r="D14" s="50">
        <f>D2*D8</f>
        <v>35589.52579</v>
      </c>
      <c r="E14" s="50">
        <f>E2*E8</f>
        <v>38687.443219999994</v>
      </c>
      <c r="F14" s="50">
        <f>F2*F8</f>
        <v>38673.489119999998</v>
      </c>
      <c r="G14" s="50">
        <f>G2*G8</f>
        <v>39337.83</v>
      </c>
      <c r="H14" s="50">
        <f t="shared" ref="H14:N17" si="0">H2*H8</f>
        <v>38850.556499999999</v>
      </c>
      <c r="I14" s="50">
        <f t="shared" si="0"/>
        <v>38523.787199999999</v>
      </c>
      <c r="J14" s="50">
        <f t="shared" si="0"/>
        <v>38024.867899999997</v>
      </c>
      <c r="K14" s="50">
        <f t="shared" si="0"/>
        <v>37593.391360000001</v>
      </c>
      <c r="L14" s="50">
        <f t="shared" si="0"/>
        <v>37687.09175</v>
      </c>
      <c r="M14" s="50">
        <f t="shared" si="0"/>
        <v>37079.549999999996</v>
      </c>
      <c r="N14" s="50">
        <f t="shared" si="0"/>
        <v>36876.590519999998</v>
      </c>
      <c r="O14" s="50"/>
      <c r="P14" s="50"/>
    </row>
    <row r="15" spans="1:16" x14ac:dyDescent="0.25">
      <c r="A15" s="46" t="str">
        <f>A9</f>
        <v>MIT 523</v>
      </c>
      <c r="B15" s="49">
        <f>(C15-N15)/N15</f>
        <v>-1.9685690965264645E-2</v>
      </c>
      <c r="C15" s="51">
        <f>C3*C9+2901</f>
        <v>26002.69</v>
      </c>
      <c r="D15" s="51">
        <f>D3*D9+2901</f>
        <v>26063.300000000003</v>
      </c>
      <c r="E15" s="51">
        <f>E3*E9+2901</f>
        <v>26194.959999999999</v>
      </c>
      <c r="F15" s="50">
        <f t="shared" ref="F15:G17" si="1">F3*F9</f>
        <v>26215.420000000002</v>
      </c>
      <c r="G15" s="50">
        <f t="shared" si="1"/>
        <v>26274.87</v>
      </c>
      <c r="H15" s="50">
        <f t="shared" si="0"/>
        <v>26148.43</v>
      </c>
      <c r="I15" s="50">
        <f t="shared" si="0"/>
        <v>26294.880000000001</v>
      </c>
      <c r="J15" s="50">
        <f t="shared" si="0"/>
        <v>26310.54</v>
      </c>
      <c r="K15" s="50">
        <f t="shared" si="0"/>
        <v>26287.050000000003</v>
      </c>
      <c r="L15" s="50">
        <f t="shared" si="0"/>
        <v>26516.73</v>
      </c>
      <c r="M15" s="50">
        <f t="shared" si="0"/>
        <v>26510.639999999999</v>
      </c>
      <c r="N15" s="50">
        <f t="shared" si="0"/>
        <v>26524.85</v>
      </c>
      <c r="O15" s="50"/>
      <c r="P15" s="50"/>
    </row>
    <row r="16" spans="1:16" x14ac:dyDescent="0.25">
      <c r="A16" s="46" t="str">
        <f>A10</f>
        <v>Senior Float</v>
      </c>
      <c r="B16" s="49">
        <f>(C16-N16)/N16</f>
        <v>-1.4798451713075287E-3</v>
      </c>
      <c r="C16" s="50">
        <f t="shared" ref="C16:E17" si="2">C4*C10</f>
        <v>10757.13048</v>
      </c>
      <c r="D16" s="50">
        <f t="shared" si="2"/>
        <v>10622.722860000002</v>
      </c>
      <c r="E16" s="50">
        <f t="shared" si="2"/>
        <v>10525.28493</v>
      </c>
      <c r="F16" s="50">
        <f t="shared" si="1"/>
        <v>10726.244260000001</v>
      </c>
      <c r="G16" s="50">
        <f t="shared" si="1"/>
        <v>10910.1636</v>
      </c>
      <c r="H16" s="50">
        <f t="shared" si="0"/>
        <v>10850.939760000001</v>
      </c>
      <c r="I16" s="50">
        <f t="shared" si="0"/>
        <v>10816.567349999999</v>
      </c>
      <c r="J16" s="50">
        <f t="shared" si="0"/>
        <v>10812.0177</v>
      </c>
      <c r="K16" s="50">
        <f t="shared" si="0"/>
        <v>10009.542700000002</v>
      </c>
      <c r="L16" s="50">
        <f t="shared" si="0"/>
        <v>10812.382239999999</v>
      </c>
      <c r="M16" s="50">
        <f t="shared" si="0"/>
        <v>10836.080809999999</v>
      </c>
      <c r="N16" s="50">
        <f t="shared" si="0"/>
        <v>10773.07296</v>
      </c>
      <c r="O16" s="50"/>
      <c r="P16" s="50"/>
    </row>
    <row r="17" spans="1:16" x14ac:dyDescent="0.25">
      <c r="A17" s="46" t="str">
        <f>A11</f>
        <v>Muni Nat'l</v>
      </c>
      <c r="B17" s="49">
        <f>(C17-N17)/N17</f>
        <v>4.7019985918536657E-2</v>
      </c>
      <c r="C17" s="50">
        <f t="shared" si="2"/>
        <v>3003.92128</v>
      </c>
      <c r="D17" s="50">
        <f t="shared" si="2"/>
        <v>3024.6365999999998</v>
      </c>
      <c r="E17" s="50">
        <f t="shared" si="2"/>
        <v>3041.10977</v>
      </c>
      <c r="F17" s="50">
        <f t="shared" si="1"/>
        <v>3017.0795199999998</v>
      </c>
      <c r="G17" s="50">
        <f t="shared" si="1"/>
        <v>3036.8143200000004</v>
      </c>
      <c r="H17" s="50">
        <f t="shared" si="0"/>
        <v>2974.8580400000001</v>
      </c>
      <c r="I17" s="50">
        <f t="shared" si="0"/>
        <v>2939.5555800000002</v>
      </c>
      <c r="J17" s="50">
        <f t="shared" si="0"/>
        <v>2904.7317800000001</v>
      </c>
      <c r="K17" s="50">
        <f t="shared" si="0"/>
        <v>2884.6225199999994</v>
      </c>
      <c r="L17" s="50">
        <f t="shared" si="0"/>
        <v>2918.5463999999997</v>
      </c>
      <c r="M17" s="50">
        <f t="shared" si="0"/>
        <v>2886.8681400000005</v>
      </c>
      <c r="N17" s="50">
        <f t="shared" si="0"/>
        <v>2869.02</v>
      </c>
      <c r="O17" s="50"/>
      <c r="P17" s="50"/>
    </row>
    <row r="18" spans="1:16" x14ac:dyDescent="0.25">
      <c r="A18" s="46" t="str">
        <f>A12</f>
        <v>GMAC</v>
      </c>
      <c r="B18" s="49"/>
      <c r="C18" s="50">
        <f>C6*C12/100</f>
        <v>9764.6</v>
      </c>
      <c r="D18" s="50">
        <f>D6*D12/100</f>
        <v>9919.6</v>
      </c>
      <c r="E18" s="50">
        <f>E6*E12/100</f>
        <v>9795.9999999999982</v>
      </c>
      <c r="F18" s="50">
        <f>F6*F12/100</f>
        <v>0</v>
      </c>
      <c r="G18" s="50">
        <f>G6*G12/100</f>
        <v>0</v>
      </c>
      <c r="H18" s="50">
        <f t="shared" ref="H18:N18" si="3">H6*H12/100</f>
        <v>0</v>
      </c>
      <c r="I18" s="50">
        <f t="shared" si="3"/>
        <v>0</v>
      </c>
      <c r="J18" s="50">
        <f t="shared" si="3"/>
        <v>0</v>
      </c>
      <c r="K18" s="50">
        <f t="shared" si="3"/>
        <v>0</v>
      </c>
      <c r="L18" s="50">
        <f t="shared" si="3"/>
        <v>0</v>
      </c>
      <c r="M18" s="50">
        <f t="shared" si="3"/>
        <v>0</v>
      </c>
      <c r="N18" s="50">
        <f t="shared" si="3"/>
        <v>0</v>
      </c>
      <c r="O18" s="50"/>
      <c r="P18" s="50"/>
    </row>
    <row r="19" spans="1:16" x14ac:dyDescent="0.25">
      <c r="A19" s="46"/>
      <c r="B19" s="46"/>
      <c r="C19" s="50"/>
      <c r="D19" s="50"/>
      <c r="E19" s="50"/>
      <c r="F19" s="50"/>
      <c r="G19" s="50"/>
    </row>
    <row r="24" spans="1:16" x14ac:dyDescent="0.25">
      <c r="A24" s="46"/>
      <c r="B24" s="46"/>
      <c r="C24" s="47">
        <v>36889</v>
      </c>
      <c r="D24" s="47">
        <v>37225</v>
      </c>
      <c r="E24" s="47">
        <v>36826</v>
      </c>
      <c r="F24" s="47">
        <v>36798</v>
      </c>
      <c r="G24" s="47">
        <v>36763</v>
      </c>
      <c r="H24" s="47">
        <v>36735</v>
      </c>
      <c r="I24" s="47">
        <v>36707</v>
      </c>
      <c r="J24" s="47">
        <v>36672</v>
      </c>
      <c r="K24" s="47">
        <v>36644</v>
      </c>
      <c r="L24" s="47">
        <v>36616</v>
      </c>
      <c r="M24" s="47">
        <v>36945</v>
      </c>
      <c r="N24" s="47">
        <v>36553</v>
      </c>
    </row>
    <row r="25" spans="1:16" x14ac:dyDescent="0.25">
      <c r="A25" s="46" t="s">
        <v>111</v>
      </c>
      <c r="B25" s="48">
        <f>(E25-N25)/N25</f>
        <v>-2.8183716075156531E-2</v>
      </c>
      <c r="C25">
        <v>9.26</v>
      </c>
      <c r="E25">
        <v>9.31</v>
      </c>
      <c r="F25">
        <v>9.4</v>
      </c>
      <c r="G25">
        <v>9.44</v>
      </c>
      <c r="H25">
        <v>9.4</v>
      </c>
      <c r="I25">
        <v>9.39</v>
      </c>
      <c r="J25">
        <v>9.2799999999999994</v>
      </c>
      <c r="K25">
        <v>9.5399999999999991</v>
      </c>
      <c r="L25">
        <v>9.43</v>
      </c>
      <c r="N25">
        <v>9.58</v>
      </c>
    </row>
    <row r="26" spans="1:16" x14ac:dyDescent="0.25">
      <c r="A26" s="46" t="s">
        <v>112</v>
      </c>
      <c r="B26" s="49">
        <f>(C26-N26)/N26</f>
        <v>1.7562811831789132E-2</v>
      </c>
      <c r="C26">
        <v>913.69</v>
      </c>
      <c r="E26">
        <v>909.64</v>
      </c>
      <c r="F26">
        <v>907.95</v>
      </c>
      <c r="G26">
        <v>911.15</v>
      </c>
      <c r="H26">
        <v>908.19</v>
      </c>
      <c r="I26">
        <v>904.59</v>
      </c>
      <c r="J26">
        <v>892.27</v>
      </c>
      <c r="K26">
        <v>910.11</v>
      </c>
      <c r="L26">
        <v>905.19</v>
      </c>
      <c r="N26">
        <v>897.92</v>
      </c>
    </row>
    <row r="27" spans="1:16" x14ac:dyDescent="0.25">
      <c r="A27" s="46" t="s">
        <v>113</v>
      </c>
      <c r="B27" s="49">
        <f>(C27-N27)/N27</f>
        <v>-3.842159916926282E-2</v>
      </c>
      <c r="C27">
        <v>9.26</v>
      </c>
      <c r="E27">
        <v>9.33</v>
      </c>
      <c r="F27">
        <v>9.42</v>
      </c>
      <c r="G27">
        <v>9.44</v>
      </c>
      <c r="H27">
        <v>9.4700000000000006</v>
      </c>
      <c r="I27">
        <v>9.48</v>
      </c>
      <c r="J27">
        <v>9.49</v>
      </c>
      <c r="K27">
        <v>9.57</v>
      </c>
      <c r="L27">
        <v>9.5299999999999994</v>
      </c>
      <c r="N27">
        <v>9.6300000000000008</v>
      </c>
    </row>
    <row r="28" spans="1:16" x14ac:dyDescent="0.25">
      <c r="A28" s="46" t="s">
        <v>114</v>
      </c>
      <c r="B28" s="49">
        <f>(C28-N28)/N28</f>
        <v>7.6595744680850938E-2</v>
      </c>
      <c r="C28">
        <v>10.119999999999999</v>
      </c>
      <c r="E28">
        <v>9.85</v>
      </c>
      <c r="F28">
        <v>9.8000000000000007</v>
      </c>
      <c r="G28">
        <v>9.1</v>
      </c>
      <c r="H28">
        <v>9.7899999999999991</v>
      </c>
      <c r="I28">
        <v>9.6999999999999993</v>
      </c>
      <c r="J28">
        <v>9.43</v>
      </c>
      <c r="K28">
        <v>9.7100000000000009</v>
      </c>
      <c r="L28">
        <v>9.58</v>
      </c>
      <c r="N28">
        <v>9.4</v>
      </c>
    </row>
    <row r="29" spans="1:16" x14ac:dyDescent="0.25">
      <c r="A29" s="46"/>
      <c r="B29" s="49"/>
    </row>
    <row r="30" spans="1:16" x14ac:dyDescent="0.25">
      <c r="A30" s="46" t="s">
        <v>111</v>
      </c>
      <c r="B30" s="49">
        <f>(C30-N30)/N30</f>
        <v>5.6167838046092475E-2</v>
      </c>
      <c r="C30">
        <v>3980.46</v>
      </c>
      <c r="E30">
        <v>3934.8130000000001</v>
      </c>
      <c r="F30">
        <v>3917.4059999999999</v>
      </c>
      <c r="G30">
        <v>3895.7469999999998</v>
      </c>
      <c r="H30">
        <v>3878.56</v>
      </c>
      <c r="I30">
        <v>3861.4650000000001</v>
      </c>
      <c r="J30">
        <v>3840.3049999999998</v>
      </c>
      <c r="K30">
        <v>3806.6239999999998</v>
      </c>
      <c r="L30">
        <v>3825.0770000000002</v>
      </c>
      <c r="N30">
        <v>3768.7759999999998</v>
      </c>
    </row>
    <row r="31" spans="1:16" x14ac:dyDescent="0.25">
      <c r="A31" s="46" t="s">
        <v>112</v>
      </c>
      <c r="B31" s="49">
        <f>(C31-N31)/N31</f>
        <v>0</v>
      </c>
      <c r="C31">
        <v>29</v>
      </c>
      <c r="D31">
        <v>29</v>
      </c>
      <c r="E31">
        <v>29</v>
      </c>
      <c r="F31">
        <v>29</v>
      </c>
      <c r="G31">
        <v>29</v>
      </c>
      <c r="H31">
        <v>29</v>
      </c>
      <c r="I31">
        <v>29</v>
      </c>
      <c r="J31">
        <v>29</v>
      </c>
      <c r="K31">
        <v>29</v>
      </c>
      <c r="L31">
        <v>29</v>
      </c>
      <c r="M31">
        <v>29</v>
      </c>
      <c r="N31">
        <v>29</v>
      </c>
    </row>
    <row r="32" spans="1:16" x14ac:dyDescent="0.25">
      <c r="A32" s="46" t="s">
        <v>113</v>
      </c>
      <c r="B32" s="49">
        <f>(C32-N32)/N32</f>
        <v>8.6694426489639931E-2</v>
      </c>
      <c r="C32">
        <v>1175.172</v>
      </c>
      <c r="E32">
        <v>1154.0129999999999</v>
      </c>
      <c r="F32">
        <v>1145.8430000000001</v>
      </c>
      <c r="G32">
        <v>1135.8889999999999</v>
      </c>
      <c r="H32">
        <v>1127.7619999999999</v>
      </c>
      <c r="I32">
        <v>1120.2729999999999</v>
      </c>
      <c r="J32">
        <v>1111.184</v>
      </c>
      <c r="K32">
        <v>1096.885</v>
      </c>
      <c r="L32">
        <v>1104.0039999999999</v>
      </c>
      <c r="N32">
        <v>1081.4190000000001</v>
      </c>
    </row>
    <row r="33" spans="1:16" x14ac:dyDescent="0.25">
      <c r="A33" s="46" t="s">
        <v>114</v>
      </c>
      <c r="B33" s="49">
        <f>(C33-N33)/N33</f>
        <v>5.4478090860247144E-2</v>
      </c>
      <c r="C33">
        <v>282.61700000000002</v>
      </c>
      <c r="E33">
        <v>279.721</v>
      </c>
      <c r="F33">
        <v>278.53899999999999</v>
      </c>
      <c r="G33">
        <v>277.04599999999999</v>
      </c>
      <c r="H33">
        <v>275.875</v>
      </c>
      <c r="I33">
        <v>274.68599999999998</v>
      </c>
      <c r="J33">
        <v>273.185</v>
      </c>
      <c r="K33">
        <v>270.74599999999998</v>
      </c>
      <c r="L33">
        <v>271.95800000000003</v>
      </c>
      <c r="N33">
        <v>268.01600000000002</v>
      </c>
    </row>
    <row r="34" spans="1:16" x14ac:dyDescent="0.25">
      <c r="A34" s="46"/>
      <c r="B34" s="46"/>
    </row>
    <row r="35" spans="1:16" x14ac:dyDescent="0.25">
      <c r="A35" s="46" t="str">
        <f>A30</f>
        <v>Muni Asset</v>
      </c>
      <c r="B35" s="49">
        <f>(C35-N35)/N35</f>
        <v>2.0888745334740663E-2</v>
      </c>
      <c r="C35" s="50">
        <f t="shared" ref="C35:N35" si="4">C25*C30</f>
        <v>36859.059600000001</v>
      </c>
      <c r="D35" s="50">
        <f t="shared" si="4"/>
        <v>0</v>
      </c>
      <c r="E35" s="50">
        <f t="shared" si="4"/>
        <v>36633.10903</v>
      </c>
      <c r="F35" s="50">
        <f t="shared" si="4"/>
        <v>36823.616399999999</v>
      </c>
      <c r="G35" s="50">
        <f t="shared" si="4"/>
        <v>36775.85168</v>
      </c>
      <c r="H35" s="50">
        <f t="shared" si="4"/>
        <v>36458.464</v>
      </c>
      <c r="I35" s="50">
        <f t="shared" si="4"/>
        <v>36259.156350000005</v>
      </c>
      <c r="J35" s="50">
        <f t="shared" si="4"/>
        <v>35638.030399999996</v>
      </c>
      <c r="K35" s="50">
        <f t="shared" si="4"/>
        <v>36315.192959999993</v>
      </c>
      <c r="L35" s="50">
        <f t="shared" si="4"/>
        <v>36070.476110000003</v>
      </c>
      <c r="M35" s="50">
        <f t="shared" si="4"/>
        <v>0</v>
      </c>
      <c r="N35" s="50">
        <f t="shared" si="4"/>
        <v>36104.874080000001</v>
      </c>
      <c r="O35" s="50"/>
      <c r="P35" s="50"/>
    </row>
    <row r="36" spans="1:16" x14ac:dyDescent="0.25">
      <c r="A36" s="46" t="str">
        <f>A31</f>
        <v>MIT 523</v>
      </c>
      <c r="B36" s="49">
        <f>(C36-N36)/N36</f>
        <v>2.4378563791874745E-2</v>
      </c>
      <c r="C36" s="51">
        <f>C26*C31+145.58+31.9</f>
        <v>26674.490000000005</v>
      </c>
      <c r="D36" s="51">
        <f t="shared" ref="D36:I36" si="5">D26*D31+145.58</f>
        <v>145.58000000000001</v>
      </c>
      <c r="E36" s="51">
        <f t="shared" si="5"/>
        <v>26525.140000000003</v>
      </c>
      <c r="F36" s="51">
        <f t="shared" si="5"/>
        <v>26476.130000000005</v>
      </c>
      <c r="G36" s="51">
        <f t="shared" si="5"/>
        <v>26568.93</v>
      </c>
      <c r="H36" s="51">
        <f t="shared" si="5"/>
        <v>26483.090000000004</v>
      </c>
      <c r="I36" s="51">
        <f t="shared" si="5"/>
        <v>26378.690000000002</v>
      </c>
      <c r="J36" s="51">
        <f>J26*J31+145.58</f>
        <v>26021.41</v>
      </c>
      <c r="K36" s="50">
        <f t="shared" ref="K36:N38" si="6">K26*K31</f>
        <v>26393.19</v>
      </c>
      <c r="L36" s="50">
        <f t="shared" si="6"/>
        <v>26250.510000000002</v>
      </c>
      <c r="M36" s="50">
        <f t="shared" si="6"/>
        <v>0</v>
      </c>
      <c r="N36" s="50">
        <f t="shared" si="6"/>
        <v>26039.68</v>
      </c>
      <c r="O36" s="50"/>
      <c r="P36" s="50"/>
    </row>
    <row r="37" spans="1:16" x14ac:dyDescent="0.25">
      <c r="A37" s="46" t="str">
        <f>A32</f>
        <v>Senior Float</v>
      </c>
      <c r="B37" s="49">
        <f>(C37-N37)/N37</f>
        <v>4.4941888815583149E-2</v>
      </c>
      <c r="C37" s="50">
        <f t="shared" ref="C37:J38" si="7">C27*C32</f>
        <v>10882.092720000001</v>
      </c>
      <c r="D37" s="50">
        <f t="shared" si="7"/>
        <v>0</v>
      </c>
      <c r="E37" s="50">
        <f t="shared" si="7"/>
        <v>10766.941289999999</v>
      </c>
      <c r="F37" s="50">
        <f t="shared" si="7"/>
        <v>10793.841060000001</v>
      </c>
      <c r="G37" s="50">
        <f t="shared" si="7"/>
        <v>10722.792159999999</v>
      </c>
      <c r="H37" s="50">
        <f t="shared" si="7"/>
        <v>10679.906140000001</v>
      </c>
      <c r="I37" s="50">
        <f t="shared" si="7"/>
        <v>10620.188039999999</v>
      </c>
      <c r="J37" s="50">
        <f t="shared" si="7"/>
        <v>10545.13616</v>
      </c>
      <c r="K37" s="50">
        <f t="shared" si="6"/>
        <v>10497.18945</v>
      </c>
      <c r="L37" s="50">
        <f t="shared" si="6"/>
        <v>10521.158119999998</v>
      </c>
      <c r="M37" s="50">
        <f t="shared" si="6"/>
        <v>0</v>
      </c>
      <c r="N37" s="50">
        <f t="shared" si="6"/>
        <v>10414.064970000001</v>
      </c>
      <c r="O37" s="50"/>
      <c r="P37" s="50"/>
    </row>
    <row r="38" spans="1:16" x14ac:dyDescent="0.25">
      <c r="A38" s="46" t="str">
        <f>A33</f>
        <v>Muni Nat'l</v>
      </c>
      <c r="B38" s="49">
        <f>(C38-N38)/N38</f>
        <v>0.13524662547932986</v>
      </c>
      <c r="C38" s="50">
        <f t="shared" si="7"/>
        <v>2860.0840400000002</v>
      </c>
      <c r="D38" s="50">
        <f t="shared" si="7"/>
        <v>0</v>
      </c>
      <c r="E38" s="50">
        <f t="shared" si="7"/>
        <v>2755.2518500000001</v>
      </c>
      <c r="F38" s="50">
        <f t="shared" si="7"/>
        <v>2729.6822000000002</v>
      </c>
      <c r="G38" s="50">
        <f t="shared" si="7"/>
        <v>2521.1185999999998</v>
      </c>
      <c r="H38" s="50">
        <f t="shared" si="7"/>
        <v>2700.8162499999999</v>
      </c>
      <c r="I38" s="50">
        <f t="shared" si="7"/>
        <v>2664.4541999999997</v>
      </c>
      <c r="J38" s="50">
        <f t="shared" si="7"/>
        <v>2576.1345499999998</v>
      </c>
      <c r="K38" s="50">
        <f t="shared" si="6"/>
        <v>2628.9436599999999</v>
      </c>
      <c r="L38" s="50">
        <f t="shared" si="6"/>
        <v>2605.3576400000002</v>
      </c>
      <c r="M38" s="50">
        <f t="shared" si="6"/>
        <v>0</v>
      </c>
      <c r="N38" s="50">
        <f t="shared" si="6"/>
        <v>2519.3504000000003</v>
      </c>
      <c r="O38" s="50"/>
      <c r="P38" s="5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Term</vt:lpstr>
      <vt:lpstr>hist</vt:lpstr>
      <vt:lpstr>Term!Print_Titles</vt:lpstr>
    </vt:vector>
  </TitlesOfParts>
  <Company>AN MMC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 INC.</dc:creator>
  <cp:lastModifiedBy>Jan Havlíček</cp:lastModifiedBy>
  <cp:lastPrinted>2002-01-10T04:36:58Z</cp:lastPrinted>
  <dcterms:created xsi:type="dcterms:W3CDTF">2000-05-30T19:48:34Z</dcterms:created>
  <dcterms:modified xsi:type="dcterms:W3CDTF">2023-09-17T13:38:24Z</dcterms:modified>
</cp:coreProperties>
</file>