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65FFFC-0125-4302-8518-376CDDD783D8}" xr6:coauthVersionLast="47" xr6:coauthVersionMax="47" xr10:uidLastSave="{00000000-0000-0000-0000-000000000000}"/>
  <bookViews>
    <workbookView xWindow="-120" yWindow="-120" windowWidth="38640" windowHeight="15720"/>
  </bookViews>
  <sheets>
    <sheet name="Palo Alto Calculation" sheetId="1" r:id="rId1"/>
    <sheet name="ENA calculation" sheetId="2" r:id="rId2"/>
    <sheet name="Invoice" sheetId="3" r:id="rId3"/>
    <sheet name="CoverPage" sheetId="1" r:id="rId4"/>
  </sheets>
  <definedNames>
    <definedName name="_xlnm.Print_Area" localSheetId="1">'ENA calculation'!$A$1:$AO$45</definedName>
    <definedName name="_xlnm.Print_Area" localSheetId="2">Invoice!$1:$1048576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2" l="1"/>
  <c r="T11" i="2"/>
  <c r="U11" i="2"/>
  <c r="V11" i="2"/>
  <c r="X11" i="2"/>
  <c r="Y11" i="2"/>
  <c r="Z11" i="2"/>
  <c r="AD11" i="2"/>
  <c r="AF11" i="2"/>
  <c r="AH11" i="2"/>
  <c r="AI11" i="2"/>
  <c r="AJ11" i="2"/>
  <c r="AK11" i="2"/>
  <c r="AM11" i="2"/>
  <c r="AN11" i="2"/>
  <c r="AO11" i="2"/>
  <c r="E12" i="2"/>
  <c r="F12" i="2"/>
  <c r="G12" i="2"/>
  <c r="H12" i="2"/>
  <c r="I12" i="2"/>
  <c r="K12" i="2"/>
  <c r="N12" i="2"/>
  <c r="O12" i="2"/>
  <c r="P12" i="2"/>
  <c r="Q12" i="2"/>
  <c r="S12" i="2"/>
  <c r="T12" i="2"/>
  <c r="U12" i="2"/>
  <c r="V12" i="2"/>
  <c r="X12" i="2"/>
  <c r="Y12" i="2"/>
  <c r="Z12" i="2"/>
  <c r="AB12" i="2"/>
  <c r="AD12" i="2"/>
  <c r="AF12" i="2"/>
  <c r="AH12" i="2"/>
  <c r="AI12" i="2"/>
  <c r="AJ12" i="2"/>
  <c r="AK12" i="2"/>
  <c r="AM12" i="2"/>
  <c r="AN12" i="2"/>
  <c r="AO12" i="2"/>
  <c r="E13" i="2"/>
  <c r="F13" i="2"/>
  <c r="G13" i="2"/>
  <c r="H13" i="2"/>
  <c r="I13" i="2"/>
  <c r="K13" i="2"/>
  <c r="N13" i="2"/>
  <c r="O13" i="2"/>
  <c r="P13" i="2"/>
  <c r="Q13" i="2"/>
  <c r="S13" i="2"/>
  <c r="T13" i="2"/>
  <c r="U13" i="2"/>
  <c r="V13" i="2"/>
  <c r="X13" i="2"/>
  <c r="Y13" i="2"/>
  <c r="Z13" i="2"/>
  <c r="AB13" i="2"/>
  <c r="AD13" i="2"/>
  <c r="AF13" i="2"/>
  <c r="AH13" i="2"/>
  <c r="AI13" i="2"/>
  <c r="AJ13" i="2"/>
  <c r="AK13" i="2"/>
  <c r="AM13" i="2"/>
  <c r="AN13" i="2"/>
  <c r="AO13" i="2"/>
  <c r="E14" i="2"/>
  <c r="F14" i="2"/>
  <c r="G14" i="2"/>
  <c r="H14" i="2"/>
  <c r="I14" i="2"/>
  <c r="K14" i="2"/>
  <c r="N14" i="2"/>
  <c r="O14" i="2"/>
  <c r="P14" i="2"/>
  <c r="Q14" i="2"/>
  <c r="S14" i="2"/>
  <c r="T14" i="2"/>
  <c r="U14" i="2"/>
  <c r="V14" i="2"/>
  <c r="X14" i="2"/>
  <c r="Y14" i="2"/>
  <c r="Z14" i="2"/>
  <c r="AB14" i="2"/>
  <c r="AD14" i="2"/>
  <c r="AF14" i="2"/>
  <c r="AH14" i="2"/>
  <c r="AI14" i="2"/>
  <c r="AJ14" i="2"/>
  <c r="AK14" i="2"/>
  <c r="AM14" i="2"/>
  <c r="AN14" i="2"/>
  <c r="AO14" i="2"/>
  <c r="E15" i="2"/>
  <c r="F15" i="2"/>
  <c r="G15" i="2"/>
  <c r="H15" i="2"/>
  <c r="I15" i="2"/>
  <c r="K15" i="2"/>
  <c r="N15" i="2"/>
  <c r="O15" i="2"/>
  <c r="P15" i="2"/>
  <c r="Q15" i="2"/>
  <c r="S15" i="2"/>
  <c r="T15" i="2"/>
  <c r="U15" i="2"/>
  <c r="V15" i="2"/>
  <c r="X15" i="2"/>
  <c r="Y15" i="2"/>
  <c r="Z15" i="2"/>
  <c r="AB15" i="2"/>
  <c r="AD15" i="2"/>
  <c r="AF15" i="2"/>
  <c r="AH15" i="2"/>
  <c r="AI15" i="2"/>
  <c r="AJ15" i="2"/>
  <c r="AK15" i="2"/>
  <c r="AM15" i="2"/>
  <c r="AN15" i="2"/>
  <c r="AO15" i="2"/>
  <c r="E16" i="2"/>
  <c r="F16" i="2"/>
  <c r="G16" i="2"/>
  <c r="H16" i="2"/>
  <c r="I16" i="2"/>
  <c r="K16" i="2"/>
  <c r="N16" i="2"/>
  <c r="O16" i="2"/>
  <c r="P16" i="2"/>
  <c r="Q16" i="2"/>
  <c r="S16" i="2"/>
  <c r="T16" i="2"/>
  <c r="U16" i="2"/>
  <c r="V16" i="2"/>
  <c r="X16" i="2"/>
  <c r="Y16" i="2"/>
  <c r="Z16" i="2"/>
  <c r="AB16" i="2"/>
  <c r="AD16" i="2"/>
  <c r="AF16" i="2"/>
  <c r="AH16" i="2"/>
  <c r="AI16" i="2"/>
  <c r="AJ16" i="2"/>
  <c r="AK16" i="2"/>
  <c r="AM16" i="2"/>
  <c r="AN16" i="2"/>
  <c r="AO16" i="2"/>
  <c r="E17" i="2"/>
  <c r="F17" i="2"/>
  <c r="G17" i="2"/>
  <c r="H17" i="2"/>
  <c r="I17" i="2"/>
  <c r="K17" i="2"/>
  <c r="N17" i="2"/>
  <c r="O17" i="2"/>
  <c r="P17" i="2"/>
  <c r="Q17" i="2"/>
  <c r="S17" i="2"/>
  <c r="T17" i="2"/>
  <c r="U17" i="2"/>
  <c r="V17" i="2"/>
  <c r="X17" i="2"/>
  <c r="Y17" i="2"/>
  <c r="Z17" i="2"/>
  <c r="AB17" i="2"/>
  <c r="AD17" i="2"/>
  <c r="AF17" i="2"/>
  <c r="AH17" i="2"/>
  <c r="AI17" i="2"/>
  <c r="AJ17" i="2"/>
  <c r="AK17" i="2"/>
  <c r="AM17" i="2"/>
  <c r="AN17" i="2"/>
  <c r="AO17" i="2"/>
  <c r="E18" i="2"/>
  <c r="F18" i="2"/>
  <c r="G18" i="2"/>
  <c r="H18" i="2"/>
  <c r="I18" i="2"/>
  <c r="K18" i="2"/>
  <c r="N18" i="2"/>
  <c r="O18" i="2"/>
  <c r="P18" i="2"/>
  <c r="Q18" i="2"/>
  <c r="S18" i="2"/>
  <c r="T18" i="2"/>
  <c r="U18" i="2"/>
  <c r="V18" i="2"/>
  <c r="X18" i="2"/>
  <c r="Y18" i="2"/>
  <c r="Z18" i="2"/>
  <c r="AB18" i="2"/>
  <c r="AD18" i="2"/>
  <c r="AF18" i="2"/>
  <c r="AH18" i="2"/>
  <c r="AI18" i="2"/>
  <c r="AJ18" i="2"/>
  <c r="AK18" i="2"/>
  <c r="AM18" i="2"/>
  <c r="AN18" i="2"/>
  <c r="AO18" i="2"/>
  <c r="E19" i="2"/>
  <c r="F19" i="2"/>
  <c r="G19" i="2"/>
  <c r="H19" i="2"/>
  <c r="I19" i="2"/>
  <c r="K19" i="2"/>
  <c r="N19" i="2"/>
  <c r="O19" i="2"/>
  <c r="P19" i="2"/>
  <c r="Q19" i="2"/>
  <c r="S19" i="2"/>
  <c r="T19" i="2"/>
  <c r="U19" i="2"/>
  <c r="V19" i="2"/>
  <c r="X19" i="2"/>
  <c r="Y19" i="2"/>
  <c r="Z19" i="2"/>
  <c r="AB19" i="2"/>
  <c r="AD19" i="2"/>
  <c r="AF19" i="2"/>
  <c r="AH19" i="2"/>
  <c r="AI19" i="2"/>
  <c r="AJ19" i="2"/>
  <c r="AK19" i="2"/>
  <c r="AM19" i="2"/>
  <c r="AN19" i="2"/>
  <c r="AO19" i="2"/>
  <c r="E20" i="2"/>
  <c r="F20" i="2"/>
  <c r="G20" i="2"/>
  <c r="H20" i="2"/>
  <c r="I20" i="2"/>
  <c r="K20" i="2"/>
  <c r="N20" i="2"/>
  <c r="O20" i="2"/>
  <c r="P20" i="2"/>
  <c r="Q20" i="2"/>
  <c r="S20" i="2"/>
  <c r="T20" i="2"/>
  <c r="U20" i="2"/>
  <c r="V20" i="2"/>
  <c r="X20" i="2"/>
  <c r="Y20" i="2"/>
  <c r="Z20" i="2"/>
  <c r="AB20" i="2"/>
  <c r="AD20" i="2"/>
  <c r="AF20" i="2"/>
  <c r="AH20" i="2"/>
  <c r="AI20" i="2"/>
  <c r="AJ20" i="2"/>
  <c r="AK20" i="2"/>
  <c r="AM20" i="2"/>
  <c r="AN20" i="2"/>
  <c r="AO20" i="2"/>
  <c r="E21" i="2"/>
  <c r="F21" i="2"/>
  <c r="G21" i="2"/>
  <c r="H21" i="2"/>
  <c r="I21" i="2"/>
  <c r="K21" i="2"/>
  <c r="N21" i="2"/>
  <c r="O21" i="2"/>
  <c r="P21" i="2"/>
  <c r="Q21" i="2"/>
  <c r="S21" i="2"/>
  <c r="T21" i="2"/>
  <c r="U21" i="2"/>
  <c r="V21" i="2"/>
  <c r="X21" i="2"/>
  <c r="Y21" i="2"/>
  <c r="Z21" i="2"/>
  <c r="AB21" i="2"/>
  <c r="AD21" i="2"/>
  <c r="AF21" i="2"/>
  <c r="AH21" i="2"/>
  <c r="AI21" i="2"/>
  <c r="AJ21" i="2"/>
  <c r="AK21" i="2"/>
  <c r="AM21" i="2"/>
  <c r="AN21" i="2"/>
  <c r="AO21" i="2"/>
  <c r="E22" i="2"/>
  <c r="F22" i="2"/>
  <c r="G22" i="2"/>
  <c r="H22" i="2"/>
  <c r="I22" i="2"/>
  <c r="K22" i="2"/>
  <c r="N22" i="2"/>
  <c r="O22" i="2"/>
  <c r="P22" i="2"/>
  <c r="Q22" i="2"/>
  <c r="S22" i="2"/>
  <c r="T22" i="2"/>
  <c r="U22" i="2"/>
  <c r="V22" i="2"/>
  <c r="X22" i="2"/>
  <c r="Y22" i="2"/>
  <c r="Z22" i="2"/>
  <c r="AB22" i="2"/>
  <c r="AD22" i="2"/>
  <c r="AF22" i="2"/>
  <c r="AH22" i="2"/>
  <c r="AI22" i="2"/>
  <c r="AJ22" i="2"/>
  <c r="AK22" i="2"/>
  <c r="AM22" i="2"/>
  <c r="AN22" i="2"/>
  <c r="AO22" i="2"/>
  <c r="E23" i="2"/>
  <c r="F23" i="2"/>
  <c r="G23" i="2"/>
  <c r="H23" i="2"/>
  <c r="I23" i="2"/>
  <c r="K23" i="2"/>
  <c r="N23" i="2"/>
  <c r="O23" i="2"/>
  <c r="P23" i="2"/>
  <c r="Q23" i="2"/>
  <c r="S23" i="2"/>
  <c r="T23" i="2"/>
  <c r="U23" i="2"/>
  <c r="V23" i="2"/>
  <c r="X23" i="2"/>
  <c r="Y23" i="2"/>
  <c r="Z23" i="2"/>
  <c r="AB23" i="2"/>
  <c r="AD23" i="2"/>
  <c r="AF23" i="2"/>
  <c r="AH23" i="2"/>
  <c r="AI23" i="2"/>
  <c r="AJ23" i="2"/>
  <c r="AK23" i="2"/>
  <c r="AM23" i="2"/>
  <c r="AN23" i="2"/>
  <c r="AO23" i="2"/>
  <c r="E24" i="2"/>
  <c r="F24" i="2"/>
  <c r="G24" i="2"/>
  <c r="H24" i="2"/>
  <c r="I24" i="2"/>
  <c r="K24" i="2"/>
  <c r="N24" i="2"/>
  <c r="O24" i="2"/>
  <c r="P24" i="2"/>
  <c r="Q24" i="2"/>
  <c r="S24" i="2"/>
  <c r="T24" i="2"/>
  <c r="U24" i="2"/>
  <c r="V24" i="2"/>
  <c r="X24" i="2"/>
  <c r="Y24" i="2"/>
  <c r="Z24" i="2"/>
  <c r="AB24" i="2"/>
  <c r="AD24" i="2"/>
  <c r="AF24" i="2"/>
  <c r="AH24" i="2"/>
  <c r="AI24" i="2"/>
  <c r="AJ24" i="2"/>
  <c r="AK24" i="2"/>
  <c r="AM24" i="2"/>
  <c r="AN24" i="2"/>
  <c r="AO24" i="2"/>
  <c r="E25" i="2"/>
  <c r="F25" i="2"/>
  <c r="G25" i="2"/>
  <c r="H25" i="2"/>
  <c r="I25" i="2"/>
  <c r="K25" i="2"/>
  <c r="N25" i="2"/>
  <c r="O25" i="2"/>
  <c r="P25" i="2"/>
  <c r="Q25" i="2"/>
  <c r="S25" i="2"/>
  <c r="T25" i="2"/>
  <c r="U25" i="2"/>
  <c r="V25" i="2"/>
  <c r="X25" i="2"/>
  <c r="Y25" i="2"/>
  <c r="Z25" i="2"/>
  <c r="AB25" i="2"/>
  <c r="AD25" i="2"/>
  <c r="AF25" i="2"/>
  <c r="AH25" i="2"/>
  <c r="AI25" i="2"/>
  <c r="AJ25" i="2"/>
  <c r="AK25" i="2"/>
  <c r="AM25" i="2"/>
  <c r="AN25" i="2"/>
  <c r="AO25" i="2"/>
  <c r="E26" i="2"/>
  <c r="F26" i="2"/>
  <c r="G26" i="2"/>
  <c r="H26" i="2"/>
  <c r="I26" i="2"/>
  <c r="K26" i="2"/>
  <c r="N26" i="2"/>
  <c r="O26" i="2"/>
  <c r="P26" i="2"/>
  <c r="Q26" i="2"/>
  <c r="S26" i="2"/>
  <c r="T26" i="2"/>
  <c r="U26" i="2"/>
  <c r="V26" i="2"/>
  <c r="X26" i="2"/>
  <c r="Y26" i="2"/>
  <c r="Z26" i="2"/>
  <c r="AB26" i="2"/>
  <c r="AD26" i="2"/>
  <c r="AF26" i="2"/>
  <c r="AH26" i="2"/>
  <c r="AI26" i="2"/>
  <c r="AJ26" i="2"/>
  <c r="AK26" i="2"/>
  <c r="AM26" i="2"/>
  <c r="AN26" i="2"/>
  <c r="AO26" i="2"/>
  <c r="E27" i="2"/>
  <c r="F27" i="2"/>
  <c r="G27" i="2"/>
  <c r="H27" i="2"/>
  <c r="I27" i="2"/>
  <c r="K27" i="2"/>
  <c r="N27" i="2"/>
  <c r="O27" i="2"/>
  <c r="P27" i="2"/>
  <c r="Q27" i="2"/>
  <c r="S27" i="2"/>
  <c r="T27" i="2"/>
  <c r="U27" i="2"/>
  <c r="V27" i="2"/>
  <c r="X27" i="2"/>
  <c r="Y27" i="2"/>
  <c r="Z27" i="2"/>
  <c r="AB27" i="2"/>
  <c r="AD27" i="2"/>
  <c r="AF27" i="2"/>
  <c r="AH27" i="2"/>
  <c r="AI27" i="2"/>
  <c r="AJ27" i="2"/>
  <c r="AK27" i="2"/>
  <c r="AM27" i="2"/>
  <c r="AN27" i="2"/>
  <c r="AO27" i="2"/>
  <c r="E28" i="2"/>
  <c r="F28" i="2"/>
  <c r="G28" i="2"/>
  <c r="H28" i="2"/>
  <c r="I28" i="2"/>
  <c r="N28" i="2"/>
  <c r="O28" i="2"/>
  <c r="P28" i="2"/>
  <c r="Q28" i="2"/>
  <c r="S28" i="2"/>
  <c r="T28" i="2"/>
  <c r="U28" i="2"/>
  <c r="V28" i="2"/>
  <c r="X28" i="2"/>
  <c r="Y28" i="2"/>
  <c r="Z28" i="2"/>
  <c r="AB28" i="2"/>
  <c r="AD28" i="2"/>
  <c r="AF28" i="2"/>
  <c r="AH28" i="2"/>
  <c r="AI28" i="2"/>
  <c r="AJ28" i="2"/>
  <c r="AK28" i="2"/>
  <c r="AM28" i="2"/>
  <c r="AN28" i="2"/>
  <c r="AO28" i="2"/>
  <c r="E29" i="2"/>
  <c r="F29" i="2"/>
  <c r="G29" i="2"/>
  <c r="H29" i="2"/>
  <c r="I29" i="2"/>
  <c r="N29" i="2"/>
  <c r="O29" i="2"/>
  <c r="P29" i="2"/>
  <c r="Q29" i="2"/>
  <c r="S29" i="2"/>
  <c r="T29" i="2"/>
  <c r="U29" i="2"/>
  <c r="V29" i="2"/>
  <c r="X29" i="2"/>
  <c r="Y29" i="2"/>
  <c r="Z29" i="2"/>
  <c r="AB29" i="2"/>
  <c r="AD29" i="2"/>
  <c r="AF29" i="2"/>
  <c r="AH29" i="2"/>
  <c r="AI29" i="2"/>
  <c r="AJ29" i="2"/>
  <c r="AK29" i="2"/>
  <c r="AM29" i="2"/>
  <c r="AN29" i="2"/>
  <c r="AO29" i="2"/>
  <c r="E30" i="2"/>
  <c r="F30" i="2"/>
  <c r="G30" i="2"/>
  <c r="H30" i="2"/>
  <c r="I30" i="2"/>
  <c r="N30" i="2"/>
  <c r="O30" i="2"/>
  <c r="P30" i="2"/>
  <c r="Q30" i="2"/>
  <c r="S30" i="2"/>
  <c r="T30" i="2"/>
  <c r="U30" i="2"/>
  <c r="V30" i="2"/>
  <c r="X30" i="2"/>
  <c r="Y30" i="2"/>
  <c r="Z30" i="2"/>
  <c r="AB30" i="2"/>
  <c r="AD30" i="2"/>
  <c r="AF30" i="2"/>
  <c r="AH30" i="2"/>
  <c r="AI30" i="2"/>
  <c r="AJ30" i="2"/>
  <c r="AK30" i="2"/>
  <c r="AM30" i="2"/>
  <c r="AN30" i="2"/>
  <c r="AO30" i="2"/>
  <c r="E31" i="2"/>
  <c r="F31" i="2"/>
  <c r="G31" i="2"/>
  <c r="H31" i="2"/>
  <c r="I31" i="2"/>
  <c r="N31" i="2"/>
  <c r="O31" i="2"/>
  <c r="P31" i="2"/>
  <c r="Q31" i="2"/>
  <c r="S31" i="2"/>
  <c r="T31" i="2"/>
  <c r="U31" i="2"/>
  <c r="V31" i="2"/>
  <c r="X31" i="2"/>
  <c r="Y31" i="2"/>
  <c r="Z31" i="2"/>
  <c r="AB31" i="2"/>
  <c r="AD31" i="2"/>
  <c r="AF31" i="2"/>
  <c r="AH31" i="2"/>
  <c r="AI31" i="2"/>
  <c r="AJ31" i="2"/>
  <c r="AK31" i="2"/>
  <c r="AM31" i="2"/>
  <c r="AN31" i="2"/>
  <c r="AO31" i="2"/>
  <c r="E32" i="2"/>
  <c r="F32" i="2"/>
  <c r="G32" i="2"/>
  <c r="H32" i="2"/>
  <c r="I32" i="2"/>
  <c r="K32" i="2"/>
  <c r="N32" i="2"/>
  <c r="O32" i="2"/>
  <c r="P32" i="2"/>
  <c r="Q32" i="2"/>
  <c r="S32" i="2"/>
  <c r="T32" i="2"/>
  <c r="U32" i="2"/>
  <c r="V32" i="2"/>
  <c r="X32" i="2"/>
  <c r="Y32" i="2"/>
  <c r="Z32" i="2"/>
  <c r="AB32" i="2"/>
  <c r="AD32" i="2"/>
  <c r="AF32" i="2"/>
  <c r="AH32" i="2"/>
  <c r="AI32" i="2"/>
  <c r="AJ32" i="2"/>
  <c r="AK32" i="2"/>
  <c r="AM32" i="2"/>
  <c r="AN32" i="2"/>
  <c r="AO32" i="2"/>
  <c r="E33" i="2"/>
  <c r="F33" i="2"/>
  <c r="G33" i="2"/>
  <c r="H33" i="2"/>
  <c r="I33" i="2"/>
  <c r="K33" i="2"/>
  <c r="N33" i="2"/>
  <c r="O33" i="2"/>
  <c r="P33" i="2"/>
  <c r="Q33" i="2"/>
  <c r="S33" i="2"/>
  <c r="T33" i="2"/>
  <c r="U33" i="2"/>
  <c r="V33" i="2"/>
  <c r="X33" i="2"/>
  <c r="Y33" i="2"/>
  <c r="Z33" i="2"/>
  <c r="AB33" i="2"/>
  <c r="AD33" i="2"/>
  <c r="AF33" i="2"/>
  <c r="AH33" i="2"/>
  <c r="AI33" i="2"/>
  <c r="AJ33" i="2"/>
  <c r="AK33" i="2"/>
  <c r="AM33" i="2"/>
  <c r="AN33" i="2"/>
  <c r="AO33" i="2"/>
  <c r="E34" i="2"/>
  <c r="F34" i="2"/>
  <c r="G34" i="2"/>
  <c r="H34" i="2"/>
  <c r="I34" i="2"/>
  <c r="K34" i="2"/>
  <c r="N34" i="2"/>
  <c r="O34" i="2"/>
  <c r="P34" i="2"/>
  <c r="Q34" i="2"/>
  <c r="S34" i="2"/>
  <c r="T34" i="2"/>
  <c r="U34" i="2"/>
  <c r="V34" i="2"/>
  <c r="X34" i="2"/>
  <c r="Y34" i="2"/>
  <c r="Z34" i="2"/>
  <c r="AB34" i="2"/>
  <c r="AD34" i="2"/>
  <c r="AF34" i="2"/>
  <c r="AH34" i="2"/>
  <c r="AI34" i="2"/>
  <c r="AJ34" i="2"/>
  <c r="AK34" i="2"/>
  <c r="AM34" i="2"/>
  <c r="AN34" i="2"/>
  <c r="AO34" i="2"/>
  <c r="E35" i="2"/>
  <c r="F35" i="2"/>
  <c r="G35" i="2"/>
  <c r="H35" i="2"/>
  <c r="I35" i="2"/>
  <c r="K35" i="2"/>
  <c r="N35" i="2"/>
  <c r="O35" i="2"/>
  <c r="P35" i="2"/>
  <c r="Q35" i="2"/>
  <c r="S35" i="2"/>
  <c r="T35" i="2"/>
  <c r="U35" i="2"/>
  <c r="V35" i="2"/>
  <c r="X35" i="2"/>
  <c r="Y35" i="2"/>
  <c r="Z35" i="2"/>
  <c r="AB35" i="2"/>
  <c r="AD35" i="2"/>
  <c r="AF35" i="2"/>
  <c r="AH35" i="2"/>
  <c r="AI35" i="2"/>
  <c r="AJ35" i="2"/>
  <c r="AK35" i="2"/>
  <c r="AM35" i="2"/>
  <c r="AN35" i="2"/>
  <c r="AO35" i="2"/>
  <c r="E36" i="2"/>
  <c r="F36" i="2"/>
  <c r="G36" i="2"/>
  <c r="H36" i="2"/>
  <c r="I36" i="2"/>
  <c r="N36" i="2"/>
  <c r="O36" i="2"/>
  <c r="P36" i="2"/>
  <c r="Q36" i="2"/>
  <c r="S36" i="2"/>
  <c r="T36" i="2"/>
  <c r="U36" i="2"/>
  <c r="V36" i="2"/>
  <c r="X36" i="2"/>
  <c r="Y36" i="2"/>
  <c r="Z36" i="2"/>
  <c r="AB36" i="2"/>
  <c r="AD36" i="2"/>
  <c r="AF36" i="2"/>
  <c r="AH36" i="2"/>
  <c r="AI36" i="2"/>
  <c r="AJ36" i="2"/>
  <c r="AK36" i="2"/>
  <c r="AM36" i="2"/>
  <c r="AN36" i="2"/>
  <c r="AO36" i="2"/>
  <c r="E37" i="2"/>
  <c r="F37" i="2"/>
  <c r="G37" i="2"/>
  <c r="H37" i="2"/>
  <c r="I37" i="2"/>
  <c r="N37" i="2"/>
  <c r="O37" i="2"/>
  <c r="P37" i="2"/>
  <c r="Q37" i="2"/>
  <c r="S37" i="2"/>
  <c r="T37" i="2"/>
  <c r="U37" i="2"/>
  <c r="V37" i="2"/>
  <c r="X37" i="2"/>
  <c r="Y37" i="2"/>
  <c r="Z37" i="2"/>
  <c r="AB37" i="2"/>
  <c r="AD37" i="2"/>
  <c r="AF37" i="2"/>
  <c r="AH37" i="2"/>
  <c r="AI37" i="2"/>
  <c r="AJ37" i="2"/>
  <c r="AK37" i="2"/>
  <c r="AM37" i="2"/>
  <c r="AN37" i="2"/>
  <c r="AO37" i="2"/>
  <c r="E38" i="2"/>
  <c r="F38" i="2"/>
  <c r="G38" i="2"/>
  <c r="H38" i="2"/>
  <c r="I38" i="2"/>
  <c r="N38" i="2"/>
  <c r="O38" i="2"/>
  <c r="P38" i="2"/>
  <c r="Q38" i="2"/>
  <c r="S38" i="2"/>
  <c r="T38" i="2"/>
  <c r="U38" i="2"/>
  <c r="V38" i="2"/>
  <c r="X38" i="2"/>
  <c r="Y38" i="2"/>
  <c r="Z38" i="2"/>
  <c r="AB38" i="2"/>
  <c r="AD38" i="2"/>
  <c r="AF38" i="2"/>
  <c r="AH38" i="2"/>
  <c r="AI38" i="2"/>
  <c r="AJ38" i="2"/>
  <c r="AK38" i="2"/>
  <c r="AM38" i="2"/>
  <c r="AN38" i="2"/>
  <c r="AO38" i="2"/>
  <c r="E39" i="2"/>
  <c r="F39" i="2"/>
  <c r="G39" i="2"/>
  <c r="H39" i="2"/>
  <c r="I39" i="2"/>
  <c r="K39" i="2"/>
  <c r="N39" i="2"/>
  <c r="O39" i="2"/>
  <c r="P39" i="2"/>
  <c r="Q39" i="2"/>
  <c r="S39" i="2"/>
  <c r="T39" i="2"/>
  <c r="U39" i="2"/>
  <c r="V39" i="2"/>
  <c r="X39" i="2"/>
  <c r="Y39" i="2"/>
  <c r="Z39" i="2"/>
  <c r="AB39" i="2"/>
  <c r="AD39" i="2"/>
  <c r="AF39" i="2"/>
  <c r="AH39" i="2"/>
  <c r="AI39" i="2"/>
  <c r="AJ39" i="2"/>
  <c r="AK39" i="2"/>
  <c r="AM39" i="2"/>
  <c r="AN39" i="2"/>
  <c r="AO39" i="2"/>
  <c r="E40" i="2"/>
  <c r="F40" i="2"/>
  <c r="G40" i="2"/>
  <c r="H40" i="2"/>
  <c r="I40" i="2"/>
  <c r="K40" i="2"/>
  <c r="N40" i="2"/>
  <c r="O40" i="2"/>
  <c r="P40" i="2"/>
  <c r="Q40" i="2"/>
  <c r="S40" i="2"/>
  <c r="T40" i="2"/>
  <c r="U40" i="2"/>
  <c r="V40" i="2"/>
  <c r="X40" i="2"/>
  <c r="Y40" i="2"/>
  <c r="Z40" i="2"/>
  <c r="AB40" i="2"/>
  <c r="AD40" i="2"/>
  <c r="AF40" i="2"/>
  <c r="AH40" i="2"/>
  <c r="AI40" i="2"/>
  <c r="AJ40" i="2"/>
  <c r="AK40" i="2"/>
  <c r="AM40" i="2"/>
  <c r="AN40" i="2"/>
  <c r="AO40" i="2"/>
  <c r="N41" i="2"/>
  <c r="O41" i="2"/>
  <c r="P41" i="2"/>
  <c r="Q41" i="2"/>
  <c r="S41" i="2"/>
  <c r="T41" i="2"/>
  <c r="U41" i="2"/>
  <c r="V41" i="2"/>
  <c r="X41" i="2"/>
  <c r="Y41" i="2"/>
  <c r="Z41" i="2"/>
  <c r="AB41" i="2"/>
  <c r="AD41" i="2"/>
  <c r="AF41" i="2"/>
  <c r="AH41" i="2"/>
  <c r="AI41" i="2"/>
  <c r="AJ41" i="2"/>
  <c r="AK41" i="2"/>
  <c r="AM41" i="2"/>
  <c r="AN41" i="2"/>
  <c r="AO41" i="2"/>
  <c r="B43" i="2"/>
  <c r="C43" i="2"/>
  <c r="E43" i="2"/>
  <c r="F43" i="2"/>
  <c r="G43" i="2"/>
  <c r="H43" i="2"/>
  <c r="I43" i="2"/>
  <c r="K43" i="2"/>
  <c r="S43" i="2"/>
  <c r="T43" i="2"/>
  <c r="U43" i="2"/>
  <c r="V43" i="2"/>
  <c r="X43" i="2"/>
  <c r="Y43" i="2"/>
  <c r="Z43" i="2"/>
  <c r="AD43" i="2"/>
  <c r="AF43" i="2"/>
  <c r="AH43" i="2"/>
  <c r="AI43" i="2"/>
  <c r="AJ43" i="2"/>
  <c r="AK43" i="2"/>
  <c r="AM43" i="2"/>
  <c r="AN43" i="2"/>
  <c r="AO43" i="2"/>
  <c r="C44" i="2"/>
  <c r="K44" i="2"/>
  <c r="Z44" i="2"/>
  <c r="O14" i="3"/>
  <c r="O15" i="3"/>
  <c r="O16" i="3"/>
  <c r="O17" i="3"/>
  <c r="O18" i="3"/>
  <c r="O19" i="3"/>
  <c r="I20" i="3"/>
  <c r="O20" i="3"/>
  <c r="I23" i="3"/>
  <c r="I24" i="3"/>
  <c r="H25" i="3"/>
  <c r="I25" i="3"/>
  <c r="I26" i="3"/>
  <c r="T9" i="1"/>
  <c r="U9" i="1"/>
  <c r="V9" i="1"/>
  <c r="W9" i="1"/>
  <c r="Z9" i="1"/>
  <c r="AA9" i="1"/>
  <c r="AB9" i="1"/>
  <c r="AE9" i="1"/>
  <c r="AG9" i="1"/>
  <c r="AI9" i="1"/>
  <c r="T10" i="1"/>
  <c r="U10" i="1"/>
  <c r="V10" i="1"/>
  <c r="W10" i="1"/>
  <c r="Z10" i="1"/>
  <c r="AA10" i="1"/>
  <c r="AB10" i="1"/>
  <c r="AE10" i="1"/>
  <c r="AG10" i="1"/>
  <c r="AI10" i="1"/>
  <c r="T11" i="1"/>
  <c r="U11" i="1"/>
  <c r="V11" i="1"/>
  <c r="W11" i="1"/>
  <c r="Z11" i="1"/>
  <c r="AA11" i="1"/>
  <c r="AB11" i="1"/>
  <c r="AE11" i="1"/>
  <c r="AG11" i="1"/>
  <c r="AI11" i="1"/>
  <c r="T12" i="1"/>
  <c r="U12" i="1"/>
  <c r="V12" i="1"/>
  <c r="W12" i="1"/>
  <c r="Z12" i="1"/>
  <c r="AA12" i="1"/>
  <c r="AB12" i="1"/>
  <c r="AE12" i="1"/>
  <c r="AG12" i="1"/>
  <c r="AI12" i="1"/>
  <c r="T13" i="1"/>
  <c r="U13" i="1"/>
  <c r="V13" i="1"/>
  <c r="W13" i="1"/>
  <c r="Z13" i="1"/>
  <c r="AA13" i="1"/>
  <c r="AB13" i="1"/>
  <c r="AE13" i="1"/>
  <c r="AG13" i="1"/>
  <c r="AI13" i="1"/>
  <c r="T14" i="1"/>
  <c r="U14" i="1"/>
  <c r="V14" i="1"/>
  <c r="W14" i="1"/>
  <c r="Z14" i="1"/>
  <c r="AA14" i="1"/>
  <c r="AB14" i="1"/>
  <c r="AE14" i="1"/>
  <c r="AG14" i="1"/>
  <c r="AI14" i="1"/>
  <c r="T15" i="1"/>
  <c r="U15" i="1"/>
  <c r="V15" i="1"/>
  <c r="W15" i="1"/>
  <c r="Z15" i="1"/>
  <c r="AA15" i="1"/>
  <c r="AB15" i="1"/>
  <c r="AE15" i="1"/>
  <c r="AG15" i="1"/>
  <c r="AI15" i="1"/>
  <c r="T16" i="1"/>
  <c r="U16" i="1"/>
  <c r="V16" i="1"/>
  <c r="W16" i="1"/>
  <c r="Z16" i="1"/>
  <c r="AA16" i="1"/>
  <c r="AB16" i="1"/>
  <c r="AE16" i="1"/>
  <c r="AG16" i="1"/>
  <c r="AI16" i="1"/>
  <c r="T17" i="1"/>
  <c r="U17" i="1"/>
  <c r="V17" i="1"/>
  <c r="W17" i="1"/>
  <c r="Z17" i="1"/>
  <c r="AA17" i="1"/>
  <c r="AB17" i="1"/>
  <c r="AE17" i="1"/>
  <c r="AG17" i="1"/>
  <c r="AI17" i="1"/>
  <c r="T18" i="1"/>
  <c r="U18" i="1"/>
  <c r="V18" i="1"/>
  <c r="W18" i="1"/>
  <c r="Z18" i="1"/>
  <c r="AA18" i="1"/>
  <c r="AB18" i="1"/>
  <c r="AE18" i="1"/>
  <c r="AG18" i="1"/>
  <c r="AI18" i="1"/>
  <c r="T19" i="1"/>
  <c r="U19" i="1"/>
  <c r="V19" i="1"/>
  <c r="W19" i="1"/>
  <c r="Z19" i="1"/>
  <c r="AA19" i="1"/>
  <c r="AB19" i="1"/>
  <c r="AE19" i="1"/>
  <c r="AG19" i="1"/>
  <c r="AI19" i="1"/>
  <c r="T20" i="1"/>
  <c r="U20" i="1"/>
  <c r="V20" i="1"/>
  <c r="W20" i="1"/>
  <c r="Z20" i="1"/>
  <c r="AA20" i="1"/>
  <c r="AB20" i="1"/>
  <c r="AE20" i="1"/>
  <c r="AG20" i="1"/>
  <c r="AI20" i="1"/>
  <c r="T21" i="1"/>
  <c r="U21" i="1"/>
  <c r="V21" i="1"/>
  <c r="W21" i="1"/>
  <c r="Z21" i="1"/>
  <c r="AA21" i="1"/>
  <c r="AB21" i="1"/>
  <c r="AE21" i="1"/>
  <c r="AG21" i="1"/>
  <c r="AI21" i="1"/>
  <c r="T22" i="1"/>
  <c r="U22" i="1"/>
  <c r="V22" i="1"/>
  <c r="W22" i="1"/>
  <c r="Z22" i="1"/>
  <c r="AA22" i="1"/>
  <c r="AB22" i="1"/>
  <c r="AE22" i="1"/>
  <c r="AG22" i="1"/>
  <c r="AI22" i="1"/>
  <c r="T23" i="1"/>
  <c r="U23" i="1"/>
  <c r="V23" i="1"/>
  <c r="W23" i="1"/>
  <c r="Z23" i="1"/>
  <c r="AA23" i="1"/>
  <c r="AB23" i="1"/>
  <c r="AE23" i="1"/>
  <c r="AG23" i="1"/>
  <c r="AI23" i="1"/>
  <c r="T24" i="1"/>
  <c r="U24" i="1"/>
  <c r="V24" i="1"/>
  <c r="W24" i="1"/>
  <c r="Z24" i="1"/>
  <c r="AA24" i="1"/>
  <c r="AB24" i="1"/>
  <c r="AE24" i="1"/>
  <c r="AG24" i="1"/>
  <c r="AI24" i="1"/>
  <c r="T25" i="1"/>
  <c r="U25" i="1"/>
  <c r="V25" i="1"/>
  <c r="W25" i="1"/>
  <c r="Z25" i="1"/>
  <c r="AA25" i="1"/>
  <c r="AB25" i="1"/>
  <c r="AE25" i="1"/>
  <c r="AG25" i="1"/>
  <c r="AI25" i="1"/>
  <c r="T26" i="1"/>
  <c r="U26" i="1"/>
  <c r="V26" i="1"/>
  <c r="W26" i="1"/>
  <c r="Z26" i="1"/>
  <c r="AA26" i="1"/>
  <c r="AB26" i="1"/>
  <c r="AE26" i="1"/>
  <c r="AG26" i="1"/>
  <c r="AI26" i="1"/>
  <c r="T27" i="1"/>
  <c r="U27" i="1"/>
  <c r="V27" i="1"/>
  <c r="W27" i="1"/>
  <c r="Z27" i="1"/>
  <c r="AA27" i="1"/>
  <c r="AB27" i="1"/>
  <c r="AE27" i="1"/>
  <c r="AG27" i="1"/>
  <c r="AI27" i="1"/>
  <c r="T28" i="1"/>
  <c r="U28" i="1"/>
  <c r="V28" i="1"/>
  <c r="W28" i="1"/>
  <c r="Z28" i="1"/>
  <c r="AA28" i="1"/>
  <c r="AB28" i="1"/>
  <c r="AE28" i="1"/>
  <c r="AG28" i="1"/>
  <c r="AI28" i="1"/>
  <c r="T29" i="1"/>
  <c r="U29" i="1"/>
  <c r="V29" i="1"/>
  <c r="W29" i="1"/>
  <c r="Z29" i="1"/>
  <c r="AA29" i="1"/>
  <c r="AB29" i="1"/>
  <c r="AE29" i="1"/>
  <c r="AG29" i="1"/>
  <c r="AI29" i="1"/>
  <c r="T30" i="1"/>
  <c r="U30" i="1"/>
  <c r="V30" i="1"/>
  <c r="W30" i="1"/>
  <c r="Z30" i="1"/>
  <c r="AA30" i="1"/>
  <c r="AB30" i="1"/>
  <c r="AE30" i="1"/>
  <c r="AG30" i="1"/>
  <c r="AI30" i="1"/>
  <c r="T31" i="1"/>
  <c r="U31" i="1"/>
  <c r="V31" i="1"/>
  <c r="W31" i="1"/>
  <c r="Z31" i="1"/>
  <c r="AA31" i="1"/>
  <c r="AB31" i="1"/>
  <c r="AE31" i="1"/>
  <c r="AG31" i="1"/>
  <c r="AI31" i="1"/>
  <c r="T32" i="1"/>
  <c r="U32" i="1"/>
  <c r="V32" i="1"/>
  <c r="W32" i="1"/>
  <c r="Z32" i="1"/>
  <c r="AA32" i="1"/>
  <c r="AB32" i="1"/>
  <c r="AE32" i="1"/>
  <c r="AG32" i="1"/>
  <c r="AI32" i="1"/>
  <c r="T33" i="1"/>
  <c r="U33" i="1"/>
  <c r="V33" i="1"/>
  <c r="W33" i="1"/>
  <c r="Z33" i="1"/>
  <c r="AA33" i="1"/>
  <c r="AB33" i="1"/>
  <c r="AE33" i="1"/>
  <c r="AG33" i="1"/>
  <c r="AI33" i="1"/>
  <c r="T34" i="1"/>
  <c r="U34" i="1"/>
  <c r="V34" i="1"/>
  <c r="W34" i="1"/>
  <c r="Z34" i="1"/>
  <c r="AA34" i="1"/>
  <c r="AB34" i="1"/>
  <c r="AE34" i="1"/>
  <c r="AG34" i="1"/>
  <c r="AI34" i="1"/>
  <c r="T35" i="1"/>
  <c r="U35" i="1"/>
  <c r="V35" i="1"/>
  <c r="W35" i="1"/>
  <c r="Z35" i="1"/>
  <c r="AA35" i="1"/>
  <c r="AB35" i="1"/>
  <c r="AE35" i="1"/>
  <c r="AG35" i="1"/>
  <c r="AI35" i="1"/>
  <c r="T36" i="1"/>
  <c r="U36" i="1"/>
  <c r="V36" i="1"/>
  <c r="W36" i="1"/>
  <c r="Z36" i="1"/>
  <c r="AA36" i="1"/>
  <c r="AB36" i="1"/>
  <c r="AE36" i="1"/>
  <c r="AG36" i="1"/>
  <c r="AI36" i="1"/>
  <c r="T37" i="1"/>
  <c r="U37" i="1"/>
  <c r="V37" i="1"/>
  <c r="W37" i="1"/>
  <c r="Z37" i="1"/>
  <c r="AA37" i="1"/>
  <c r="AB37" i="1"/>
  <c r="AE37" i="1"/>
  <c r="AG37" i="1"/>
  <c r="AI37" i="1"/>
  <c r="T38" i="1"/>
  <c r="U38" i="1"/>
  <c r="V38" i="1"/>
  <c r="W38" i="1"/>
  <c r="Z38" i="1"/>
  <c r="AA38" i="1"/>
  <c r="AB38" i="1"/>
  <c r="AE38" i="1"/>
  <c r="AG38" i="1"/>
  <c r="AI38" i="1"/>
  <c r="C41" i="1"/>
  <c r="D41" i="1"/>
  <c r="F41" i="1"/>
  <c r="G41" i="1"/>
  <c r="H41" i="1"/>
  <c r="I41" i="1"/>
  <c r="J41" i="1"/>
  <c r="L41" i="1"/>
  <c r="T41" i="1"/>
  <c r="U41" i="1"/>
  <c r="V41" i="1"/>
  <c r="W41" i="1"/>
  <c r="Z41" i="1"/>
  <c r="AA41" i="1"/>
  <c r="AB41" i="1"/>
  <c r="AE41" i="1"/>
  <c r="AG41" i="1"/>
  <c r="AI41" i="1"/>
  <c r="D42" i="1"/>
  <c r="L42" i="1"/>
  <c r="AB42" i="1"/>
</calcChain>
</file>

<file path=xl/sharedStrings.xml><?xml version="1.0" encoding="utf-8"?>
<sst xmlns="http://schemas.openxmlformats.org/spreadsheetml/2006/main" count="250" uniqueCount="112">
  <si>
    <t>Special Provisions</t>
  </si>
  <si>
    <t>other contracts</t>
  </si>
  <si>
    <t>Bill</t>
  </si>
  <si>
    <t>Load Data From PG&amp;E</t>
  </si>
  <si>
    <t>Purchases for G11 customers</t>
  </si>
  <si>
    <t>Rates for G11 customers</t>
  </si>
  <si>
    <t>Cost for G11 customers</t>
  </si>
  <si>
    <t>Load</t>
  </si>
  <si>
    <t>load</t>
  </si>
  <si>
    <t>bidweek</t>
  </si>
  <si>
    <t>@ PG&amp;E citygate (mmbtu/day)</t>
  </si>
  <si>
    <t>@ Malin</t>
  </si>
  <si>
    <t>@ PG&amp;E citygate ($/mmbtu)</t>
  </si>
  <si>
    <t>Malin</t>
  </si>
  <si>
    <t>served by</t>
  </si>
  <si>
    <t>PG&amp;E cg</t>
  </si>
  <si>
    <t>701005</t>
  </si>
  <si>
    <t>801004</t>
  </si>
  <si>
    <t>801006</t>
  </si>
  <si>
    <t>801007</t>
  </si>
  <si>
    <t>801005</t>
  </si>
  <si>
    <t>701004</t>
  </si>
  <si>
    <t>@Malin</t>
  </si>
  <si>
    <t>$/mmbtu</t>
  </si>
  <si>
    <t>Date</t>
  </si>
  <si>
    <t>enron</t>
  </si>
  <si>
    <t>bp</t>
  </si>
  <si>
    <t xml:space="preserve"> Cost</t>
  </si>
  <si>
    <t>Summary of Enron Cost</t>
  </si>
  <si>
    <t>Total</t>
  </si>
  <si>
    <t>$</t>
  </si>
  <si>
    <t>commodity</t>
  </si>
  <si>
    <t>volumetric</t>
  </si>
  <si>
    <t>cost</t>
  </si>
  <si>
    <t>Gross</t>
  </si>
  <si>
    <t xml:space="preserve"> </t>
  </si>
  <si>
    <t>=5712+(5712*.0137)</t>
  </si>
  <si>
    <t>OK</t>
  </si>
  <si>
    <t>ENA Adj</t>
  </si>
  <si>
    <t>ENA Buy</t>
  </si>
  <si>
    <t>.115*Net vol</t>
  </si>
  <si>
    <t>Net</t>
  </si>
  <si>
    <t>Price s/b 3.14</t>
  </si>
  <si>
    <t>Bill To:</t>
  </si>
  <si>
    <t>Remit To:</t>
  </si>
  <si>
    <t>Invoice Number:</t>
  </si>
  <si>
    <t>Enron North America Corp.</t>
  </si>
  <si>
    <t>Delivery Period:</t>
  </si>
  <si>
    <t>Bank: Bank of America, N.A.</t>
  </si>
  <si>
    <t>Bank ID: 111000012 Swift: NABKUS44</t>
  </si>
  <si>
    <t>Invoice Date:</t>
  </si>
  <si>
    <t>Acct: 3750494099</t>
  </si>
  <si>
    <t>Due Date:</t>
  </si>
  <si>
    <t>Contact:</t>
  </si>
  <si>
    <t>Janine Cashin</t>
  </si>
  <si>
    <t>Payment Method:</t>
  </si>
  <si>
    <t>Telephone:</t>
  </si>
  <si>
    <t>(713) 345-8472</t>
  </si>
  <si>
    <t>Fax:                   (713) 646-8420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</si>
  <si>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</si>
  <si>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</si>
  <si>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</si>
  <si>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</si>
  <si>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</si>
  <si>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</si>
  <si>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</si>
  <si>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</si>
  <si>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</si>
  <si>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</si>
  <si>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</si>
  <si>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</si>
  <si>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</si>
  <si>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Invoice</t>
  </si>
  <si>
    <t>Delivery Period</t>
  </si>
  <si>
    <t>Cost of Gas</t>
  </si>
  <si>
    <t>MMBtu</t>
  </si>
  <si>
    <t xml:space="preserve">          Invoice Total  :</t>
  </si>
  <si>
    <t>City of Palo Alto</t>
  </si>
  <si>
    <t>Contact:           Raveen Maan</t>
  </si>
  <si>
    <t>Telephone:       (650) 329-2343</t>
  </si>
  <si>
    <t>Fax:                  (650) 326-1507</t>
  </si>
  <si>
    <t>P. O. Box 10250</t>
  </si>
  <si>
    <t>Palo Alto , CA   94303</t>
  </si>
  <si>
    <t>Wire</t>
  </si>
  <si>
    <t>Contract: 96058622</t>
  </si>
  <si>
    <t>PG&amp;E</t>
  </si>
  <si>
    <t>CG0202N-CITYGATE - NORMAL POOL</t>
  </si>
  <si>
    <t>Subtract cg</t>
  </si>
  <si>
    <t>b/4 calculating Malin</t>
  </si>
  <si>
    <t>ENA Deals</t>
  </si>
  <si>
    <t>Demand Charge</t>
  </si>
  <si>
    <t xml:space="preserve">          Cost of Gas Total  :</t>
  </si>
  <si>
    <t>BP Malin</t>
  </si>
  <si>
    <t>Enron Malin</t>
  </si>
  <si>
    <t>BP CG</t>
  </si>
  <si>
    <t>CG Total Volume</t>
  </si>
  <si>
    <t>For Sep-01</t>
  </si>
  <si>
    <t>Load Data</t>
  </si>
  <si>
    <t>Contracts</t>
  </si>
  <si>
    <t>Other Contracts</t>
  </si>
  <si>
    <t>Rates</t>
  </si>
  <si>
    <t>Commodity cost at PG&amp;E citygate Enron Contracts</t>
  </si>
  <si>
    <t>Nomination at Malin</t>
  </si>
  <si>
    <t xml:space="preserve"> Enron Gas at bidweek</t>
  </si>
  <si>
    <t>total Cost</t>
  </si>
  <si>
    <t>Volumetric</t>
  </si>
  <si>
    <t>of comm.</t>
  </si>
  <si>
    <t>Enron</t>
  </si>
  <si>
    <t>at Malin</t>
  </si>
  <si>
    <t>32933SA</t>
  </si>
  <si>
    <t>October 17, 2001</t>
  </si>
  <si>
    <t>October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</si>
</sst>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"/>
    <numFmt numFmtId="166" formatCode="_(* #,##0_);_(* \(#,##0\);_(* &quot;-&quot;??_);_(@_)"/>
    <numFmt numFmtId="169" formatCode="mm/dd"/>
    <numFmt numFmtId="170" formatCode="[$$-409]#,##0.00"/>
    <numFmt numFmtId="171" formatCode="&quot;$&quot;#,##0.00"/>
    <numFmt numFmtId="172" formatCode="0,000"/>
    <numFmt numFmtId="177" formatCode="&quot;$&quot;#,##0.00000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Arial Narrow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  <font>
      <sz val="10"/>
      <color indexed="17"/>
      <name val="Arial"/>
      <family val="2"/>
    </font>
    <font>
      <sz val="10"/>
      <color indexed="16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 applyBorder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1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/>
    <xf numFmtId="3" fontId="0" fillId="0" borderId="0" xfId="0" applyNumberFormat="1"/>
    <xf numFmtId="0" fontId="2" fillId="0" borderId="0" xfId="0" applyFont="1"/>
    <xf numFmtId="4" fontId="0" fillId="0" borderId="0" xfId="0" applyNumberFormat="1" applyAlignment="1">
      <alignment horizontal="center"/>
    </xf>
    <xf numFmtId="0" fontId="0" fillId="2" borderId="0" xfId="0" quotePrefix="1" applyFill="1"/>
    <xf numFmtId="0" fontId="0" fillId="2" borderId="0" xfId="0" applyFill="1"/>
    <xf numFmtId="0" fontId="0" fillId="0" borderId="0" xfId="0" applyFill="1"/>
    <xf numFmtId="166" fontId="0" fillId="0" borderId="0" xfId="0" applyNumberFormat="1"/>
    <xf numFmtId="166" fontId="0" fillId="0" borderId="0" xfId="1" applyNumberFormat="1" applyFont="1"/>
    <xf numFmtId="3" fontId="0" fillId="3" borderId="0" xfId="0" applyNumberFormat="1" applyFill="1" applyAlignment="1">
      <alignment horizontal="center"/>
    </xf>
    <xf numFmtId="3" fontId="0" fillId="3" borderId="0" xfId="0" applyNumberFormat="1" applyFill="1"/>
    <xf numFmtId="0" fontId="1" fillId="0" borderId="0" xfId="2"/>
    <xf numFmtId="169" fontId="4" fillId="0" borderId="0" xfId="2" applyNumberFormat="1" applyFont="1" applyAlignment="1">
      <alignment horizontal="left" vertical="top"/>
    </xf>
    <xf numFmtId="0" fontId="4" fillId="0" borderId="0" xfId="2" applyFont="1" applyAlignment="1">
      <alignment horizontal="left" vertical="top"/>
    </xf>
    <xf numFmtId="0" fontId="5" fillId="0" borderId="1" xfId="2" applyNumberFormat="1" applyFont="1" applyBorder="1" applyAlignment="1">
      <alignment horizontal="left" vertical="top"/>
    </xf>
    <xf numFmtId="0" fontId="4" fillId="0" borderId="2" xfId="2" applyNumberFormat="1" applyFont="1" applyBorder="1" applyAlignment="1">
      <alignment horizontal="left" vertical="top"/>
    </xf>
    <xf numFmtId="0" fontId="4" fillId="0" borderId="3" xfId="2" applyNumberFormat="1" applyFont="1" applyBorder="1" applyAlignment="1">
      <alignment horizontal="left" vertical="top"/>
    </xf>
    <xf numFmtId="0" fontId="4" fillId="0" borderId="1" xfId="2" applyNumberFormat="1" applyFont="1" applyBorder="1" applyAlignment="1">
      <alignment horizontal="left" vertical="top"/>
    </xf>
    <xf numFmtId="0" fontId="4" fillId="0" borderId="3" xfId="2" applyFont="1" applyBorder="1"/>
    <xf numFmtId="0" fontId="4" fillId="0" borderId="0" xfId="2" applyFont="1"/>
    <xf numFmtId="0" fontId="4" fillId="0" borderId="4" xfId="2" applyNumberFormat="1" applyFont="1" applyBorder="1" applyAlignment="1">
      <alignment horizontal="left" vertical="top"/>
    </xf>
    <xf numFmtId="0" fontId="4" fillId="0" borderId="0" xfId="2" applyNumberFormat="1" applyFont="1" applyBorder="1" applyAlignment="1">
      <alignment horizontal="left" vertical="top"/>
    </xf>
    <xf numFmtId="0" fontId="4" fillId="0" borderId="5" xfId="2" applyNumberFormat="1" applyFont="1" applyBorder="1" applyAlignment="1">
      <alignment horizontal="left" vertical="top"/>
    </xf>
    <xf numFmtId="0" fontId="4" fillId="0" borderId="5" xfId="2" applyFont="1" applyBorder="1"/>
    <xf numFmtId="49" fontId="4" fillId="0" borderId="0" xfId="2" applyNumberFormat="1" applyFont="1" applyBorder="1" applyAlignment="1">
      <alignment horizontal="left" vertical="top"/>
    </xf>
    <xf numFmtId="0" fontId="6" fillId="0" borderId="0" xfId="2" applyFont="1"/>
    <xf numFmtId="169" fontId="7" fillId="0" borderId="0" xfId="2" applyNumberFormat="1" applyFont="1" applyAlignment="1">
      <alignment horizontal="left" vertical="top"/>
    </xf>
    <xf numFmtId="0" fontId="4" fillId="0" borderId="6" xfId="2" applyNumberFormat="1" applyFont="1" applyBorder="1" applyAlignment="1">
      <alignment horizontal="left" vertical="top"/>
    </xf>
    <xf numFmtId="0" fontId="4" fillId="0" borderId="7" xfId="2" applyNumberFormat="1" applyFont="1" applyBorder="1" applyAlignment="1">
      <alignment horizontal="left" vertical="top"/>
    </xf>
    <xf numFmtId="0" fontId="4" fillId="0" borderId="8" xfId="2" applyNumberFormat="1" applyFont="1" applyBorder="1" applyAlignment="1">
      <alignment horizontal="left" vertical="top"/>
    </xf>
    <xf numFmtId="0" fontId="4" fillId="0" borderId="0" xfId="2" applyFont="1" applyBorder="1"/>
    <xf numFmtId="169" fontId="4" fillId="0" borderId="0" xfId="2" applyNumberFormat="1" applyFont="1" applyBorder="1" applyAlignment="1">
      <alignment horizontal="left" vertical="top"/>
    </xf>
    <xf numFmtId="0" fontId="4" fillId="0" borderId="0" xfId="2" applyFont="1" applyBorder="1" applyAlignment="1">
      <alignment horizontal="left" vertical="top"/>
    </xf>
    <xf numFmtId="172" fontId="4" fillId="0" borderId="0" xfId="2" applyNumberFormat="1" applyFont="1" applyBorder="1" applyAlignment="1">
      <alignment horizontal="left" vertical="top"/>
    </xf>
    <xf numFmtId="171" fontId="4" fillId="0" borderId="0" xfId="2" applyNumberFormat="1" applyFont="1" applyBorder="1" applyAlignment="1">
      <alignment horizontal="left" vertical="top"/>
    </xf>
    <xf numFmtId="170" fontId="4" fillId="0" borderId="0" xfId="2" applyNumberFormat="1" applyFont="1" applyAlignment="1">
      <alignment horizontal="left" vertical="top"/>
    </xf>
    <xf numFmtId="171" fontId="4" fillId="0" borderId="0" xfId="2" applyNumberFormat="1" applyFont="1" applyAlignment="1">
      <alignment horizontal="left" vertical="top"/>
    </xf>
    <xf numFmtId="0" fontId="7" fillId="0" borderId="2" xfId="2" applyFont="1" applyBorder="1" applyAlignment="1">
      <alignment horizontal="left"/>
    </xf>
    <xf numFmtId="169" fontId="4" fillId="0" borderId="2" xfId="2" applyNumberFormat="1" applyFont="1" applyBorder="1" applyAlignment="1">
      <alignment horizontal="left" vertical="top"/>
    </xf>
    <xf numFmtId="0" fontId="4" fillId="0" borderId="2" xfId="2" applyFont="1" applyBorder="1" applyAlignment="1">
      <alignment horizontal="left" vertical="top"/>
    </xf>
    <xf numFmtId="172" fontId="4" fillId="0" borderId="2" xfId="2" applyNumberFormat="1" applyFont="1" applyBorder="1" applyAlignment="1">
      <alignment horizontal="left" vertical="top"/>
    </xf>
    <xf numFmtId="171" fontId="4" fillId="0" borderId="2" xfId="2" applyNumberFormat="1" applyFont="1" applyBorder="1" applyAlignment="1">
      <alignment horizontal="left" vertical="top"/>
    </xf>
    <xf numFmtId="170" fontId="4" fillId="0" borderId="2" xfId="2" applyNumberFormat="1" applyFont="1" applyBorder="1" applyAlignment="1">
      <alignment horizontal="left" vertical="top"/>
    </xf>
    <xf numFmtId="0" fontId="5" fillId="0" borderId="0" xfId="2" applyFont="1"/>
    <xf numFmtId="169" fontId="5" fillId="0" borderId="0" xfId="2" applyNumberFormat="1" applyFont="1" applyAlignment="1">
      <alignment horizontal="left" vertical="top"/>
    </xf>
    <xf numFmtId="0" fontId="5" fillId="0" borderId="0" xfId="2" applyFont="1" applyAlignment="1">
      <alignment horizontal="left" vertical="top"/>
    </xf>
    <xf numFmtId="172" fontId="5" fillId="0" borderId="0" xfId="2" applyNumberFormat="1" applyFont="1" applyAlignment="1">
      <alignment horizontal="right" vertical="top"/>
    </xf>
    <xf numFmtId="0" fontId="5" fillId="0" borderId="0" xfId="2" applyFont="1" applyAlignment="1">
      <alignment horizontal="right" vertical="top"/>
    </xf>
    <xf numFmtId="171" fontId="5" fillId="0" borderId="0" xfId="2" applyNumberFormat="1" applyFont="1" applyAlignment="1">
      <alignment horizontal="left" vertical="top"/>
    </xf>
    <xf numFmtId="170" fontId="5" fillId="0" borderId="0" xfId="2" applyNumberFormat="1" applyFont="1" applyAlignment="1">
      <alignment horizontal="right" vertical="top"/>
    </xf>
    <xf numFmtId="171" fontId="5" fillId="0" borderId="0" xfId="2" applyNumberFormat="1" applyFont="1" applyAlignment="1">
      <alignment horizontal="right" vertical="top"/>
    </xf>
    <xf numFmtId="0" fontId="7" fillId="0" borderId="0" xfId="2" applyFont="1"/>
    <xf numFmtId="0" fontId="7" fillId="0" borderId="0" xfId="2" applyFont="1" applyAlignment="1">
      <alignment horizontal="left" vertical="top"/>
    </xf>
    <xf numFmtId="172" fontId="4" fillId="0" borderId="0" xfId="2" applyNumberFormat="1" applyFont="1" applyAlignment="1">
      <alignment horizontal="right" vertical="top"/>
    </xf>
    <xf numFmtId="0" fontId="4" fillId="0" borderId="0" xfId="2" applyFont="1" applyAlignment="1">
      <alignment horizontal="right" vertical="top"/>
    </xf>
    <xf numFmtId="0" fontId="4" fillId="0" borderId="0" xfId="2" applyFont="1" applyAlignment="1">
      <alignment horizontal="left" vertical="top" wrapText="1"/>
    </xf>
    <xf numFmtId="170" fontId="4" fillId="0" borderId="0" xfId="2" applyNumberFormat="1" applyFont="1" applyAlignment="1">
      <alignment horizontal="right" vertical="top"/>
    </xf>
    <xf numFmtId="0" fontId="7" fillId="0" borderId="0" xfId="2" applyFont="1" applyAlignment="1">
      <alignment horizontal="right" vertical="top"/>
    </xf>
    <xf numFmtId="171" fontId="4" fillId="0" borderId="0" xfId="2" applyNumberFormat="1" applyFont="1" applyBorder="1" applyAlignment="1">
      <alignment horizontal="right" vertical="top"/>
    </xf>
    <xf numFmtId="172" fontId="4" fillId="0" borderId="0" xfId="2" applyNumberFormat="1" applyFont="1" applyAlignment="1">
      <alignment horizontal="left" vertical="top"/>
    </xf>
    <xf numFmtId="0" fontId="8" fillId="0" borderId="2" xfId="2" applyNumberFormat="1" applyFont="1" applyBorder="1" applyAlignment="1">
      <alignment horizontal="left" vertical="top"/>
    </xf>
    <xf numFmtId="17" fontId="8" fillId="0" borderId="0" xfId="2" applyNumberFormat="1" applyFont="1" applyBorder="1" applyAlignment="1">
      <alignment horizontal="left" vertical="top"/>
    </xf>
    <xf numFmtId="49" fontId="8" fillId="0" borderId="0" xfId="2" applyNumberFormat="1" applyFont="1" applyBorder="1" applyAlignment="1">
      <alignment horizontal="left" vertical="top"/>
    </xf>
    <xf numFmtId="17" fontId="8" fillId="0" borderId="0" xfId="2" applyNumberFormat="1" applyFont="1" applyAlignment="1">
      <alignment horizontal="left" vertical="top"/>
    </xf>
    <xf numFmtId="169" fontId="8" fillId="0" borderId="0" xfId="2" applyNumberFormat="1" applyFont="1" applyAlignment="1">
      <alignment horizontal="left" vertical="top"/>
    </xf>
    <xf numFmtId="0" fontId="3" fillId="0" borderId="0" xfId="0" applyFont="1" applyFill="1"/>
    <xf numFmtId="0" fontId="0" fillId="2" borderId="0" xfId="0" applyFill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0" fontId="0" fillId="0" borderId="0" xfId="0" applyFill="1" applyBorder="1"/>
    <xf numFmtId="166" fontId="0" fillId="3" borderId="0" xfId="1" applyNumberFormat="1" applyFont="1" applyFill="1"/>
    <xf numFmtId="3" fontId="0" fillId="3" borderId="0" xfId="0" applyNumberFormat="1" applyFill="1" applyBorder="1" applyAlignment="1">
      <alignment horizontal="center"/>
    </xf>
    <xf numFmtId="0" fontId="3" fillId="2" borderId="0" xfId="0" applyFont="1" applyFill="1"/>
    <xf numFmtId="0" fontId="0" fillId="0" borderId="9" xfId="0" applyBorder="1"/>
    <xf numFmtId="177" fontId="8" fillId="0" borderId="0" xfId="2" applyNumberFormat="1" applyFont="1" applyAlignment="1">
      <alignment horizontal="left" vertical="top"/>
    </xf>
    <xf numFmtId="0" fontId="8" fillId="0" borderId="0" xfId="2" applyFont="1" applyAlignment="1">
      <alignment horizontal="left" vertical="top"/>
    </xf>
    <xf numFmtId="172" fontId="8" fillId="0" borderId="0" xfId="2" applyNumberFormat="1" applyFont="1" applyBorder="1" applyAlignment="1">
      <alignment horizontal="right" vertical="top"/>
    </xf>
    <xf numFmtId="172" fontId="4" fillId="0" borderId="10" xfId="2" applyNumberFormat="1" applyFont="1" applyBorder="1" applyAlignment="1">
      <alignment horizontal="right" vertical="top"/>
    </xf>
    <xf numFmtId="171" fontId="4" fillId="0" borderId="10" xfId="2" applyNumberFormat="1" applyFont="1" applyBorder="1" applyAlignment="1">
      <alignment horizontal="right" vertical="top"/>
    </xf>
    <xf numFmtId="172" fontId="8" fillId="0" borderId="0" xfId="2" applyNumberFormat="1" applyFont="1" applyAlignment="1">
      <alignment horizontal="right" vertical="top"/>
    </xf>
    <xf numFmtId="0" fontId="9" fillId="0" borderId="0" xfId="0" applyFont="1"/>
    <xf numFmtId="3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3" fontId="11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4" fontId="13" fillId="0" borderId="0" xfId="0" applyNumberFormat="1" applyFont="1" applyAlignment="1">
      <alignment horizontal="center"/>
    </xf>
    <xf numFmtId="3" fontId="14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0" xfId="0" applyFont="1"/>
    <xf numFmtId="3" fontId="0" fillId="0" borderId="0" xfId="0" applyNumberForma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0" fillId="0" borderId="0" xfId="0" applyNumberFormat="1" applyFill="1"/>
    <xf numFmtId="3" fontId="3" fillId="0" borderId="0" xfId="0" applyNumberFormat="1" applyFont="1"/>
    <xf numFmtId="3" fontId="10" fillId="0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Normal_ManualInvoic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133350</xdr:colOff>
      <xdr:row>5</xdr:row>
      <xdr:rowOff>47625</xdr:rowOff>
    </xdr:from>
    <xdr:to>
      <xdr:col>23</xdr:col>
      <xdr:colOff>476250</xdr:colOff>
      <xdr:row>9</xdr:row>
      <xdr:rowOff>114300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22A340DC-4260-75BB-DEAB-2E289830C12F}"/>
            </a:ext>
          </a:extLst>
        </xdr:cNvPr>
        <xdr:cNvSpPr>
          <a:spLocks noChangeShapeType="1"/>
        </xdr:cNvSpPr>
      </xdr:nvSpPr>
      <xdr:spPr bwMode="auto">
        <a:xfrm>
          <a:off x="12382500" y="857250"/>
          <a:ext cx="342900" cy="714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</xdr:colOff>
      <xdr:row>44</xdr:row>
      <xdr:rowOff>95250</xdr:rowOff>
    </xdr:from>
    <xdr:to>
      <xdr:col>3</xdr:col>
      <xdr:colOff>123825</xdr:colOff>
      <xdr:row>44</xdr:row>
      <xdr:rowOff>95250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4F764141-33B3-B506-2AD9-C56AA6A6296A}"/>
            </a:ext>
          </a:extLst>
        </xdr:cNvPr>
        <xdr:cNvSpPr>
          <a:spLocks noChangeShapeType="1"/>
        </xdr:cNvSpPr>
      </xdr:nvSpPr>
      <xdr:spPr bwMode="auto">
        <a:xfrm>
          <a:off x="1285875" y="7229475"/>
          <a:ext cx="666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3CBCBBB0-8A99-02AF-7EDE-A3F01B0FF9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42"/>
  <sheetViews>
    <sheetView tabSelected="1" topLeftCell="A11" workbookViewId="0">
      <selection activeCell="L42" sqref="L42"/>
    </sheetView>
  </sheetViews>
  <sheetFormatPr defaultRowHeight="12.75" x14ac:dyDescent="0.2"/>
  <cols>
    <col min="26" max="26" width="10.140625" bestFit="1" customWidth="1"/>
    <col min="28" max="28" width="10.140625" bestFit="1" customWidth="1"/>
    <col min="31" max="31" width="10.140625" bestFit="1" customWidth="1"/>
    <col min="35" max="35" width="10" customWidth="1"/>
  </cols>
  <sheetData>
    <row r="2" spans="2:35" x14ac:dyDescent="0.2">
      <c r="B2" s="9" t="s">
        <v>97</v>
      </c>
      <c r="F2" s="9" t="s">
        <v>98</v>
      </c>
      <c r="L2" s="9" t="s">
        <v>99</v>
      </c>
      <c r="O2" s="9" t="s">
        <v>100</v>
      </c>
      <c r="T2" s="9" t="s">
        <v>101</v>
      </c>
      <c r="Z2" s="9" t="s">
        <v>102</v>
      </c>
      <c r="AD2" s="9" t="s">
        <v>103</v>
      </c>
    </row>
    <row r="3" spans="2:35" x14ac:dyDescent="0.2">
      <c r="F3" t="s">
        <v>0</v>
      </c>
    </row>
    <row r="4" spans="2:35" x14ac:dyDescent="0.2">
      <c r="B4" t="s">
        <v>2</v>
      </c>
      <c r="C4" t="s">
        <v>3</v>
      </c>
      <c r="F4" t="s">
        <v>4</v>
      </c>
      <c r="O4" t="s">
        <v>5</v>
      </c>
      <c r="T4" t="s">
        <v>6</v>
      </c>
      <c r="Z4" s="1" t="s">
        <v>7</v>
      </c>
      <c r="AA4" t="s">
        <v>7</v>
      </c>
      <c r="AB4" t="s">
        <v>8</v>
      </c>
      <c r="AD4" t="s">
        <v>9</v>
      </c>
      <c r="AE4" t="s">
        <v>104</v>
      </c>
      <c r="AG4" s="1" t="s">
        <v>105</v>
      </c>
      <c r="AH4" s="1"/>
      <c r="AI4" s="1" t="s">
        <v>29</v>
      </c>
    </row>
    <row r="5" spans="2:35" x14ac:dyDescent="0.2">
      <c r="F5" s="2" t="s">
        <v>10</v>
      </c>
      <c r="L5" s="2" t="s">
        <v>11</v>
      </c>
      <c r="O5" s="2" t="s">
        <v>12</v>
      </c>
      <c r="T5" s="2" t="s">
        <v>12</v>
      </c>
      <c r="Z5" s="1" t="s">
        <v>13</v>
      </c>
      <c r="AA5" t="s">
        <v>14</v>
      </c>
      <c r="AB5" t="s">
        <v>14</v>
      </c>
      <c r="AD5" s="2" t="s">
        <v>11</v>
      </c>
      <c r="AE5" s="1" t="s">
        <v>106</v>
      </c>
      <c r="AF5" s="1"/>
      <c r="AG5" s="1" t="s">
        <v>33</v>
      </c>
      <c r="AH5" s="1"/>
      <c r="AI5" s="1" t="s">
        <v>107</v>
      </c>
    </row>
    <row r="6" spans="2:35" x14ac:dyDescent="0.2">
      <c r="C6" t="s">
        <v>13</v>
      </c>
      <c r="D6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L6" s="3" t="s">
        <v>21</v>
      </c>
      <c r="O6" s="3" t="s">
        <v>16</v>
      </c>
      <c r="P6" s="3" t="s">
        <v>17</v>
      </c>
      <c r="Q6" s="3" t="s">
        <v>18</v>
      </c>
      <c r="R6" s="3" t="s">
        <v>19</v>
      </c>
      <c r="T6" s="3" t="s">
        <v>16</v>
      </c>
      <c r="U6" s="3" t="s">
        <v>17</v>
      </c>
      <c r="V6" s="3" t="s">
        <v>18</v>
      </c>
      <c r="W6" s="3" t="s">
        <v>19</v>
      </c>
      <c r="AA6" s="2" t="s">
        <v>22</v>
      </c>
      <c r="AB6" s="2" t="s">
        <v>22</v>
      </c>
      <c r="AD6" t="s">
        <v>23</v>
      </c>
      <c r="AE6" t="s">
        <v>108</v>
      </c>
      <c r="AG6" s="1"/>
      <c r="AH6" s="1"/>
      <c r="AI6" s="1" t="s">
        <v>2</v>
      </c>
    </row>
    <row r="7" spans="2:35" x14ac:dyDescent="0.2">
      <c r="B7" s="1" t="s">
        <v>24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26</v>
      </c>
      <c r="L7" t="s">
        <v>26</v>
      </c>
      <c r="O7" s="1" t="s">
        <v>25</v>
      </c>
      <c r="P7" s="1" t="s">
        <v>25</v>
      </c>
      <c r="Q7" s="1" t="s">
        <v>25</v>
      </c>
      <c r="R7" s="1" t="s">
        <v>25</v>
      </c>
      <c r="T7" s="1" t="s">
        <v>25</v>
      </c>
      <c r="U7" s="1" t="s">
        <v>25</v>
      </c>
      <c r="V7" s="1" t="s">
        <v>25</v>
      </c>
      <c r="W7" s="1" t="s">
        <v>25</v>
      </c>
      <c r="AA7" t="s">
        <v>26</v>
      </c>
      <c r="AB7" t="s">
        <v>25</v>
      </c>
      <c r="AE7" t="s">
        <v>30</v>
      </c>
      <c r="AG7" s="1" t="s">
        <v>30</v>
      </c>
      <c r="AH7" s="1"/>
      <c r="AI7" s="1" t="s">
        <v>30</v>
      </c>
    </row>
    <row r="9" spans="2:35" x14ac:dyDescent="0.2">
      <c r="B9" s="4">
        <v>37135</v>
      </c>
      <c r="C9" s="88">
        <v>5358.6454425631146</v>
      </c>
      <c r="D9" s="88">
        <v>5285.232</v>
      </c>
      <c r="F9" s="89">
        <v>75</v>
      </c>
      <c r="G9" s="89">
        <v>95</v>
      </c>
      <c r="H9" s="89">
        <v>275</v>
      </c>
      <c r="I9" s="89">
        <v>525</v>
      </c>
      <c r="J9" s="89">
        <v>90</v>
      </c>
      <c r="K9" s="90"/>
      <c r="L9" s="91">
        <v>1500</v>
      </c>
      <c r="O9" s="92">
        <v>5.66</v>
      </c>
      <c r="P9" s="92">
        <v>5.7750000000000004</v>
      </c>
      <c r="Q9" s="92">
        <v>4.7</v>
      </c>
      <c r="R9" s="92">
        <v>4.7</v>
      </c>
      <c r="T9" s="93">
        <f>+F9*O9</f>
        <v>424.5</v>
      </c>
      <c r="U9" s="93">
        <f>+G9*P9</f>
        <v>548.625</v>
      </c>
      <c r="V9" s="93">
        <f>+H9*Q9</f>
        <v>1292.5</v>
      </c>
      <c r="W9" s="93">
        <f>+I9*R9</f>
        <v>2467.5</v>
      </c>
      <c r="Z9" s="94">
        <f>+(D9-SUM(F9:J9))/(1-0.0137)</f>
        <v>4283.9217276690661</v>
      </c>
      <c r="AA9" s="94">
        <f>+L9</f>
        <v>1500</v>
      </c>
      <c r="AB9" s="94">
        <f>+Z9-AA9</f>
        <v>2783.9217276690661</v>
      </c>
      <c r="AD9" s="95">
        <v>2.44</v>
      </c>
      <c r="AE9" s="93">
        <f>+AB9*AD9</f>
        <v>6792.769015512521</v>
      </c>
      <c r="AF9" s="7"/>
      <c r="AG9" s="93">
        <f>0.115*D9</f>
        <v>607.80168000000003</v>
      </c>
      <c r="AH9" s="10"/>
      <c r="AI9" s="93">
        <f>+AG9+AE9+T9+U9+V9+W9</f>
        <v>12133.695695512521</v>
      </c>
    </row>
    <row r="10" spans="2:35" x14ac:dyDescent="0.2">
      <c r="B10" s="4">
        <v>37136</v>
      </c>
      <c r="C10" s="88">
        <v>5206.1887863733155</v>
      </c>
      <c r="D10" s="88">
        <v>5134.8640000000005</v>
      </c>
      <c r="F10" s="89">
        <v>75</v>
      </c>
      <c r="G10" s="89">
        <v>95</v>
      </c>
      <c r="H10" s="89">
        <v>275</v>
      </c>
      <c r="I10" s="89">
        <v>525</v>
      </c>
      <c r="J10" s="89">
        <v>90</v>
      </c>
      <c r="K10" s="90"/>
      <c r="L10" s="91">
        <v>1500</v>
      </c>
      <c r="O10" s="92">
        <v>5.66</v>
      </c>
      <c r="P10" s="92">
        <v>5.7750000000000004</v>
      </c>
      <c r="Q10" s="92">
        <v>4.7</v>
      </c>
      <c r="R10" s="92">
        <v>4.7</v>
      </c>
      <c r="T10" s="93">
        <f t="shared" ref="T10:W38" si="0">+F10*O10</f>
        <v>424.5</v>
      </c>
      <c r="U10" s="93">
        <f t="shared" si="0"/>
        <v>548.625</v>
      </c>
      <c r="V10" s="93">
        <f t="shared" si="0"/>
        <v>1292.5</v>
      </c>
      <c r="W10" s="93">
        <f t="shared" si="0"/>
        <v>2467.5</v>
      </c>
      <c r="Z10" s="94">
        <f t="shared" ref="Z10:Z38" si="1">+(D10-SUM(F10:J10))/(1-0.0137)</f>
        <v>4131.465071479267</v>
      </c>
      <c r="AA10" s="94">
        <f t="shared" ref="AA10:AA38" si="2">+L10</f>
        <v>1500</v>
      </c>
      <c r="AB10" s="94">
        <f t="shared" ref="AB10:AB38" si="3">+Z10-AA10</f>
        <v>2631.465071479267</v>
      </c>
      <c r="AD10" s="95">
        <v>2.44</v>
      </c>
      <c r="AE10" s="93">
        <f t="shared" ref="AE10:AE38" si="4">+AB10*AD10</f>
        <v>6420.7747744094113</v>
      </c>
      <c r="AF10" s="7"/>
      <c r="AG10" s="93">
        <f t="shared" ref="AG10:AG38" si="5">0.115*D10</f>
        <v>590.50936000000013</v>
      </c>
      <c r="AH10" s="10"/>
      <c r="AI10" s="93">
        <f t="shared" ref="AI10:AI37" si="6">+AG10+AE10+T10+U10+V10+W10</f>
        <v>11744.409134409412</v>
      </c>
    </row>
    <row r="11" spans="2:35" x14ac:dyDescent="0.2">
      <c r="B11" s="4">
        <v>37137</v>
      </c>
      <c r="C11" s="88">
        <v>5545.0958126330734</v>
      </c>
      <c r="D11" s="88">
        <v>5469.1279999999997</v>
      </c>
      <c r="F11" s="89">
        <v>75</v>
      </c>
      <c r="G11" s="89">
        <v>95</v>
      </c>
      <c r="H11" s="89">
        <v>275</v>
      </c>
      <c r="I11" s="89">
        <v>525</v>
      </c>
      <c r="J11" s="89">
        <v>90</v>
      </c>
      <c r="K11" s="90"/>
      <c r="L11" s="91">
        <v>1500</v>
      </c>
      <c r="O11" s="92">
        <v>5.66</v>
      </c>
      <c r="P11" s="92">
        <v>5.7750000000000004</v>
      </c>
      <c r="Q11" s="92">
        <v>4.7</v>
      </c>
      <c r="R11" s="92">
        <v>4.7</v>
      </c>
      <c r="T11" s="93">
        <f t="shared" si="0"/>
        <v>424.5</v>
      </c>
      <c r="U11" s="93">
        <f t="shared" si="0"/>
        <v>548.625</v>
      </c>
      <c r="V11" s="93">
        <f t="shared" si="0"/>
        <v>1292.5</v>
      </c>
      <c r="W11" s="93">
        <f t="shared" si="0"/>
        <v>2467.5</v>
      </c>
      <c r="Z11" s="94">
        <f t="shared" si="1"/>
        <v>4470.3720977390249</v>
      </c>
      <c r="AA11" s="94">
        <f t="shared" si="2"/>
        <v>1500</v>
      </c>
      <c r="AB11" s="94">
        <f t="shared" si="3"/>
        <v>2970.3720977390249</v>
      </c>
      <c r="AD11" s="95">
        <v>2.44</v>
      </c>
      <c r="AE11" s="93">
        <f t="shared" si="4"/>
        <v>7247.707918483221</v>
      </c>
      <c r="AF11" s="7"/>
      <c r="AG11" s="93">
        <f t="shared" si="5"/>
        <v>628.94971999999996</v>
      </c>
      <c r="AH11" s="10"/>
      <c r="AI11" s="93">
        <f t="shared" si="6"/>
        <v>12609.782638483221</v>
      </c>
    </row>
    <row r="12" spans="2:35" x14ac:dyDescent="0.2">
      <c r="B12" s="4">
        <v>37138</v>
      </c>
      <c r="C12" s="88">
        <v>5710.9439318665718</v>
      </c>
      <c r="D12" s="88">
        <v>5632.7039999999997</v>
      </c>
      <c r="F12" s="89">
        <v>75</v>
      </c>
      <c r="G12" s="89">
        <v>95</v>
      </c>
      <c r="H12" s="89">
        <v>275</v>
      </c>
      <c r="I12" s="89">
        <v>525</v>
      </c>
      <c r="J12" s="89">
        <v>90</v>
      </c>
      <c r="K12" s="90"/>
      <c r="L12" s="91">
        <v>1500</v>
      </c>
      <c r="O12" s="92">
        <v>5.66</v>
      </c>
      <c r="P12" s="92">
        <v>5.7750000000000004</v>
      </c>
      <c r="Q12" s="92">
        <v>4.7</v>
      </c>
      <c r="R12" s="92">
        <v>4.7</v>
      </c>
      <c r="T12" s="93">
        <f t="shared" si="0"/>
        <v>424.5</v>
      </c>
      <c r="U12" s="93">
        <f t="shared" si="0"/>
        <v>548.625</v>
      </c>
      <c r="V12" s="93">
        <f t="shared" si="0"/>
        <v>1292.5</v>
      </c>
      <c r="W12" s="93">
        <f t="shared" si="0"/>
        <v>2467.5</v>
      </c>
      <c r="Z12" s="94">
        <f t="shared" si="1"/>
        <v>4636.2202169725233</v>
      </c>
      <c r="AA12" s="94">
        <f t="shared" si="2"/>
        <v>1500</v>
      </c>
      <c r="AB12" s="94">
        <f t="shared" si="3"/>
        <v>3136.2202169725233</v>
      </c>
      <c r="AD12" s="95">
        <v>2.44</v>
      </c>
      <c r="AE12" s="93">
        <f t="shared" si="4"/>
        <v>7652.3773294129569</v>
      </c>
      <c r="AF12" s="7"/>
      <c r="AG12" s="93">
        <f t="shared" si="5"/>
        <v>647.76095999999995</v>
      </c>
      <c r="AH12" s="10"/>
      <c r="AI12" s="93">
        <f t="shared" si="6"/>
        <v>13033.263289412957</v>
      </c>
    </row>
    <row r="13" spans="2:35" x14ac:dyDescent="0.2">
      <c r="B13" s="4">
        <v>37139</v>
      </c>
      <c r="C13" s="88">
        <v>5959.2010544459099</v>
      </c>
      <c r="D13" s="88">
        <v>5877.56</v>
      </c>
      <c r="F13" s="89">
        <v>75</v>
      </c>
      <c r="G13" s="89">
        <v>95</v>
      </c>
      <c r="H13" s="89">
        <v>275</v>
      </c>
      <c r="I13" s="89">
        <v>525</v>
      </c>
      <c r="J13" s="89">
        <v>90</v>
      </c>
      <c r="K13" s="90"/>
      <c r="L13" s="91">
        <v>1500</v>
      </c>
      <c r="O13" s="92">
        <v>5.66</v>
      </c>
      <c r="P13" s="92">
        <v>5.7750000000000004</v>
      </c>
      <c r="Q13" s="92">
        <v>4.7</v>
      </c>
      <c r="R13" s="92">
        <v>4.7</v>
      </c>
      <c r="T13" s="93">
        <f t="shared" si="0"/>
        <v>424.5</v>
      </c>
      <c r="U13" s="93">
        <f t="shared" si="0"/>
        <v>548.625</v>
      </c>
      <c r="V13" s="93">
        <f t="shared" si="0"/>
        <v>1292.5</v>
      </c>
      <c r="W13" s="93">
        <f t="shared" si="0"/>
        <v>2467.5</v>
      </c>
      <c r="Z13" s="94">
        <f t="shared" si="1"/>
        <v>4884.4773395518614</v>
      </c>
      <c r="AA13" s="94">
        <f t="shared" si="2"/>
        <v>1500</v>
      </c>
      <c r="AB13" s="94">
        <f t="shared" si="3"/>
        <v>3384.4773395518614</v>
      </c>
      <c r="AD13" s="95">
        <v>2.44</v>
      </c>
      <c r="AE13" s="93">
        <f t="shared" si="4"/>
        <v>8258.1247085065424</v>
      </c>
      <c r="AF13" s="7"/>
      <c r="AG13" s="93">
        <f t="shared" si="5"/>
        <v>675.91940000000011</v>
      </c>
      <c r="AH13" s="10"/>
      <c r="AI13" s="93">
        <f t="shared" si="6"/>
        <v>13667.169108506543</v>
      </c>
    </row>
    <row r="14" spans="2:35" x14ac:dyDescent="0.2">
      <c r="B14" s="4">
        <v>37140</v>
      </c>
      <c r="C14" s="88">
        <v>6171.4042380614419</v>
      </c>
      <c r="D14" s="88">
        <v>6086.8559999999998</v>
      </c>
      <c r="F14" s="89">
        <v>75</v>
      </c>
      <c r="G14" s="89">
        <v>95</v>
      </c>
      <c r="H14" s="89">
        <v>275</v>
      </c>
      <c r="I14" s="89">
        <v>525</v>
      </c>
      <c r="J14" s="89">
        <v>90</v>
      </c>
      <c r="K14" s="90"/>
      <c r="L14" s="91">
        <v>1500</v>
      </c>
      <c r="O14" s="92">
        <v>5.66</v>
      </c>
      <c r="P14" s="92">
        <v>5.7750000000000004</v>
      </c>
      <c r="Q14" s="92">
        <v>4.7</v>
      </c>
      <c r="R14" s="92">
        <v>4.7</v>
      </c>
      <c r="T14" s="93">
        <f t="shared" si="0"/>
        <v>424.5</v>
      </c>
      <c r="U14" s="93">
        <f t="shared" si="0"/>
        <v>548.625</v>
      </c>
      <c r="V14" s="93">
        <f t="shared" si="0"/>
        <v>1292.5</v>
      </c>
      <c r="W14" s="93">
        <f t="shared" si="0"/>
        <v>2467.5</v>
      </c>
      <c r="Z14" s="94">
        <f t="shared" si="1"/>
        <v>5096.6805231673934</v>
      </c>
      <c r="AA14" s="94">
        <f t="shared" si="2"/>
        <v>1500</v>
      </c>
      <c r="AB14" s="94">
        <f t="shared" si="3"/>
        <v>3596.6805231673934</v>
      </c>
      <c r="AD14" s="95">
        <v>2.44</v>
      </c>
      <c r="AE14" s="93">
        <f t="shared" si="4"/>
        <v>8775.900476528439</v>
      </c>
      <c r="AF14" s="7"/>
      <c r="AG14" s="93">
        <f t="shared" si="5"/>
        <v>699.98843999999997</v>
      </c>
      <c r="AH14" s="10"/>
      <c r="AI14" s="93">
        <f t="shared" si="6"/>
        <v>14209.013916528438</v>
      </c>
    </row>
    <row r="15" spans="2:35" x14ac:dyDescent="0.2">
      <c r="B15" s="4">
        <v>37141</v>
      </c>
      <c r="C15" s="88">
        <v>6028.2185947480493</v>
      </c>
      <c r="D15" s="88">
        <v>5945.6320000000005</v>
      </c>
      <c r="F15" s="89">
        <v>75</v>
      </c>
      <c r="G15" s="89">
        <v>95</v>
      </c>
      <c r="H15" s="89">
        <v>275</v>
      </c>
      <c r="I15" s="89">
        <v>525</v>
      </c>
      <c r="J15" s="89">
        <v>90</v>
      </c>
      <c r="K15" s="90"/>
      <c r="L15" s="91">
        <v>1500</v>
      </c>
      <c r="O15" s="92">
        <v>5.66</v>
      </c>
      <c r="P15" s="92">
        <v>5.7750000000000004</v>
      </c>
      <c r="Q15" s="92">
        <v>4.7</v>
      </c>
      <c r="R15" s="92">
        <v>4.7</v>
      </c>
      <c r="T15" s="93">
        <f t="shared" si="0"/>
        <v>424.5</v>
      </c>
      <c r="U15" s="93">
        <f t="shared" si="0"/>
        <v>548.625</v>
      </c>
      <c r="V15" s="93">
        <f t="shared" si="0"/>
        <v>1292.5</v>
      </c>
      <c r="W15" s="93">
        <f t="shared" si="0"/>
        <v>2467.5</v>
      </c>
      <c r="Z15" s="94">
        <f t="shared" si="1"/>
        <v>4953.4948798540008</v>
      </c>
      <c r="AA15" s="94">
        <f t="shared" si="2"/>
        <v>1500</v>
      </c>
      <c r="AB15" s="94">
        <f t="shared" si="3"/>
        <v>3453.4948798540008</v>
      </c>
      <c r="AD15" s="95">
        <v>2.44</v>
      </c>
      <c r="AE15" s="93">
        <f t="shared" si="4"/>
        <v>8426.5275068437622</v>
      </c>
      <c r="AF15" s="7"/>
      <c r="AG15" s="93">
        <f t="shared" si="5"/>
        <v>683.74768000000006</v>
      </c>
      <c r="AH15" s="10"/>
      <c r="AI15" s="93">
        <f t="shared" si="6"/>
        <v>13843.400186843763</v>
      </c>
    </row>
    <row r="16" spans="2:35" x14ac:dyDescent="0.2">
      <c r="B16" s="4">
        <v>37142</v>
      </c>
      <c r="C16" s="88">
        <v>5611.0230153097436</v>
      </c>
      <c r="D16" s="88">
        <v>5534.152</v>
      </c>
      <c r="F16" s="89">
        <v>75</v>
      </c>
      <c r="G16" s="89">
        <v>95</v>
      </c>
      <c r="H16" s="89">
        <v>275</v>
      </c>
      <c r="I16" s="89">
        <v>525</v>
      </c>
      <c r="J16" s="89">
        <v>90</v>
      </c>
      <c r="K16" s="90"/>
      <c r="L16" s="91">
        <v>1500</v>
      </c>
      <c r="O16" s="92">
        <v>5.66</v>
      </c>
      <c r="P16" s="92">
        <v>5.7750000000000004</v>
      </c>
      <c r="Q16" s="92">
        <v>4.7</v>
      </c>
      <c r="R16" s="92">
        <v>4.7</v>
      </c>
      <c r="T16" s="93">
        <f t="shared" si="0"/>
        <v>424.5</v>
      </c>
      <c r="U16" s="93">
        <f t="shared" si="0"/>
        <v>548.625</v>
      </c>
      <c r="V16" s="93">
        <f t="shared" si="0"/>
        <v>1292.5</v>
      </c>
      <c r="W16" s="93">
        <f t="shared" si="0"/>
        <v>2467.5</v>
      </c>
      <c r="Z16" s="94">
        <f t="shared" si="1"/>
        <v>4536.2993004156951</v>
      </c>
      <c r="AA16" s="94">
        <f t="shared" si="2"/>
        <v>1500</v>
      </c>
      <c r="AB16" s="94">
        <f t="shared" si="3"/>
        <v>3036.2993004156951</v>
      </c>
      <c r="AD16" s="95">
        <v>2.44</v>
      </c>
      <c r="AE16" s="93">
        <f t="shared" si="4"/>
        <v>7408.5702930142961</v>
      </c>
      <c r="AF16" s="7"/>
      <c r="AG16" s="93">
        <f t="shared" si="5"/>
        <v>636.42748000000006</v>
      </c>
      <c r="AH16" s="10"/>
      <c r="AI16" s="93">
        <f t="shared" si="6"/>
        <v>12778.122773014296</v>
      </c>
    </row>
    <row r="17" spans="2:35" x14ac:dyDescent="0.2">
      <c r="B17" s="4">
        <v>37143</v>
      </c>
      <c r="C17" s="88">
        <v>5784.081922336004</v>
      </c>
      <c r="D17" s="88">
        <v>5704.84</v>
      </c>
      <c r="F17" s="89">
        <v>75</v>
      </c>
      <c r="G17" s="89">
        <v>95</v>
      </c>
      <c r="H17" s="89">
        <v>275</v>
      </c>
      <c r="I17" s="89">
        <v>525</v>
      </c>
      <c r="J17" s="89">
        <v>90</v>
      </c>
      <c r="K17" s="90"/>
      <c r="L17" s="91">
        <v>1500</v>
      </c>
      <c r="O17" s="92">
        <v>5.66</v>
      </c>
      <c r="P17" s="92">
        <v>5.7750000000000004</v>
      </c>
      <c r="Q17" s="92">
        <v>4.7</v>
      </c>
      <c r="R17" s="92">
        <v>4.7</v>
      </c>
      <c r="T17" s="93">
        <f t="shared" si="0"/>
        <v>424.5</v>
      </c>
      <c r="U17" s="93">
        <f t="shared" si="0"/>
        <v>548.625</v>
      </c>
      <c r="V17" s="93">
        <f t="shared" si="0"/>
        <v>1292.5</v>
      </c>
      <c r="W17" s="93">
        <f t="shared" si="0"/>
        <v>2467.5</v>
      </c>
      <c r="Z17" s="94">
        <f t="shared" si="1"/>
        <v>4709.3582074419555</v>
      </c>
      <c r="AA17" s="94">
        <f t="shared" si="2"/>
        <v>1500</v>
      </c>
      <c r="AB17" s="94">
        <f t="shared" si="3"/>
        <v>3209.3582074419555</v>
      </c>
      <c r="AD17" s="95">
        <v>2.44</v>
      </c>
      <c r="AE17" s="93">
        <f t="shared" si="4"/>
        <v>7830.8340261583717</v>
      </c>
      <c r="AF17" s="7"/>
      <c r="AG17" s="93">
        <f t="shared" si="5"/>
        <v>656.0566</v>
      </c>
      <c r="AH17" s="10"/>
      <c r="AI17" s="93">
        <f t="shared" si="6"/>
        <v>13220.015626158372</v>
      </c>
    </row>
    <row r="18" spans="2:35" x14ac:dyDescent="0.2">
      <c r="B18" s="4">
        <v>37144</v>
      </c>
      <c r="C18" s="88">
        <v>6121.9588360539392</v>
      </c>
      <c r="D18" s="88">
        <v>6038.0879999999997</v>
      </c>
      <c r="F18" s="89">
        <v>75</v>
      </c>
      <c r="G18" s="89">
        <v>95</v>
      </c>
      <c r="H18" s="89">
        <v>275</v>
      </c>
      <c r="I18" s="89">
        <v>525</v>
      </c>
      <c r="J18" s="89">
        <v>90</v>
      </c>
      <c r="K18" s="90"/>
      <c r="L18" s="91">
        <v>1500</v>
      </c>
      <c r="O18" s="92">
        <v>5.66</v>
      </c>
      <c r="P18" s="92">
        <v>5.7750000000000004</v>
      </c>
      <c r="Q18" s="92">
        <v>4.7</v>
      </c>
      <c r="R18" s="92">
        <v>4.7</v>
      </c>
      <c r="T18" s="93">
        <f t="shared" si="0"/>
        <v>424.5</v>
      </c>
      <c r="U18" s="93">
        <f t="shared" si="0"/>
        <v>548.625</v>
      </c>
      <c r="V18" s="93">
        <f t="shared" si="0"/>
        <v>1292.5</v>
      </c>
      <c r="W18" s="93">
        <f t="shared" si="0"/>
        <v>2467.5</v>
      </c>
      <c r="Z18" s="94">
        <f t="shared" si="1"/>
        <v>5047.2351211598907</v>
      </c>
      <c r="AA18" s="94">
        <f t="shared" si="2"/>
        <v>1500</v>
      </c>
      <c r="AB18" s="94">
        <f t="shared" si="3"/>
        <v>3547.2351211598907</v>
      </c>
      <c r="AD18" s="95">
        <v>2.44</v>
      </c>
      <c r="AE18" s="93">
        <f t="shared" si="4"/>
        <v>8655.2536956301337</v>
      </c>
      <c r="AF18" s="7"/>
      <c r="AG18" s="93">
        <f t="shared" si="5"/>
        <v>694.38012000000003</v>
      </c>
      <c r="AH18" s="10"/>
      <c r="AI18" s="93">
        <f t="shared" si="6"/>
        <v>14082.758815630134</v>
      </c>
    </row>
    <row r="19" spans="2:35" x14ac:dyDescent="0.2">
      <c r="B19" s="4">
        <v>37145</v>
      </c>
      <c r="C19" s="88">
        <v>5955.0806042786171</v>
      </c>
      <c r="D19" s="88">
        <v>5873.4960000000001</v>
      </c>
      <c r="F19" s="89">
        <v>75</v>
      </c>
      <c r="G19" s="89">
        <v>95</v>
      </c>
      <c r="H19" s="89">
        <v>275</v>
      </c>
      <c r="I19" s="89">
        <v>525</v>
      </c>
      <c r="J19" s="89">
        <v>90</v>
      </c>
      <c r="K19" s="90"/>
      <c r="L19" s="91">
        <v>1500</v>
      </c>
      <c r="O19" s="92">
        <v>5.66</v>
      </c>
      <c r="P19" s="92">
        <v>5.7750000000000004</v>
      </c>
      <c r="Q19" s="92">
        <v>4.7</v>
      </c>
      <c r="R19" s="92">
        <v>4.7</v>
      </c>
      <c r="T19" s="93">
        <f t="shared" si="0"/>
        <v>424.5</v>
      </c>
      <c r="U19" s="93">
        <f t="shared" si="0"/>
        <v>548.625</v>
      </c>
      <c r="V19" s="93">
        <f t="shared" si="0"/>
        <v>1292.5</v>
      </c>
      <c r="W19" s="93">
        <f t="shared" si="0"/>
        <v>2467.5</v>
      </c>
      <c r="Z19" s="94">
        <f t="shared" si="1"/>
        <v>4880.3568893845686</v>
      </c>
      <c r="AA19" s="94">
        <f t="shared" si="2"/>
        <v>1500</v>
      </c>
      <c r="AB19" s="94">
        <f t="shared" si="3"/>
        <v>3380.3568893845686</v>
      </c>
      <c r="AD19" s="95">
        <v>2.44</v>
      </c>
      <c r="AE19" s="93">
        <f t="shared" si="4"/>
        <v>8248.0708100983466</v>
      </c>
      <c r="AF19" s="7"/>
      <c r="AG19" s="93">
        <f t="shared" si="5"/>
        <v>675.45204000000001</v>
      </c>
      <c r="AH19" s="10"/>
      <c r="AI19" s="93">
        <f t="shared" si="6"/>
        <v>13656.647850098347</v>
      </c>
    </row>
    <row r="20" spans="2:35" x14ac:dyDescent="0.2">
      <c r="B20" s="4">
        <v>37146</v>
      </c>
      <c r="C20" s="88">
        <v>6491.7692385683877</v>
      </c>
      <c r="D20" s="88">
        <v>6402.8320000000003</v>
      </c>
      <c r="F20" s="89">
        <v>75</v>
      </c>
      <c r="G20" s="89">
        <v>95</v>
      </c>
      <c r="H20" s="89">
        <v>275</v>
      </c>
      <c r="I20" s="89">
        <v>525</v>
      </c>
      <c r="J20" s="89">
        <v>90</v>
      </c>
      <c r="K20" s="90"/>
      <c r="L20" s="91">
        <v>1500</v>
      </c>
      <c r="O20" s="92">
        <v>5.66</v>
      </c>
      <c r="P20" s="92">
        <v>5.7750000000000004</v>
      </c>
      <c r="Q20" s="92">
        <v>4.7</v>
      </c>
      <c r="R20" s="92">
        <v>4.7</v>
      </c>
      <c r="T20" s="93">
        <f t="shared" si="0"/>
        <v>424.5</v>
      </c>
      <c r="U20" s="93">
        <f t="shared" si="0"/>
        <v>548.625</v>
      </c>
      <c r="V20" s="93">
        <f t="shared" si="0"/>
        <v>1292.5</v>
      </c>
      <c r="W20" s="93">
        <f t="shared" si="0"/>
        <v>2467.5</v>
      </c>
      <c r="Z20" s="94">
        <f t="shared" si="1"/>
        <v>5417.0455236743392</v>
      </c>
      <c r="AA20" s="94">
        <f t="shared" si="2"/>
        <v>1500</v>
      </c>
      <c r="AB20" s="94">
        <f t="shared" si="3"/>
        <v>3917.0455236743392</v>
      </c>
      <c r="AD20" s="95">
        <v>2.44</v>
      </c>
      <c r="AE20" s="93">
        <f t="shared" si="4"/>
        <v>9557.591077765388</v>
      </c>
      <c r="AF20" s="7"/>
      <c r="AG20" s="93">
        <f t="shared" si="5"/>
        <v>736.32568000000003</v>
      </c>
      <c r="AH20" s="10"/>
      <c r="AI20" s="93">
        <f t="shared" si="6"/>
        <v>15027.041757765388</v>
      </c>
    </row>
    <row r="21" spans="2:35" x14ac:dyDescent="0.2">
      <c r="B21" s="4">
        <v>37147</v>
      </c>
      <c r="C21" s="88">
        <v>6357.8546081314007</v>
      </c>
      <c r="D21" s="88">
        <v>6270.7520000000004</v>
      </c>
      <c r="F21" s="89">
        <v>75</v>
      </c>
      <c r="G21" s="89">
        <v>95</v>
      </c>
      <c r="H21" s="89">
        <v>275</v>
      </c>
      <c r="I21" s="89">
        <v>525</v>
      </c>
      <c r="J21" s="89">
        <v>90</v>
      </c>
      <c r="K21" s="90"/>
      <c r="L21" s="91">
        <v>1500</v>
      </c>
      <c r="O21" s="92">
        <v>5.66</v>
      </c>
      <c r="P21" s="92">
        <v>5.7750000000000004</v>
      </c>
      <c r="Q21" s="92">
        <v>4.7</v>
      </c>
      <c r="R21" s="92">
        <v>4.7</v>
      </c>
      <c r="T21" s="93">
        <f t="shared" si="0"/>
        <v>424.5</v>
      </c>
      <c r="U21" s="93">
        <f t="shared" si="0"/>
        <v>548.625</v>
      </c>
      <c r="V21" s="93">
        <f t="shared" si="0"/>
        <v>1292.5</v>
      </c>
      <c r="W21" s="93">
        <f t="shared" si="0"/>
        <v>2467.5</v>
      </c>
      <c r="Z21" s="94">
        <f t="shared" si="1"/>
        <v>5283.1308932373522</v>
      </c>
      <c r="AA21" s="94">
        <f t="shared" si="2"/>
        <v>1500</v>
      </c>
      <c r="AB21" s="94">
        <f t="shared" si="3"/>
        <v>3783.1308932373522</v>
      </c>
      <c r="AD21" s="95">
        <v>2.44</v>
      </c>
      <c r="AE21" s="93">
        <f t="shared" si="4"/>
        <v>9230.8393794991389</v>
      </c>
      <c r="AF21" s="7"/>
      <c r="AG21" s="93">
        <f t="shared" si="5"/>
        <v>721.13648000000012</v>
      </c>
      <c r="AH21" s="10"/>
      <c r="AI21" s="93">
        <f t="shared" si="6"/>
        <v>14685.10085949914</v>
      </c>
    </row>
    <row r="22" spans="2:35" x14ac:dyDescent="0.2">
      <c r="B22" s="4">
        <v>37148</v>
      </c>
      <c r="C22" s="88">
        <v>6109.5974855520635</v>
      </c>
      <c r="D22" s="88">
        <v>6025.8959999999997</v>
      </c>
      <c r="F22" s="89">
        <v>75</v>
      </c>
      <c r="G22" s="89">
        <v>95</v>
      </c>
      <c r="H22" s="89">
        <v>275</v>
      </c>
      <c r="I22" s="89">
        <v>525</v>
      </c>
      <c r="J22" s="89">
        <v>90</v>
      </c>
      <c r="K22" s="90"/>
      <c r="L22" s="91">
        <v>1500</v>
      </c>
      <c r="O22" s="92">
        <v>5.66</v>
      </c>
      <c r="P22" s="92">
        <v>5.7750000000000004</v>
      </c>
      <c r="Q22" s="92">
        <v>4.7</v>
      </c>
      <c r="R22" s="92">
        <v>4.7</v>
      </c>
      <c r="T22" s="93">
        <f t="shared" si="0"/>
        <v>424.5</v>
      </c>
      <c r="U22" s="93">
        <f t="shared" si="0"/>
        <v>548.625</v>
      </c>
      <c r="V22" s="93">
        <f t="shared" si="0"/>
        <v>1292.5</v>
      </c>
      <c r="W22" s="93">
        <f t="shared" si="0"/>
        <v>2467.5</v>
      </c>
      <c r="Z22" s="94">
        <f t="shared" si="1"/>
        <v>5034.873770658015</v>
      </c>
      <c r="AA22" s="94">
        <f t="shared" si="2"/>
        <v>1500</v>
      </c>
      <c r="AB22" s="94">
        <f t="shared" si="3"/>
        <v>3534.873770658015</v>
      </c>
      <c r="AD22" s="95">
        <v>2.44</v>
      </c>
      <c r="AE22" s="93">
        <f t="shared" si="4"/>
        <v>8625.092000405557</v>
      </c>
      <c r="AF22" s="7"/>
      <c r="AG22" s="93">
        <f t="shared" si="5"/>
        <v>692.97803999999996</v>
      </c>
      <c r="AH22" s="10"/>
      <c r="AI22" s="93">
        <f t="shared" si="6"/>
        <v>14051.195040405557</v>
      </c>
    </row>
    <row r="23" spans="2:35" x14ac:dyDescent="0.2">
      <c r="B23" s="4">
        <v>37149</v>
      </c>
      <c r="C23" s="88">
        <v>5969.5021798641392</v>
      </c>
      <c r="D23" s="88">
        <v>5887.72</v>
      </c>
      <c r="F23" s="89">
        <v>75</v>
      </c>
      <c r="G23" s="89">
        <v>95</v>
      </c>
      <c r="H23" s="89">
        <v>275</v>
      </c>
      <c r="I23" s="89">
        <v>525</v>
      </c>
      <c r="J23" s="89">
        <v>90</v>
      </c>
      <c r="K23" s="90"/>
      <c r="L23" s="91">
        <v>1500</v>
      </c>
      <c r="O23" s="92">
        <v>5.66</v>
      </c>
      <c r="P23" s="92">
        <v>5.7750000000000004</v>
      </c>
      <c r="Q23" s="92">
        <v>4.7</v>
      </c>
      <c r="R23" s="92">
        <v>4.7</v>
      </c>
      <c r="T23" s="93">
        <f t="shared" si="0"/>
        <v>424.5</v>
      </c>
      <c r="U23" s="93">
        <f t="shared" si="0"/>
        <v>548.625</v>
      </c>
      <c r="V23" s="93">
        <f t="shared" si="0"/>
        <v>1292.5</v>
      </c>
      <c r="W23" s="93">
        <f t="shared" si="0"/>
        <v>2467.5</v>
      </c>
      <c r="Z23" s="94">
        <f t="shared" si="1"/>
        <v>4894.7784649700907</v>
      </c>
      <c r="AA23" s="94">
        <f t="shared" si="2"/>
        <v>1500</v>
      </c>
      <c r="AB23" s="94">
        <f t="shared" si="3"/>
        <v>3394.7784649700907</v>
      </c>
      <c r="AD23" s="95">
        <v>2.44</v>
      </c>
      <c r="AE23" s="93">
        <f t="shared" si="4"/>
        <v>8283.2594545270204</v>
      </c>
      <c r="AF23" s="7"/>
      <c r="AG23" s="93">
        <f t="shared" si="5"/>
        <v>677.08780000000002</v>
      </c>
      <c r="AH23" s="10"/>
      <c r="AI23" s="93">
        <f t="shared" si="6"/>
        <v>13693.47225452702</v>
      </c>
    </row>
    <row r="24" spans="2:35" x14ac:dyDescent="0.2">
      <c r="B24" s="4">
        <v>37150</v>
      </c>
      <c r="C24" s="88">
        <v>6053.9714082936234</v>
      </c>
      <c r="D24" s="88">
        <v>5971.0320000000002</v>
      </c>
      <c r="F24" s="89">
        <v>75</v>
      </c>
      <c r="G24" s="89">
        <v>95</v>
      </c>
      <c r="H24" s="89">
        <v>275</v>
      </c>
      <c r="I24" s="89">
        <v>525</v>
      </c>
      <c r="J24" s="89">
        <v>90</v>
      </c>
      <c r="K24" s="90"/>
      <c r="L24" s="91">
        <v>1500</v>
      </c>
      <c r="O24" s="92">
        <v>5.66</v>
      </c>
      <c r="P24" s="92">
        <v>5.7750000000000004</v>
      </c>
      <c r="Q24" s="92">
        <v>4.7</v>
      </c>
      <c r="R24" s="92">
        <v>4.7</v>
      </c>
      <c r="T24" s="93">
        <f t="shared" si="0"/>
        <v>424.5</v>
      </c>
      <c r="U24" s="93">
        <f t="shared" si="0"/>
        <v>548.625</v>
      </c>
      <c r="V24" s="93">
        <f t="shared" si="0"/>
        <v>1292.5</v>
      </c>
      <c r="W24" s="93">
        <f t="shared" si="0"/>
        <v>2467.5</v>
      </c>
      <c r="Z24" s="94">
        <f t="shared" si="1"/>
        <v>4979.2476933995749</v>
      </c>
      <c r="AA24" s="94">
        <f t="shared" si="2"/>
        <v>1500</v>
      </c>
      <c r="AB24" s="94">
        <f t="shared" si="3"/>
        <v>3479.2476933995749</v>
      </c>
      <c r="AD24" s="95">
        <v>2.44</v>
      </c>
      <c r="AE24" s="93">
        <f t="shared" si="4"/>
        <v>8489.3643718949625</v>
      </c>
      <c r="AF24" s="7"/>
      <c r="AG24" s="93">
        <f t="shared" si="5"/>
        <v>686.66867999999999</v>
      </c>
      <c r="AH24" s="10"/>
      <c r="AI24" s="93">
        <f t="shared" si="6"/>
        <v>13909.158051894963</v>
      </c>
    </row>
    <row r="25" spans="2:35" x14ac:dyDescent="0.2">
      <c r="B25" s="4">
        <v>37151</v>
      </c>
      <c r="C25" s="88">
        <v>6679.2497211801683</v>
      </c>
      <c r="D25" s="88">
        <v>6587.7439999999997</v>
      </c>
      <c r="F25" s="89">
        <v>75</v>
      </c>
      <c r="G25" s="89">
        <v>95</v>
      </c>
      <c r="H25" s="89">
        <v>275</v>
      </c>
      <c r="I25" s="89">
        <v>525</v>
      </c>
      <c r="J25" s="89">
        <v>90</v>
      </c>
      <c r="K25" s="90"/>
      <c r="L25" s="91">
        <v>1500</v>
      </c>
      <c r="O25" s="92">
        <v>5.66</v>
      </c>
      <c r="P25" s="92">
        <v>5.7750000000000004</v>
      </c>
      <c r="Q25" s="92">
        <v>4.7</v>
      </c>
      <c r="R25" s="92">
        <v>4.7</v>
      </c>
      <c r="T25" s="93">
        <f t="shared" si="0"/>
        <v>424.5</v>
      </c>
      <c r="U25" s="93">
        <f t="shared" si="0"/>
        <v>548.625</v>
      </c>
      <c r="V25" s="93">
        <f t="shared" si="0"/>
        <v>1292.5</v>
      </c>
      <c r="W25" s="93">
        <f t="shared" si="0"/>
        <v>2467.5</v>
      </c>
      <c r="Z25" s="94">
        <f t="shared" si="1"/>
        <v>5604.5260062861198</v>
      </c>
      <c r="AA25" s="94">
        <f t="shared" si="2"/>
        <v>1500</v>
      </c>
      <c r="AB25" s="94">
        <f t="shared" si="3"/>
        <v>4104.5260062861198</v>
      </c>
      <c r="AD25" s="95">
        <v>2.44</v>
      </c>
      <c r="AE25" s="93">
        <f t="shared" si="4"/>
        <v>10015.043455338133</v>
      </c>
      <c r="AF25" s="7"/>
      <c r="AG25" s="93">
        <f t="shared" si="5"/>
        <v>757.59055999999998</v>
      </c>
      <c r="AH25" s="10"/>
      <c r="AI25" s="93">
        <f t="shared" si="6"/>
        <v>15505.759015338133</v>
      </c>
    </row>
    <row r="26" spans="2:35" x14ac:dyDescent="0.2">
      <c r="B26" s="4">
        <v>37152</v>
      </c>
      <c r="C26" s="88">
        <v>6555.6362161614124</v>
      </c>
      <c r="D26" s="88">
        <v>6465.8240000000005</v>
      </c>
      <c r="F26" s="89">
        <v>75</v>
      </c>
      <c r="G26" s="89">
        <v>95</v>
      </c>
      <c r="H26" s="89">
        <v>275</v>
      </c>
      <c r="I26" s="89">
        <v>525</v>
      </c>
      <c r="J26" s="89">
        <v>90</v>
      </c>
      <c r="K26" s="90"/>
      <c r="L26" s="91">
        <v>1492</v>
      </c>
      <c r="O26" s="92">
        <v>5.66</v>
      </c>
      <c r="P26" s="92">
        <v>5.7750000000000004</v>
      </c>
      <c r="Q26" s="92">
        <v>4.7</v>
      </c>
      <c r="R26" s="92">
        <v>4.7</v>
      </c>
      <c r="T26" s="93">
        <f t="shared" si="0"/>
        <v>424.5</v>
      </c>
      <c r="U26" s="93">
        <f t="shared" si="0"/>
        <v>548.625</v>
      </c>
      <c r="V26" s="93">
        <f t="shared" si="0"/>
        <v>1292.5</v>
      </c>
      <c r="W26" s="93">
        <f t="shared" si="0"/>
        <v>2467.5</v>
      </c>
      <c r="Z26" s="94">
        <f t="shared" si="1"/>
        <v>5480.912501267364</v>
      </c>
      <c r="AA26" s="94">
        <f t="shared" si="2"/>
        <v>1492</v>
      </c>
      <c r="AB26" s="94">
        <f t="shared" si="3"/>
        <v>3988.912501267364</v>
      </c>
      <c r="AD26" s="95">
        <v>2.44</v>
      </c>
      <c r="AE26" s="93">
        <f t="shared" si="4"/>
        <v>9732.9465030923675</v>
      </c>
      <c r="AF26" s="7"/>
      <c r="AG26" s="93">
        <f t="shared" si="5"/>
        <v>743.56976000000009</v>
      </c>
      <c r="AH26" s="10"/>
      <c r="AI26" s="93">
        <f t="shared" si="6"/>
        <v>15209.641263092368</v>
      </c>
    </row>
    <row r="27" spans="2:35" x14ac:dyDescent="0.2">
      <c r="B27" s="4">
        <v>37153</v>
      </c>
      <c r="C27" s="88">
        <v>6524.7328399067228</v>
      </c>
      <c r="D27" s="88">
        <v>6435.3440000000001</v>
      </c>
      <c r="F27" s="89">
        <v>75</v>
      </c>
      <c r="G27" s="89">
        <v>95</v>
      </c>
      <c r="H27" s="89">
        <v>275</v>
      </c>
      <c r="I27" s="89">
        <v>525</v>
      </c>
      <c r="J27" s="89">
        <v>90</v>
      </c>
      <c r="K27" s="90"/>
      <c r="L27" s="91">
        <v>1467</v>
      </c>
      <c r="O27" s="92">
        <v>5.66</v>
      </c>
      <c r="P27" s="92">
        <v>5.7750000000000004</v>
      </c>
      <c r="Q27" s="92">
        <v>4.7</v>
      </c>
      <c r="R27" s="92">
        <v>4.7</v>
      </c>
      <c r="T27" s="93">
        <f t="shared" si="0"/>
        <v>424.5</v>
      </c>
      <c r="U27" s="93">
        <f t="shared" si="0"/>
        <v>548.625</v>
      </c>
      <c r="V27" s="93">
        <f t="shared" si="0"/>
        <v>1292.5</v>
      </c>
      <c r="W27" s="93">
        <f t="shared" si="0"/>
        <v>2467.5</v>
      </c>
      <c r="Z27" s="94">
        <f t="shared" si="1"/>
        <v>5450.0091250126743</v>
      </c>
      <c r="AA27" s="94">
        <f t="shared" si="2"/>
        <v>1467</v>
      </c>
      <c r="AB27" s="94">
        <f t="shared" si="3"/>
        <v>3983.0091250126743</v>
      </c>
      <c r="AD27" s="95">
        <v>2.44</v>
      </c>
      <c r="AE27" s="93">
        <f t="shared" si="4"/>
        <v>9718.5422650309247</v>
      </c>
      <c r="AF27" s="7"/>
      <c r="AG27" s="93">
        <f t="shared" si="5"/>
        <v>740.06456000000003</v>
      </c>
      <c r="AH27" s="10"/>
      <c r="AI27" s="93">
        <f t="shared" si="6"/>
        <v>15191.731825030925</v>
      </c>
    </row>
    <row r="28" spans="2:35" x14ac:dyDescent="0.2">
      <c r="B28" s="4">
        <v>37154</v>
      </c>
      <c r="C28" s="88">
        <v>6428.9323735171856</v>
      </c>
      <c r="D28" s="88">
        <v>6340.8559999999998</v>
      </c>
      <c r="F28" s="89">
        <v>75</v>
      </c>
      <c r="G28" s="89">
        <v>95</v>
      </c>
      <c r="H28" s="89">
        <v>275</v>
      </c>
      <c r="I28" s="89">
        <v>525</v>
      </c>
      <c r="J28" s="89">
        <v>90</v>
      </c>
      <c r="K28" s="90"/>
      <c r="L28" s="91">
        <v>1484</v>
      </c>
      <c r="O28" s="92">
        <v>5.66</v>
      </c>
      <c r="P28" s="92">
        <v>5.7750000000000004</v>
      </c>
      <c r="Q28" s="92">
        <v>4.7</v>
      </c>
      <c r="R28" s="92">
        <v>4.7</v>
      </c>
      <c r="T28" s="93">
        <f t="shared" si="0"/>
        <v>424.5</v>
      </c>
      <c r="U28" s="93">
        <f t="shared" si="0"/>
        <v>548.625</v>
      </c>
      <c r="V28" s="93">
        <f t="shared" si="0"/>
        <v>1292.5</v>
      </c>
      <c r="W28" s="93">
        <f t="shared" si="0"/>
        <v>2467.5</v>
      </c>
      <c r="Z28" s="94">
        <f t="shared" si="1"/>
        <v>5354.2086586231371</v>
      </c>
      <c r="AA28" s="94">
        <f t="shared" si="2"/>
        <v>1484</v>
      </c>
      <c r="AB28" s="94">
        <f t="shared" si="3"/>
        <v>3870.2086586231371</v>
      </c>
      <c r="AD28" s="95">
        <v>2.44</v>
      </c>
      <c r="AE28" s="93">
        <f t="shared" si="4"/>
        <v>9443.3091270404548</v>
      </c>
      <c r="AF28" s="7"/>
      <c r="AG28" s="93">
        <f t="shared" si="5"/>
        <v>729.19844000000001</v>
      </c>
      <c r="AH28" s="10"/>
      <c r="AI28" s="93">
        <f t="shared" si="6"/>
        <v>14905.632567040455</v>
      </c>
    </row>
    <row r="29" spans="2:35" x14ac:dyDescent="0.2">
      <c r="B29" s="4">
        <v>37155</v>
      </c>
      <c r="C29" s="88">
        <v>6678.2196086383456</v>
      </c>
      <c r="D29" s="88">
        <v>6586.7280000000001</v>
      </c>
      <c r="F29" s="89">
        <v>75</v>
      </c>
      <c r="G29" s="89">
        <v>95</v>
      </c>
      <c r="H29" s="89">
        <v>275</v>
      </c>
      <c r="I29" s="89">
        <v>525</v>
      </c>
      <c r="J29" s="89">
        <v>90</v>
      </c>
      <c r="K29" s="90"/>
      <c r="L29" s="91">
        <v>1500</v>
      </c>
      <c r="O29" s="92">
        <v>5.66</v>
      </c>
      <c r="P29" s="92">
        <v>5.7750000000000004</v>
      </c>
      <c r="Q29" s="92">
        <v>4.7</v>
      </c>
      <c r="R29" s="92">
        <v>4.7</v>
      </c>
      <c r="T29" s="93">
        <f t="shared" si="0"/>
        <v>424.5</v>
      </c>
      <c r="U29" s="93">
        <f t="shared" si="0"/>
        <v>548.625</v>
      </c>
      <c r="V29" s="93">
        <f t="shared" si="0"/>
        <v>1292.5</v>
      </c>
      <c r="W29" s="93">
        <f t="shared" si="0"/>
        <v>2467.5</v>
      </c>
      <c r="Z29" s="94">
        <f t="shared" si="1"/>
        <v>5603.4958937442971</v>
      </c>
      <c r="AA29" s="94">
        <f t="shared" si="2"/>
        <v>1500</v>
      </c>
      <c r="AB29" s="94">
        <f t="shared" si="3"/>
        <v>4103.4958937442971</v>
      </c>
      <c r="AD29" s="95">
        <v>2.44</v>
      </c>
      <c r="AE29" s="93">
        <f t="shared" si="4"/>
        <v>10012.529980736084</v>
      </c>
      <c r="AF29" s="7"/>
      <c r="AG29" s="93">
        <f t="shared" si="5"/>
        <v>757.47372000000007</v>
      </c>
      <c r="AH29" s="10"/>
      <c r="AI29" s="93">
        <f t="shared" si="6"/>
        <v>15503.128700736084</v>
      </c>
    </row>
    <row r="30" spans="2:35" x14ac:dyDescent="0.2">
      <c r="B30" s="4">
        <v>37156</v>
      </c>
      <c r="C30" s="88">
        <v>6202.3076143161315</v>
      </c>
      <c r="D30" s="88">
        <v>6117.3360000000002</v>
      </c>
      <c r="F30" s="89">
        <v>75</v>
      </c>
      <c r="G30" s="89">
        <v>95</v>
      </c>
      <c r="H30" s="89">
        <v>275</v>
      </c>
      <c r="I30" s="89">
        <v>525</v>
      </c>
      <c r="J30" s="89">
        <v>90</v>
      </c>
      <c r="K30" s="90"/>
      <c r="L30" s="91">
        <v>1500</v>
      </c>
      <c r="O30" s="92">
        <v>5.66</v>
      </c>
      <c r="P30" s="92">
        <v>5.7750000000000004</v>
      </c>
      <c r="Q30" s="92">
        <v>4.7</v>
      </c>
      <c r="R30" s="92">
        <v>4.7</v>
      </c>
      <c r="T30" s="93">
        <f t="shared" si="0"/>
        <v>424.5</v>
      </c>
      <c r="U30" s="93">
        <f t="shared" si="0"/>
        <v>548.625</v>
      </c>
      <c r="V30" s="93">
        <f t="shared" si="0"/>
        <v>1292.5</v>
      </c>
      <c r="W30" s="93">
        <f t="shared" si="0"/>
        <v>2467.5</v>
      </c>
      <c r="Z30" s="94">
        <f t="shared" si="1"/>
        <v>5127.5838994220831</v>
      </c>
      <c r="AA30" s="94">
        <f t="shared" si="2"/>
        <v>1500</v>
      </c>
      <c r="AB30" s="94">
        <f t="shared" si="3"/>
        <v>3627.5838994220831</v>
      </c>
      <c r="AD30" s="95">
        <v>2.44</v>
      </c>
      <c r="AE30" s="93">
        <f t="shared" si="4"/>
        <v>8851.3047145898818</v>
      </c>
      <c r="AF30" s="7"/>
      <c r="AG30" s="93">
        <f t="shared" si="5"/>
        <v>703.49364000000003</v>
      </c>
      <c r="AH30" s="10"/>
      <c r="AI30" s="93">
        <f t="shared" si="6"/>
        <v>14287.923354589882</v>
      </c>
    </row>
    <row r="31" spans="2:35" x14ac:dyDescent="0.2">
      <c r="B31" s="4">
        <v>37157</v>
      </c>
      <c r="C31" s="88">
        <v>6287.8069552874376</v>
      </c>
      <c r="D31" s="88">
        <v>6201.6639999999998</v>
      </c>
      <c r="F31" s="89">
        <v>75</v>
      </c>
      <c r="G31" s="89">
        <v>95</v>
      </c>
      <c r="H31" s="89">
        <v>275</v>
      </c>
      <c r="I31" s="89">
        <v>525</v>
      </c>
      <c r="J31" s="89">
        <v>90</v>
      </c>
      <c r="K31" s="90"/>
      <c r="L31" s="91">
        <v>1500</v>
      </c>
      <c r="O31" s="92">
        <v>5.66</v>
      </c>
      <c r="P31" s="92">
        <v>5.7750000000000004</v>
      </c>
      <c r="Q31" s="92">
        <v>4.7</v>
      </c>
      <c r="R31" s="92">
        <v>4.7</v>
      </c>
      <c r="T31" s="93">
        <f t="shared" si="0"/>
        <v>424.5</v>
      </c>
      <c r="U31" s="93">
        <f t="shared" si="0"/>
        <v>548.625</v>
      </c>
      <c r="V31" s="93">
        <f t="shared" si="0"/>
        <v>1292.5</v>
      </c>
      <c r="W31" s="93">
        <f t="shared" si="0"/>
        <v>2467.5</v>
      </c>
      <c r="Z31" s="94">
        <f t="shared" si="1"/>
        <v>5213.0832403933891</v>
      </c>
      <c r="AA31" s="94">
        <f t="shared" si="2"/>
        <v>1500</v>
      </c>
      <c r="AB31" s="94">
        <f t="shared" si="3"/>
        <v>3713.0832403933891</v>
      </c>
      <c r="AD31" s="95">
        <v>2.44</v>
      </c>
      <c r="AE31" s="93">
        <f t="shared" si="4"/>
        <v>9059.9231065598688</v>
      </c>
      <c r="AF31" s="7"/>
      <c r="AG31" s="93">
        <f t="shared" si="5"/>
        <v>713.19136000000003</v>
      </c>
      <c r="AH31" s="10"/>
      <c r="AI31" s="93">
        <f t="shared" si="6"/>
        <v>14506.239466559869</v>
      </c>
    </row>
    <row r="32" spans="2:35" x14ac:dyDescent="0.2">
      <c r="B32" s="4">
        <v>37158</v>
      </c>
      <c r="C32" s="88">
        <v>6730.7553482713174</v>
      </c>
      <c r="D32" s="88">
        <v>6638.5439999999999</v>
      </c>
      <c r="F32" s="89">
        <v>75</v>
      </c>
      <c r="G32" s="89">
        <v>95</v>
      </c>
      <c r="H32" s="89">
        <v>275</v>
      </c>
      <c r="I32" s="89">
        <v>525</v>
      </c>
      <c r="J32" s="89">
        <v>90</v>
      </c>
      <c r="K32" s="90"/>
      <c r="L32" s="91">
        <v>1500</v>
      </c>
      <c r="O32" s="92">
        <v>5.66</v>
      </c>
      <c r="P32" s="92">
        <v>5.7750000000000004</v>
      </c>
      <c r="Q32" s="92">
        <v>4.7</v>
      </c>
      <c r="R32" s="92">
        <v>4.7</v>
      </c>
      <c r="T32" s="93">
        <f t="shared" si="0"/>
        <v>424.5</v>
      </c>
      <c r="U32" s="93">
        <f t="shared" si="0"/>
        <v>548.625</v>
      </c>
      <c r="V32" s="93">
        <f t="shared" si="0"/>
        <v>1292.5</v>
      </c>
      <c r="W32" s="93">
        <f t="shared" si="0"/>
        <v>2467.5</v>
      </c>
      <c r="Z32" s="94">
        <f t="shared" si="1"/>
        <v>5656.0316333772689</v>
      </c>
      <c r="AA32" s="94">
        <f t="shared" si="2"/>
        <v>1500</v>
      </c>
      <c r="AB32" s="94">
        <f t="shared" si="3"/>
        <v>4156.0316333772689</v>
      </c>
      <c r="AD32" s="95">
        <v>2.44</v>
      </c>
      <c r="AE32" s="93">
        <f t="shared" si="4"/>
        <v>10140.717185440535</v>
      </c>
      <c r="AF32" s="7"/>
      <c r="AG32" s="93">
        <f t="shared" si="5"/>
        <v>763.43255999999997</v>
      </c>
      <c r="AH32" s="10"/>
      <c r="AI32" s="93">
        <f t="shared" si="6"/>
        <v>15637.274745440534</v>
      </c>
    </row>
    <row r="33" spans="2:35" x14ac:dyDescent="0.2">
      <c r="B33" s="4">
        <v>37159</v>
      </c>
      <c r="C33" s="88">
        <v>6339.3125823785867</v>
      </c>
      <c r="D33" s="88">
        <v>6252.4639999999999</v>
      </c>
      <c r="F33" s="89">
        <v>75</v>
      </c>
      <c r="G33" s="89">
        <v>95</v>
      </c>
      <c r="H33" s="89">
        <v>275</v>
      </c>
      <c r="I33" s="89">
        <v>525</v>
      </c>
      <c r="J33" s="89">
        <v>90</v>
      </c>
      <c r="K33" s="90"/>
      <c r="L33" s="91">
        <v>1500</v>
      </c>
      <c r="O33" s="92">
        <v>5.66</v>
      </c>
      <c r="P33" s="92">
        <v>5.7750000000000004</v>
      </c>
      <c r="Q33" s="92">
        <v>4.7</v>
      </c>
      <c r="R33" s="92">
        <v>4.7</v>
      </c>
      <c r="T33" s="93">
        <f t="shared" si="0"/>
        <v>424.5</v>
      </c>
      <c r="U33" s="93">
        <f t="shared" si="0"/>
        <v>548.625</v>
      </c>
      <c r="V33" s="93">
        <f t="shared" si="0"/>
        <v>1292.5</v>
      </c>
      <c r="W33" s="93">
        <f t="shared" si="0"/>
        <v>2467.5</v>
      </c>
      <c r="Z33" s="94">
        <f t="shared" si="1"/>
        <v>5264.5888674845382</v>
      </c>
      <c r="AA33" s="94">
        <f t="shared" si="2"/>
        <v>1500</v>
      </c>
      <c r="AB33" s="94">
        <f t="shared" si="3"/>
        <v>3764.5888674845382</v>
      </c>
      <c r="AD33" s="95">
        <v>2.44</v>
      </c>
      <c r="AE33" s="93">
        <f t="shared" si="4"/>
        <v>9185.5968366622728</v>
      </c>
      <c r="AF33" s="7"/>
      <c r="AG33" s="93">
        <f t="shared" si="5"/>
        <v>719.03336000000002</v>
      </c>
      <c r="AH33" s="10"/>
      <c r="AI33" s="93">
        <f t="shared" si="6"/>
        <v>14637.755196662272</v>
      </c>
    </row>
    <row r="34" spans="2:35" x14ac:dyDescent="0.2">
      <c r="B34" s="4">
        <v>37160</v>
      </c>
      <c r="C34" s="88">
        <v>6383.6074216769748</v>
      </c>
      <c r="D34" s="88">
        <v>6296.152</v>
      </c>
      <c r="F34" s="89">
        <v>75</v>
      </c>
      <c r="G34" s="89">
        <v>95</v>
      </c>
      <c r="H34" s="89">
        <v>275</v>
      </c>
      <c r="I34" s="89">
        <v>525</v>
      </c>
      <c r="J34" s="89">
        <v>90</v>
      </c>
      <c r="K34" s="90"/>
      <c r="L34" s="91">
        <v>1451</v>
      </c>
      <c r="O34" s="92">
        <v>5.66</v>
      </c>
      <c r="P34" s="92">
        <v>5.7750000000000004</v>
      </c>
      <c r="Q34" s="92">
        <v>4.7</v>
      </c>
      <c r="R34" s="92">
        <v>4.7</v>
      </c>
      <c r="T34" s="93">
        <f t="shared" si="0"/>
        <v>424.5</v>
      </c>
      <c r="U34" s="93">
        <f t="shared" si="0"/>
        <v>548.625</v>
      </c>
      <c r="V34" s="93">
        <f t="shared" si="0"/>
        <v>1292.5</v>
      </c>
      <c r="W34" s="93">
        <f t="shared" si="0"/>
        <v>2467.5</v>
      </c>
      <c r="Z34" s="94">
        <f t="shared" si="1"/>
        <v>5308.8837067829263</v>
      </c>
      <c r="AA34" s="94">
        <f t="shared" si="2"/>
        <v>1451</v>
      </c>
      <c r="AB34" s="94">
        <f t="shared" si="3"/>
        <v>3857.8837067829263</v>
      </c>
      <c r="AD34" s="95">
        <v>2.44</v>
      </c>
      <c r="AE34" s="93">
        <f t="shared" si="4"/>
        <v>9413.2362445503404</v>
      </c>
      <c r="AF34" s="7"/>
      <c r="AG34" s="93">
        <f t="shared" si="5"/>
        <v>724.05748000000006</v>
      </c>
      <c r="AH34" s="10"/>
      <c r="AI34" s="93">
        <f t="shared" si="6"/>
        <v>14870.41872455034</v>
      </c>
    </row>
    <row r="35" spans="2:35" x14ac:dyDescent="0.2">
      <c r="B35" s="4">
        <v>37161</v>
      </c>
      <c r="C35" s="88">
        <v>6459.8357497718753</v>
      </c>
      <c r="D35" s="88">
        <v>6371.3360000000002</v>
      </c>
      <c r="F35" s="89">
        <v>75</v>
      </c>
      <c r="G35" s="89">
        <v>95</v>
      </c>
      <c r="H35" s="89">
        <v>275</v>
      </c>
      <c r="I35" s="89">
        <v>525</v>
      </c>
      <c r="J35" s="89">
        <v>90</v>
      </c>
      <c r="K35" s="90"/>
      <c r="L35" s="91">
        <v>1479</v>
      </c>
      <c r="O35" s="92">
        <v>5.66</v>
      </c>
      <c r="P35" s="92">
        <v>5.7750000000000004</v>
      </c>
      <c r="Q35" s="92">
        <v>4.7</v>
      </c>
      <c r="R35" s="92">
        <v>4.7</v>
      </c>
      <c r="T35" s="93">
        <f t="shared" si="0"/>
        <v>424.5</v>
      </c>
      <c r="U35" s="93">
        <f t="shared" si="0"/>
        <v>548.625</v>
      </c>
      <c r="V35" s="93">
        <f t="shared" si="0"/>
        <v>1292.5</v>
      </c>
      <c r="W35" s="93">
        <f t="shared" si="0"/>
        <v>2467.5</v>
      </c>
      <c r="Z35" s="94">
        <f t="shared" si="1"/>
        <v>5385.1120348778268</v>
      </c>
      <c r="AA35" s="94">
        <f t="shared" si="2"/>
        <v>1479</v>
      </c>
      <c r="AB35" s="94">
        <f t="shared" si="3"/>
        <v>3906.1120348778268</v>
      </c>
      <c r="AD35" s="95">
        <v>2.44</v>
      </c>
      <c r="AE35" s="93">
        <f t="shared" si="4"/>
        <v>9530.9133651018965</v>
      </c>
      <c r="AF35" s="7"/>
      <c r="AG35" s="93">
        <f t="shared" si="5"/>
        <v>732.70364000000006</v>
      </c>
      <c r="AH35" s="10"/>
      <c r="AI35" s="93">
        <f t="shared" si="6"/>
        <v>14996.742005101896</v>
      </c>
    </row>
    <row r="36" spans="2:35" x14ac:dyDescent="0.2">
      <c r="B36" s="4">
        <v>37162</v>
      </c>
      <c r="C36" s="88">
        <v>7069.6623745310762</v>
      </c>
      <c r="D36" s="88">
        <v>6972.808</v>
      </c>
      <c r="F36" s="89">
        <v>75</v>
      </c>
      <c r="G36" s="89">
        <v>95</v>
      </c>
      <c r="H36" s="89">
        <v>275</v>
      </c>
      <c r="I36" s="89">
        <v>525</v>
      </c>
      <c r="J36" s="89">
        <v>90</v>
      </c>
      <c r="K36" s="90"/>
      <c r="L36" s="91">
        <v>1500</v>
      </c>
      <c r="O36" s="92">
        <v>5.66</v>
      </c>
      <c r="P36" s="92">
        <v>5.7750000000000004</v>
      </c>
      <c r="Q36" s="92">
        <v>4.7</v>
      </c>
      <c r="R36" s="92">
        <v>4.7</v>
      </c>
      <c r="T36" s="93">
        <f t="shared" si="0"/>
        <v>424.5</v>
      </c>
      <c r="U36" s="93">
        <f t="shared" si="0"/>
        <v>548.625</v>
      </c>
      <c r="V36" s="93">
        <f t="shared" si="0"/>
        <v>1292.5</v>
      </c>
      <c r="W36" s="93">
        <f t="shared" si="0"/>
        <v>2467.5</v>
      </c>
      <c r="Z36" s="94">
        <f t="shared" si="1"/>
        <v>5994.9386596370277</v>
      </c>
      <c r="AA36" s="94">
        <f t="shared" si="2"/>
        <v>1500</v>
      </c>
      <c r="AB36" s="94">
        <f t="shared" si="3"/>
        <v>4494.9386596370277</v>
      </c>
      <c r="AD36" s="95">
        <v>2.44</v>
      </c>
      <c r="AE36" s="93">
        <f t="shared" si="4"/>
        <v>10967.650329514347</v>
      </c>
      <c r="AF36" s="7"/>
      <c r="AG36" s="93">
        <f t="shared" si="5"/>
        <v>801.87292000000002</v>
      </c>
      <c r="AH36" s="10"/>
      <c r="AI36" s="93">
        <f t="shared" si="6"/>
        <v>16502.648249514346</v>
      </c>
    </row>
    <row r="37" spans="2:35" x14ac:dyDescent="0.2">
      <c r="B37" s="4">
        <v>37163</v>
      </c>
      <c r="C37" s="88">
        <v>6386.697759302444</v>
      </c>
      <c r="D37" s="88">
        <v>6299.2</v>
      </c>
      <c r="F37" s="89">
        <v>75</v>
      </c>
      <c r="G37" s="89">
        <v>95</v>
      </c>
      <c r="H37" s="89">
        <v>275</v>
      </c>
      <c r="I37" s="89">
        <v>525</v>
      </c>
      <c r="J37" s="89">
        <v>90</v>
      </c>
      <c r="K37" s="90"/>
      <c r="L37" s="91">
        <v>1500</v>
      </c>
      <c r="O37" s="92">
        <v>5.66</v>
      </c>
      <c r="P37" s="92">
        <v>5.7750000000000004</v>
      </c>
      <c r="Q37" s="92">
        <v>4.7</v>
      </c>
      <c r="R37" s="92">
        <v>4.7</v>
      </c>
      <c r="T37" s="93">
        <f t="shared" si="0"/>
        <v>424.5</v>
      </c>
      <c r="U37" s="93">
        <f t="shared" si="0"/>
        <v>548.625</v>
      </c>
      <c r="V37" s="93">
        <f t="shared" si="0"/>
        <v>1292.5</v>
      </c>
      <c r="W37" s="93">
        <f t="shared" si="0"/>
        <v>2467.5</v>
      </c>
      <c r="Z37" s="94">
        <f t="shared" si="1"/>
        <v>5311.9740444083955</v>
      </c>
      <c r="AA37" s="94">
        <f t="shared" si="2"/>
        <v>1500</v>
      </c>
      <c r="AB37" s="94">
        <f t="shared" si="3"/>
        <v>3811.9740444083955</v>
      </c>
      <c r="AD37" s="95">
        <v>2.44</v>
      </c>
      <c r="AE37" s="93">
        <f t="shared" si="4"/>
        <v>9301.2166683564847</v>
      </c>
      <c r="AF37" s="7"/>
      <c r="AG37" s="93">
        <f t="shared" si="5"/>
        <v>724.40800000000002</v>
      </c>
      <c r="AH37" s="10"/>
      <c r="AI37" s="93">
        <f t="shared" si="6"/>
        <v>14758.749668356484</v>
      </c>
    </row>
    <row r="38" spans="2:35" x14ac:dyDescent="0.2">
      <c r="B38" s="4">
        <v>37164</v>
      </c>
      <c r="C38" s="88">
        <v>5620.2940281861511</v>
      </c>
      <c r="D38" s="88">
        <v>5543.2960000000003</v>
      </c>
      <c r="F38" s="89">
        <v>75</v>
      </c>
      <c r="G38" s="89">
        <v>95</v>
      </c>
      <c r="H38" s="89">
        <v>275</v>
      </c>
      <c r="I38" s="89">
        <v>525</v>
      </c>
      <c r="J38" s="89">
        <v>90</v>
      </c>
      <c r="K38" s="90"/>
      <c r="L38" s="91">
        <v>1500</v>
      </c>
      <c r="O38" s="92">
        <v>5.66</v>
      </c>
      <c r="P38" s="92">
        <v>5.7750000000000004</v>
      </c>
      <c r="Q38" s="92">
        <v>4.7</v>
      </c>
      <c r="R38" s="92">
        <v>4.7</v>
      </c>
      <c r="T38" s="93">
        <f t="shared" si="0"/>
        <v>424.5</v>
      </c>
      <c r="U38" s="93">
        <f t="shared" si="0"/>
        <v>548.625</v>
      </c>
      <c r="V38" s="93">
        <f t="shared" si="0"/>
        <v>1292.5</v>
      </c>
      <c r="W38" s="93">
        <f t="shared" si="0"/>
        <v>2467.5</v>
      </c>
      <c r="Z38" s="94">
        <f t="shared" si="1"/>
        <v>4545.5703132921026</v>
      </c>
      <c r="AA38" s="94">
        <f t="shared" si="2"/>
        <v>1500</v>
      </c>
      <c r="AB38" s="94">
        <f t="shared" si="3"/>
        <v>3045.5703132921026</v>
      </c>
      <c r="AD38" s="95">
        <v>2.44</v>
      </c>
      <c r="AE38" s="93">
        <f t="shared" si="4"/>
        <v>7431.19156443273</v>
      </c>
      <c r="AF38" s="7"/>
      <c r="AG38" s="93">
        <f t="shared" si="5"/>
        <v>637.47904000000005</v>
      </c>
      <c r="AH38" s="10"/>
      <c r="AI38" s="93">
        <f>+AG38+AE38+T38+U38+V38+W38</f>
        <v>12801.795604432729</v>
      </c>
    </row>
    <row r="39" spans="2:35" x14ac:dyDescent="0.2">
      <c r="B39" s="4"/>
      <c r="C39" s="5"/>
      <c r="D39" s="5"/>
      <c r="F39" s="1"/>
      <c r="G39" s="1"/>
      <c r="H39" s="1"/>
      <c r="I39" s="1"/>
      <c r="J39" s="1"/>
      <c r="L39" s="5"/>
      <c r="O39" s="6"/>
      <c r="P39" s="6"/>
      <c r="Q39" s="6"/>
      <c r="R39" s="6"/>
      <c r="T39" s="93"/>
      <c r="U39" s="93"/>
      <c r="V39" s="93"/>
      <c r="W39" s="93"/>
      <c r="Z39" s="5"/>
      <c r="AA39" s="5"/>
      <c r="AB39" s="5"/>
      <c r="AE39" s="93"/>
      <c r="AF39" s="7"/>
      <c r="AG39" s="96"/>
      <c r="AH39" s="1"/>
      <c r="AI39" s="96"/>
    </row>
    <row r="40" spans="2:35" x14ac:dyDescent="0.2">
      <c r="T40" s="96"/>
      <c r="U40" s="96"/>
      <c r="V40" s="96"/>
      <c r="W40" s="96"/>
      <c r="Z40" s="1"/>
      <c r="AA40" s="1"/>
      <c r="AB40" s="1"/>
      <c r="AE40" s="96"/>
      <c r="AG40" s="96"/>
      <c r="AH40" s="1"/>
      <c r="AI40" s="96"/>
    </row>
    <row r="41" spans="2:35" x14ac:dyDescent="0.2">
      <c r="C41" s="5">
        <f>SUM(C9:C39)</f>
        <v>184781.58775220523</v>
      </c>
      <c r="D41" s="5">
        <f>SUM(D9:D39)</f>
        <v>182250.08000000002</v>
      </c>
      <c r="E41" s="5"/>
      <c r="F41" s="16">
        <f t="shared" ref="F41:L41" si="7">SUM(F9:F39)</f>
        <v>2250</v>
      </c>
      <c r="G41" s="16">
        <f t="shared" si="7"/>
        <v>2850</v>
      </c>
      <c r="H41" s="16">
        <f t="shared" si="7"/>
        <v>8250</v>
      </c>
      <c r="I41" s="16">
        <f t="shared" si="7"/>
        <v>15750</v>
      </c>
      <c r="J41" s="16">
        <f t="shared" si="7"/>
        <v>2700</v>
      </c>
      <c r="K41" s="5"/>
      <c r="L41" s="5">
        <f t="shared" si="7"/>
        <v>44873</v>
      </c>
      <c r="T41" s="93">
        <f>SUM(T9:T39)</f>
        <v>12735</v>
      </c>
      <c r="U41" s="93">
        <f>SUM(U9:U39)</f>
        <v>16458.75</v>
      </c>
      <c r="V41" s="93">
        <f>SUM(V9:V39)</f>
        <v>38775</v>
      </c>
      <c r="W41" s="93">
        <f>SUM(W9:W39)</f>
        <v>74025</v>
      </c>
      <c r="Z41" s="10">
        <f>SUM(Z9:Z39)</f>
        <v>152539.87630538372</v>
      </c>
      <c r="AA41" s="10">
        <f>SUM(AA9:AA39)</f>
        <v>44873</v>
      </c>
      <c r="AB41" s="10">
        <f>SUM(AB9:AB39)</f>
        <v>107666.87630538376</v>
      </c>
      <c r="AC41" s="7"/>
      <c r="AD41" s="7"/>
      <c r="AE41" s="93">
        <f>SUM(AE9:AE39)</f>
        <v>262707.17818513641</v>
      </c>
      <c r="AF41" s="10"/>
      <c r="AG41" s="93">
        <f>SUM(AG9:AG39)</f>
        <v>20958.759200000004</v>
      </c>
      <c r="AH41" s="10"/>
      <c r="AI41" s="93">
        <f>SUM(AI9:AI39)</f>
        <v>425659.68738513638</v>
      </c>
    </row>
    <row r="42" spans="2:35" x14ac:dyDescent="0.2">
      <c r="D42" s="17">
        <f>F41+G41+H41+I41+J41+L42+AB42</f>
        <v>182250.08000000002</v>
      </c>
      <c r="F42" s="13"/>
      <c r="G42" s="13"/>
      <c r="H42" s="13"/>
      <c r="I42" s="13"/>
      <c r="J42" s="13"/>
      <c r="L42" s="77">
        <f>L41*(1-0.0137)</f>
        <v>44258.2399</v>
      </c>
      <c r="T42" s="1"/>
      <c r="U42" s="1"/>
      <c r="V42" s="1"/>
      <c r="W42" s="1"/>
      <c r="AB42" s="77">
        <f>AB41*(1-0.0137)</f>
        <v>106191.8401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"/>
  <sheetViews>
    <sheetView topLeftCell="A17" workbookViewId="0">
      <selection activeCell="AT49" sqref="AT49"/>
    </sheetView>
  </sheetViews>
  <sheetFormatPr defaultRowHeight="12.75" x14ac:dyDescent="0.2"/>
  <cols>
    <col min="4" max="4" width="4.140625" customWidth="1"/>
    <col min="9" max="9" width="10.42578125" customWidth="1"/>
    <col min="10" max="10" width="4.140625" customWidth="1"/>
    <col min="11" max="11" width="10.28515625" bestFit="1" customWidth="1"/>
    <col min="12" max="12" width="5.85546875" customWidth="1"/>
    <col min="13" max="13" width="4.42578125" customWidth="1"/>
    <col min="18" max="18" width="3.85546875" customWidth="1"/>
    <col min="23" max="23" width="3.42578125" customWidth="1"/>
    <col min="24" max="24" width="11.28515625" bestFit="1" customWidth="1"/>
    <col min="27" max="27" width="2.5703125" customWidth="1"/>
    <col min="29" max="29" width="2.7109375" customWidth="1"/>
    <col min="31" max="31" width="2.42578125" customWidth="1"/>
    <col min="33" max="33" width="5" customWidth="1"/>
    <col min="38" max="38" width="3.5703125" customWidth="1"/>
    <col min="39" max="39" width="11.5703125" customWidth="1"/>
    <col min="40" max="40" width="11.85546875" customWidth="1"/>
  </cols>
  <sheetData>
    <row r="1" spans="1:41" x14ac:dyDescent="0.2">
      <c r="A1" t="s">
        <v>96</v>
      </c>
    </row>
    <row r="2" spans="1:41" x14ac:dyDescent="0.2">
      <c r="AF2" s="9" t="s">
        <v>28</v>
      </c>
    </row>
    <row r="3" spans="1:41" x14ac:dyDescent="0.2">
      <c r="B3" s="12" t="s">
        <v>34</v>
      </c>
      <c r="C3" t="s">
        <v>41</v>
      </c>
      <c r="G3" s="12" t="s">
        <v>38</v>
      </c>
      <c r="H3" s="12" t="s">
        <v>38</v>
      </c>
      <c r="I3" s="12" t="s">
        <v>39</v>
      </c>
      <c r="K3" s="12" t="s">
        <v>39</v>
      </c>
      <c r="L3" s="12"/>
      <c r="AF3" s="9"/>
    </row>
    <row r="4" spans="1:41" x14ac:dyDescent="0.2">
      <c r="B4" s="11" t="s">
        <v>36</v>
      </c>
      <c r="C4" s="12"/>
      <c r="E4" s="12" t="s">
        <v>37</v>
      </c>
      <c r="F4" s="12" t="s">
        <v>37</v>
      </c>
      <c r="G4" s="12" t="s">
        <v>37</v>
      </c>
      <c r="H4" s="12" t="s">
        <v>37</v>
      </c>
      <c r="I4" s="12" t="s">
        <v>42</v>
      </c>
      <c r="J4" s="12"/>
      <c r="K4" s="12" t="s">
        <v>42</v>
      </c>
      <c r="L4" s="12"/>
      <c r="N4" s="73" t="s">
        <v>37</v>
      </c>
      <c r="O4" s="73" t="s">
        <v>37</v>
      </c>
      <c r="P4" s="73" t="s">
        <v>37</v>
      </c>
      <c r="Q4" s="73" t="s">
        <v>37</v>
      </c>
      <c r="X4" s="79" t="s">
        <v>87</v>
      </c>
      <c r="Y4" s="79"/>
      <c r="Z4" s="72"/>
      <c r="AA4" s="13"/>
      <c r="AF4" s="9"/>
    </row>
    <row r="5" spans="1:41" x14ac:dyDescent="0.2">
      <c r="E5" t="s">
        <v>0</v>
      </c>
      <c r="K5" s="13" t="s">
        <v>1</v>
      </c>
      <c r="L5" s="13"/>
      <c r="X5" s="79" t="s">
        <v>88</v>
      </c>
      <c r="Y5" s="79"/>
      <c r="Z5" s="72"/>
      <c r="AA5" s="13"/>
    </row>
    <row r="6" spans="1:41" x14ac:dyDescent="0.2">
      <c r="A6" t="s">
        <v>2</v>
      </c>
      <c r="B6" t="s">
        <v>3</v>
      </c>
      <c r="E6" t="s">
        <v>4</v>
      </c>
      <c r="N6" t="s">
        <v>5</v>
      </c>
      <c r="S6" t="s">
        <v>6</v>
      </c>
      <c r="X6" s="1" t="s">
        <v>7</v>
      </c>
      <c r="Y6" t="s">
        <v>7</v>
      </c>
      <c r="Z6" t="s">
        <v>8</v>
      </c>
      <c r="AB6" t="s">
        <v>9</v>
      </c>
      <c r="AD6" t="s">
        <v>27</v>
      </c>
      <c r="AH6" t="s">
        <v>6</v>
      </c>
      <c r="AN6" s="11" t="s">
        <v>40</v>
      </c>
      <c r="AO6" t="s">
        <v>29</v>
      </c>
    </row>
    <row r="7" spans="1:41" x14ac:dyDescent="0.2">
      <c r="E7" s="2" t="s">
        <v>10</v>
      </c>
      <c r="K7" s="2" t="s">
        <v>11</v>
      </c>
      <c r="N7" s="2" t="s">
        <v>12</v>
      </c>
      <c r="S7" s="2" t="s">
        <v>12</v>
      </c>
      <c r="X7" s="1" t="s">
        <v>13</v>
      </c>
      <c r="Y7" t="s">
        <v>14</v>
      </c>
      <c r="Z7" t="s">
        <v>14</v>
      </c>
      <c r="AB7" s="2" t="s">
        <v>11</v>
      </c>
      <c r="AF7" t="s">
        <v>9</v>
      </c>
      <c r="AH7" s="2" t="s">
        <v>12</v>
      </c>
      <c r="AM7" t="s">
        <v>31</v>
      </c>
      <c r="AN7" t="s">
        <v>32</v>
      </c>
      <c r="AO7" t="s">
        <v>33</v>
      </c>
    </row>
    <row r="8" spans="1:41" x14ac:dyDescent="0.2">
      <c r="B8" t="s">
        <v>13</v>
      </c>
      <c r="C8" t="s">
        <v>15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20</v>
      </c>
      <c r="K8" s="3" t="s">
        <v>21</v>
      </c>
      <c r="N8" s="3" t="s">
        <v>16</v>
      </c>
      <c r="O8" s="3" t="s">
        <v>17</v>
      </c>
      <c r="P8" s="3" t="s">
        <v>18</v>
      </c>
      <c r="Q8" s="3" t="s">
        <v>19</v>
      </c>
      <c r="S8" s="3" t="s">
        <v>16</v>
      </c>
      <c r="T8" s="3" t="s">
        <v>17</v>
      </c>
      <c r="U8" s="3" t="s">
        <v>18</v>
      </c>
      <c r="V8" s="3" t="s">
        <v>19</v>
      </c>
      <c r="Y8" s="2" t="s">
        <v>22</v>
      </c>
      <c r="Z8" s="2" t="s">
        <v>22</v>
      </c>
      <c r="AB8" t="s">
        <v>23</v>
      </c>
      <c r="AF8" s="2" t="s">
        <v>11</v>
      </c>
      <c r="AH8" s="3" t="s">
        <v>16</v>
      </c>
      <c r="AI8" s="3" t="s">
        <v>17</v>
      </c>
      <c r="AJ8" s="3" t="s">
        <v>18</v>
      </c>
      <c r="AK8" s="3" t="s">
        <v>19</v>
      </c>
      <c r="AM8" s="1" t="s">
        <v>30</v>
      </c>
      <c r="AN8" s="1" t="s">
        <v>30</v>
      </c>
    </row>
    <row r="9" spans="1:41" x14ac:dyDescent="0.2">
      <c r="A9" s="1" t="s">
        <v>24</v>
      </c>
      <c r="E9" s="1" t="s">
        <v>25</v>
      </c>
      <c r="F9" s="1" t="s">
        <v>25</v>
      </c>
      <c r="G9" s="1" t="s">
        <v>25</v>
      </c>
      <c r="H9" s="1" t="s">
        <v>25</v>
      </c>
      <c r="I9" s="1" t="s">
        <v>26</v>
      </c>
      <c r="K9" s="1" t="s">
        <v>26</v>
      </c>
      <c r="N9" s="1" t="s">
        <v>25</v>
      </c>
      <c r="O9" s="1" t="s">
        <v>25</v>
      </c>
      <c r="P9" s="1" t="s">
        <v>25</v>
      </c>
      <c r="Q9" s="1" t="s">
        <v>25</v>
      </c>
      <c r="S9" s="1" t="s">
        <v>25</v>
      </c>
      <c r="T9" s="1" t="s">
        <v>25</v>
      </c>
      <c r="U9" s="1" t="s">
        <v>25</v>
      </c>
      <c r="V9" s="1" t="s">
        <v>25</v>
      </c>
      <c r="Y9" t="s">
        <v>26</v>
      </c>
      <c r="Z9" t="s">
        <v>25</v>
      </c>
      <c r="AH9" s="1"/>
      <c r="AI9" s="1"/>
      <c r="AJ9" s="1"/>
      <c r="AK9" s="1"/>
    </row>
    <row r="10" spans="1:41" x14ac:dyDescent="0.2">
      <c r="B10" s="13"/>
      <c r="C10" s="13"/>
      <c r="I10" s="13"/>
      <c r="K10" s="13"/>
    </row>
    <row r="11" spans="1:41" x14ac:dyDescent="0.2">
      <c r="A11" s="97">
        <v>37135</v>
      </c>
      <c r="B11" s="88">
        <v>5358.6454425631146</v>
      </c>
      <c r="C11" s="88">
        <v>5285.232</v>
      </c>
      <c r="E11" s="98">
        <v>75</v>
      </c>
      <c r="F11" s="98">
        <v>95</v>
      </c>
      <c r="G11" s="98">
        <v>275</v>
      </c>
      <c r="H11" s="98">
        <v>525</v>
      </c>
      <c r="I11" s="98">
        <v>90</v>
      </c>
      <c r="J11" s="87"/>
      <c r="K11" s="88">
        <v>1500</v>
      </c>
      <c r="N11" s="99">
        <v>5.66</v>
      </c>
      <c r="O11" s="99">
        <v>5.7750000000000004</v>
      </c>
      <c r="P11" s="99">
        <v>4.7</v>
      </c>
      <c r="Q11" s="99">
        <v>4.7</v>
      </c>
      <c r="S11" s="7">
        <f t="shared" ref="S11:S41" si="0">+E11*N11</f>
        <v>424.5</v>
      </c>
      <c r="T11" s="7">
        <f t="shared" ref="T11:T41" si="1">+F11*O11</f>
        <v>548.625</v>
      </c>
      <c r="U11" s="7">
        <f t="shared" ref="U11:U41" si="2">+G11*P11</f>
        <v>1292.5</v>
      </c>
      <c r="V11" s="7">
        <f t="shared" ref="V11:V41" si="3">+H11*Q11</f>
        <v>2467.5</v>
      </c>
      <c r="X11" s="8">
        <f t="shared" ref="X11:X41" si="4">+(C11-SUM(E11:I11))/(1-0.0137)</f>
        <v>4283.9217276690661</v>
      </c>
      <c r="Y11" s="8">
        <f t="shared" ref="Y11:Y41" si="5">+K11</f>
        <v>1500</v>
      </c>
      <c r="Z11" s="8">
        <f t="shared" ref="Z11:Z41" si="6">+X11-Y11</f>
        <v>2783.9217276690661</v>
      </c>
      <c r="AB11" s="100">
        <v>2.44</v>
      </c>
      <c r="AD11" s="7">
        <f t="shared" ref="AD11:AD41" si="7">+Z11*AB11</f>
        <v>6792.769015512521</v>
      </c>
      <c r="AF11" s="7">
        <f t="shared" ref="AF11:AF41" si="8">+AD11</f>
        <v>6792.769015512521</v>
      </c>
      <c r="AH11" s="7">
        <f t="shared" ref="AH11:AH41" si="9">+S11</f>
        <v>424.5</v>
      </c>
      <c r="AI11" s="7">
        <f t="shared" ref="AI11:AI41" si="10">+T11</f>
        <v>548.625</v>
      </c>
      <c r="AJ11" s="7">
        <f t="shared" ref="AJ11:AJ41" si="11">+U11</f>
        <v>1292.5</v>
      </c>
      <c r="AK11" s="7">
        <f t="shared" ref="AK11:AK41" si="12">+V11</f>
        <v>2467.5</v>
      </c>
      <c r="AM11" s="10">
        <f t="shared" ref="AM11:AM41" si="13">+AF11+AH11+AI11+AJ11+AK11</f>
        <v>11525.89401551252</v>
      </c>
      <c r="AN11" s="10">
        <f t="shared" ref="AN11:AN41" si="14">+C11*0.115</f>
        <v>607.80168000000003</v>
      </c>
      <c r="AO11" s="7">
        <f t="shared" ref="AO11:AO41" si="15">+AM11+AN11</f>
        <v>12133.695695512521</v>
      </c>
    </row>
    <row r="12" spans="1:41" x14ac:dyDescent="0.2">
      <c r="A12" s="97">
        <v>37136</v>
      </c>
      <c r="B12" s="88">
        <v>5206.1887863733155</v>
      </c>
      <c r="C12" s="88">
        <v>5134.8640000000005</v>
      </c>
      <c r="E12" s="1">
        <f>E11</f>
        <v>75</v>
      </c>
      <c r="F12" s="1">
        <f>F11</f>
        <v>95</v>
      </c>
      <c r="G12" s="1">
        <f>G11</f>
        <v>275</v>
      </c>
      <c r="H12" s="1">
        <f>H11</f>
        <v>525</v>
      </c>
      <c r="I12" s="1">
        <f>I11</f>
        <v>90</v>
      </c>
      <c r="J12" s="87"/>
      <c r="K12" s="1">
        <f>K11</f>
        <v>1500</v>
      </c>
      <c r="N12" s="6">
        <f>N11</f>
        <v>5.66</v>
      </c>
      <c r="O12" s="6">
        <f>O11</f>
        <v>5.7750000000000004</v>
      </c>
      <c r="P12" s="6">
        <f>P11</f>
        <v>4.7</v>
      </c>
      <c r="Q12" s="6">
        <f>Q11</f>
        <v>4.7</v>
      </c>
      <c r="S12" s="7">
        <f t="shared" si="0"/>
        <v>424.5</v>
      </c>
      <c r="T12" s="7">
        <f t="shared" si="1"/>
        <v>548.625</v>
      </c>
      <c r="U12" s="7">
        <f t="shared" si="2"/>
        <v>1292.5</v>
      </c>
      <c r="V12" s="7">
        <f t="shared" si="3"/>
        <v>2467.5</v>
      </c>
      <c r="X12" s="8">
        <f t="shared" si="4"/>
        <v>4131.465071479267</v>
      </c>
      <c r="Y12" s="8">
        <f t="shared" si="5"/>
        <v>1500</v>
      </c>
      <c r="Z12" s="8">
        <f t="shared" si="6"/>
        <v>2631.465071479267</v>
      </c>
      <c r="AB12">
        <f>AB11</f>
        <v>2.44</v>
      </c>
      <c r="AD12" s="7">
        <f t="shared" si="7"/>
        <v>6420.7747744094113</v>
      </c>
      <c r="AF12" s="7">
        <f t="shared" si="8"/>
        <v>6420.7747744094113</v>
      </c>
      <c r="AH12" s="7">
        <f t="shared" si="9"/>
        <v>424.5</v>
      </c>
      <c r="AI12" s="7">
        <f t="shared" si="10"/>
        <v>548.625</v>
      </c>
      <c r="AJ12" s="7">
        <f t="shared" si="11"/>
        <v>1292.5</v>
      </c>
      <c r="AK12" s="7">
        <f t="shared" si="12"/>
        <v>2467.5</v>
      </c>
      <c r="AM12" s="10">
        <f t="shared" si="13"/>
        <v>11153.899774409412</v>
      </c>
      <c r="AN12" s="10">
        <f t="shared" si="14"/>
        <v>590.50936000000013</v>
      </c>
      <c r="AO12" s="7">
        <f t="shared" si="15"/>
        <v>11744.409134409412</v>
      </c>
    </row>
    <row r="13" spans="1:41" x14ac:dyDescent="0.2">
      <c r="A13" s="97">
        <v>37137</v>
      </c>
      <c r="B13" s="88">
        <v>5545.0958126330734</v>
      </c>
      <c r="C13" s="88">
        <v>5469.1279999999997</v>
      </c>
      <c r="E13" s="1">
        <f t="shared" ref="E13:E40" si="16">E12</f>
        <v>75</v>
      </c>
      <c r="F13" s="1">
        <f t="shared" ref="F13:F40" si="17">F12</f>
        <v>95</v>
      </c>
      <c r="G13" s="1">
        <f t="shared" ref="G13:G40" si="18">G12</f>
        <v>275</v>
      </c>
      <c r="H13" s="1">
        <f t="shared" ref="H13:H40" si="19">H12</f>
        <v>525</v>
      </c>
      <c r="I13" s="1">
        <f>I12</f>
        <v>90</v>
      </c>
      <c r="K13" s="1">
        <f>K12</f>
        <v>1500</v>
      </c>
      <c r="N13" s="6">
        <f t="shared" ref="N13:N41" si="20">N12</f>
        <v>5.66</v>
      </c>
      <c r="O13" s="6">
        <f t="shared" ref="O13:O41" si="21">O12</f>
        <v>5.7750000000000004</v>
      </c>
      <c r="P13" s="6">
        <f t="shared" ref="P13:P41" si="22">P12</f>
        <v>4.7</v>
      </c>
      <c r="Q13" s="6">
        <f t="shared" ref="Q13:Q41" si="23">Q12</f>
        <v>4.7</v>
      </c>
      <c r="S13" s="7">
        <f t="shared" si="0"/>
        <v>424.5</v>
      </c>
      <c r="T13" s="7">
        <f t="shared" si="1"/>
        <v>548.625</v>
      </c>
      <c r="U13" s="7">
        <f t="shared" si="2"/>
        <v>1292.5</v>
      </c>
      <c r="V13" s="7">
        <f t="shared" si="3"/>
        <v>2467.5</v>
      </c>
      <c r="X13" s="8">
        <f t="shared" si="4"/>
        <v>4470.3720977390249</v>
      </c>
      <c r="Y13" s="8">
        <f t="shared" si="5"/>
        <v>1500</v>
      </c>
      <c r="Z13" s="8">
        <f t="shared" si="6"/>
        <v>2970.3720977390249</v>
      </c>
      <c r="AB13">
        <f t="shared" ref="AB13:AB41" si="24">AB12</f>
        <v>2.44</v>
      </c>
      <c r="AD13" s="7">
        <f t="shared" si="7"/>
        <v>7247.707918483221</v>
      </c>
      <c r="AF13" s="7">
        <f t="shared" si="8"/>
        <v>7247.707918483221</v>
      </c>
      <c r="AH13" s="7">
        <f t="shared" si="9"/>
        <v>424.5</v>
      </c>
      <c r="AI13" s="7">
        <f t="shared" si="10"/>
        <v>548.625</v>
      </c>
      <c r="AJ13" s="7">
        <f t="shared" si="11"/>
        <v>1292.5</v>
      </c>
      <c r="AK13" s="7">
        <f t="shared" si="12"/>
        <v>2467.5</v>
      </c>
      <c r="AM13" s="10">
        <f t="shared" si="13"/>
        <v>11980.832918483222</v>
      </c>
      <c r="AN13" s="10">
        <f t="shared" si="14"/>
        <v>628.94971999999996</v>
      </c>
      <c r="AO13" s="7">
        <f t="shared" si="15"/>
        <v>12609.782638483222</v>
      </c>
    </row>
    <row r="14" spans="1:41" x14ac:dyDescent="0.2">
      <c r="A14" s="97">
        <v>37138</v>
      </c>
      <c r="B14" s="88">
        <v>5710.9439318665718</v>
      </c>
      <c r="C14" s="88">
        <v>5632.7039999999997</v>
      </c>
      <c r="E14" s="1">
        <f t="shared" si="16"/>
        <v>75</v>
      </c>
      <c r="F14" s="1">
        <f t="shared" si="17"/>
        <v>95</v>
      </c>
      <c r="G14" s="1">
        <f t="shared" si="18"/>
        <v>275</v>
      </c>
      <c r="H14" s="1">
        <f t="shared" si="19"/>
        <v>525</v>
      </c>
      <c r="I14" s="1">
        <f>I13</f>
        <v>90</v>
      </c>
      <c r="K14" s="1">
        <f>K13</f>
        <v>1500</v>
      </c>
      <c r="N14" s="6">
        <f t="shared" si="20"/>
        <v>5.66</v>
      </c>
      <c r="O14" s="6">
        <f t="shared" si="21"/>
        <v>5.7750000000000004</v>
      </c>
      <c r="P14" s="6">
        <f t="shared" si="22"/>
        <v>4.7</v>
      </c>
      <c r="Q14" s="6">
        <f t="shared" si="23"/>
        <v>4.7</v>
      </c>
      <c r="S14" s="7">
        <f t="shared" si="0"/>
        <v>424.5</v>
      </c>
      <c r="T14" s="7">
        <f t="shared" si="1"/>
        <v>548.625</v>
      </c>
      <c r="U14" s="7">
        <f t="shared" si="2"/>
        <v>1292.5</v>
      </c>
      <c r="V14" s="7">
        <f t="shared" si="3"/>
        <v>2467.5</v>
      </c>
      <c r="X14" s="8">
        <f t="shared" si="4"/>
        <v>4636.2202169725233</v>
      </c>
      <c r="Y14" s="8">
        <f t="shared" si="5"/>
        <v>1500</v>
      </c>
      <c r="Z14" s="8">
        <f t="shared" si="6"/>
        <v>3136.2202169725233</v>
      </c>
      <c r="AB14">
        <f t="shared" si="24"/>
        <v>2.44</v>
      </c>
      <c r="AD14" s="7">
        <f t="shared" si="7"/>
        <v>7652.3773294129569</v>
      </c>
      <c r="AF14" s="7">
        <f t="shared" si="8"/>
        <v>7652.3773294129569</v>
      </c>
      <c r="AH14" s="7">
        <f t="shared" si="9"/>
        <v>424.5</v>
      </c>
      <c r="AI14" s="7">
        <f t="shared" si="10"/>
        <v>548.625</v>
      </c>
      <c r="AJ14" s="7">
        <f t="shared" si="11"/>
        <v>1292.5</v>
      </c>
      <c r="AK14" s="7">
        <f t="shared" si="12"/>
        <v>2467.5</v>
      </c>
      <c r="AM14" s="10">
        <f t="shared" si="13"/>
        <v>12385.502329412957</v>
      </c>
      <c r="AN14" s="10">
        <f t="shared" si="14"/>
        <v>647.76095999999995</v>
      </c>
      <c r="AO14" s="7">
        <f t="shared" si="15"/>
        <v>13033.263289412957</v>
      </c>
    </row>
    <row r="15" spans="1:41" x14ac:dyDescent="0.2">
      <c r="A15" s="97">
        <v>37139</v>
      </c>
      <c r="B15" s="88">
        <v>5959.2010544459099</v>
      </c>
      <c r="C15" s="88">
        <v>5877.56</v>
      </c>
      <c r="E15" s="1">
        <f t="shared" si="16"/>
        <v>75</v>
      </c>
      <c r="F15" s="1">
        <f t="shared" si="17"/>
        <v>95</v>
      </c>
      <c r="G15" s="1">
        <f t="shared" si="18"/>
        <v>275</v>
      </c>
      <c r="H15" s="1">
        <f t="shared" si="19"/>
        <v>525</v>
      </c>
      <c r="I15" s="1">
        <f t="shared" ref="I15:I40" si="25">I14</f>
        <v>90</v>
      </c>
      <c r="K15" s="1">
        <f t="shared" ref="K15:K40" si="26">K14</f>
        <v>1500</v>
      </c>
      <c r="N15" s="6">
        <f t="shared" si="20"/>
        <v>5.66</v>
      </c>
      <c r="O15" s="6">
        <f t="shared" si="21"/>
        <v>5.7750000000000004</v>
      </c>
      <c r="P15" s="6">
        <f t="shared" si="22"/>
        <v>4.7</v>
      </c>
      <c r="Q15" s="6">
        <f t="shared" si="23"/>
        <v>4.7</v>
      </c>
      <c r="S15" s="7">
        <f t="shared" si="0"/>
        <v>424.5</v>
      </c>
      <c r="T15" s="7">
        <f t="shared" si="1"/>
        <v>548.625</v>
      </c>
      <c r="U15" s="7">
        <f t="shared" si="2"/>
        <v>1292.5</v>
      </c>
      <c r="V15" s="7">
        <f t="shared" si="3"/>
        <v>2467.5</v>
      </c>
      <c r="X15" s="8">
        <f t="shared" si="4"/>
        <v>4884.4773395518614</v>
      </c>
      <c r="Y15" s="8">
        <f t="shared" si="5"/>
        <v>1500</v>
      </c>
      <c r="Z15" s="8">
        <f t="shared" si="6"/>
        <v>3384.4773395518614</v>
      </c>
      <c r="AB15">
        <f t="shared" si="24"/>
        <v>2.44</v>
      </c>
      <c r="AD15" s="7">
        <f t="shared" si="7"/>
        <v>8258.1247085065424</v>
      </c>
      <c r="AF15" s="7">
        <f t="shared" si="8"/>
        <v>8258.1247085065424</v>
      </c>
      <c r="AH15" s="7">
        <f t="shared" si="9"/>
        <v>424.5</v>
      </c>
      <c r="AI15" s="7">
        <f t="shared" si="10"/>
        <v>548.625</v>
      </c>
      <c r="AJ15" s="7">
        <f t="shared" si="11"/>
        <v>1292.5</v>
      </c>
      <c r="AK15" s="7">
        <f t="shared" si="12"/>
        <v>2467.5</v>
      </c>
      <c r="AM15" s="10">
        <f t="shared" si="13"/>
        <v>12991.249708506542</v>
      </c>
      <c r="AN15" s="10">
        <f t="shared" si="14"/>
        <v>675.91940000000011</v>
      </c>
      <c r="AO15" s="7">
        <f t="shared" si="15"/>
        <v>13667.169108506543</v>
      </c>
    </row>
    <row r="16" spans="1:41" x14ac:dyDescent="0.2">
      <c r="A16" s="97">
        <v>37140</v>
      </c>
      <c r="B16" s="88">
        <v>6171.4042380614419</v>
      </c>
      <c r="C16" s="88">
        <v>6086.8559999999998</v>
      </c>
      <c r="E16" s="1">
        <f t="shared" si="16"/>
        <v>75</v>
      </c>
      <c r="F16" s="1">
        <f t="shared" si="17"/>
        <v>95</v>
      </c>
      <c r="G16" s="1">
        <f t="shared" si="18"/>
        <v>275</v>
      </c>
      <c r="H16" s="1">
        <f t="shared" si="19"/>
        <v>525</v>
      </c>
      <c r="I16" s="1">
        <f t="shared" si="25"/>
        <v>90</v>
      </c>
      <c r="K16" s="1">
        <f t="shared" si="26"/>
        <v>1500</v>
      </c>
      <c r="N16" s="6">
        <f t="shared" si="20"/>
        <v>5.66</v>
      </c>
      <c r="O16" s="6">
        <f t="shared" si="21"/>
        <v>5.7750000000000004</v>
      </c>
      <c r="P16" s="6">
        <f t="shared" si="22"/>
        <v>4.7</v>
      </c>
      <c r="Q16" s="6">
        <f t="shared" si="23"/>
        <v>4.7</v>
      </c>
      <c r="S16" s="7">
        <f t="shared" si="0"/>
        <v>424.5</v>
      </c>
      <c r="T16" s="7">
        <f t="shared" si="1"/>
        <v>548.625</v>
      </c>
      <c r="U16" s="7">
        <f t="shared" si="2"/>
        <v>1292.5</v>
      </c>
      <c r="V16" s="7">
        <f t="shared" si="3"/>
        <v>2467.5</v>
      </c>
      <c r="X16" s="8">
        <f t="shared" si="4"/>
        <v>5096.6805231673934</v>
      </c>
      <c r="Y16" s="8">
        <f t="shared" si="5"/>
        <v>1500</v>
      </c>
      <c r="Z16" s="8">
        <f t="shared" si="6"/>
        <v>3596.6805231673934</v>
      </c>
      <c r="AB16">
        <f t="shared" si="24"/>
        <v>2.44</v>
      </c>
      <c r="AD16" s="7">
        <f t="shared" si="7"/>
        <v>8775.900476528439</v>
      </c>
      <c r="AF16" s="7">
        <f t="shared" si="8"/>
        <v>8775.900476528439</v>
      </c>
      <c r="AH16" s="7">
        <f t="shared" si="9"/>
        <v>424.5</v>
      </c>
      <c r="AI16" s="7">
        <f t="shared" si="10"/>
        <v>548.625</v>
      </c>
      <c r="AJ16" s="7">
        <f t="shared" si="11"/>
        <v>1292.5</v>
      </c>
      <c r="AK16" s="7">
        <f t="shared" si="12"/>
        <v>2467.5</v>
      </c>
      <c r="AM16" s="10">
        <f t="shared" si="13"/>
        <v>13509.025476528439</v>
      </c>
      <c r="AN16" s="10">
        <f t="shared" si="14"/>
        <v>699.98843999999997</v>
      </c>
      <c r="AO16" s="7">
        <f t="shared" si="15"/>
        <v>14209.013916528438</v>
      </c>
    </row>
    <row r="17" spans="1:41" x14ac:dyDescent="0.2">
      <c r="A17" s="97">
        <v>37141</v>
      </c>
      <c r="B17" s="88">
        <v>6028.2185947480493</v>
      </c>
      <c r="C17" s="88">
        <v>5945.6320000000005</v>
      </c>
      <c r="E17" s="1">
        <f t="shared" si="16"/>
        <v>75</v>
      </c>
      <c r="F17" s="1">
        <f t="shared" si="17"/>
        <v>95</v>
      </c>
      <c r="G17" s="1">
        <f t="shared" si="18"/>
        <v>275</v>
      </c>
      <c r="H17" s="1">
        <f t="shared" si="19"/>
        <v>525</v>
      </c>
      <c r="I17" s="1">
        <f t="shared" si="25"/>
        <v>90</v>
      </c>
      <c r="K17" s="1">
        <f t="shared" si="26"/>
        <v>1500</v>
      </c>
      <c r="N17" s="6">
        <f t="shared" si="20"/>
        <v>5.66</v>
      </c>
      <c r="O17" s="6">
        <f t="shared" si="21"/>
        <v>5.7750000000000004</v>
      </c>
      <c r="P17" s="6">
        <f t="shared" si="22"/>
        <v>4.7</v>
      </c>
      <c r="Q17" s="6">
        <f t="shared" si="23"/>
        <v>4.7</v>
      </c>
      <c r="S17" s="7">
        <f t="shared" si="0"/>
        <v>424.5</v>
      </c>
      <c r="T17" s="7">
        <f t="shared" si="1"/>
        <v>548.625</v>
      </c>
      <c r="U17" s="7">
        <f t="shared" si="2"/>
        <v>1292.5</v>
      </c>
      <c r="V17" s="7">
        <f t="shared" si="3"/>
        <v>2467.5</v>
      </c>
      <c r="X17" s="8">
        <f t="shared" si="4"/>
        <v>4953.4948798540008</v>
      </c>
      <c r="Y17" s="8">
        <f t="shared" si="5"/>
        <v>1500</v>
      </c>
      <c r="Z17" s="8">
        <f t="shared" si="6"/>
        <v>3453.4948798540008</v>
      </c>
      <c r="AB17">
        <f t="shared" si="24"/>
        <v>2.44</v>
      </c>
      <c r="AD17" s="7">
        <f t="shared" si="7"/>
        <v>8426.5275068437622</v>
      </c>
      <c r="AF17" s="7">
        <f t="shared" si="8"/>
        <v>8426.5275068437622</v>
      </c>
      <c r="AH17" s="7">
        <f t="shared" si="9"/>
        <v>424.5</v>
      </c>
      <c r="AI17" s="7">
        <f t="shared" si="10"/>
        <v>548.625</v>
      </c>
      <c r="AJ17" s="7">
        <f t="shared" si="11"/>
        <v>1292.5</v>
      </c>
      <c r="AK17" s="7">
        <f t="shared" si="12"/>
        <v>2467.5</v>
      </c>
      <c r="AM17" s="10">
        <f t="shared" si="13"/>
        <v>13159.652506843762</v>
      </c>
      <c r="AN17" s="10">
        <f t="shared" si="14"/>
        <v>683.74768000000006</v>
      </c>
      <c r="AO17" s="7">
        <f t="shared" si="15"/>
        <v>13843.400186843763</v>
      </c>
    </row>
    <row r="18" spans="1:41" x14ac:dyDescent="0.2">
      <c r="A18" s="97">
        <v>37142</v>
      </c>
      <c r="B18" s="88">
        <v>5611.0230153097436</v>
      </c>
      <c r="C18" s="88">
        <v>5534.152</v>
      </c>
      <c r="E18" s="1">
        <f t="shared" si="16"/>
        <v>75</v>
      </c>
      <c r="F18" s="1">
        <f t="shared" si="17"/>
        <v>95</v>
      </c>
      <c r="G18" s="1">
        <f t="shared" si="18"/>
        <v>275</v>
      </c>
      <c r="H18" s="1">
        <f t="shared" si="19"/>
        <v>525</v>
      </c>
      <c r="I18" s="1">
        <f t="shared" si="25"/>
        <v>90</v>
      </c>
      <c r="K18" s="1">
        <f t="shared" si="26"/>
        <v>1500</v>
      </c>
      <c r="N18" s="6">
        <f t="shared" si="20"/>
        <v>5.66</v>
      </c>
      <c r="O18" s="6">
        <f t="shared" si="21"/>
        <v>5.7750000000000004</v>
      </c>
      <c r="P18" s="6">
        <f t="shared" si="22"/>
        <v>4.7</v>
      </c>
      <c r="Q18" s="6">
        <f t="shared" si="23"/>
        <v>4.7</v>
      </c>
      <c r="S18" s="7">
        <f t="shared" si="0"/>
        <v>424.5</v>
      </c>
      <c r="T18" s="7">
        <f t="shared" si="1"/>
        <v>548.625</v>
      </c>
      <c r="U18" s="7">
        <f t="shared" si="2"/>
        <v>1292.5</v>
      </c>
      <c r="V18" s="7">
        <f t="shared" si="3"/>
        <v>2467.5</v>
      </c>
      <c r="X18" s="8">
        <f t="shared" si="4"/>
        <v>4536.2993004156951</v>
      </c>
      <c r="Y18" s="8">
        <f t="shared" si="5"/>
        <v>1500</v>
      </c>
      <c r="Z18" s="8">
        <f t="shared" si="6"/>
        <v>3036.2993004156951</v>
      </c>
      <c r="AB18">
        <f t="shared" si="24"/>
        <v>2.44</v>
      </c>
      <c r="AD18" s="7">
        <f t="shared" si="7"/>
        <v>7408.5702930142961</v>
      </c>
      <c r="AF18" s="7">
        <f t="shared" si="8"/>
        <v>7408.5702930142961</v>
      </c>
      <c r="AH18" s="7">
        <f t="shared" si="9"/>
        <v>424.5</v>
      </c>
      <c r="AI18" s="7">
        <f t="shared" si="10"/>
        <v>548.625</v>
      </c>
      <c r="AJ18" s="7">
        <f t="shared" si="11"/>
        <v>1292.5</v>
      </c>
      <c r="AK18" s="7">
        <f t="shared" si="12"/>
        <v>2467.5</v>
      </c>
      <c r="AM18" s="10">
        <f t="shared" si="13"/>
        <v>12141.695293014296</v>
      </c>
      <c r="AN18" s="10">
        <f t="shared" si="14"/>
        <v>636.42748000000006</v>
      </c>
      <c r="AO18" s="7">
        <f t="shared" si="15"/>
        <v>12778.122773014296</v>
      </c>
    </row>
    <row r="19" spans="1:41" x14ac:dyDescent="0.2">
      <c r="A19" s="97">
        <v>37143</v>
      </c>
      <c r="B19" s="88">
        <v>5784.081922336004</v>
      </c>
      <c r="C19" s="88">
        <v>5704.84</v>
      </c>
      <c r="E19" s="1">
        <f t="shared" si="16"/>
        <v>75</v>
      </c>
      <c r="F19" s="1">
        <f t="shared" si="17"/>
        <v>95</v>
      </c>
      <c r="G19" s="1">
        <f t="shared" si="18"/>
        <v>275</v>
      </c>
      <c r="H19" s="1">
        <f t="shared" si="19"/>
        <v>525</v>
      </c>
      <c r="I19" s="1">
        <f t="shared" si="25"/>
        <v>90</v>
      </c>
      <c r="K19" s="1">
        <f t="shared" si="26"/>
        <v>1500</v>
      </c>
      <c r="N19" s="6">
        <f t="shared" si="20"/>
        <v>5.66</v>
      </c>
      <c r="O19" s="6">
        <f t="shared" si="21"/>
        <v>5.7750000000000004</v>
      </c>
      <c r="P19" s="6">
        <f t="shared" si="22"/>
        <v>4.7</v>
      </c>
      <c r="Q19" s="6">
        <f t="shared" si="23"/>
        <v>4.7</v>
      </c>
      <c r="S19" s="7">
        <f t="shared" si="0"/>
        <v>424.5</v>
      </c>
      <c r="T19" s="7">
        <f t="shared" si="1"/>
        <v>548.625</v>
      </c>
      <c r="U19" s="7">
        <f t="shared" si="2"/>
        <v>1292.5</v>
      </c>
      <c r="V19" s="7">
        <f t="shared" si="3"/>
        <v>2467.5</v>
      </c>
      <c r="X19" s="8">
        <f t="shared" si="4"/>
        <v>4709.3582074419555</v>
      </c>
      <c r="Y19" s="8">
        <f t="shared" si="5"/>
        <v>1500</v>
      </c>
      <c r="Z19" s="8">
        <f t="shared" si="6"/>
        <v>3209.3582074419555</v>
      </c>
      <c r="AB19">
        <f t="shared" si="24"/>
        <v>2.44</v>
      </c>
      <c r="AD19" s="7">
        <f t="shared" si="7"/>
        <v>7830.8340261583717</v>
      </c>
      <c r="AF19" s="7">
        <f t="shared" si="8"/>
        <v>7830.8340261583717</v>
      </c>
      <c r="AH19" s="7">
        <f t="shared" si="9"/>
        <v>424.5</v>
      </c>
      <c r="AI19" s="7">
        <f t="shared" si="10"/>
        <v>548.625</v>
      </c>
      <c r="AJ19" s="7">
        <f t="shared" si="11"/>
        <v>1292.5</v>
      </c>
      <c r="AK19" s="7">
        <f t="shared" si="12"/>
        <v>2467.5</v>
      </c>
      <c r="AM19" s="10">
        <f t="shared" si="13"/>
        <v>12563.959026158373</v>
      </c>
      <c r="AN19" s="10">
        <f t="shared" si="14"/>
        <v>656.0566</v>
      </c>
      <c r="AO19" s="7">
        <f t="shared" si="15"/>
        <v>13220.015626158372</v>
      </c>
    </row>
    <row r="20" spans="1:41" x14ac:dyDescent="0.2">
      <c r="A20" s="97">
        <v>37144</v>
      </c>
      <c r="B20" s="88">
        <v>6121.9588360539392</v>
      </c>
      <c r="C20" s="88">
        <v>6038.0879999999997</v>
      </c>
      <c r="E20" s="1">
        <f t="shared" si="16"/>
        <v>75</v>
      </c>
      <c r="F20" s="1">
        <f t="shared" si="17"/>
        <v>95</v>
      </c>
      <c r="G20" s="1">
        <f t="shared" si="18"/>
        <v>275</v>
      </c>
      <c r="H20" s="1">
        <f t="shared" si="19"/>
        <v>525</v>
      </c>
      <c r="I20" s="1">
        <f t="shared" si="25"/>
        <v>90</v>
      </c>
      <c r="K20" s="1">
        <f t="shared" si="26"/>
        <v>1500</v>
      </c>
      <c r="N20" s="6">
        <f t="shared" si="20"/>
        <v>5.66</v>
      </c>
      <c r="O20" s="6">
        <f t="shared" si="21"/>
        <v>5.7750000000000004</v>
      </c>
      <c r="P20" s="6">
        <f t="shared" si="22"/>
        <v>4.7</v>
      </c>
      <c r="Q20" s="6">
        <f t="shared" si="23"/>
        <v>4.7</v>
      </c>
      <c r="S20" s="7">
        <f t="shared" si="0"/>
        <v>424.5</v>
      </c>
      <c r="T20" s="7">
        <f t="shared" si="1"/>
        <v>548.625</v>
      </c>
      <c r="U20" s="7">
        <f t="shared" si="2"/>
        <v>1292.5</v>
      </c>
      <c r="V20" s="7">
        <f t="shared" si="3"/>
        <v>2467.5</v>
      </c>
      <c r="X20" s="8">
        <f t="shared" si="4"/>
        <v>5047.2351211598907</v>
      </c>
      <c r="Y20" s="8">
        <f t="shared" si="5"/>
        <v>1500</v>
      </c>
      <c r="Z20" s="8">
        <f t="shared" si="6"/>
        <v>3547.2351211598907</v>
      </c>
      <c r="AB20">
        <f t="shared" si="24"/>
        <v>2.44</v>
      </c>
      <c r="AD20" s="7">
        <f t="shared" si="7"/>
        <v>8655.2536956301337</v>
      </c>
      <c r="AF20" s="7">
        <f t="shared" si="8"/>
        <v>8655.2536956301337</v>
      </c>
      <c r="AH20" s="7">
        <f t="shared" si="9"/>
        <v>424.5</v>
      </c>
      <c r="AI20" s="7">
        <f t="shared" si="10"/>
        <v>548.625</v>
      </c>
      <c r="AJ20" s="7">
        <f t="shared" si="11"/>
        <v>1292.5</v>
      </c>
      <c r="AK20" s="7">
        <f t="shared" si="12"/>
        <v>2467.5</v>
      </c>
      <c r="AM20" s="10">
        <f t="shared" si="13"/>
        <v>13388.378695630134</v>
      </c>
      <c r="AN20" s="10">
        <f t="shared" si="14"/>
        <v>694.38012000000003</v>
      </c>
      <c r="AO20" s="7">
        <f t="shared" si="15"/>
        <v>14082.758815630134</v>
      </c>
    </row>
    <row r="21" spans="1:41" x14ac:dyDescent="0.2">
      <c r="A21" s="97">
        <v>37145</v>
      </c>
      <c r="B21" s="88">
        <v>5955.0806042786171</v>
      </c>
      <c r="C21" s="88">
        <v>5873.4960000000001</v>
      </c>
      <c r="E21" s="1">
        <f t="shared" si="16"/>
        <v>75</v>
      </c>
      <c r="F21" s="1">
        <f t="shared" si="17"/>
        <v>95</v>
      </c>
      <c r="G21" s="1">
        <f t="shared" si="18"/>
        <v>275</v>
      </c>
      <c r="H21" s="1">
        <f t="shared" si="19"/>
        <v>525</v>
      </c>
      <c r="I21" s="1">
        <f t="shared" si="25"/>
        <v>90</v>
      </c>
      <c r="K21" s="1">
        <f t="shared" si="26"/>
        <v>1500</v>
      </c>
      <c r="N21" s="6">
        <f t="shared" si="20"/>
        <v>5.66</v>
      </c>
      <c r="O21" s="6">
        <f t="shared" si="21"/>
        <v>5.7750000000000004</v>
      </c>
      <c r="P21" s="6">
        <f t="shared" si="22"/>
        <v>4.7</v>
      </c>
      <c r="Q21" s="6">
        <f t="shared" si="23"/>
        <v>4.7</v>
      </c>
      <c r="S21" s="7">
        <f t="shared" si="0"/>
        <v>424.5</v>
      </c>
      <c r="T21" s="7">
        <f t="shared" si="1"/>
        <v>548.625</v>
      </c>
      <c r="U21" s="7">
        <f t="shared" si="2"/>
        <v>1292.5</v>
      </c>
      <c r="V21" s="7">
        <f t="shared" si="3"/>
        <v>2467.5</v>
      </c>
      <c r="X21" s="8">
        <f t="shared" si="4"/>
        <v>4880.3568893845686</v>
      </c>
      <c r="Y21" s="8">
        <f t="shared" si="5"/>
        <v>1500</v>
      </c>
      <c r="Z21" s="8">
        <f t="shared" si="6"/>
        <v>3380.3568893845686</v>
      </c>
      <c r="AB21">
        <f t="shared" si="24"/>
        <v>2.44</v>
      </c>
      <c r="AD21" s="7">
        <f t="shared" si="7"/>
        <v>8248.0708100983466</v>
      </c>
      <c r="AF21" s="7">
        <f t="shared" si="8"/>
        <v>8248.0708100983466</v>
      </c>
      <c r="AH21" s="7">
        <f t="shared" si="9"/>
        <v>424.5</v>
      </c>
      <c r="AI21" s="7">
        <f t="shared" si="10"/>
        <v>548.625</v>
      </c>
      <c r="AJ21" s="7">
        <f t="shared" si="11"/>
        <v>1292.5</v>
      </c>
      <c r="AK21" s="7">
        <f t="shared" si="12"/>
        <v>2467.5</v>
      </c>
      <c r="AM21" s="10">
        <f t="shared" si="13"/>
        <v>12981.195810098347</v>
      </c>
      <c r="AN21" s="10">
        <f t="shared" si="14"/>
        <v>675.45204000000001</v>
      </c>
      <c r="AO21" s="7">
        <f t="shared" si="15"/>
        <v>13656.647850098347</v>
      </c>
    </row>
    <row r="22" spans="1:41" x14ac:dyDescent="0.2">
      <c r="A22" s="97">
        <v>37146</v>
      </c>
      <c r="B22" s="88">
        <v>6491.7692385683877</v>
      </c>
      <c r="C22" s="88">
        <v>6402.8320000000003</v>
      </c>
      <c r="E22" s="1">
        <f t="shared" si="16"/>
        <v>75</v>
      </c>
      <c r="F22" s="1">
        <f t="shared" si="17"/>
        <v>95</v>
      </c>
      <c r="G22" s="1">
        <f t="shared" si="18"/>
        <v>275</v>
      </c>
      <c r="H22" s="1">
        <f t="shared" si="19"/>
        <v>525</v>
      </c>
      <c r="I22" s="1">
        <f t="shared" si="25"/>
        <v>90</v>
      </c>
      <c r="K22" s="1">
        <f t="shared" si="26"/>
        <v>1500</v>
      </c>
      <c r="N22" s="6">
        <f t="shared" si="20"/>
        <v>5.66</v>
      </c>
      <c r="O22" s="6">
        <f t="shared" si="21"/>
        <v>5.7750000000000004</v>
      </c>
      <c r="P22" s="6">
        <f t="shared" si="22"/>
        <v>4.7</v>
      </c>
      <c r="Q22" s="6">
        <f t="shared" si="23"/>
        <v>4.7</v>
      </c>
      <c r="S22" s="7">
        <f t="shared" si="0"/>
        <v>424.5</v>
      </c>
      <c r="T22" s="7">
        <f t="shared" si="1"/>
        <v>548.625</v>
      </c>
      <c r="U22" s="7">
        <f t="shared" si="2"/>
        <v>1292.5</v>
      </c>
      <c r="V22" s="7">
        <f t="shared" si="3"/>
        <v>2467.5</v>
      </c>
      <c r="X22" s="8">
        <f t="shared" si="4"/>
        <v>5417.0455236743392</v>
      </c>
      <c r="Y22" s="8">
        <f t="shared" si="5"/>
        <v>1500</v>
      </c>
      <c r="Z22" s="8">
        <f t="shared" si="6"/>
        <v>3917.0455236743392</v>
      </c>
      <c r="AB22">
        <f t="shared" si="24"/>
        <v>2.44</v>
      </c>
      <c r="AD22" s="7">
        <f t="shared" si="7"/>
        <v>9557.591077765388</v>
      </c>
      <c r="AF22" s="7">
        <f t="shared" si="8"/>
        <v>9557.591077765388</v>
      </c>
      <c r="AH22" s="7">
        <f t="shared" si="9"/>
        <v>424.5</v>
      </c>
      <c r="AI22" s="7">
        <f t="shared" si="10"/>
        <v>548.625</v>
      </c>
      <c r="AJ22" s="7">
        <f t="shared" si="11"/>
        <v>1292.5</v>
      </c>
      <c r="AK22" s="7">
        <f t="shared" si="12"/>
        <v>2467.5</v>
      </c>
      <c r="AM22" s="10">
        <f t="shared" si="13"/>
        <v>14290.716077765388</v>
      </c>
      <c r="AN22" s="10">
        <f t="shared" si="14"/>
        <v>736.32568000000003</v>
      </c>
      <c r="AO22" s="7">
        <f t="shared" si="15"/>
        <v>15027.041757765388</v>
      </c>
    </row>
    <row r="23" spans="1:41" x14ac:dyDescent="0.2">
      <c r="A23" s="97">
        <v>37147</v>
      </c>
      <c r="B23" s="88">
        <v>6357.8546081314007</v>
      </c>
      <c r="C23" s="88">
        <v>6270.7520000000004</v>
      </c>
      <c r="E23" s="1">
        <f t="shared" si="16"/>
        <v>75</v>
      </c>
      <c r="F23" s="1">
        <f t="shared" si="17"/>
        <v>95</v>
      </c>
      <c r="G23" s="1">
        <f t="shared" si="18"/>
        <v>275</v>
      </c>
      <c r="H23" s="1">
        <f t="shared" si="19"/>
        <v>525</v>
      </c>
      <c r="I23" s="1">
        <f t="shared" si="25"/>
        <v>90</v>
      </c>
      <c r="K23" s="1">
        <f t="shared" si="26"/>
        <v>1500</v>
      </c>
      <c r="N23" s="6">
        <f t="shared" si="20"/>
        <v>5.66</v>
      </c>
      <c r="O23" s="6">
        <f t="shared" si="21"/>
        <v>5.7750000000000004</v>
      </c>
      <c r="P23" s="6">
        <f t="shared" si="22"/>
        <v>4.7</v>
      </c>
      <c r="Q23" s="6">
        <f t="shared" si="23"/>
        <v>4.7</v>
      </c>
      <c r="S23" s="7">
        <f t="shared" si="0"/>
        <v>424.5</v>
      </c>
      <c r="T23" s="7">
        <f t="shared" si="1"/>
        <v>548.625</v>
      </c>
      <c r="U23" s="7">
        <f t="shared" si="2"/>
        <v>1292.5</v>
      </c>
      <c r="V23" s="7">
        <f t="shared" si="3"/>
        <v>2467.5</v>
      </c>
      <c r="X23" s="8">
        <f t="shared" si="4"/>
        <v>5283.1308932373522</v>
      </c>
      <c r="Y23" s="8">
        <f t="shared" si="5"/>
        <v>1500</v>
      </c>
      <c r="Z23" s="8">
        <f t="shared" si="6"/>
        <v>3783.1308932373522</v>
      </c>
      <c r="AB23">
        <f t="shared" si="24"/>
        <v>2.44</v>
      </c>
      <c r="AD23" s="7">
        <f t="shared" si="7"/>
        <v>9230.8393794991389</v>
      </c>
      <c r="AF23" s="7">
        <f t="shared" si="8"/>
        <v>9230.8393794991389</v>
      </c>
      <c r="AH23" s="7">
        <f t="shared" si="9"/>
        <v>424.5</v>
      </c>
      <c r="AI23" s="7">
        <f t="shared" si="10"/>
        <v>548.625</v>
      </c>
      <c r="AJ23" s="7">
        <f t="shared" si="11"/>
        <v>1292.5</v>
      </c>
      <c r="AK23" s="7">
        <f t="shared" si="12"/>
        <v>2467.5</v>
      </c>
      <c r="AM23" s="10">
        <f t="shared" si="13"/>
        <v>13963.964379499139</v>
      </c>
      <c r="AN23" s="10">
        <f t="shared" si="14"/>
        <v>721.13648000000012</v>
      </c>
      <c r="AO23" s="7">
        <f t="shared" si="15"/>
        <v>14685.10085949914</v>
      </c>
    </row>
    <row r="24" spans="1:41" x14ac:dyDescent="0.2">
      <c r="A24" s="97">
        <v>37148</v>
      </c>
      <c r="B24" s="88">
        <v>6109.5974855520635</v>
      </c>
      <c r="C24" s="88">
        <v>6025.8959999999997</v>
      </c>
      <c r="E24" s="1">
        <f t="shared" si="16"/>
        <v>75</v>
      </c>
      <c r="F24" s="1">
        <f t="shared" si="17"/>
        <v>95</v>
      </c>
      <c r="G24" s="1">
        <f t="shared" si="18"/>
        <v>275</v>
      </c>
      <c r="H24" s="1">
        <f t="shared" si="19"/>
        <v>525</v>
      </c>
      <c r="I24" s="1">
        <f t="shared" si="25"/>
        <v>90</v>
      </c>
      <c r="K24" s="1">
        <f t="shared" si="26"/>
        <v>1500</v>
      </c>
      <c r="N24" s="6">
        <f t="shared" si="20"/>
        <v>5.66</v>
      </c>
      <c r="O24" s="6">
        <f t="shared" si="21"/>
        <v>5.7750000000000004</v>
      </c>
      <c r="P24" s="6">
        <f t="shared" si="22"/>
        <v>4.7</v>
      </c>
      <c r="Q24" s="6">
        <f t="shared" si="23"/>
        <v>4.7</v>
      </c>
      <c r="S24" s="7">
        <f t="shared" si="0"/>
        <v>424.5</v>
      </c>
      <c r="T24" s="7">
        <f t="shared" si="1"/>
        <v>548.625</v>
      </c>
      <c r="U24" s="7">
        <f t="shared" si="2"/>
        <v>1292.5</v>
      </c>
      <c r="V24" s="7">
        <f t="shared" si="3"/>
        <v>2467.5</v>
      </c>
      <c r="X24" s="8">
        <f t="shared" si="4"/>
        <v>5034.873770658015</v>
      </c>
      <c r="Y24" s="8">
        <f t="shared" si="5"/>
        <v>1500</v>
      </c>
      <c r="Z24" s="8">
        <f t="shared" si="6"/>
        <v>3534.873770658015</v>
      </c>
      <c r="AB24">
        <f t="shared" si="24"/>
        <v>2.44</v>
      </c>
      <c r="AD24" s="7">
        <f t="shared" si="7"/>
        <v>8625.092000405557</v>
      </c>
      <c r="AF24" s="7">
        <f t="shared" si="8"/>
        <v>8625.092000405557</v>
      </c>
      <c r="AH24" s="7">
        <f t="shared" si="9"/>
        <v>424.5</v>
      </c>
      <c r="AI24" s="7">
        <f t="shared" si="10"/>
        <v>548.625</v>
      </c>
      <c r="AJ24" s="7">
        <f t="shared" si="11"/>
        <v>1292.5</v>
      </c>
      <c r="AK24" s="7">
        <f t="shared" si="12"/>
        <v>2467.5</v>
      </c>
      <c r="AM24" s="10">
        <f t="shared" si="13"/>
        <v>13358.217000405557</v>
      </c>
      <c r="AN24" s="10">
        <f t="shared" si="14"/>
        <v>692.97803999999996</v>
      </c>
      <c r="AO24" s="7">
        <f t="shared" si="15"/>
        <v>14051.195040405557</v>
      </c>
    </row>
    <row r="25" spans="1:41" x14ac:dyDescent="0.2">
      <c r="A25" s="97">
        <v>37149</v>
      </c>
      <c r="B25" s="88">
        <v>5969.5021798641392</v>
      </c>
      <c r="C25" s="88">
        <v>5887.72</v>
      </c>
      <c r="E25" s="1">
        <f t="shared" si="16"/>
        <v>75</v>
      </c>
      <c r="F25" s="1">
        <f t="shared" si="17"/>
        <v>95</v>
      </c>
      <c r="G25" s="1">
        <f t="shared" si="18"/>
        <v>275</v>
      </c>
      <c r="H25" s="1">
        <f t="shared" si="19"/>
        <v>525</v>
      </c>
      <c r="I25" s="1">
        <f t="shared" si="25"/>
        <v>90</v>
      </c>
      <c r="K25" s="1">
        <f t="shared" si="26"/>
        <v>1500</v>
      </c>
      <c r="N25" s="6">
        <f t="shared" si="20"/>
        <v>5.66</v>
      </c>
      <c r="O25" s="6">
        <f t="shared" si="21"/>
        <v>5.7750000000000004</v>
      </c>
      <c r="P25" s="6">
        <f t="shared" si="22"/>
        <v>4.7</v>
      </c>
      <c r="Q25" s="6">
        <f t="shared" si="23"/>
        <v>4.7</v>
      </c>
      <c r="S25" s="7">
        <f t="shared" si="0"/>
        <v>424.5</v>
      </c>
      <c r="T25" s="7">
        <f t="shared" si="1"/>
        <v>548.625</v>
      </c>
      <c r="U25" s="7">
        <f t="shared" si="2"/>
        <v>1292.5</v>
      </c>
      <c r="V25" s="7">
        <f t="shared" si="3"/>
        <v>2467.5</v>
      </c>
      <c r="X25" s="8">
        <f t="shared" si="4"/>
        <v>4894.7784649700907</v>
      </c>
      <c r="Y25" s="8">
        <f t="shared" si="5"/>
        <v>1500</v>
      </c>
      <c r="Z25" s="8">
        <f t="shared" si="6"/>
        <v>3394.7784649700907</v>
      </c>
      <c r="AB25">
        <f t="shared" si="24"/>
        <v>2.44</v>
      </c>
      <c r="AD25" s="7">
        <f t="shared" si="7"/>
        <v>8283.2594545270204</v>
      </c>
      <c r="AF25" s="7">
        <f t="shared" si="8"/>
        <v>8283.2594545270204</v>
      </c>
      <c r="AH25" s="7">
        <f t="shared" si="9"/>
        <v>424.5</v>
      </c>
      <c r="AI25" s="7">
        <f t="shared" si="10"/>
        <v>548.625</v>
      </c>
      <c r="AJ25" s="7">
        <f t="shared" si="11"/>
        <v>1292.5</v>
      </c>
      <c r="AK25" s="7">
        <f t="shared" si="12"/>
        <v>2467.5</v>
      </c>
      <c r="AM25" s="10">
        <f t="shared" si="13"/>
        <v>13016.38445452702</v>
      </c>
      <c r="AN25" s="10">
        <f t="shared" si="14"/>
        <v>677.08780000000002</v>
      </c>
      <c r="AO25" s="7">
        <f t="shared" si="15"/>
        <v>13693.47225452702</v>
      </c>
    </row>
    <row r="26" spans="1:41" x14ac:dyDescent="0.2">
      <c r="A26" s="97">
        <v>37150</v>
      </c>
      <c r="B26" s="88">
        <v>6053.9714082936234</v>
      </c>
      <c r="C26" s="88">
        <v>5971.0320000000002</v>
      </c>
      <c r="E26" s="1">
        <f t="shared" si="16"/>
        <v>75</v>
      </c>
      <c r="F26" s="1">
        <f t="shared" si="17"/>
        <v>95</v>
      </c>
      <c r="G26" s="1">
        <f t="shared" si="18"/>
        <v>275</v>
      </c>
      <c r="H26" s="1">
        <f t="shared" si="19"/>
        <v>525</v>
      </c>
      <c r="I26" s="1">
        <f t="shared" si="25"/>
        <v>90</v>
      </c>
      <c r="K26" s="1">
        <f t="shared" si="26"/>
        <v>1500</v>
      </c>
      <c r="N26" s="6">
        <f t="shared" si="20"/>
        <v>5.66</v>
      </c>
      <c r="O26" s="6">
        <f t="shared" si="21"/>
        <v>5.7750000000000004</v>
      </c>
      <c r="P26" s="6">
        <f t="shared" si="22"/>
        <v>4.7</v>
      </c>
      <c r="Q26" s="6">
        <f t="shared" si="23"/>
        <v>4.7</v>
      </c>
      <c r="S26" s="7">
        <f t="shared" si="0"/>
        <v>424.5</v>
      </c>
      <c r="T26" s="7">
        <f t="shared" si="1"/>
        <v>548.625</v>
      </c>
      <c r="U26" s="7">
        <f t="shared" si="2"/>
        <v>1292.5</v>
      </c>
      <c r="V26" s="7">
        <f t="shared" si="3"/>
        <v>2467.5</v>
      </c>
      <c r="X26" s="8">
        <f t="shared" si="4"/>
        <v>4979.2476933995749</v>
      </c>
      <c r="Y26" s="8">
        <f t="shared" si="5"/>
        <v>1500</v>
      </c>
      <c r="Z26" s="8">
        <f t="shared" si="6"/>
        <v>3479.2476933995749</v>
      </c>
      <c r="AB26">
        <f t="shared" si="24"/>
        <v>2.44</v>
      </c>
      <c r="AD26" s="7">
        <f t="shared" si="7"/>
        <v>8489.3643718949625</v>
      </c>
      <c r="AF26" s="7">
        <f t="shared" si="8"/>
        <v>8489.3643718949625</v>
      </c>
      <c r="AH26" s="7">
        <f t="shared" si="9"/>
        <v>424.5</v>
      </c>
      <c r="AI26" s="7">
        <f t="shared" si="10"/>
        <v>548.625</v>
      </c>
      <c r="AJ26" s="7">
        <f t="shared" si="11"/>
        <v>1292.5</v>
      </c>
      <c r="AK26" s="7">
        <f t="shared" si="12"/>
        <v>2467.5</v>
      </c>
      <c r="AM26" s="10">
        <f t="shared" si="13"/>
        <v>13222.489371894962</v>
      </c>
      <c r="AN26" s="10">
        <f t="shared" si="14"/>
        <v>686.66867999999999</v>
      </c>
      <c r="AO26" s="7">
        <f t="shared" si="15"/>
        <v>13909.158051894963</v>
      </c>
    </row>
    <row r="27" spans="1:41" x14ac:dyDescent="0.2">
      <c r="A27" s="97">
        <v>37151</v>
      </c>
      <c r="B27" s="88">
        <v>6679.2497211801683</v>
      </c>
      <c r="C27" s="88">
        <v>6587.7439999999997</v>
      </c>
      <c r="E27" s="1">
        <f t="shared" si="16"/>
        <v>75</v>
      </c>
      <c r="F27" s="1">
        <f t="shared" si="17"/>
        <v>95</v>
      </c>
      <c r="G27" s="1">
        <f t="shared" si="18"/>
        <v>275</v>
      </c>
      <c r="H27" s="1">
        <f t="shared" si="19"/>
        <v>525</v>
      </c>
      <c r="I27" s="1">
        <f t="shared" si="25"/>
        <v>90</v>
      </c>
      <c r="K27" s="1">
        <f t="shared" si="26"/>
        <v>1500</v>
      </c>
      <c r="N27" s="6">
        <f t="shared" si="20"/>
        <v>5.66</v>
      </c>
      <c r="O27" s="6">
        <f t="shared" si="21"/>
        <v>5.7750000000000004</v>
      </c>
      <c r="P27" s="6">
        <f t="shared" si="22"/>
        <v>4.7</v>
      </c>
      <c r="Q27" s="6">
        <f t="shared" si="23"/>
        <v>4.7</v>
      </c>
      <c r="S27" s="7">
        <f t="shared" si="0"/>
        <v>424.5</v>
      </c>
      <c r="T27" s="7">
        <f t="shared" si="1"/>
        <v>548.625</v>
      </c>
      <c r="U27" s="7">
        <f t="shared" si="2"/>
        <v>1292.5</v>
      </c>
      <c r="V27" s="7">
        <f t="shared" si="3"/>
        <v>2467.5</v>
      </c>
      <c r="X27" s="8">
        <f t="shared" si="4"/>
        <v>5604.5260062861198</v>
      </c>
      <c r="Y27" s="8">
        <f t="shared" si="5"/>
        <v>1500</v>
      </c>
      <c r="Z27" s="8">
        <f t="shared" si="6"/>
        <v>4104.5260062861198</v>
      </c>
      <c r="AB27">
        <f t="shared" si="24"/>
        <v>2.44</v>
      </c>
      <c r="AD27" s="7">
        <f t="shared" si="7"/>
        <v>10015.043455338133</v>
      </c>
      <c r="AF27" s="7">
        <f t="shared" si="8"/>
        <v>10015.043455338133</v>
      </c>
      <c r="AH27" s="7">
        <f t="shared" si="9"/>
        <v>424.5</v>
      </c>
      <c r="AI27" s="7">
        <f t="shared" si="10"/>
        <v>548.625</v>
      </c>
      <c r="AJ27" s="7">
        <f t="shared" si="11"/>
        <v>1292.5</v>
      </c>
      <c r="AK27" s="7">
        <f t="shared" si="12"/>
        <v>2467.5</v>
      </c>
      <c r="AM27" s="10">
        <f t="shared" si="13"/>
        <v>14748.168455338133</v>
      </c>
      <c r="AN27" s="10">
        <f t="shared" si="14"/>
        <v>757.59055999999998</v>
      </c>
      <c r="AO27" s="7">
        <f t="shared" si="15"/>
        <v>15505.759015338133</v>
      </c>
    </row>
    <row r="28" spans="1:41" x14ac:dyDescent="0.2">
      <c r="A28" s="97">
        <v>37152</v>
      </c>
      <c r="B28" s="88">
        <v>6555.6362161614124</v>
      </c>
      <c r="C28" s="88">
        <v>6465.8240000000005</v>
      </c>
      <c r="E28" s="1">
        <f t="shared" si="16"/>
        <v>75</v>
      </c>
      <c r="F28" s="1">
        <f t="shared" si="17"/>
        <v>95</v>
      </c>
      <c r="G28" s="1">
        <f t="shared" si="18"/>
        <v>275</v>
      </c>
      <c r="H28" s="1">
        <f t="shared" si="19"/>
        <v>525</v>
      </c>
      <c r="I28" s="1">
        <f t="shared" si="25"/>
        <v>90</v>
      </c>
      <c r="K28" s="105">
        <v>1492</v>
      </c>
      <c r="N28" s="6">
        <f t="shared" si="20"/>
        <v>5.66</v>
      </c>
      <c r="O28" s="6">
        <f t="shared" si="21"/>
        <v>5.7750000000000004</v>
      </c>
      <c r="P28" s="6">
        <f t="shared" si="22"/>
        <v>4.7</v>
      </c>
      <c r="Q28" s="6">
        <f t="shared" si="23"/>
        <v>4.7</v>
      </c>
      <c r="S28" s="7">
        <f t="shared" si="0"/>
        <v>424.5</v>
      </c>
      <c r="T28" s="7">
        <f t="shared" si="1"/>
        <v>548.625</v>
      </c>
      <c r="U28" s="7">
        <f t="shared" si="2"/>
        <v>1292.5</v>
      </c>
      <c r="V28" s="7">
        <f t="shared" si="3"/>
        <v>2467.5</v>
      </c>
      <c r="X28" s="104">
        <f t="shared" si="4"/>
        <v>5480.912501267364</v>
      </c>
      <c r="Y28" s="8">
        <f t="shared" si="5"/>
        <v>1492</v>
      </c>
      <c r="Z28" s="103">
        <f t="shared" si="6"/>
        <v>3988.912501267364</v>
      </c>
      <c r="AB28">
        <f t="shared" si="24"/>
        <v>2.44</v>
      </c>
      <c r="AD28" s="7">
        <f t="shared" si="7"/>
        <v>9732.9465030923675</v>
      </c>
      <c r="AF28" s="7">
        <f t="shared" si="8"/>
        <v>9732.9465030923675</v>
      </c>
      <c r="AH28" s="7">
        <f t="shared" si="9"/>
        <v>424.5</v>
      </c>
      <c r="AI28" s="7">
        <f t="shared" si="10"/>
        <v>548.625</v>
      </c>
      <c r="AJ28" s="7">
        <f t="shared" si="11"/>
        <v>1292.5</v>
      </c>
      <c r="AK28" s="7">
        <f t="shared" si="12"/>
        <v>2467.5</v>
      </c>
      <c r="AM28" s="10">
        <f t="shared" si="13"/>
        <v>14466.071503092367</v>
      </c>
      <c r="AN28" s="10">
        <f t="shared" si="14"/>
        <v>743.56976000000009</v>
      </c>
      <c r="AO28" s="7">
        <f t="shared" si="15"/>
        <v>15209.641263092368</v>
      </c>
    </row>
    <row r="29" spans="1:41" x14ac:dyDescent="0.2">
      <c r="A29" s="97">
        <v>37153</v>
      </c>
      <c r="B29" s="88">
        <v>6524.7328399067228</v>
      </c>
      <c r="C29" s="88">
        <v>6435.3440000000001</v>
      </c>
      <c r="E29" s="1">
        <f t="shared" si="16"/>
        <v>75</v>
      </c>
      <c r="F29" s="1">
        <f t="shared" si="17"/>
        <v>95</v>
      </c>
      <c r="G29" s="1">
        <f t="shared" si="18"/>
        <v>275</v>
      </c>
      <c r="H29" s="1">
        <f t="shared" si="19"/>
        <v>525</v>
      </c>
      <c r="I29" s="1">
        <f t="shared" si="25"/>
        <v>90</v>
      </c>
      <c r="K29" s="105">
        <v>1467</v>
      </c>
      <c r="N29" s="6">
        <f t="shared" si="20"/>
        <v>5.66</v>
      </c>
      <c r="O29" s="6">
        <f t="shared" si="21"/>
        <v>5.7750000000000004</v>
      </c>
      <c r="P29" s="6">
        <f t="shared" si="22"/>
        <v>4.7</v>
      </c>
      <c r="Q29" s="6">
        <f t="shared" si="23"/>
        <v>4.7</v>
      </c>
      <c r="S29" s="7">
        <f t="shared" si="0"/>
        <v>424.5</v>
      </c>
      <c r="T29" s="7">
        <f t="shared" si="1"/>
        <v>548.625</v>
      </c>
      <c r="U29" s="7">
        <f t="shared" si="2"/>
        <v>1292.5</v>
      </c>
      <c r="V29" s="7">
        <f t="shared" si="3"/>
        <v>2467.5</v>
      </c>
      <c r="X29" s="8">
        <f t="shared" si="4"/>
        <v>5450.0091250126743</v>
      </c>
      <c r="Y29" s="8">
        <f t="shared" si="5"/>
        <v>1467</v>
      </c>
      <c r="Z29" s="103">
        <f t="shared" si="6"/>
        <v>3983.0091250126743</v>
      </c>
      <c r="AB29">
        <f t="shared" si="24"/>
        <v>2.44</v>
      </c>
      <c r="AD29" s="7">
        <f t="shared" si="7"/>
        <v>9718.5422650309247</v>
      </c>
      <c r="AF29" s="7">
        <f t="shared" si="8"/>
        <v>9718.5422650309247</v>
      </c>
      <c r="AH29" s="7">
        <f t="shared" si="9"/>
        <v>424.5</v>
      </c>
      <c r="AI29" s="7">
        <f t="shared" si="10"/>
        <v>548.625</v>
      </c>
      <c r="AJ29" s="7">
        <f t="shared" si="11"/>
        <v>1292.5</v>
      </c>
      <c r="AK29" s="7">
        <f t="shared" si="12"/>
        <v>2467.5</v>
      </c>
      <c r="AM29" s="10">
        <f t="shared" si="13"/>
        <v>14451.667265030925</v>
      </c>
      <c r="AN29" s="10">
        <f t="shared" si="14"/>
        <v>740.06456000000003</v>
      </c>
      <c r="AO29" s="7">
        <f t="shared" si="15"/>
        <v>15191.731825030925</v>
      </c>
    </row>
    <row r="30" spans="1:41" x14ac:dyDescent="0.2">
      <c r="A30" s="97">
        <v>37154</v>
      </c>
      <c r="B30" s="88">
        <v>6428.9323735171856</v>
      </c>
      <c r="C30" s="88">
        <v>6340.8559999999998</v>
      </c>
      <c r="E30" s="1">
        <f t="shared" si="16"/>
        <v>75</v>
      </c>
      <c r="F30" s="1">
        <f t="shared" si="17"/>
        <v>95</v>
      </c>
      <c r="G30" s="1">
        <f t="shared" si="18"/>
        <v>275</v>
      </c>
      <c r="H30" s="1">
        <f t="shared" si="19"/>
        <v>525</v>
      </c>
      <c r="I30" s="1">
        <f t="shared" si="25"/>
        <v>90</v>
      </c>
      <c r="K30" s="105">
        <v>1484</v>
      </c>
      <c r="N30" s="6">
        <f t="shared" si="20"/>
        <v>5.66</v>
      </c>
      <c r="O30" s="6">
        <f t="shared" si="21"/>
        <v>5.7750000000000004</v>
      </c>
      <c r="P30" s="6">
        <f t="shared" si="22"/>
        <v>4.7</v>
      </c>
      <c r="Q30" s="6">
        <f t="shared" si="23"/>
        <v>4.7</v>
      </c>
      <c r="S30" s="7">
        <f t="shared" si="0"/>
        <v>424.5</v>
      </c>
      <c r="T30" s="7">
        <f t="shared" si="1"/>
        <v>548.625</v>
      </c>
      <c r="U30" s="7">
        <f t="shared" si="2"/>
        <v>1292.5</v>
      </c>
      <c r="V30" s="7">
        <f t="shared" si="3"/>
        <v>2467.5</v>
      </c>
      <c r="X30" s="8">
        <f t="shared" si="4"/>
        <v>5354.2086586231371</v>
      </c>
      <c r="Y30" s="8">
        <f t="shared" si="5"/>
        <v>1484</v>
      </c>
      <c r="Z30" s="103">
        <f t="shared" si="6"/>
        <v>3870.2086586231371</v>
      </c>
      <c r="AB30">
        <f t="shared" si="24"/>
        <v>2.44</v>
      </c>
      <c r="AD30" s="7">
        <f t="shared" si="7"/>
        <v>9443.3091270404548</v>
      </c>
      <c r="AF30" s="7">
        <f t="shared" si="8"/>
        <v>9443.3091270404548</v>
      </c>
      <c r="AH30" s="7">
        <f t="shared" si="9"/>
        <v>424.5</v>
      </c>
      <c r="AI30" s="7">
        <f t="shared" si="10"/>
        <v>548.625</v>
      </c>
      <c r="AJ30" s="7">
        <f t="shared" si="11"/>
        <v>1292.5</v>
      </c>
      <c r="AK30" s="7">
        <f t="shared" si="12"/>
        <v>2467.5</v>
      </c>
      <c r="AM30" s="10">
        <f t="shared" si="13"/>
        <v>14176.434127040455</v>
      </c>
      <c r="AN30" s="10">
        <f t="shared" si="14"/>
        <v>729.19844000000001</v>
      </c>
      <c r="AO30" s="7">
        <f t="shared" si="15"/>
        <v>14905.632567040455</v>
      </c>
    </row>
    <row r="31" spans="1:41" x14ac:dyDescent="0.2">
      <c r="A31" s="97">
        <v>37155</v>
      </c>
      <c r="B31" s="88">
        <v>6678.2196086383456</v>
      </c>
      <c r="C31" s="88">
        <v>6586.7280000000001</v>
      </c>
      <c r="E31" s="1">
        <f t="shared" si="16"/>
        <v>75</v>
      </c>
      <c r="F31" s="1">
        <f t="shared" si="17"/>
        <v>95</v>
      </c>
      <c r="G31" s="1">
        <f t="shared" si="18"/>
        <v>275</v>
      </c>
      <c r="H31" s="1">
        <f t="shared" si="19"/>
        <v>525</v>
      </c>
      <c r="I31" s="1">
        <f t="shared" si="25"/>
        <v>90</v>
      </c>
      <c r="K31" s="98">
        <v>1500</v>
      </c>
      <c r="N31" s="6">
        <f t="shared" si="20"/>
        <v>5.66</v>
      </c>
      <c r="O31" s="6">
        <f t="shared" si="21"/>
        <v>5.7750000000000004</v>
      </c>
      <c r="P31" s="6">
        <f t="shared" si="22"/>
        <v>4.7</v>
      </c>
      <c r="Q31" s="6">
        <f t="shared" si="23"/>
        <v>4.7</v>
      </c>
      <c r="S31" s="7">
        <f t="shared" si="0"/>
        <v>424.5</v>
      </c>
      <c r="T31" s="7">
        <f t="shared" si="1"/>
        <v>548.625</v>
      </c>
      <c r="U31" s="7">
        <f t="shared" si="2"/>
        <v>1292.5</v>
      </c>
      <c r="V31" s="7">
        <f t="shared" si="3"/>
        <v>2467.5</v>
      </c>
      <c r="X31" s="8">
        <f t="shared" si="4"/>
        <v>5603.4958937442971</v>
      </c>
      <c r="Y31" s="8">
        <f t="shared" si="5"/>
        <v>1500</v>
      </c>
      <c r="Z31" s="8">
        <f t="shared" si="6"/>
        <v>4103.4958937442971</v>
      </c>
      <c r="AB31">
        <f t="shared" si="24"/>
        <v>2.44</v>
      </c>
      <c r="AD31" s="7">
        <f t="shared" si="7"/>
        <v>10012.529980736084</v>
      </c>
      <c r="AF31" s="7">
        <f t="shared" si="8"/>
        <v>10012.529980736084</v>
      </c>
      <c r="AH31" s="7">
        <f t="shared" si="9"/>
        <v>424.5</v>
      </c>
      <c r="AI31" s="7">
        <f t="shared" si="10"/>
        <v>548.625</v>
      </c>
      <c r="AJ31" s="7">
        <f t="shared" si="11"/>
        <v>1292.5</v>
      </c>
      <c r="AK31" s="7">
        <f t="shared" si="12"/>
        <v>2467.5</v>
      </c>
      <c r="AM31" s="10">
        <f t="shared" si="13"/>
        <v>14745.654980736084</v>
      </c>
      <c r="AN31" s="10">
        <f t="shared" si="14"/>
        <v>757.47372000000007</v>
      </c>
      <c r="AO31" s="7">
        <f t="shared" si="15"/>
        <v>15503.128700736084</v>
      </c>
    </row>
    <row r="32" spans="1:41" x14ac:dyDescent="0.2">
      <c r="A32" s="97">
        <v>37156</v>
      </c>
      <c r="B32" s="88">
        <v>6202.3076143161315</v>
      </c>
      <c r="C32" s="88">
        <v>6117.3360000000002</v>
      </c>
      <c r="E32" s="1">
        <f t="shared" si="16"/>
        <v>75</v>
      </c>
      <c r="F32" s="1">
        <f t="shared" si="17"/>
        <v>95</v>
      </c>
      <c r="G32" s="1">
        <f t="shared" si="18"/>
        <v>275</v>
      </c>
      <c r="H32" s="1">
        <f t="shared" si="19"/>
        <v>525</v>
      </c>
      <c r="I32" s="1">
        <f t="shared" si="25"/>
        <v>90</v>
      </c>
      <c r="K32" s="1">
        <f t="shared" si="26"/>
        <v>1500</v>
      </c>
      <c r="N32" s="6">
        <f t="shared" si="20"/>
        <v>5.66</v>
      </c>
      <c r="O32" s="6">
        <f t="shared" si="21"/>
        <v>5.7750000000000004</v>
      </c>
      <c r="P32" s="6">
        <f t="shared" si="22"/>
        <v>4.7</v>
      </c>
      <c r="Q32" s="6">
        <f t="shared" si="23"/>
        <v>4.7</v>
      </c>
      <c r="S32" s="7">
        <f t="shared" si="0"/>
        <v>424.5</v>
      </c>
      <c r="T32" s="7">
        <f t="shared" si="1"/>
        <v>548.625</v>
      </c>
      <c r="U32" s="7">
        <f t="shared" si="2"/>
        <v>1292.5</v>
      </c>
      <c r="V32" s="7">
        <f t="shared" si="3"/>
        <v>2467.5</v>
      </c>
      <c r="X32" s="8">
        <f t="shared" si="4"/>
        <v>5127.5838994220831</v>
      </c>
      <c r="Y32" s="8">
        <f t="shared" si="5"/>
        <v>1500</v>
      </c>
      <c r="Z32" s="8">
        <f t="shared" si="6"/>
        <v>3627.5838994220831</v>
      </c>
      <c r="AB32">
        <f t="shared" si="24"/>
        <v>2.44</v>
      </c>
      <c r="AD32" s="7">
        <f t="shared" si="7"/>
        <v>8851.3047145898818</v>
      </c>
      <c r="AF32" s="7">
        <f t="shared" si="8"/>
        <v>8851.3047145898818</v>
      </c>
      <c r="AH32" s="7">
        <f t="shared" si="9"/>
        <v>424.5</v>
      </c>
      <c r="AI32" s="7">
        <f t="shared" si="10"/>
        <v>548.625</v>
      </c>
      <c r="AJ32" s="7">
        <f t="shared" si="11"/>
        <v>1292.5</v>
      </c>
      <c r="AK32" s="7">
        <f t="shared" si="12"/>
        <v>2467.5</v>
      </c>
      <c r="AM32" s="10">
        <f t="shared" si="13"/>
        <v>13584.429714589882</v>
      </c>
      <c r="AN32" s="10">
        <f t="shared" si="14"/>
        <v>703.49364000000003</v>
      </c>
      <c r="AO32" s="7">
        <f t="shared" si="15"/>
        <v>14287.923354589882</v>
      </c>
    </row>
    <row r="33" spans="1:41" x14ac:dyDescent="0.2">
      <c r="A33" s="97">
        <v>37157</v>
      </c>
      <c r="B33" s="88">
        <v>6287.8069552874376</v>
      </c>
      <c r="C33" s="88">
        <v>6201.6639999999998</v>
      </c>
      <c r="E33" s="1">
        <f t="shared" si="16"/>
        <v>75</v>
      </c>
      <c r="F33" s="1">
        <f t="shared" si="17"/>
        <v>95</v>
      </c>
      <c r="G33" s="1">
        <f t="shared" si="18"/>
        <v>275</v>
      </c>
      <c r="H33" s="1">
        <f t="shared" si="19"/>
        <v>525</v>
      </c>
      <c r="I33" s="1">
        <f t="shared" si="25"/>
        <v>90</v>
      </c>
      <c r="K33" s="1">
        <f t="shared" si="26"/>
        <v>1500</v>
      </c>
      <c r="N33" s="6">
        <f t="shared" si="20"/>
        <v>5.66</v>
      </c>
      <c r="O33" s="6">
        <f t="shared" si="21"/>
        <v>5.7750000000000004</v>
      </c>
      <c r="P33" s="6">
        <f t="shared" si="22"/>
        <v>4.7</v>
      </c>
      <c r="Q33" s="6">
        <f t="shared" si="23"/>
        <v>4.7</v>
      </c>
      <c r="S33" s="7">
        <f t="shared" si="0"/>
        <v>424.5</v>
      </c>
      <c r="T33" s="7">
        <f t="shared" si="1"/>
        <v>548.625</v>
      </c>
      <c r="U33" s="7">
        <f t="shared" si="2"/>
        <v>1292.5</v>
      </c>
      <c r="V33" s="7">
        <f t="shared" si="3"/>
        <v>2467.5</v>
      </c>
      <c r="X33" s="8">
        <f t="shared" si="4"/>
        <v>5213.0832403933891</v>
      </c>
      <c r="Y33" s="8">
        <f t="shared" si="5"/>
        <v>1500</v>
      </c>
      <c r="Z33" s="8">
        <f t="shared" si="6"/>
        <v>3713.0832403933891</v>
      </c>
      <c r="AB33">
        <f t="shared" si="24"/>
        <v>2.44</v>
      </c>
      <c r="AD33" s="7">
        <f t="shared" si="7"/>
        <v>9059.9231065598688</v>
      </c>
      <c r="AF33" s="7">
        <f t="shared" si="8"/>
        <v>9059.9231065598688</v>
      </c>
      <c r="AH33" s="7">
        <f t="shared" si="9"/>
        <v>424.5</v>
      </c>
      <c r="AI33" s="7">
        <f t="shared" si="10"/>
        <v>548.625</v>
      </c>
      <c r="AJ33" s="7">
        <f t="shared" si="11"/>
        <v>1292.5</v>
      </c>
      <c r="AK33" s="7">
        <f t="shared" si="12"/>
        <v>2467.5</v>
      </c>
      <c r="AM33" s="10">
        <f t="shared" si="13"/>
        <v>13793.048106559869</v>
      </c>
      <c r="AN33" s="10">
        <f t="shared" si="14"/>
        <v>713.19136000000003</v>
      </c>
      <c r="AO33" s="7">
        <f t="shared" si="15"/>
        <v>14506.239466559869</v>
      </c>
    </row>
    <row r="34" spans="1:41" x14ac:dyDescent="0.2">
      <c r="A34" s="97">
        <v>37158</v>
      </c>
      <c r="B34" s="88">
        <v>6730.7553482713174</v>
      </c>
      <c r="C34" s="88">
        <v>6638.5439999999999</v>
      </c>
      <c r="E34" s="1">
        <f t="shared" si="16"/>
        <v>75</v>
      </c>
      <c r="F34" s="1">
        <f t="shared" si="17"/>
        <v>95</v>
      </c>
      <c r="G34" s="1">
        <f t="shared" si="18"/>
        <v>275</v>
      </c>
      <c r="H34" s="1">
        <f t="shared" si="19"/>
        <v>525</v>
      </c>
      <c r="I34" s="1">
        <f t="shared" si="25"/>
        <v>90</v>
      </c>
      <c r="K34" s="1">
        <f t="shared" si="26"/>
        <v>1500</v>
      </c>
      <c r="N34" s="6">
        <f t="shared" si="20"/>
        <v>5.66</v>
      </c>
      <c r="O34" s="6">
        <f t="shared" si="21"/>
        <v>5.7750000000000004</v>
      </c>
      <c r="P34" s="6">
        <f t="shared" si="22"/>
        <v>4.7</v>
      </c>
      <c r="Q34" s="6">
        <f t="shared" si="23"/>
        <v>4.7</v>
      </c>
      <c r="S34" s="7">
        <f t="shared" si="0"/>
        <v>424.5</v>
      </c>
      <c r="T34" s="7">
        <f t="shared" si="1"/>
        <v>548.625</v>
      </c>
      <c r="U34" s="7">
        <f t="shared" si="2"/>
        <v>1292.5</v>
      </c>
      <c r="V34" s="7">
        <f t="shared" si="3"/>
        <v>2467.5</v>
      </c>
      <c r="X34" s="8">
        <f t="shared" si="4"/>
        <v>5656.0316333772689</v>
      </c>
      <c r="Y34" s="8">
        <f t="shared" si="5"/>
        <v>1500</v>
      </c>
      <c r="Z34" s="8">
        <f t="shared" si="6"/>
        <v>4156.0316333772689</v>
      </c>
      <c r="AB34">
        <f t="shared" si="24"/>
        <v>2.44</v>
      </c>
      <c r="AD34" s="7">
        <f t="shared" si="7"/>
        <v>10140.717185440535</v>
      </c>
      <c r="AF34" s="7">
        <f t="shared" si="8"/>
        <v>10140.717185440535</v>
      </c>
      <c r="AH34" s="7">
        <f t="shared" si="9"/>
        <v>424.5</v>
      </c>
      <c r="AI34" s="7">
        <f t="shared" si="10"/>
        <v>548.625</v>
      </c>
      <c r="AJ34" s="7">
        <f t="shared" si="11"/>
        <v>1292.5</v>
      </c>
      <c r="AK34" s="7">
        <f t="shared" si="12"/>
        <v>2467.5</v>
      </c>
      <c r="AM34" s="10">
        <f t="shared" si="13"/>
        <v>14873.842185440535</v>
      </c>
      <c r="AN34" s="10">
        <f t="shared" si="14"/>
        <v>763.43255999999997</v>
      </c>
      <c r="AO34" s="7">
        <f t="shared" si="15"/>
        <v>15637.274745440534</v>
      </c>
    </row>
    <row r="35" spans="1:41" x14ac:dyDescent="0.2">
      <c r="A35" s="97">
        <v>37159</v>
      </c>
      <c r="B35" s="88">
        <v>6339.3125823785867</v>
      </c>
      <c r="C35" s="88">
        <v>6252.4639999999999</v>
      </c>
      <c r="E35" s="1">
        <f t="shared" si="16"/>
        <v>75</v>
      </c>
      <c r="F35" s="1">
        <f t="shared" si="17"/>
        <v>95</v>
      </c>
      <c r="G35" s="1">
        <f t="shared" si="18"/>
        <v>275</v>
      </c>
      <c r="H35" s="1">
        <f t="shared" si="19"/>
        <v>525</v>
      </c>
      <c r="I35" s="1">
        <f t="shared" si="25"/>
        <v>90</v>
      </c>
      <c r="K35" s="1">
        <f t="shared" si="26"/>
        <v>1500</v>
      </c>
      <c r="N35" s="6">
        <f t="shared" si="20"/>
        <v>5.66</v>
      </c>
      <c r="O35" s="6">
        <f t="shared" si="21"/>
        <v>5.7750000000000004</v>
      </c>
      <c r="P35" s="6">
        <f t="shared" si="22"/>
        <v>4.7</v>
      </c>
      <c r="Q35" s="6">
        <f t="shared" si="23"/>
        <v>4.7</v>
      </c>
      <c r="S35" s="7">
        <f t="shared" si="0"/>
        <v>424.5</v>
      </c>
      <c r="T35" s="7">
        <f t="shared" si="1"/>
        <v>548.625</v>
      </c>
      <c r="U35" s="7">
        <f t="shared" si="2"/>
        <v>1292.5</v>
      </c>
      <c r="V35" s="7">
        <f t="shared" si="3"/>
        <v>2467.5</v>
      </c>
      <c r="X35" s="8">
        <f t="shared" si="4"/>
        <v>5264.5888674845382</v>
      </c>
      <c r="Y35" s="8">
        <f t="shared" si="5"/>
        <v>1500</v>
      </c>
      <c r="Z35" s="8">
        <f t="shared" si="6"/>
        <v>3764.5888674845382</v>
      </c>
      <c r="AB35">
        <f t="shared" si="24"/>
        <v>2.44</v>
      </c>
      <c r="AD35" s="7">
        <f t="shared" si="7"/>
        <v>9185.5968366622728</v>
      </c>
      <c r="AF35" s="7">
        <f t="shared" si="8"/>
        <v>9185.5968366622728</v>
      </c>
      <c r="AH35" s="7">
        <f t="shared" si="9"/>
        <v>424.5</v>
      </c>
      <c r="AI35" s="7">
        <f t="shared" si="10"/>
        <v>548.625</v>
      </c>
      <c r="AJ35" s="7">
        <f t="shared" si="11"/>
        <v>1292.5</v>
      </c>
      <c r="AK35" s="7">
        <f t="shared" si="12"/>
        <v>2467.5</v>
      </c>
      <c r="AM35" s="10">
        <f t="shared" si="13"/>
        <v>13918.721836662273</v>
      </c>
      <c r="AN35" s="10">
        <f t="shared" si="14"/>
        <v>719.03336000000002</v>
      </c>
      <c r="AO35" s="7">
        <f t="shared" si="15"/>
        <v>14637.755196662272</v>
      </c>
    </row>
    <row r="36" spans="1:41" x14ac:dyDescent="0.2">
      <c r="A36" s="97">
        <v>37160</v>
      </c>
      <c r="B36" s="88">
        <v>6383.6074216769748</v>
      </c>
      <c r="C36" s="88">
        <v>6296.152</v>
      </c>
      <c r="E36" s="1">
        <f t="shared" si="16"/>
        <v>75</v>
      </c>
      <c r="F36" s="1">
        <f t="shared" si="17"/>
        <v>95</v>
      </c>
      <c r="G36" s="1">
        <f t="shared" si="18"/>
        <v>275</v>
      </c>
      <c r="H36" s="1">
        <f t="shared" si="19"/>
        <v>525</v>
      </c>
      <c r="I36" s="1">
        <f t="shared" si="25"/>
        <v>90</v>
      </c>
      <c r="K36" s="98">
        <v>1451</v>
      </c>
      <c r="N36" s="6">
        <f t="shared" si="20"/>
        <v>5.66</v>
      </c>
      <c r="O36" s="6">
        <f t="shared" si="21"/>
        <v>5.7750000000000004</v>
      </c>
      <c r="P36" s="6">
        <f t="shared" si="22"/>
        <v>4.7</v>
      </c>
      <c r="Q36" s="6">
        <f t="shared" si="23"/>
        <v>4.7</v>
      </c>
      <c r="S36" s="7">
        <f t="shared" si="0"/>
        <v>424.5</v>
      </c>
      <c r="T36" s="7">
        <f t="shared" si="1"/>
        <v>548.625</v>
      </c>
      <c r="U36" s="7">
        <f t="shared" si="2"/>
        <v>1292.5</v>
      </c>
      <c r="V36" s="7">
        <f t="shared" si="3"/>
        <v>2467.5</v>
      </c>
      <c r="X36" s="8">
        <f t="shared" si="4"/>
        <v>5308.8837067829263</v>
      </c>
      <c r="Y36" s="8">
        <f t="shared" si="5"/>
        <v>1451</v>
      </c>
      <c r="Z36" s="103">
        <f t="shared" si="6"/>
        <v>3857.8837067829263</v>
      </c>
      <c r="AB36">
        <f t="shared" si="24"/>
        <v>2.44</v>
      </c>
      <c r="AD36" s="7">
        <f t="shared" si="7"/>
        <v>9413.2362445503404</v>
      </c>
      <c r="AF36" s="7">
        <f t="shared" si="8"/>
        <v>9413.2362445503404</v>
      </c>
      <c r="AH36" s="7">
        <f t="shared" si="9"/>
        <v>424.5</v>
      </c>
      <c r="AI36" s="7">
        <f t="shared" si="10"/>
        <v>548.625</v>
      </c>
      <c r="AJ36" s="7">
        <f t="shared" si="11"/>
        <v>1292.5</v>
      </c>
      <c r="AK36" s="7">
        <f t="shared" si="12"/>
        <v>2467.5</v>
      </c>
      <c r="AM36" s="10">
        <f t="shared" si="13"/>
        <v>14146.36124455034</v>
      </c>
      <c r="AN36" s="10">
        <f t="shared" si="14"/>
        <v>724.05748000000006</v>
      </c>
      <c r="AO36" s="7">
        <f t="shared" si="15"/>
        <v>14870.41872455034</v>
      </c>
    </row>
    <row r="37" spans="1:41" x14ac:dyDescent="0.2">
      <c r="A37" s="97">
        <v>37161</v>
      </c>
      <c r="B37" s="88">
        <v>6459.8357497718753</v>
      </c>
      <c r="C37" s="88">
        <v>6371.3360000000002</v>
      </c>
      <c r="E37" s="1">
        <f t="shared" si="16"/>
        <v>75</v>
      </c>
      <c r="F37" s="1">
        <f t="shared" si="17"/>
        <v>95</v>
      </c>
      <c r="G37" s="1">
        <f t="shared" si="18"/>
        <v>275</v>
      </c>
      <c r="H37" s="1">
        <f t="shared" si="19"/>
        <v>525</v>
      </c>
      <c r="I37" s="1">
        <f t="shared" si="25"/>
        <v>90</v>
      </c>
      <c r="K37" s="98">
        <v>1479</v>
      </c>
      <c r="N37" s="6">
        <f t="shared" si="20"/>
        <v>5.66</v>
      </c>
      <c r="O37" s="6">
        <f t="shared" si="21"/>
        <v>5.7750000000000004</v>
      </c>
      <c r="P37" s="6">
        <f t="shared" si="22"/>
        <v>4.7</v>
      </c>
      <c r="Q37" s="6">
        <f t="shared" si="23"/>
        <v>4.7</v>
      </c>
      <c r="S37" s="7">
        <f t="shared" si="0"/>
        <v>424.5</v>
      </c>
      <c r="T37" s="7">
        <f t="shared" si="1"/>
        <v>548.625</v>
      </c>
      <c r="U37" s="7">
        <f t="shared" si="2"/>
        <v>1292.5</v>
      </c>
      <c r="V37" s="7">
        <f t="shared" si="3"/>
        <v>2467.5</v>
      </c>
      <c r="X37" s="8">
        <f t="shared" si="4"/>
        <v>5385.1120348778268</v>
      </c>
      <c r="Y37" s="8">
        <f t="shared" si="5"/>
        <v>1479</v>
      </c>
      <c r="Z37" s="103">
        <f t="shared" si="6"/>
        <v>3906.1120348778268</v>
      </c>
      <c r="AB37">
        <f t="shared" si="24"/>
        <v>2.44</v>
      </c>
      <c r="AD37" s="7">
        <f t="shared" si="7"/>
        <v>9530.9133651018965</v>
      </c>
      <c r="AF37" s="7">
        <f t="shared" si="8"/>
        <v>9530.9133651018965</v>
      </c>
      <c r="AH37" s="7">
        <f t="shared" si="9"/>
        <v>424.5</v>
      </c>
      <c r="AI37" s="7">
        <f t="shared" si="10"/>
        <v>548.625</v>
      </c>
      <c r="AJ37" s="7">
        <f t="shared" si="11"/>
        <v>1292.5</v>
      </c>
      <c r="AK37" s="7">
        <f t="shared" si="12"/>
        <v>2467.5</v>
      </c>
      <c r="AM37" s="10">
        <f t="shared" si="13"/>
        <v>14264.038365101896</v>
      </c>
      <c r="AN37" s="10">
        <f t="shared" si="14"/>
        <v>732.70364000000006</v>
      </c>
      <c r="AO37" s="7">
        <f t="shared" si="15"/>
        <v>14996.742005101896</v>
      </c>
    </row>
    <row r="38" spans="1:41" x14ac:dyDescent="0.2">
      <c r="A38" s="97">
        <v>37162</v>
      </c>
      <c r="B38" s="88">
        <v>7069.6623745310762</v>
      </c>
      <c r="C38" s="88">
        <v>6972.808</v>
      </c>
      <c r="E38" s="1">
        <f t="shared" si="16"/>
        <v>75</v>
      </c>
      <c r="F38" s="1">
        <f t="shared" si="17"/>
        <v>95</v>
      </c>
      <c r="G38" s="1">
        <f t="shared" si="18"/>
        <v>275</v>
      </c>
      <c r="H38" s="1">
        <f t="shared" si="19"/>
        <v>525</v>
      </c>
      <c r="I38" s="1">
        <f t="shared" si="25"/>
        <v>90</v>
      </c>
      <c r="K38" s="98">
        <v>1500</v>
      </c>
      <c r="N38" s="6">
        <f t="shared" si="20"/>
        <v>5.66</v>
      </c>
      <c r="O38" s="6">
        <f t="shared" si="21"/>
        <v>5.7750000000000004</v>
      </c>
      <c r="P38" s="6">
        <f t="shared" si="22"/>
        <v>4.7</v>
      </c>
      <c r="Q38" s="6">
        <f t="shared" si="23"/>
        <v>4.7</v>
      </c>
      <c r="S38" s="7">
        <f t="shared" si="0"/>
        <v>424.5</v>
      </c>
      <c r="T38" s="7">
        <f t="shared" si="1"/>
        <v>548.625</v>
      </c>
      <c r="U38" s="7">
        <f t="shared" si="2"/>
        <v>1292.5</v>
      </c>
      <c r="V38" s="7">
        <f t="shared" si="3"/>
        <v>2467.5</v>
      </c>
      <c r="X38" s="8">
        <f t="shared" si="4"/>
        <v>5994.9386596370277</v>
      </c>
      <c r="Y38" s="8">
        <f t="shared" si="5"/>
        <v>1500</v>
      </c>
      <c r="Z38" s="8">
        <f t="shared" si="6"/>
        <v>4494.9386596370277</v>
      </c>
      <c r="AB38">
        <f t="shared" si="24"/>
        <v>2.44</v>
      </c>
      <c r="AD38" s="7">
        <f t="shared" si="7"/>
        <v>10967.650329514347</v>
      </c>
      <c r="AF38" s="7">
        <f t="shared" si="8"/>
        <v>10967.650329514347</v>
      </c>
      <c r="AH38" s="7">
        <f t="shared" si="9"/>
        <v>424.5</v>
      </c>
      <c r="AI38" s="7">
        <f t="shared" si="10"/>
        <v>548.625</v>
      </c>
      <c r="AJ38" s="7">
        <f t="shared" si="11"/>
        <v>1292.5</v>
      </c>
      <c r="AK38" s="7">
        <f t="shared" si="12"/>
        <v>2467.5</v>
      </c>
      <c r="AM38" s="10">
        <f t="shared" si="13"/>
        <v>15700.775329514347</v>
      </c>
      <c r="AN38" s="10">
        <f t="shared" si="14"/>
        <v>801.87292000000002</v>
      </c>
      <c r="AO38" s="7">
        <f t="shared" si="15"/>
        <v>16502.648249514346</v>
      </c>
    </row>
    <row r="39" spans="1:41" x14ac:dyDescent="0.2">
      <c r="A39" s="97">
        <v>37163</v>
      </c>
      <c r="B39" s="88">
        <v>6386.697759302444</v>
      </c>
      <c r="C39" s="88">
        <v>6299.2</v>
      </c>
      <c r="E39" s="1">
        <f t="shared" si="16"/>
        <v>75</v>
      </c>
      <c r="F39" s="1">
        <f t="shared" si="17"/>
        <v>95</v>
      </c>
      <c r="G39" s="1">
        <f t="shared" si="18"/>
        <v>275</v>
      </c>
      <c r="H39" s="1">
        <f t="shared" si="19"/>
        <v>525</v>
      </c>
      <c r="I39" s="1">
        <f t="shared" si="25"/>
        <v>90</v>
      </c>
      <c r="K39" s="1">
        <f t="shared" si="26"/>
        <v>1500</v>
      </c>
      <c r="N39" s="6">
        <f t="shared" si="20"/>
        <v>5.66</v>
      </c>
      <c r="O39" s="6">
        <f t="shared" si="21"/>
        <v>5.7750000000000004</v>
      </c>
      <c r="P39" s="6">
        <f t="shared" si="22"/>
        <v>4.7</v>
      </c>
      <c r="Q39" s="6">
        <f t="shared" si="23"/>
        <v>4.7</v>
      </c>
      <c r="S39" s="7">
        <f t="shared" si="0"/>
        <v>424.5</v>
      </c>
      <c r="T39" s="7">
        <f t="shared" si="1"/>
        <v>548.625</v>
      </c>
      <c r="U39" s="7">
        <f t="shared" si="2"/>
        <v>1292.5</v>
      </c>
      <c r="V39" s="7">
        <f t="shared" si="3"/>
        <v>2467.5</v>
      </c>
      <c r="X39" s="8">
        <f t="shared" si="4"/>
        <v>5311.9740444083955</v>
      </c>
      <c r="Y39" s="8">
        <f t="shared" si="5"/>
        <v>1500</v>
      </c>
      <c r="Z39" s="8">
        <f t="shared" si="6"/>
        <v>3811.9740444083955</v>
      </c>
      <c r="AB39">
        <f t="shared" si="24"/>
        <v>2.44</v>
      </c>
      <c r="AD39" s="7">
        <f t="shared" si="7"/>
        <v>9301.2166683564847</v>
      </c>
      <c r="AF39" s="7">
        <f t="shared" si="8"/>
        <v>9301.2166683564847</v>
      </c>
      <c r="AH39" s="7">
        <f t="shared" si="9"/>
        <v>424.5</v>
      </c>
      <c r="AI39" s="7">
        <f t="shared" si="10"/>
        <v>548.625</v>
      </c>
      <c r="AJ39" s="7">
        <f t="shared" si="11"/>
        <v>1292.5</v>
      </c>
      <c r="AK39" s="7">
        <f t="shared" si="12"/>
        <v>2467.5</v>
      </c>
      <c r="AM39" s="10">
        <f t="shared" si="13"/>
        <v>14034.341668356485</v>
      </c>
      <c r="AN39" s="10">
        <f t="shared" si="14"/>
        <v>724.40800000000002</v>
      </c>
      <c r="AO39" s="7">
        <f t="shared" si="15"/>
        <v>14758.749668356484</v>
      </c>
    </row>
    <row r="40" spans="1:41" x14ac:dyDescent="0.2">
      <c r="A40" s="97">
        <v>37164</v>
      </c>
      <c r="B40" s="88">
        <v>5620.2940281861511</v>
      </c>
      <c r="C40" s="88">
        <v>5543.2960000000003</v>
      </c>
      <c r="E40" s="1">
        <f t="shared" si="16"/>
        <v>75</v>
      </c>
      <c r="F40" s="1">
        <f t="shared" si="17"/>
        <v>95</v>
      </c>
      <c r="G40" s="1">
        <f t="shared" si="18"/>
        <v>275</v>
      </c>
      <c r="H40" s="1">
        <f t="shared" si="19"/>
        <v>525</v>
      </c>
      <c r="I40" s="1">
        <f t="shared" si="25"/>
        <v>90</v>
      </c>
      <c r="K40" s="1">
        <f t="shared" si="26"/>
        <v>1500</v>
      </c>
      <c r="N40" s="6">
        <f t="shared" si="20"/>
        <v>5.66</v>
      </c>
      <c r="O40" s="6">
        <f t="shared" si="21"/>
        <v>5.7750000000000004</v>
      </c>
      <c r="P40" s="6">
        <f t="shared" si="22"/>
        <v>4.7</v>
      </c>
      <c r="Q40" s="6">
        <f t="shared" si="23"/>
        <v>4.7</v>
      </c>
      <c r="S40" s="7">
        <f t="shared" si="0"/>
        <v>424.5</v>
      </c>
      <c r="T40" s="7">
        <f t="shared" si="1"/>
        <v>548.625</v>
      </c>
      <c r="U40" s="7">
        <f t="shared" si="2"/>
        <v>1292.5</v>
      </c>
      <c r="V40" s="7">
        <f t="shared" si="3"/>
        <v>2467.5</v>
      </c>
      <c r="X40" s="8">
        <f t="shared" si="4"/>
        <v>4545.5703132921026</v>
      </c>
      <c r="Y40" s="8">
        <f t="shared" si="5"/>
        <v>1500</v>
      </c>
      <c r="Z40" s="8">
        <f t="shared" si="6"/>
        <v>3045.5703132921026</v>
      </c>
      <c r="AB40">
        <f t="shared" si="24"/>
        <v>2.44</v>
      </c>
      <c r="AD40" s="7">
        <f t="shared" si="7"/>
        <v>7431.19156443273</v>
      </c>
      <c r="AF40" s="7">
        <f t="shared" si="8"/>
        <v>7431.19156443273</v>
      </c>
      <c r="AH40" s="7">
        <f t="shared" si="9"/>
        <v>424.5</v>
      </c>
      <c r="AI40" s="7">
        <f t="shared" si="10"/>
        <v>548.625</v>
      </c>
      <c r="AJ40" s="7">
        <f t="shared" si="11"/>
        <v>1292.5</v>
      </c>
      <c r="AK40" s="7">
        <f t="shared" si="12"/>
        <v>2467.5</v>
      </c>
      <c r="AM40" s="10">
        <f t="shared" si="13"/>
        <v>12164.316564432731</v>
      </c>
      <c r="AN40" s="10">
        <f t="shared" si="14"/>
        <v>637.47904000000005</v>
      </c>
      <c r="AO40" s="7">
        <f t="shared" si="15"/>
        <v>12801.795604432731</v>
      </c>
    </row>
    <row r="41" spans="1:41" x14ac:dyDescent="0.2">
      <c r="A41" s="4" t="s">
        <v>35</v>
      </c>
      <c r="B41" s="88">
        <v>0</v>
      </c>
      <c r="C41" s="88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K41" s="5">
        <v>0</v>
      </c>
      <c r="N41" s="6">
        <f t="shared" si="20"/>
        <v>5.66</v>
      </c>
      <c r="O41" s="6">
        <f t="shared" si="21"/>
        <v>5.7750000000000004</v>
      </c>
      <c r="P41" s="6">
        <f t="shared" si="22"/>
        <v>4.7</v>
      </c>
      <c r="Q41" s="6">
        <f t="shared" si="23"/>
        <v>4.7</v>
      </c>
      <c r="S41" s="7">
        <f t="shared" si="0"/>
        <v>0</v>
      </c>
      <c r="T41" s="7">
        <f t="shared" si="1"/>
        <v>0</v>
      </c>
      <c r="U41" s="7">
        <f t="shared" si="2"/>
        <v>0</v>
      </c>
      <c r="V41" s="7">
        <f t="shared" si="3"/>
        <v>0</v>
      </c>
      <c r="X41" s="8">
        <f t="shared" si="4"/>
        <v>0</v>
      </c>
      <c r="Y41" s="8">
        <f t="shared" si="5"/>
        <v>0</v>
      </c>
      <c r="Z41" s="8">
        <f t="shared" si="6"/>
        <v>0</v>
      </c>
      <c r="AB41">
        <f t="shared" si="24"/>
        <v>2.44</v>
      </c>
      <c r="AD41" s="7">
        <f t="shared" si="7"/>
        <v>0</v>
      </c>
      <c r="AF41" s="7">
        <f t="shared" si="8"/>
        <v>0</v>
      </c>
      <c r="AH41" s="7">
        <f t="shared" si="9"/>
        <v>0</v>
      </c>
      <c r="AI41" s="7">
        <f t="shared" si="10"/>
        <v>0</v>
      </c>
      <c r="AJ41" s="7">
        <f t="shared" si="11"/>
        <v>0</v>
      </c>
      <c r="AK41" s="7">
        <f t="shared" si="12"/>
        <v>0</v>
      </c>
      <c r="AM41" s="10">
        <f t="shared" si="13"/>
        <v>0</v>
      </c>
      <c r="AN41" s="10">
        <f t="shared" si="14"/>
        <v>0</v>
      </c>
      <c r="AO41" s="7">
        <f t="shared" si="15"/>
        <v>0</v>
      </c>
    </row>
    <row r="43" spans="1:41" x14ac:dyDescent="0.2">
      <c r="B43" s="5">
        <f>SUM(B11:B41)</f>
        <v>184781.58775220523</v>
      </c>
      <c r="C43" s="5">
        <f>SUM(C11:C41)</f>
        <v>182250.08000000002</v>
      </c>
      <c r="D43" s="5"/>
      <c r="E43" s="16">
        <f>SUM(E11:E41)</f>
        <v>2250</v>
      </c>
      <c r="F43" s="16">
        <f>SUM(F11:F41)</f>
        <v>2850</v>
      </c>
      <c r="G43" s="16">
        <f>SUM(G11:G41)</f>
        <v>8250</v>
      </c>
      <c r="H43" s="16">
        <f>SUM(H11:H41)</f>
        <v>15750</v>
      </c>
      <c r="I43" s="16">
        <f>SUM(I11:I41)</f>
        <v>2700</v>
      </c>
      <c r="J43" s="16"/>
      <c r="K43" s="16">
        <f>SUM(K11:K41)</f>
        <v>44873</v>
      </c>
      <c r="S43" s="7">
        <f>SUM(S11:S41)</f>
        <v>12735</v>
      </c>
      <c r="T43" s="7">
        <f>SUM(T11:T41)</f>
        <v>16458.75</v>
      </c>
      <c r="U43" s="7">
        <f>SUM(U11:U41)</f>
        <v>38775</v>
      </c>
      <c r="V43" s="7">
        <f>SUM(V11:V41)</f>
        <v>74025</v>
      </c>
      <c r="X43" s="8">
        <f>SUM(X11:X41)</f>
        <v>152539.87630538372</v>
      </c>
      <c r="Y43" s="8">
        <f>SUM(Y11:Y41)</f>
        <v>44873</v>
      </c>
      <c r="Z43" s="17">
        <f>SUM(Z11:Z41)</f>
        <v>107666.87630538376</v>
      </c>
      <c r="AD43" s="5">
        <f>SUM(AD11:AD41)</f>
        <v>262707.17818513641</v>
      </c>
      <c r="AE43" s="5"/>
      <c r="AF43" s="101">
        <f>SUM(AF11:AF41)</f>
        <v>262707.17818513641</v>
      </c>
      <c r="AG43" s="5"/>
      <c r="AH43" s="101">
        <f>SUM(AH11:AH41)</f>
        <v>12735</v>
      </c>
      <c r="AI43" s="101">
        <f>SUM(AI11:AI41)</f>
        <v>16458.75</v>
      </c>
      <c r="AJ43" s="101">
        <f>SUM(AJ11:AJ41)</f>
        <v>38775</v>
      </c>
      <c r="AK43" s="101">
        <f>SUM(AK11:AK41)</f>
        <v>74025</v>
      </c>
      <c r="AL43" s="101"/>
      <c r="AM43" s="101">
        <f>SUM(AM11:AM41)</f>
        <v>404700.92818513646</v>
      </c>
      <c r="AN43" s="102">
        <f>SUM(AN11:AN41)</f>
        <v>20958.759200000004</v>
      </c>
      <c r="AO43" s="5">
        <f>SUM(AO11:AO41)</f>
        <v>425659.68738513638</v>
      </c>
    </row>
    <row r="44" spans="1:41" ht="13.5" thickBot="1" x14ac:dyDescent="0.25">
      <c r="B44" s="74"/>
      <c r="C44" s="78">
        <f>E43+F43+G43+H43+I43+K44+Z44</f>
        <v>182250.08000000002</v>
      </c>
      <c r="K44" s="77">
        <f>K43*(1-0.0137)</f>
        <v>44258.2399</v>
      </c>
      <c r="Y44" t="s">
        <v>35</v>
      </c>
      <c r="Z44" s="77">
        <f>Z43*(1-0.0137)</f>
        <v>106191.8401</v>
      </c>
      <c r="AH44" s="13"/>
      <c r="AI44" s="13"/>
      <c r="AJ44" s="13"/>
      <c r="AK44" s="13"/>
      <c r="AL44" s="13"/>
      <c r="AM44" s="13"/>
      <c r="AN44" s="13"/>
    </row>
    <row r="45" spans="1:41" ht="13.5" thickBot="1" x14ac:dyDescent="0.25">
      <c r="B45" s="75" t="s">
        <v>89</v>
      </c>
      <c r="E45" s="80">
        <v>936021</v>
      </c>
      <c r="F45" s="80">
        <v>851617</v>
      </c>
      <c r="G45" s="80">
        <v>984564</v>
      </c>
      <c r="H45" s="80">
        <v>948197</v>
      </c>
      <c r="I45" s="80">
        <v>961883</v>
      </c>
      <c r="K45" s="80">
        <v>951534</v>
      </c>
      <c r="X45" s="15" t="s">
        <v>35</v>
      </c>
      <c r="Z45" s="80">
        <v>912999</v>
      </c>
      <c r="AF45" s="13" t="s">
        <v>35</v>
      </c>
      <c r="AO45" s="8" t="s">
        <v>35</v>
      </c>
    </row>
    <row r="46" spans="1:41" x14ac:dyDescent="0.2">
      <c r="B46" s="75"/>
      <c r="C46" s="76"/>
      <c r="X46" s="14" t="s">
        <v>35</v>
      </c>
    </row>
    <row r="49" spans="3:25" x14ac:dyDescent="0.2">
      <c r="C49" s="8" t="s">
        <v>35</v>
      </c>
      <c r="Y49" t="s">
        <v>35</v>
      </c>
    </row>
  </sheetData>
  <phoneticPr fontId="0" type="noConversion"/>
  <pageMargins left="0.3" right="0.3" top="0.35" bottom="0.32" header="0.22" footer="0.2"/>
  <pageSetup paperSize="5"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workbookViewId="0">
      <selection activeCell="I19" sqref="I19"/>
    </sheetView>
  </sheetViews>
  <sheetFormatPr defaultRowHeight="11.25" x14ac:dyDescent="0.2"/>
  <cols>
    <col min="1" max="1" width="3.85546875" style="26" customWidth="1"/>
    <col min="2" max="3" width="9.140625" style="19"/>
    <col min="4" max="4" width="8.28515625" style="20" customWidth="1"/>
    <col min="5" max="5" width="16.42578125" style="62" customWidth="1"/>
    <col min="6" max="6" width="11.140625" style="62" customWidth="1"/>
    <col min="7" max="7" width="8.85546875" style="20" customWidth="1"/>
    <col min="8" max="8" width="11" style="20" customWidth="1"/>
    <col min="9" max="9" width="8.7109375" style="66" customWidth="1"/>
    <col min="10" max="10" width="8.140625" style="20" customWidth="1"/>
    <col min="11" max="11" width="2.28515625" style="20" customWidth="1"/>
    <col min="12" max="12" width="11.28515625" style="43" customWidth="1"/>
    <col min="13" max="13" width="6.42578125" style="20" customWidth="1"/>
    <col min="14" max="14" width="10.85546875" style="42" customWidth="1"/>
    <col min="15" max="15" width="11" style="43" customWidth="1"/>
    <col min="16" max="16384" width="9.140625" style="26"/>
  </cols>
  <sheetData>
    <row r="1" spans="1:15" ht="13.5" thickTop="1" x14ac:dyDescent="0.2">
      <c r="A1" s="18"/>
      <c r="E1" s="21" t="s">
        <v>43</v>
      </c>
      <c r="F1" s="22"/>
      <c r="G1" s="23"/>
      <c r="H1" s="21" t="s">
        <v>44</v>
      </c>
      <c r="I1" s="22"/>
      <c r="J1" s="22"/>
      <c r="K1" s="22"/>
      <c r="L1" s="24" t="s">
        <v>45</v>
      </c>
      <c r="M1" s="22"/>
      <c r="N1" s="67" t="s">
        <v>109</v>
      </c>
      <c r="O1" s="25"/>
    </row>
    <row r="2" spans="1:15" x14ac:dyDescent="0.2">
      <c r="E2" s="27" t="s">
        <v>77</v>
      </c>
      <c r="F2" s="28"/>
      <c r="G2" s="29"/>
      <c r="H2" s="27" t="s">
        <v>46</v>
      </c>
      <c r="I2" s="28"/>
      <c r="J2" s="28"/>
      <c r="K2" s="28"/>
      <c r="L2" s="27" t="s">
        <v>47</v>
      </c>
      <c r="M2" s="28"/>
      <c r="N2" s="68">
        <v>37135</v>
      </c>
      <c r="O2" s="30"/>
    </row>
    <row r="3" spans="1:15" x14ac:dyDescent="0.2">
      <c r="E3" s="27" t="s">
        <v>81</v>
      </c>
      <c r="F3" s="28"/>
      <c r="G3" s="29"/>
      <c r="H3" s="27" t="s">
        <v>48</v>
      </c>
      <c r="I3" s="28"/>
      <c r="J3" s="28"/>
      <c r="K3" s="28"/>
      <c r="L3" s="27"/>
      <c r="M3" s="28"/>
      <c r="N3" s="28"/>
      <c r="O3" s="30"/>
    </row>
    <row r="4" spans="1:15" x14ac:dyDescent="0.2">
      <c r="E4" s="27" t="s">
        <v>82</v>
      </c>
      <c r="F4" s="28"/>
      <c r="G4" s="29"/>
      <c r="H4" s="27" t="s">
        <v>49</v>
      </c>
      <c r="I4" s="28"/>
      <c r="J4" s="28"/>
      <c r="K4" s="28"/>
      <c r="L4" s="27" t="s">
        <v>50</v>
      </c>
      <c r="M4" s="28"/>
      <c r="N4" s="69" t="s">
        <v>110</v>
      </c>
      <c r="O4" s="30"/>
    </row>
    <row r="5" spans="1:15" x14ac:dyDescent="0.2">
      <c r="E5" s="27"/>
      <c r="F5" s="28"/>
      <c r="G5" s="29"/>
      <c r="H5" s="27" t="s">
        <v>51</v>
      </c>
      <c r="I5" s="28"/>
      <c r="J5" s="28"/>
      <c r="K5" s="28"/>
      <c r="L5" s="27"/>
      <c r="M5" s="28"/>
      <c r="N5" s="31"/>
      <c r="O5" s="30"/>
    </row>
    <row r="6" spans="1:15" x14ac:dyDescent="0.2">
      <c r="E6" s="27"/>
      <c r="F6" s="28"/>
      <c r="G6" s="29"/>
      <c r="H6" s="27"/>
      <c r="I6" s="28"/>
      <c r="J6" s="28"/>
      <c r="K6" s="28"/>
      <c r="L6" s="27" t="s">
        <v>52</v>
      </c>
      <c r="M6" s="28"/>
      <c r="N6" s="69" t="s">
        <v>111</v>
      </c>
      <c r="O6" s="30"/>
    </row>
    <row r="7" spans="1:15" x14ac:dyDescent="0.2">
      <c r="E7" s="27" t="s">
        <v>78</v>
      </c>
      <c r="F7" s="28"/>
      <c r="G7" s="29"/>
      <c r="H7" s="27" t="s">
        <v>53</v>
      </c>
      <c r="I7" s="28" t="s">
        <v>54</v>
      </c>
      <c r="J7" s="28"/>
      <c r="K7" s="28"/>
      <c r="L7" s="27" t="s">
        <v>55</v>
      </c>
      <c r="M7" s="28"/>
      <c r="N7" s="28" t="s">
        <v>83</v>
      </c>
      <c r="O7" s="30"/>
    </row>
    <row r="8" spans="1:15" x14ac:dyDescent="0.2">
      <c r="E8" s="27" t="s">
        <v>79</v>
      </c>
      <c r="F8" s="28"/>
      <c r="G8" s="29"/>
      <c r="H8" s="27" t="s">
        <v>56</v>
      </c>
      <c r="I8" s="28" t="s">
        <v>57</v>
      </c>
      <c r="J8" s="28"/>
      <c r="K8" s="28"/>
      <c r="L8" s="27"/>
      <c r="M8" s="28"/>
      <c r="N8" s="28"/>
      <c r="O8" s="29"/>
    </row>
    <row r="9" spans="1:15" ht="13.5" thickBot="1" x14ac:dyDescent="0.3">
      <c r="A9" s="32"/>
      <c r="B9" s="33" t="s">
        <v>46</v>
      </c>
      <c r="E9" s="34" t="s">
        <v>80</v>
      </c>
      <c r="F9" s="35"/>
      <c r="G9" s="36"/>
      <c r="H9" s="34" t="s">
        <v>58</v>
      </c>
      <c r="I9" s="35"/>
      <c r="J9" s="35"/>
      <c r="K9" s="35"/>
      <c r="L9" s="34"/>
      <c r="M9" s="35"/>
      <c r="N9" s="35"/>
      <c r="O9" s="36"/>
    </row>
    <row r="10" spans="1:15" ht="3.75" customHeight="1" thickTop="1" thickBot="1" x14ac:dyDescent="0.25">
      <c r="A10" s="37"/>
      <c r="B10" s="38"/>
      <c r="C10" s="38"/>
      <c r="D10" s="39"/>
      <c r="E10" s="39"/>
      <c r="F10" s="39"/>
      <c r="G10" s="39"/>
      <c r="H10" s="39"/>
      <c r="I10" s="40"/>
      <c r="J10" s="39"/>
      <c r="K10" s="39"/>
      <c r="L10" s="41"/>
      <c r="M10" s="39"/>
    </row>
    <row r="11" spans="1:15" ht="12" thickTop="1" x14ac:dyDescent="0.2">
      <c r="A11" s="44" t="s">
        <v>59</v>
      </c>
      <c r="B11" s="45"/>
      <c r="C11" s="45"/>
      <c r="D11" s="46"/>
      <c r="E11" s="46"/>
      <c r="F11" s="46"/>
      <c r="G11" s="46"/>
      <c r="H11" s="46"/>
      <c r="I11" s="47"/>
      <c r="J11" s="46"/>
      <c r="K11" s="46"/>
      <c r="L11" s="48"/>
      <c r="M11" s="46"/>
      <c r="N11" s="49"/>
      <c r="O11" s="48"/>
    </row>
    <row r="12" spans="1:15" x14ac:dyDescent="0.2">
      <c r="A12" s="50" t="s">
        <v>60</v>
      </c>
      <c r="B12" s="51" t="s">
        <v>61</v>
      </c>
      <c r="C12" s="51" t="s">
        <v>62</v>
      </c>
      <c r="D12" s="52" t="s">
        <v>63</v>
      </c>
      <c r="E12" s="52" t="s">
        <v>64</v>
      </c>
      <c r="F12" s="52" t="s">
        <v>65</v>
      </c>
      <c r="G12" s="52" t="s">
        <v>66</v>
      </c>
      <c r="H12" s="52" t="s">
        <v>67</v>
      </c>
      <c r="I12" s="53" t="s">
        <v>68</v>
      </c>
      <c r="J12" s="54" t="s">
        <v>69</v>
      </c>
      <c r="K12" s="52"/>
      <c r="L12" s="55" t="s">
        <v>70</v>
      </c>
      <c r="M12" s="52" t="s">
        <v>71</v>
      </c>
      <c r="N12" s="56"/>
      <c r="O12" s="57" t="s">
        <v>72</v>
      </c>
    </row>
    <row r="13" spans="1:15" x14ac:dyDescent="0.2">
      <c r="A13" s="58" t="s">
        <v>73</v>
      </c>
      <c r="C13" s="70">
        <v>37135</v>
      </c>
      <c r="E13" s="59" t="s">
        <v>84</v>
      </c>
      <c r="F13" s="20"/>
      <c r="I13" s="60"/>
      <c r="J13" s="61"/>
    </row>
    <row r="14" spans="1:15" ht="22.5" x14ac:dyDescent="0.2">
      <c r="B14" s="71">
        <v>37135</v>
      </c>
      <c r="C14" s="71">
        <v>37164</v>
      </c>
      <c r="D14" s="20" t="s">
        <v>85</v>
      </c>
      <c r="E14" s="62" t="s">
        <v>86</v>
      </c>
      <c r="F14" s="62" t="s">
        <v>74</v>
      </c>
      <c r="G14" s="82">
        <v>936021</v>
      </c>
      <c r="I14" s="83">
        <v>2250</v>
      </c>
      <c r="J14" s="61" t="s">
        <v>75</v>
      </c>
      <c r="L14" s="81">
        <v>5.66</v>
      </c>
      <c r="M14" s="20" t="s">
        <v>75</v>
      </c>
      <c r="N14" s="63"/>
      <c r="O14" s="65">
        <f t="shared" ref="O14:O19" si="0">I14*L14</f>
        <v>12735</v>
      </c>
    </row>
    <row r="15" spans="1:15" x14ac:dyDescent="0.2">
      <c r="B15" s="71"/>
      <c r="C15" s="71"/>
      <c r="E15" s="62" t="s">
        <v>35</v>
      </c>
      <c r="F15" s="62" t="s">
        <v>74</v>
      </c>
      <c r="G15" s="82">
        <v>851617</v>
      </c>
      <c r="I15" s="83">
        <v>2850</v>
      </c>
      <c r="J15" s="61" t="s">
        <v>75</v>
      </c>
      <c r="L15" s="81">
        <v>5.7750000000000004</v>
      </c>
      <c r="M15" s="20" t="s">
        <v>75</v>
      </c>
      <c r="N15" s="63"/>
      <c r="O15" s="65">
        <f t="shared" si="0"/>
        <v>16458.75</v>
      </c>
    </row>
    <row r="16" spans="1:15" x14ac:dyDescent="0.2">
      <c r="B16" s="71"/>
      <c r="C16" s="71"/>
      <c r="F16" s="62" t="s">
        <v>74</v>
      </c>
      <c r="G16" s="82">
        <v>984564</v>
      </c>
      <c r="I16" s="83">
        <v>8250</v>
      </c>
      <c r="J16" s="61" t="s">
        <v>75</v>
      </c>
      <c r="L16" s="81">
        <v>4.7</v>
      </c>
      <c r="M16" s="20" t="s">
        <v>75</v>
      </c>
      <c r="N16" s="63"/>
      <c r="O16" s="65">
        <f t="shared" si="0"/>
        <v>38775</v>
      </c>
    </row>
    <row r="17" spans="2:15" x14ac:dyDescent="0.2">
      <c r="B17" s="71"/>
      <c r="C17" s="71"/>
      <c r="F17" s="62" t="s">
        <v>74</v>
      </c>
      <c r="G17" s="82">
        <v>948197</v>
      </c>
      <c r="I17" s="83">
        <v>15750</v>
      </c>
      <c r="J17" s="61" t="s">
        <v>75</v>
      </c>
      <c r="L17" s="81">
        <v>4.7</v>
      </c>
      <c r="M17" s="20" t="s">
        <v>75</v>
      </c>
      <c r="N17" s="63"/>
      <c r="O17" s="65">
        <f t="shared" si="0"/>
        <v>74025</v>
      </c>
    </row>
    <row r="18" spans="2:15" x14ac:dyDescent="0.2">
      <c r="B18" s="71"/>
      <c r="C18" s="71"/>
      <c r="F18" s="62" t="s">
        <v>74</v>
      </c>
      <c r="G18" s="82">
        <v>912999</v>
      </c>
      <c r="I18" s="83">
        <v>107667</v>
      </c>
      <c r="J18" s="61" t="s">
        <v>75</v>
      </c>
      <c r="L18" s="81">
        <v>2.44</v>
      </c>
      <c r="M18" s="20" t="s">
        <v>75</v>
      </c>
      <c r="N18" s="63"/>
      <c r="O18" s="65">
        <f t="shared" si="0"/>
        <v>262707.48</v>
      </c>
    </row>
    <row r="19" spans="2:15" ht="22.5" x14ac:dyDescent="0.2">
      <c r="B19" s="71"/>
      <c r="C19" s="71"/>
      <c r="F19" s="62" t="s">
        <v>90</v>
      </c>
      <c r="G19" s="82"/>
      <c r="I19" s="83">
        <v>182250</v>
      </c>
      <c r="J19" s="61" t="s">
        <v>75</v>
      </c>
      <c r="L19" s="81">
        <v>0.115</v>
      </c>
      <c r="M19" s="20" t="s">
        <v>75</v>
      </c>
      <c r="N19" s="63"/>
      <c r="O19" s="65">
        <f t="shared" si="0"/>
        <v>20958.75</v>
      </c>
    </row>
    <row r="20" spans="2:15" ht="12" thickBot="1" x14ac:dyDescent="0.25">
      <c r="H20" s="64" t="s">
        <v>91</v>
      </c>
      <c r="I20" s="84">
        <f>SUM(I14:I18)</f>
        <v>136767</v>
      </c>
      <c r="N20" s="64" t="s">
        <v>76</v>
      </c>
      <c r="O20" s="85">
        <f>SUM(O14:O19)</f>
        <v>425659.98</v>
      </c>
    </row>
    <row r="21" spans="2:15" ht="12" thickTop="1" x14ac:dyDescent="0.2"/>
    <row r="22" spans="2:15" x14ac:dyDescent="0.2">
      <c r="O22" s="43" t="s">
        <v>35</v>
      </c>
    </row>
    <row r="23" spans="2:15" x14ac:dyDescent="0.2">
      <c r="G23" s="20" t="s">
        <v>94</v>
      </c>
      <c r="H23" s="86">
        <v>2700</v>
      </c>
      <c r="I23" s="60">
        <f>H23</f>
        <v>2700</v>
      </c>
    </row>
    <row r="24" spans="2:15" x14ac:dyDescent="0.2">
      <c r="G24" s="20" t="s">
        <v>92</v>
      </c>
      <c r="H24" s="86">
        <v>44873</v>
      </c>
      <c r="I24" s="60">
        <f>H24*(1-0.0137)</f>
        <v>44258.2399</v>
      </c>
    </row>
    <row r="25" spans="2:15" x14ac:dyDescent="0.2">
      <c r="G25" s="20" t="s">
        <v>93</v>
      </c>
      <c r="H25" s="60">
        <f>I18</f>
        <v>107667</v>
      </c>
      <c r="I25" s="60">
        <f>H25*(1-0.0137)-I18</f>
        <v>-1475.0379000000103</v>
      </c>
    </row>
    <row r="26" spans="2:15" ht="12" thickBot="1" x14ac:dyDescent="0.25">
      <c r="G26" s="20" t="s">
        <v>95</v>
      </c>
      <c r="I26" s="84">
        <f>SUM(I20:I25)</f>
        <v>182250.20199999999</v>
      </c>
    </row>
    <row r="27" spans="2:15" ht="12" thickTop="1" x14ac:dyDescent="0.2"/>
  </sheetData>
  <phoneticPr fontId="0" type="noConversion"/>
  <pageMargins left="0.25" right="0.25" top="0.71" bottom="0.5" header="0.35" footer="0.5"/>
  <pageSetup orientation="landscape" r:id="rId1"/>
  <headerFooter alignWithMargins="0">
    <oddHeader>&amp;C&amp;"Arial,Bold"&amp;14SALES 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1:H31"/>
  <sheetViews>
    <sheetView workbookViewId="0">
      <selection activeCell="H17" sqref="H17"/>
    </sheetView>
  </sheetViews>
  <sheetFormatPr defaultRowHeight="12.75" x14ac:dyDescent="0.2"/>
  <cols>
    <col min="1" max="6" width="9.140625" style="18"/>
    <col min="7" max="7" width="13.28515625" style="18" customWidth="1"/>
    <col min="8" max="8" width="17.140625" style="18" customWidth="1"/>
    <col min="9" max="9" width="9.42578125" style="18" customWidth="1"/>
    <col min="10" max="10" width="11.42578125" style="18" customWidth="1"/>
    <col min="11" max="11" width="12.42578125" style="18" customWidth="1"/>
    <col min="12" max="12" width="15.140625" style="18" customWidth="1"/>
    <col min="13" max="16384" width="9.140625" style="18"/>
  </cols>
  <sheetData>
    <row r="21" spans="6:8" ht="13.5" thickBot="1" x14ac:dyDescent="0.25"/>
    <row r="22" spans="6:8" ht="13.5" thickTop="1" x14ac:dyDescent="0.2">
      <c r="F22" s="21" t="s">
        <v>43</v>
      </c>
      <c r="G22" s="22"/>
      <c r="H22" s="23"/>
    </row>
    <row r="23" spans="6:8" x14ac:dyDescent="0.2">
      <c r="F23" s="27" t="s">
        <v>77</v>
      </c>
      <c r="G23" s="28"/>
      <c r="H23" s="29"/>
    </row>
    <row r="24" spans="6:8" x14ac:dyDescent="0.2">
      <c r="F24" s="27" t="s">
        <v>81</v>
      </c>
      <c r="G24" s="28"/>
      <c r="H24" s="29"/>
    </row>
    <row r="25" spans="6:8" x14ac:dyDescent="0.2">
      <c r="F25" s="27" t="s">
        <v>82</v>
      </c>
      <c r="G25" s="28"/>
      <c r="H25" s="29"/>
    </row>
    <row r="26" spans="6:8" x14ac:dyDescent="0.2">
      <c r="F26" s="27"/>
      <c r="G26" s="28"/>
      <c r="H26" s="29"/>
    </row>
    <row r="27" spans="6:8" x14ac:dyDescent="0.2">
      <c r="F27" s="27"/>
      <c r="G27" s="28"/>
      <c r="H27" s="29"/>
    </row>
    <row r="28" spans="6:8" x14ac:dyDescent="0.2">
      <c r="F28" s="27" t="s">
        <v>78</v>
      </c>
      <c r="G28" s="28"/>
      <c r="H28" s="29"/>
    </row>
    <row r="29" spans="6:8" x14ac:dyDescent="0.2">
      <c r="F29" s="27" t="s">
        <v>79</v>
      </c>
      <c r="G29" s="28"/>
      <c r="H29" s="29"/>
    </row>
    <row r="30" spans="6:8" ht="13.5" thickBot="1" x14ac:dyDescent="0.25">
      <c r="F30" s="34"/>
      <c r="G30" s="35"/>
      <c r="H30" s="36"/>
    </row>
    <row r="31" spans="6:8" ht="13.5" thickTop="1" x14ac:dyDescent="0.2"/>
  </sheetData>
  <phoneticPr fontId="0" type="noConversion"/>
  <pageMargins left="1.62" right="0.75" top="1.94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Palo Alto Calculation</vt:lpstr>
      <vt:lpstr>ENA calculation</vt:lpstr>
      <vt:lpstr>Invoice</vt:lpstr>
      <vt:lpstr>CoverPage</vt:lpstr>
      <vt:lpstr>'ENA calculation'!Print_Area</vt:lpstr>
      <vt:lpstr>Invoice!Print_Area</vt:lpstr>
    </vt:vector>
  </TitlesOfParts>
  <Company>CPA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</dc:creator>
  <cp:lastModifiedBy>Jan Havlíček</cp:lastModifiedBy>
  <cp:lastPrinted>2001-10-17T15:04:41Z</cp:lastPrinted>
  <dcterms:created xsi:type="dcterms:W3CDTF">2001-09-24T18:11:37Z</dcterms:created>
  <dcterms:modified xsi:type="dcterms:W3CDTF">2023-09-17T13:54:25Z</dcterms:modified>
</cp:coreProperties>
</file>