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BF17C8-0D6E-474F-BD2F-1CB1A93B6BD9}" xr6:coauthVersionLast="47" xr6:coauthVersionMax="47" xr10:uidLastSave="{00000000-0000-0000-0000-000000000000}"/>
  <bookViews>
    <workbookView xWindow="-120" yWindow="-120" windowWidth="38640" windowHeight="15720"/>
  </bookViews>
  <sheets>
    <sheet name="jul01" sheetId="1" r:id="rId1"/>
  </sheets>
  <definedNames>
    <definedName name="_xlnm.Print_Area" localSheetId="0">'jul01'!$BA$2:$BO$45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K12" i="1"/>
  <c r="L12" i="1"/>
  <c r="M12" i="1"/>
  <c r="U12" i="1"/>
  <c r="V12" i="1"/>
  <c r="X12" i="1"/>
  <c r="Z12" i="1"/>
  <c r="AA12" i="1"/>
  <c r="AC12" i="1"/>
  <c r="AD12" i="1"/>
  <c r="AF12" i="1"/>
  <c r="AG12" i="1"/>
  <c r="AI12" i="1"/>
  <c r="AJ12" i="1"/>
  <c r="AL12" i="1"/>
  <c r="AN12" i="1"/>
  <c r="AP12" i="1"/>
  <c r="K13" i="1"/>
  <c r="L13" i="1"/>
  <c r="M13" i="1"/>
  <c r="P13" i="1"/>
  <c r="R13" i="1"/>
  <c r="S13" i="1"/>
  <c r="U13" i="1"/>
  <c r="V13" i="1"/>
  <c r="X13" i="1"/>
  <c r="Z13" i="1"/>
  <c r="AA13" i="1"/>
  <c r="AC13" i="1"/>
  <c r="AD13" i="1"/>
  <c r="AF13" i="1"/>
  <c r="AG13" i="1"/>
  <c r="AI13" i="1"/>
  <c r="AJ13" i="1"/>
  <c r="AL13" i="1"/>
  <c r="AN13" i="1"/>
  <c r="AP13" i="1"/>
  <c r="K14" i="1"/>
  <c r="L14" i="1"/>
  <c r="M14" i="1"/>
  <c r="P14" i="1"/>
  <c r="R14" i="1"/>
  <c r="S14" i="1"/>
  <c r="U14" i="1"/>
  <c r="V14" i="1"/>
  <c r="X14" i="1"/>
  <c r="Z14" i="1"/>
  <c r="AA14" i="1"/>
  <c r="AC14" i="1"/>
  <c r="AD14" i="1"/>
  <c r="AF14" i="1"/>
  <c r="AG14" i="1"/>
  <c r="AI14" i="1"/>
  <c r="AJ14" i="1"/>
  <c r="AL14" i="1"/>
  <c r="AN14" i="1"/>
  <c r="AP14" i="1"/>
  <c r="K15" i="1"/>
  <c r="L15" i="1"/>
  <c r="M15" i="1"/>
  <c r="P15" i="1"/>
  <c r="R15" i="1"/>
  <c r="S15" i="1"/>
  <c r="U15" i="1"/>
  <c r="V15" i="1"/>
  <c r="X15" i="1"/>
  <c r="Z15" i="1"/>
  <c r="AA15" i="1"/>
  <c r="AC15" i="1"/>
  <c r="AD15" i="1"/>
  <c r="AF15" i="1"/>
  <c r="AG15" i="1"/>
  <c r="AI15" i="1"/>
  <c r="AJ15" i="1"/>
  <c r="AL15" i="1"/>
  <c r="AN15" i="1"/>
  <c r="AP15" i="1"/>
  <c r="K16" i="1"/>
  <c r="L16" i="1"/>
  <c r="M16" i="1"/>
  <c r="O16" i="1"/>
  <c r="P16" i="1"/>
  <c r="R16" i="1"/>
  <c r="S16" i="1"/>
  <c r="U16" i="1"/>
  <c r="V16" i="1"/>
  <c r="X16" i="1"/>
  <c r="Z16" i="1"/>
  <c r="AA16" i="1"/>
  <c r="AC16" i="1"/>
  <c r="AD16" i="1"/>
  <c r="AF16" i="1"/>
  <c r="AG16" i="1"/>
  <c r="AI16" i="1"/>
  <c r="AJ16" i="1"/>
  <c r="AL16" i="1"/>
  <c r="AN16" i="1"/>
  <c r="AP16" i="1"/>
  <c r="K17" i="1"/>
  <c r="L17" i="1"/>
  <c r="M17" i="1"/>
  <c r="O17" i="1"/>
  <c r="P17" i="1"/>
  <c r="R17" i="1"/>
  <c r="S17" i="1"/>
  <c r="U17" i="1"/>
  <c r="V17" i="1"/>
  <c r="X17" i="1"/>
  <c r="Z17" i="1"/>
  <c r="AA17" i="1"/>
  <c r="AC17" i="1"/>
  <c r="AD17" i="1"/>
  <c r="AF17" i="1"/>
  <c r="AG17" i="1"/>
  <c r="AI17" i="1"/>
  <c r="AJ17" i="1"/>
  <c r="AL17" i="1"/>
  <c r="AN17" i="1"/>
  <c r="AP17" i="1"/>
  <c r="K18" i="1"/>
  <c r="L18" i="1"/>
  <c r="M18" i="1"/>
  <c r="O18" i="1"/>
  <c r="P18" i="1"/>
  <c r="R18" i="1"/>
  <c r="S18" i="1"/>
  <c r="U18" i="1"/>
  <c r="V18" i="1"/>
  <c r="X18" i="1"/>
  <c r="Z18" i="1"/>
  <c r="AA18" i="1"/>
  <c r="AC18" i="1"/>
  <c r="AD18" i="1"/>
  <c r="AF18" i="1"/>
  <c r="AG18" i="1"/>
  <c r="AI18" i="1"/>
  <c r="AJ18" i="1"/>
  <c r="AL18" i="1"/>
  <c r="AN18" i="1"/>
  <c r="AP18" i="1"/>
  <c r="K19" i="1"/>
  <c r="L19" i="1"/>
  <c r="M19" i="1"/>
  <c r="O19" i="1"/>
  <c r="P19" i="1"/>
  <c r="R19" i="1"/>
  <c r="S19" i="1"/>
  <c r="U19" i="1"/>
  <c r="V19" i="1"/>
  <c r="X19" i="1"/>
  <c r="Z19" i="1"/>
  <c r="AA19" i="1"/>
  <c r="AC19" i="1"/>
  <c r="AD19" i="1"/>
  <c r="AF19" i="1"/>
  <c r="AG19" i="1"/>
  <c r="AI19" i="1"/>
  <c r="AJ19" i="1"/>
  <c r="AL19" i="1"/>
  <c r="AN19" i="1"/>
  <c r="AP19" i="1"/>
  <c r="K20" i="1"/>
  <c r="L20" i="1"/>
  <c r="M20" i="1"/>
  <c r="O20" i="1"/>
  <c r="P20" i="1"/>
  <c r="R20" i="1"/>
  <c r="S20" i="1"/>
  <c r="U20" i="1"/>
  <c r="V20" i="1"/>
  <c r="X20" i="1"/>
  <c r="Z20" i="1"/>
  <c r="AA20" i="1"/>
  <c r="AC20" i="1"/>
  <c r="AD20" i="1"/>
  <c r="AF20" i="1"/>
  <c r="AG20" i="1"/>
  <c r="AI20" i="1"/>
  <c r="AJ20" i="1"/>
  <c r="AL20" i="1"/>
  <c r="AN20" i="1"/>
  <c r="AP20" i="1"/>
  <c r="K21" i="1"/>
  <c r="L21" i="1"/>
  <c r="M21" i="1"/>
  <c r="O21" i="1"/>
  <c r="P21" i="1"/>
  <c r="R21" i="1"/>
  <c r="S21" i="1"/>
  <c r="U21" i="1"/>
  <c r="V21" i="1"/>
  <c r="X21" i="1"/>
  <c r="Z21" i="1"/>
  <c r="AA21" i="1"/>
  <c r="AC21" i="1"/>
  <c r="AD21" i="1"/>
  <c r="AF21" i="1"/>
  <c r="AG21" i="1"/>
  <c r="AI21" i="1"/>
  <c r="AJ21" i="1"/>
  <c r="AL21" i="1"/>
  <c r="AN21" i="1"/>
  <c r="AP21" i="1"/>
  <c r="K22" i="1"/>
  <c r="L22" i="1"/>
  <c r="M22" i="1"/>
  <c r="O22" i="1"/>
  <c r="P22" i="1"/>
  <c r="R22" i="1"/>
  <c r="S22" i="1"/>
  <c r="U22" i="1"/>
  <c r="V22" i="1"/>
  <c r="X22" i="1"/>
  <c r="Z22" i="1"/>
  <c r="AA22" i="1"/>
  <c r="AC22" i="1"/>
  <c r="AD22" i="1"/>
  <c r="AF22" i="1"/>
  <c r="AG22" i="1"/>
  <c r="AI22" i="1"/>
  <c r="AJ22" i="1"/>
  <c r="AL22" i="1"/>
  <c r="AN22" i="1"/>
  <c r="AP22" i="1"/>
  <c r="K23" i="1"/>
  <c r="L23" i="1"/>
  <c r="M23" i="1"/>
  <c r="O23" i="1"/>
  <c r="P23" i="1"/>
  <c r="R23" i="1"/>
  <c r="S23" i="1"/>
  <c r="U23" i="1"/>
  <c r="V23" i="1"/>
  <c r="X23" i="1"/>
  <c r="Z23" i="1"/>
  <c r="AA23" i="1"/>
  <c r="AC23" i="1"/>
  <c r="AD23" i="1"/>
  <c r="AF23" i="1"/>
  <c r="AG23" i="1"/>
  <c r="AI23" i="1"/>
  <c r="AJ23" i="1"/>
  <c r="AL23" i="1"/>
  <c r="AN23" i="1"/>
  <c r="AP23" i="1"/>
  <c r="K24" i="1"/>
  <c r="L24" i="1"/>
  <c r="M24" i="1"/>
  <c r="O24" i="1"/>
  <c r="P24" i="1"/>
  <c r="R24" i="1"/>
  <c r="S24" i="1"/>
  <c r="U24" i="1"/>
  <c r="V24" i="1"/>
  <c r="X24" i="1"/>
  <c r="Z24" i="1"/>
  <c r="AA24" i="1"/>
  <c r="AC24" i="1"/>
  <c r="AD24" i="1"/>
  <c r="AF24" i="1"/>
  <c r="AG24" i="1"/>
  <c r="AI24" i="1"/>
  <c r="AJ24" i="1"/>
  <c r="AL24" i="1"/>
  <c r="AN24" i="1"/>
  <c r="AP24" i="1"/>
  <c r="K25" i="1"/>
  <c r="L25" i="1"/>
  <c r="M25" i="1"/>
  <c r="O25" i="1"/>
  <c r="P25" i="1"/>
  <c r="R25" i="1"/>
  <c r="S25" i="1"/>
  <c r="U25" i="1"/>
  <c r="V25" i="1"/>
  <c r="X25" i="1"/>
  <c r="Z25" i="1"/>
  <c r="AA25" i="1"/>
  <c r="AC25" i="1"/>
  <c r="AD25" i="1"/>
  <c r="AF25" i="1"/>
  <c r="AG25" i="1"/>
  <c r="AI25" i="1"/>
  <c r="AJ25" i="1"/>
  <c r="AL25" i="1"/>
  <c r="AN25" i="1"/>
  <c r="AP25" i="1"/>
  <c r="K26" i="1"/>
  <c r="L26" i="1"/>
  <c r="M26" i="1"/>
  <c r="O26" i="1"/>
  <c r="P26" i="1"/>
  <c r="R26" i="1"/>
  <c r="S26" i="1"/>
  <c r="U26" i="1"/>
  <c r="V26" i="1"/>
  <c r="X26" i="1"/>
  <c r="Z26" i="1"/>
  <c r="AA26" i="1"/>
  <c r="AC26" i="1"/>
  <c r="AD26" i="1"/>
  <c r="AF26" i="1"/>
  <c r="AG26" i="1"/>
  <c r="AI26" i="1"/>
  <c r="AJ26" i="1"/>
  <c r="AL26" i="1"/>
  <c r="AN26" i="1"/>
  <c r="AP26" i="1"/>
  <c r="K27" i="1"/>
  <c r="L27" i="1"/>
  <c r="M27" i="1"/>
  <c r="O27" i="1"/>
  <c r="P27" i="1"/>
  <c r="R27" i="1"/>
  <c r="S27" i="1"/>
  <c r="U27" i="1"/>
  <c r="V27" i="1"/>
  <c r="X27" i="1"/>
  <c r="Z27" i="1"/>
  <c r="AA27" i="1"/>
  <c r="AC27" i="1"/>
  <c r="AD27" i="1"/>
  <c r="AF27" i="1"/>
  <c r="AG27" i="1"/>
  <c r="AI27" i="1"/>
  <c r="AJ27" i="1"/>
  <c r="AL27" i="1"/>
  <c r="AN27" i="1"/>
  <c r="AP27" i="1"/>
  <c r="K28" i="1"/>
  <c r="L28" i="1"/>
  <c r="M28" i="1"/>
  <c r="O28" i="1"/>
  <c r="P28" i="1"/>
  <c r="R28" i="1"/>
  <c r="S28" i="1"/>
  <c r="U28" i="1"/>
  <c r="V28" i="1"/>
  <c r="X28" i="1"/>
  <c r="Z28" i="1"/>
  <c r="AA28" i="1"/>
  <c r="AC28" i="1"/>
  <c r="AD28" i="1"/>
  <c r="AF28" i="1"/>
  <c r="AG28" i="1"/>
  <c r="AI28" i="1"/>
  <c r="AJ28" i="1"/>
  <c r="AL28" i="1"/>
  <c r="AN28" i="1"/>
  <c r="AP28" i="1"/>
  <c r="K29" i="1"/>
  <c r="L29" i="1"/>
  <c r="M29" i="1"/>
  <c r="O29" i="1"/>
  <c r="P29" i="1"/>
  <c r="R29" i="1"/>
  <c r="S29" i="1"/>
  <c r="U29" i="1"/>
  <c r="V29" i="1"/>
  <c r="X29" i="1"/>
  <c r="Z29" i="1"/>
  <c r="AA29" i="1"/>
  <c r="AC29" i="1"/>
  <c r="AD29" i="1"/>
  <c r="AF29" i="1"/>
  <c r="AG29" i="1"/>
  <c r="AI29" i="1"/>
  <c r="AJ29" i="1"/>
  <c r="AL29" i="1"/>
  <c r="AN29" i="1"/>
  <c r="AP29" i="1"/>
  <c r="K30" i="1"/>
  <c r="L30" i="1"/>
  <c r="M30" i="1"/>
  <c r="O30" i="1"/>
  <c r="P30" i="1"/>
  <c r="R30" i="1"/>
  <c r="S30" i="1"/>
  <c r="U30" i="1"/>
  <c r="V30" i="1"/>
  <c r="X30" i="1"/>
  <c r="Z30" i="1"/>
  <c r="AA30" i="1"/>
  <c r="AC30" i="1"/>
  <c r="AD30" i="1"/>
  <c r="AF30" i="1"/>
  <c r="AG30" i="1"/>
  <c r="AI30" i="1"/>
  <c r="AJ30" i="1"/>
  <c r="AL30" i="1"/>
  <c r="AN30" i="1"/>
  <c r="AP30" i="1"/>
  <c r="K31" i="1"/>
  <c r="L31" i="1"/>
  <c r="M31" i="1"/>
  <c r="O31" i="1"/>
  <c r="P31" i="1"/>
  <c r="R31" i="1"/>
  <c r="S31" i="1"/>
  <c r="U31" i="1"/>
  <c r="V31" i="1"/>
  <c r="X31" i="1"/>
  <c r="Z31" i="1"/>
  <c r="AA31" i="1"/>
  <c r="AC31" i="1"/>
  <c r="AD31" i="1"/>
  <c r="AF31" i="1"/>
  <c r="AG31" i="1"/>
  <c r="AI31" i="1"/>
  <c r="AJ31" i="1"/>
  <c r="AL31" i="1"/>
  <c r="AN31" i="1"/>
  <c r="AP31" i="1"/>
  <c r="K32" i="1"/>
  <c r="L32" i="1"/>
  <c r="M32" i="1"/>
  <c r="O32" i="1"/>
  <c r="P32" i="1"/>
  <c r="R32" i="1"/>
  <c r="S32" i="1"/>
  <c r="U32" i="1"/>
  <c r="V32" i="1"/>
  <c r="X32" i="1"/>
  <c r="Z32" i="1"/>
  <c r="AA32" i="1"/>
  <c r="AC32" i="1"/>
  <c r="AD32" i="1"/>
  <c r="AF32" i="1"/>
  <c r="AG32" i="1"/>
  <c r="AI32" i="1"/>
  <c r="AJ32" i="1"/>
  <c r="AL32" i="1"/>
  <c r="AN32" i="1"/>
  <c r="AP32" i="1"/>
  <c r="K33" i="1"/>
  <c r="L33" i="1"/>
  <c r="M33" i="1"/>
  <c r="O33" i="1"/>
  <c r="P33" i="1"/>
  <c r="R33" i="1"/>
  <c r="S33" i="1"/>
  <c r="U33" i="1"/>
  <c r="V33" i="1"/>
  <c r="X33" i="1"/>
  <c r="Z33" i="1"/>
  <c r="AA33" i="1"/>
  <c r="AC33" i="1"/>
  <c r="AD33" i="1"/>
  <c r="AF33" i="1"/>
  <c r="AG33" i="1"/>
  <c r="AI33" i="1"/>
  <c r="AJ33" i="1"/>
  <c r="AL33" i="1"/>
  <c r="AN33" i="1"/>
  <c r="AP33" i="1"/>
  <c r="K34" i="1"/>
  <c r="L34" i="1"/>
  <c r="M34" i="1"/>
  <c r="O34" i="1"/>
  <c r="P34" i="1"/>
  <c r="R34" i="1"/>
  <c r="S34" i="1"/>
  <c r="U34" i="1"/>
  <c r="V34" i="1"/>
  <c r="X34" i="1"/>
  <c r="Z34" i="1"/>
  <c r="AA34" i="1"/>
  <c r="AC34" i="1"/>
  <c r="AD34" i="1"/>
  <c r="AF34" i="1"/>
  <c r="AG34" i="1"/>
  <c r="AI34" i="1"/>
  <c r="AJ34" i="1"/>
  <c r="AL34" i="1"/>
  <c r="AN34" i="1"/>
  <c r="AP34" i="1"/>
  <c r="K35" i="1"/>
  <c r="L35" i="1"/>
  <c r="M35" i="1"/>
  <c r="O35" i="1"/>
  <c r="P35" i="1"/>
  <c r="R35" i="1"/>
  <c r="S35" i="1"/>
  <c r="U35" i="1"/>
  <c r="V35" i="1"/>
  <c r="X35" i="1"/>
  <c r="Z35" i="1"/>
  <c r="AA35" i="1"/>
  <c r="AC35" i="1"/>
  <c r="AD35" i="1"/>
  <c r="AF35" i="1"/>
  <c r="AG35" i="1"/>
  <c r="AI35" i="1"/>
  <c r="AJ35" i="1"/>
  <c r="AL35" i="1"/>
  <c r="AN35" i="1"/>
  <c r="AP35" i="1"/>
  <c r="K36" i="1"/>
  <c r="L36" i="1"/>
  <c r="M36" i="1"/>
  <c r="O36" i="1"/>
  <c r="P36" i="1"/>
  <c r="R36" i="1"/>
  <c r="S36" i="1"/>
  <c r="U36" i="1"/>
  <c r="V36" i="1"/>
  <c r="X36" i="1"/>
  <c r="Z36" i="1"/>
  <c r="AA36" i="1"/>
  <c r="AC36" i="1"/>
  <c r="AD36" i="1"/>
  <c r="AF36" i="1"/>
  <c r="AG36" i="1"/>
  <c r="AI36" i="1"/>
  <c r="AJ36" i="1"/>
  <c r="AL36" i="1"/>
  <c r="AN36" i="1"/>
  <c r="AP36" i="1"/>
  <c r="K37" i="1"/>
  <c r="L37" i="1"/>
  <c r="M37" i="1"/>
  <c r="O37" i="1"/>
  <c r="P37" i="1"/>
  <c r="R37" i="1"/>
  <c r="S37" i="1"/>
  <c r="U37" i="1"/>
  <c r="V37" i="1"/>
  <c r="X37" i="1"/>
  <c r="Z37" i="1"/>
  <c r="AA37" i="1"/>
  <c r="AC37" i="1"/>
  <c r="AD37" i="1"/>
  <c r="AF37" i="1"/>
  <c r="AG37" i="1"/>
  <c r="AI37" i="1"/>
  <c r="AJ37" i="1"/>
  <c r="AL37" i="1"/>
  <c r="AN37" i="1"/>
  <c r="AP37" i="1"/>
  <c r="K38" i="1"/>
  <c r="L38" i="1"/>
  <c r="M38" i="1"/>
  <c r="O38" i="1"/>
  <c r="P38" i="1"/>
  <c r="R38" i="1"/>
  <c r="S38" i="1"/>
  <c r="U38" i="1"/>
  <c r="V38" i="1"/>
  <c r="X38" i="1"/>
  <c r="Z38" i="1"/>
  <c r="AA38" i="1"/>
  <c r="AC38" i="1"/>
  <c r="AD38" i="1"/>
  <c r="AF38" i="1"/>
  <c r="AG38" i="1"/>
  <c r="AI38" i="1"/>
  <c r="AJ38" i="1"/>
  <c r="AL38" i="1"/>
  <c r="AN38" i="1"/>
  <c r="AP38" i="1"/>
  <c r="K39" i="1"/>
  <c r="L39" i="1"/>
  <c r="M39" i="1"/>
  <c r="O39" i="1"/>
  <c r="P39" i="1"/>
  <c r="R39" i="1"/>
  <c r="S39" i="1"/>
  <c r="U39" i="1"/>
  <c r="V39" i="1"/>
  <c r="X39" i="1"/>
  <c r="Z39" i="1"/>
  <c r="AA39" i="1"/>
  <c r="AC39" i="1"/>
  <c r="AD39" i="1"/>
  <c r="AF39" i="1"/>
  <c r="AG39" i="1"/>
  <c r="AI39" i="1"/>
  <c r="AJ39" i="1"/>
  <c r="AL39" i="1"/>
  <c r="AN39" i="1"/>
  <c r="AP39" i="1"/>
  <c r="K40" i="1"/>
  <c r="L40" i="1"/>
  <c r="M40" i="1"/>
  <c r="O40" i="1"/>
  <c r="P40" i="1"/>
  <c r="R40" i="1"/>
  <c r="S40" i="1"/>
  <c r="U40" i="1"/>
  <c r="V40" i="1"/>
  <c r="X40" i="1"/>
  <c r="Z40" i="1"/>
  <c r="AA40" i="1"/>
  <c r="AC40" i="1"/>
  <c r="AD40" i="1"/>
  <c r="AF40" i="1"/>
  <c r="AG40" i="1"/>
  <c r="AI40" i="1"/>
  <c r="AJ40" i="1"/>
  <c r="AL40" i="1"/>
  <c r="AN40" i="1"/>
  <c r="AP40" i="1"/>
  <c r="K41" i="1"/>
  <c r="L41" i="1"/>
  <c r="M41" i="1"/>
  <c r="O41" i="1"/>
  <c r="P41" i="1"/>
  <c r="R41" i="1"/>
  <c r="S41" i="1"/>
  <c r="U41" i="1"/>
  <c r="V41" i="1"/>
  <c r="X41" i="1"/>
  <c r="Z41" i="1"/>
  <c r="AA41" i="1"/>
  <c r="AC41" i="1"/>
  <c r="AD41" i="1"/>
  <c r="AF41" i="1"/>
  <c r="AG41" i="1"/>
  <c r="AI41" i="1"/>
  <c r="AJ41" i="1"/>
  <c r="AL41" i="1"/>
  <c r="AN41" i="1"/>
  <c r="AP41" i="1"/>
  <c r="K42" i="1"/>
  <c r="L42" i="1"/>
  <c r="M42" i="1"/>
  <c r="O42" i="1"/>
  <c r="P42" i="1"/>
  <c r="R42" i="1"/>
  <c r="S42" i="1"/>
  <c r="U42" i="1"/>
  <c r="V42" i="1"/>
  <c r="X42" i="1"/>
  <c r="Z42" i="1"/>
  <c r="AA42" i="1"/>
  <c r="AC42" i="1"/>
  <c r="AD42" i="1"/>
  <c r="AF42" i="1"/>
  <c r="AG42" i="1"/>
  <c r="AI42" i="1"/>
  <c r="AJ42" i="1"/>
  <c r="AL42" i="1"/>
  <c r="AN42" i="1"/>
  <c r="AP42" i="1"/>
  <c r="D44" i="1"/>
  <c r="E44" i="1"/>
  <c r="F44" i="1"/>
  <c r="G44" i="1"/>
  <c r="H44" i="1"/>
  <c r="I44" i="1"/>
  <c r="J44" i="1"/>
  <c r="K44" i="1"/>
  <c r="L44" i="1"/>
  <c r="M44" i="1"/>
  <c r="O44" i="1"/>
  <c r="P44" i="1"/>
  <c r="R44" i="1"/>
  <c r="S44" i="1"/>
  <c r="T44" i="1"/>
  <c r="U44" i="1"/>
  <c r="V44" i="1"/>
  <c r="X44" i="1"/>
  <c r="Z44" i="1"/>
  <c r="AA44" i="1"/>
  <c r="AC44" i="1"/>
  <c r="AD44" i="1"/>
  <c r="AF44" i="1"/>
  <c r="AG44" i="1"/>
  <c r="AI44" i="1"/>
  <c r="AJ44" i="1"/>
  <c r="AL44" i="1"/>
  <c r="AN44" i="1"/>
  <c r="AP44" i="1"/>
  <c r="AQ44" i="1"/>
  <c r="AS44" i="1"/>
  <c r="L45" i="1"/>
  <c r="AQ45" i="1"/>
  <c r="L46" i="1"/>
  <c r="L47" i="1"/>
  <c r="J49" i="1"/>
</calcChain>
</file>

<file path=xl/sharedStrings.xml><?xml version="1.0" encoding="utf-8"?>
<sst xmlns="http://schemas.openxmlformats.org/spreadsheetml/2006/main" count="79" uniqueCount="45">
  <si>
    <t>@CG</t>
  </si>
  <si>
    <t>@MALIN</t>
  </si>
  <si>
    <t>MCF</t>
  </si>
  <si>
    <t>MMBTU</t>
  </si>
  <si>
    <t>TOTAL</t>
  </si>
  <si>
    <t>D416</t>
  </si>
  <si>
    <t>Malin</t>
  </si>
  <si>
    <t>Bill</t>
  </si>
  <si>
    <t xml:space="preserve">Shrink </t>
  </si>
  <si>
    <t>Malin Gas</t>
  </si>
  <si>
    <t>MMBtu</t>
  </si>
  <si>
    <t>Price</t>
  </si>
  <si>
    <t>Citygate</t>
  </si>
  <si>
    <t>Baseload</t>
  </si>
  <si>
    <t>Fixed-Price Gas from Enron</t>
  </si>
  <si>
    <t>Displaced</t>
  </si>
  <si>
    <t>Theoretical Split</t>
  </si>
  <si>
    <t>MMBTu</t>
  </si>
  <si>
    <t>Actual Split</t>
  </si>
  <si>
    <t>Bidgweek Gas</t>
  </si>
  <si>
    <t>Cost of Bidweek Gas</t>
  </si>
  <si>
    <t>Citgate</t>
  </si>
  <si>
    <t>$</t>
  </si>
  <si>
    <t>Cost of Fixed-Price Gas</t>
  </si>
  <si>
    <t>Total Gas</t>
  </si>
  <si>
    <t>Cost</t>
  </si>
  <si>
    <t xml:space="preserve">Unused </t>
  </si>
  <si>
    <t>Redwood</t>
  </si>
  <si>
    <t>Invoice Calculation</t>
  </si>
  <si>
    <t>%</t>
  </si>
  <si>
    <t>MMBtu/day</t>
  </si>
  <si>
    <t>Demand Charge</t>
  </si>
  <si>
    <t>$/MMBtu</t>
  </si>
  <si>
    <t>Volumetric charge</t>
  </si>
  <si>
    <t>Credit</t>
  </si>
  <si>
    <t>Total Enron</t>
  </si>
  <si>
    <t>Redwood Capacity (Malin)</t>
  </si>
  <si>
    <t>Contract Quantity (CG)</t>
  </si>
  <si>
    <t>$/MMBtu/Mo</t>
  </si>
  <si>
    <t>Volumetric</t>
  </si>
  <si>
    <t>Total Bill</t>
  </si>
  <si>
    <t>Add gas management services fee.</t>
  </si>
  <si>
    <t>Management</t>
  </si>
  <si>
    <t xml:space="preserve">Services 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</si>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</sst>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"/>
    <numFmt numFmtId="168" formatCode="_(* #,##0_);_(* \(#,##0\);_(* &quot;-&quot;??_);_(@_)"/>
    <numFmt numFmtId="170" formatCode="_(&quot;$&quot;* #,##0_);_(&quot;$&quot;* \(#,##0\);_(&quot;$&quot;* &quot;-&quot;??_);_(@_)"/>
    <numFmt numFmtId="171" formatCode="_(&quot;$&quot;* #,##0.000_);_(&quot;$&quot;* \(#,##0.000\);_(&quot;$&quot;* &quot;-&quot;??_);_(@_)"/>
    <numFmt numFmtId="175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0" fontId="4" fillId="0" borderId="0"/>
  </cellStyleXfs>
  <cellXfs count="48">
    <xf numFmtId="0" fontId="0" fillId="0" borderId="0" xfId="0"/>
    <xf numFmtId="0" fontId="0" fillId="0" borderId="0" xfId="0" quotePrefix="1" applyAlignment="1">
      <alignment horizontal="right"/>
    </xf>
    <xf numFmtId="16" fontId="0" fillId="0" borderId="0" xfId="0" applyNumberFormat="1"/>
    <xf numFmtId="3" fontId="0" fillId="0" borderId="0" xfId="0" applyNumberFormat="1"/>
    <xf numFmtId="0" fontId="5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3" fontId="0" fillId="0" borderId="0" xfId="0" applyNumberFormat="1" applyFill="1"/>
    <xf numFmtId="168" fontId="0" fillId="0" borderId="0" xfId="1" applyNumberFormat="1" applyFont="1"/>
    <xf numFmtId="168" fontId="5" fillId="0" borderId="0" xfId="1" applyNumberFormat="1" applyFont="1"/>
    <xf numFmtId="3" fontId="5" fillId="0" borderId="0" xfId="0" applyNumberFormat="1" applyFon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Continuous"/>
    </xf>
    <xf numFmtId="44" fontId="5" fillId="0" borderId="0" xfId="2" applyFont="1"/>
    <xf numFmtId="44" fontId="0" fillId="0" borderId="0" xfId="0" applyNumberFormat="1"/>
    <xf numFmtId="170" fontId="0" fillId="0" borderId="0" xfId="2" applyNumberFormat="1" applyFont="1"/>
    <xf numFmtId="3" fontId="0" fillId="0" borderId="0" xfId="0" applyNumberFormat="1" applyBorder="1"/>
    <xf numFmtId="171" fontId="0" fillId="4" borderId="0" xfId="2" applyNumberFormat="1" applyFont="1" applyFill="1"/>
    <xf numFmtId="10" fontId="5" fillId="0" borderId="0" xfId="6" applyNumberFormat="1" applyFont="1" applyFill="1"/>
    <xf numFmtId="168" fontId="0" fillId="0" borderId="0" xfId="1" applyNumberFormat="1" applyFont="1" applyAlignment="1">
      <alignment horizontal="center"/>
    </xf>
    <xf numFmtId="175" fontId="5" fillId="0" borderId="0" xfId="2" applyNumberFormat="1" applyFont="1"/>
    <xf numFmtId="175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Fill="1" applyBorder="1"/>
    <xf numFmtId="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/>
    <xf numFmtId="4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70" fontId="0" fillId="0" borderId="3" xfId="2" applyNumberFormat="1" applyFont="1" applyBorder="1"/>
    <xf numFmtId="170" fontId="0" fillId="0" borderId="4" xfId="2" applyNumberFormat="1" applyFont="1" applyBorder="1"/>
    <xf numFmtId="44" fontId="0" fillId="0" borderId="0" xfId="2" applyFont="1"/>
    <xf numFmtId="44" fontId="0" fillId="0" borderId="0" xfId="2" applyFont="1" applyAlignment="1">
      <alignment horizontal="center"/>
    </xf>
    <xf numFmtId="44" fontId="0" fillId="0" borderId="2" xfId="2" applyFont="1" applyBorder="1" applyAlignment="1">
      <alignment horizontal="center"/>
    </xf>
    <xf numFmtId="171" fontId="0" fillId="0" borderId="0" xfId="2" applyNumberFormat="1" applyFont="1"/>
    <xf numFmtId="44" fontId="6" fillId="0" borderId="3" xfId="2" applyFont="1" applyBorder="1"/>
    <xf numFmtId="44" fontId="0" fillId="0" borderId="3" xfId="2" applyFont="1" applyBorder="1"/>
  </cellXfs>
  <cellStyles count="9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" xfId="6" builtinId="5"/>
    <cellStyle name="Percent [2]" xfId="7"/>
    <cellStyle name="Times New Roman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N49"/>
  <sheetViews>
    <sheetView tabSelected="1" topLeftCell="AH19" workbookViewId="0">
      <selection activeCell="AO48" sqref="AO48"/>
    </sheetView>
  </sheetViews>
  <sheetFormatPr defaultRowHeight="12.75" x14ac:dyDescent="0.2"/>
  <cols>
    <col min="1" max="1" width="23.85546875" customWidth="1"/>
    <col min="2" max="2" width="12.7109375" customWidth="1"/>
    <col min="3" max="3" width="11" customWidth="1"/>
    <col min="4" max="4" width="9.28515625" bestFit="1" customWidth="1"/>
    <col min="15" max="15" width="9.28515625" bestFit="1" customWidth="1"/>
    <col min="16" max="16" width="9.28515625" customWidth="1"/>
    <col min="35" max="35" width="11.28515625" bestFit="1" customWidth="1"/>
    <col min="36" max="36" width="10.28515625" bestFit="1" customWidth="1"/>
    <col min="37" max="37" width="4.7109375" customWidth="1"/>
    <col min="38" max="38" width="11.7109375" style="42" bestFit="1" customWidth="1"/>
    <col min="39" max="39" width="4.42578125" customWidth="1"/>
    <col min="40" max="40" width="12.28515625" bestFit="1" customWidth="1"/>
    <col min="41" max="41" width="11.28515625" customWidth="1"/>
    <col min="42" max="42" width="10.85546875" customWidth="1"/>
    <col min="43" max="43" width="10.28515625" bestFit="1" customWidth="1"/>
    <col min="44" max="44" width="10.140625" customWidth="1"/>
    <col min="45" max="45" width="12.28515625" bestFit="1" customWidth="1"/>
    <col min="47" max="47" width="12.28515625" customWidth="1"/>
    <col min="50" max="50" width="10.42578125" customWidth="1"/>
    <col min="51" max="51" width="10.7109375" customWidth="1"/>
    <col min="53" max="53" width="11.7109375" customWidth="1"/>
    <col min="54" max="54" width="11.140625" customWidth="1"/>
    <col min="55" max="55" width="11.85546875" customWidth="1"/>
    <col min="57" max="57" width="10.140625" customWidth="1"/>
    <col min="59" max="59" width="11" style="13" customWidth="1"/>
    <col min="60" max="60" width="10.7109375" customWidth="1"/>
    <col min="61" max="61" width="11.85546875" customWidth="1"/>
    <col min="62" max="62" width="10.7109375" customWidth="1"/>
    <col min="66" max="66" width="11.5703125" customWidth="1"/>
  </cols>
  <sheetData>
    <row r="1" spans="1:92" x14ac:dyDescent="0.2">
      <c r="A1" t="s">
        <v>28</v>
      </c>
    </row>
    <row r="2" spans="1:92" x14ac:dyDescent="0.2">
      <c r="M2" s="3"/>
      <c r="BG2" s="12"/>
      <c r="BH2" s="6"/>
      <c r="BI2" s="6"/>
      <c r="BJ2" s="6"/>
    </row>
    <row r="3" spans="1:92" x14ac:dyDescent="0.2">
      <c r="A3" s="14" t="s">
        <v>8</v>
      </c>
      <c r="B3" s="14" t="s">
        <v>29</v>
      </c>
      <c r="C3" s="26">
        <v>1.37E-2</v>
      </c>
      <c r="AF3" t="s">
        <v>41</v>
      </c>
      <c r="BG3" s="12"/>
      <c r="BH3" s="6"/>
      <c r="BI3" s="6"/>
      <c r="BJ3" s="6"/>
    </row>
    <row r="4" spans="1:92" x14ac:dyDescent="0.2">
      <c r="A4" t="s">
        <v>36</v>
      </c>
      <c r="B4" t="s">
        <v>30</v>
      </c>
      <c r="C4" s="17">
        <f>C5*(1+C3)</f>
        <v>6173.433</v>
      </c>
      <c r="BG4" s="12"/>
      <c r="BH4" s="6"/>
      <c r="BI4" s="6"/>
      <c r="BJ4" s="6"/>
    </row>
    <row r="5" spans="1:92" x14ac:dyDescent="0.2">
      <c r="A5" t="s">
        <v>37</v>
      </c>
      <c r="B5" t="s">
        <v>30</v>
      </c>
      <c r="C5" s="17">
        <v>6090</v>
      </c>
      <c r="BG5" s="12"/>
      <c r="BH5" s="6"/>
      <c r="BI5" s="6"/>
      <c r="BJ5" s="6"/>
    </row>
    <row r="6" spans="1:92" x14ac:dyDescent="0.2">
      <c r="A6" t="s">
        <v>31</v>
      </c>
      <c r="B6" t="s">
        <v>38</v>
      </c>
      <c r="C6" s="28">
        <v>2.3645</v>
      </c>
      <c r="D6" s="16"/>
      <c r="BG6" s="12"/>
      <c r="BH6" s="6"/>
      <c r="BI6" s="6"/>
      <c r="BJ6" s="6"/>
    </row>
    <row r="7" spans="1:92" x14ac:dyDescent="0.2">
      <c r="A7" t="s">
        <v>33</v>
      </c>
      <c r="B7" t="s">
        <v>32</v>
      </c>
      <c r="C7" s="28">
        <v>4.3999999999999997E-2</v>
      </c>
      <c r="D7" s="16"/>
      <c r="BG7" s="12"/>
      <c r="BH7" s="6"/>
      <c r="BI7" s="6"/>
      <c r="BJ7" s="6"/>
    </row>
    <row r="8" spans="1:92" x14ac:dyDescent="0.2">
      <c r="L8" s="1" t="s">
        <v>0</v>
      </c>
      <c r="M8" s="1" t="s">
        <v>1</v>
      </c>
      <c r="O8" t="s">
        <v>13</v>
      </c>
      <c r="P8" t="s">
        <v>13</v>
      </c>
      <c r="R8" t="s">
        <v>14</v>
      </c>
      <c r="U8" s="20" t="s">
        <v>16</v>
      </c>
      <c r="V8" s="20"/>
      <c r="X8" s="14" t="s">
        <v>15</v>
      </c>
      <c r="Z8" s="20" t="s">
        <v>18</v>
      </c>
      <c r="AA8" s="20"/>
      <c r="AC8" t="s">
        <v>19</v>
      </c>
      <c r="AF8" t="s">
        <v>23</v>
      </c>
      <c r="AI8" t="s">
        <v>20</v>
      </c>
      <c r="AL8" s="43" t="s">
        <v>42</v>
      </c>
      <c r="AN8" t="s">
        <v>24</v>
      </c>
      <c r="AP8" t="s">
        <v>26</v>
      </c>
      <c r="AQ8" t="s">
        <v>27</v>
      </c>
      <c r="AS8" t="s">
        <v>35</v>
      </c>
      <c r="AU8" s="9"/>
      <c r="BA8" s="9"/>
      <c r="BB8" s="9"/>
      <c r="BC8" s="9"/>
      <c r="BG8" s="12"/>
      <c r="BH8" s="6"/>
      <c r="BI8" s="6"/>
      <c r="BJ8" s="6"/>
    </row>
    <row r="9" spans="1:92" x14ac:dyDescent="0.2">
      <c r="K9" s="1" t="s">
        <v>2</v>
      </c>
      <c r="L9" s="1" t="s">
        <v>3</v>
      </c>
      <c r="M9" s="1" t="s">
        <v>3</v>
      </c>
      <c r="O9" t="s">
        <v>6</v>
      </c>
      <c r="P9" t="s">
        <v>12</v>
      </c>
      <c r="R9" t="s">
        <v>6</v>
      </c>
      <c r="S9" t="s">
        <v>12</v>
      </c>
      <c r="U9" t="s">
        <v>6</v>
      </c>
      <c r="V9" t="s">
        <v>12</v>
      </c>
      <c r="X9" s="14" t="s">
        <v>9</v>
      </c>
      <c r="Y9" s="14"/>
      <c r="Z9" s="14" t="s">
        <v>6</v>
      </c>
      <c r="AA9" s="14" t="s">
        <v>12</v>
      </c>
      <c r="AC9" t="s">
        <v>6</v>
      </c>
      <c r="AD9" t="s">
        <v>12</v>
      </c>
      <c r="AF9" t="s">
        <v>6</v>
      </c>
      <c r="AG9" t="s">
        <v>12</v>
      </c>
      <c r="AI9" t="s">
        <v>6</v>
      </c>
      <c r="AJ9" t="s">
        <v>21</v>
      </c>
      <c r="AL9" s="43" t="s">
        <v>43</v>
      </c>
      <c r="AN9" t="s">
        <v>25</v>
      </c>
      <c r="AP9" t="s">
        <v>27</v>
      </c>
      <c r="AQ9" t="s">
        <v>34</v>
      </c>
      <c r="AS9" t="s">
        <v>7</v>
      </c>
      <c r="BG9" s="12"/>
      <c r="BH9" s="10"/>
      <c r="BI9" s="10"/>
      <c r="BJ9" s="6"/>
    </row>
    <row r="10" spans="1:92" x14ac:dyDescent="0.2">
      <c r="D10" s="30">
        <v>5403</v>
      </c>
      <c r="E10" s="30">
        <v>5401</v>
      </c>
      <c r="F10" s="30">
        <v>5402</v>
      </c>
      <c r="G10" s="30">
        <v>5404</v>
      </c>
      <c r="H10" s="30">
        <v>5405</v>
      </c>
      <c r="I10" s="30">
        <v>5406</v>
      </c>
      <c r="J10" s="31" t="s">
        <v>5</v>
      </c>
      <c r="K10" s="32" t="s">
        <v>4</v>
      </c>
      <c r="L10" s="32" t="s">
        <v>4</v>
      </c>
      <c r="M10" s="32" t="s">
        <v>4</v>
      </c>
      <c r="N10" s="30"/>
      <c r="O10" s="30" t="s">
        <v>10</v>
      </c>
      <c r="P10" s="30" t="s">
        <v>10</v>
      </c>
      <c r="Q10" s="30"/>
      <c r="R10" s="30" t="s">
        <v>10</v>
      </c>
      <c r="S10" s="30" t="s">
        <v>10</v>
      </c>
      <c r="T10" s="30"/>
      <c r="U10" s="33" t="s">
        <v>10</v>
      </c>
      <c r="V10" s="33" t="s">
        <v>10</v>
      </c>
      <c r="W10" s="30"/>
      <c r="X10" s="30" t="s">
        <v>17</v>
      </c>
      <c r="Y10" s="34"/>
      <c r="Z10" s="34" t="s">
        <v>10</v>
      </c>
      <c r="AA10" s="34" t="s">
        <v>10</v>
      </c>
      <c r="AB10" s="30"/>
      <c r="AC10" s="30" t="s">
        <v>10</v>
      </c>
      <c r="AD10" s="30" t="s">
        <v>10</v>
      </c>
      <c r="AE10" s="30"/>
      <c r="AF10" s="30" t="s">
        <v>22</v>
      </c>
      <c r="AG10" s="30" t="s">
        <v>22</v>
      </c>
      <c r="AH10" s="30"/>
      <c r="AI10" s="30" t="s">
        <v>22</v>
      </c>
      <c r="AJ10" s="30" t="s">
        <v>22</v>
      </c>
      <c r="AK10" s="30"/>
      <c r="AL10" s="44" t="s">
        <v>44</v>
      </c>
      <c r="AM10" s="30"/>
      <c r="AN10" s="30" t="s">
        <v>22</v>
      </c>
      <c r="AO10" s="30"/>
      <c r="AP10" s="30" t="s">
        <v>10</v>
      </c>
      <c r="AQ10" s="30" t="s">
        <v>10</v>
      </c>
      <c r="AR10" s="30"/>
      <c r="AS10" s="30" t="s">
        <v>22</v>
      </c>
    </row>
    <row r="11" spans="1:92" x14ac:dyDescent="0.2">
      <c r="Q11" t="s">
        <v>11</v>
      </c>
      <c r="R11" s="21">
        <v>0</v>
      </c>
      <c r="S11" s="21">
        <v>5.66</v>
      </c>
      <c r="X11" s="14"/>
      <c r="Y11" s="14"/>
      <c r="Z11" s="14"/>
      <c r="AA11" s="14"/>
      <c r="AC11" s="21">
        <v>3.27</v>
      </c>
      <c r="AD11" s="21">
        <v>3.86</v>
      </c>
      <c r="AL11" s="45">
        <v>0.115</v>
      </c>
      <c r="AQ11" s="29"/>
      <c r="BG11" s="25"/>
    </row>
    <row r="12" spans="1:92" x14ac:dyDescent="0.2">
      <c r="B12" s="2"/>
      <c r="C12" s="2">
        <v>35612</v>
      </c>
      <c r="D12" s="18">
        <v>1913</v>
      </c>
      <c r="E12" s="18">
        <v>628</v>
      </c>
      <c r="F12" s="18">
        <v>626</v>
      </c>
      <c r="G12" s="18">
        <v>782</v>
      </c>
      <c r="H12" s="18">
        <v>1089</v>
      </c>
      <c r="I12" s="18">
        <v>0</v>
      </c>
      <c r="J12" s="18">
        <v>0</v>
      </c>
      <c r="K12" s="3">
        <f>SUM(D12:J12)</f>
        <v>5038</v>
      </c>
      <c r="L12" s="3">
        <f>K12*1.016</f>
        <v>5118.6080000000002</v>
      </c>
      <c r="M12" s="15">
        <f>L12*(1+$C$3)</f>
        <v>5188.7329296000007</v>
      </c>
      <c r="O12" s="17">
        <v>0</v>
      </c>
      <c r="P12" s="17">
        <v>0</v>
      </c>
      <c r="R12" s="4">
        <v>0</v>
      </c>
      <c r="S12" s="4">
        <v>70</v>
      </c>
      <c r="U12" s="5">
        <f t="shared" ref="U12:U42" si="0">IF(M12&gt;$C$4,$C$4,M12)</f>
        <v>5188.7329296000007</v>
      </c>
      <c r="V12" s="3">
        <f t="shared" ref="V12:V42" si="1">IF(U12&gt;M12,0,((M12-U12)*(1-0.01732)))</f>
        <v>0</v>
      </c>
      <c r="X12" s="15">
        <f>IF(V12&gt;S12,0,V12-S12)</f>
        <v>-70</v>
      </c>
      <c r="Y12" s="15"/>
      <c r="Z12" s="19">
        <f t="shared" ref="Z12:Z42" si="2">U12+X12*(1+$C$3)</f>
        <v>5117.7739296000009</v>
      </c>
      <c r="AA12" s="15">
        <f t="shared" ref="AA12:AA42" si="3">V12-X12</f>
        <v>70</v>
      </c>
      <c r="AC12" s="3">
        <f>Z12-O12-R12</f>
        <v>5117.7739296000009</v>
      </c>
      <c r="AD12" s="3">
        <f>AA12-P12-S12</f>
        <v>0</v>
      </c>
      <c r="AF12" s="22">
        <f>R12*R$11</f>
        <v>0</v>
      </c>
      <c r="AG12" s="22">
        <f>S12*S$11</f>
        <v>396.2</v>
      </c>
      <c r="AI12" s="22">
        <f>AC12*AC$11</f>
        <v>16735.120749792004</v>
      </c>
      <c r="AJ12" s="22">
        <f>AD12*AD$11</f>
        <v>0</v>
      </c>
      <c r="AK12" s="22"/>
      <c r="AL12" s="42">
        <f>L12*$AL$11</f>
        <v>588.63992000000007</v>
      </c>
      <c r="AN12" s="23">
        <f>AJ12+AI12+AG12+AF12</f>
        <v>17131.320749792005</v>
      </c>
      <c r="AO12" s="23"/>
      <c r="AP12" s="27">
        <f t="shared" ref="AP12:AP42" si="4">$C$4-Z12</f>
        <v>1055.6590703999991</v>
      </c>
      <c r="AQ12" s="7"/>
      <c r="AR12" s="5"/>
      <c r="AS12" s="5"/>
      <c r="AT12" s="5"/>
      <c r="AU12" s="6"/>
      <c r="AX12" s="5"/>
      <c r="AY12" s="19"/>
      <c r="AZ12" s="14"/>
      <c r="BA12" s="19"/>
      <c r="BB12" s="19"/>
      <c r="BC12" s="19"/>
      <c r="BD12" s="14"/>
      <c r="BE12" s="19"/>
      <c r="BF12" s="14"/>
      <c r="BG12" s="35"/>
      <c r="BH12" s="35"/>
      <c r="BI12" s="36"/>
      <c r="BJ12" s="37"/>
      <c r="BK12" s="14"/>
      <c r="BL12" s="38"/>
      <c r="BM12" s="14"/>
      <c r="BN12" s="37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</row>
    <row r="13" spans="1:92" x14ac:dyDescent="0.2">
      <c r="B13" s="2"/>
      <c r="C13" s="2">
        <v>35613</v>
      </c>
      <c r="D13" s="18">
        <v>1909</v>
      </c>
      <c r="E13" s="18">
        <v>632</v>
      </c>
      <c r="F13" s="18">
        <v>630</v>
      </c>
      <c r="G13" s="18">
        <v>781</v>
      </c>
      <c r="H13" s="18">
        <v>1080</v>
      </c>
      <c r="I13" s="18">
        <v>1</v>
      </c>
      <c r="J13" s="18">
        <v>16</v>
      </c>
      <c r="K13" s="3">
        <f t="shared" ref="K13:K42" si="5">SUM(D13:J13)</f>
        <v>5049</v>
      </c>
      <c r="L13" s="3">
        <f t="shared" ref="L13:L42" si="6">K13*1.016</f>
        <v>5129.7839999999997</v>
      </c>
      <c r="M13" s="15">
        <f t="shared" ref="M13:M42" si="7">L13*(1+$C$3)</f>
        <v>5200.0620407999995</v>
      </c>
      <c r="O13" s="17">
        <v>1328</v>
      </c>
      <c r="P13" s="16">
        <f>P12</f>
        <v>0</v>
      </c>
      <c r="R13" s="16">
        <f>R12</f>
        <v>0</v>
      </c>
      <c r="S13" s="16">
        <f>S12</f>
        <v>70</v>
      </c>
      <c r="U13" s="5">
        <f t="shared" si="0"/>
        <v>5200.0620407999995</v>
      </c>
      <c r="V13" s="3">
        <f t="shared" si="1"/>
        <v>0</v>
      </c>
      <c r="X13" s="15">
        <f t="shared" ref="X13:X42" si="8">IF(V13&gt;S13,0,V13-S13)</f>
        <v>-70</v>
      </c>
      <c r="Y13" s="15"/>
      <c r="Z13" s="19">
        <f t="shared" si="2"/>
        <v>5129.1030407999997</v>
      </c>
      <c r="AA13" s="15">
        <f t="shared" si="3"/>
        <v>70</v>
      </c>
      <c r="AC13" s="3">
        <f t="shared" ref="AC13:AC42" si="9">Z13-O13-R13</f>
        <v>3801.1030407999997</v>
      </c>
      <c r="AD13" s="3">
        <f t="shared" ref="AD13:AD42" si="10">AA13-P13-S13</f>
        <v>0</v>
      </c>
      <c r="AF13" s="22">
        <f t="shared" ref="AF13:AF42" si="11">R13*R$11</f>
        <v>0</v>
      </c>
      <c r="AG13" s="22">
        <f t="shared" ref="AG13:AG42" si="12">S13*S$11</f>
        <v>396.2</v>
      </c>
      <c r="AI13" s="22">
        <f t="shared" ref="AI13:AI42" si="13">AC13*AC$11</f>
        <v>12429.606943416</v>
      </c>
      <c r="AJ13" s="22">
        <f t="shared" ref="AJ13:AJ42" si="14">AD13*AD$11</f>
        <v>0</v>
      </c>
      <c r="AK13" s="22"/>
      <c r="AL13" s="42">
        <f t="shared" ref="AL13:AL42" si="15">L13*$AL$11</f>
        <v>589.92516000000001</v>
      </c>
      <c r="AN13" s="23">
        <f t="shared" ref="AN13:AN42" si="16">AJ13+AI13+AG13+AF13</f>
        <v>12825.806943416001</v>
      </c>
      <c r="AO13" s="23"/>
      <c r="AP13" s="27">
        <f t="shared" si="4"/>
        <v>1044.3299592000003</v>
      </c>
      <c r="AQ13" s="7"/>
      <c r="AR13" s="5"/>
      <c r="AS13" s="5"/>
      <c r="AT13" s="5"/>
      <c r="AU13" s="6"/>
      <c r="AX13" s="5"/>
      <c r="AY13" s="19"/>
      <c r="AZ13" s="14"/>
      <c r="BA13" s="19"/>
      <c r="BB13" s="19"/>
      <c r="BC13" s="19"/>
      <c r="BD13" s="14"/>
      <c r="BE13" s="19"/>
      <c r="BF13" s="14"/>
      <c r="BG13" s="35"/>
      <c r="BH13" s="35"/>
      <c r="BI13" s="36"/>
      <c r="BJ13" s="37"/>
      <c r="BK13" s="14"/>
      <c r="BL13" s="38"/>
      <c r="BM13" s="14"/>
      <c r="BN13" s="37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</row>
    <row r="14" spans="1:92" x14ac:dyDescent="0.2">
      <c r="B14" s="2"/>
      <c r="C14" s="2">
        <v>35614</v>
      </c>
      <c r="D14" s="18">
        <v>1719</v>
      </c>
      <c r="E14" s="18">
        <v>577</v>
      </c>
      <c r="F14" s="18">
        <v>575</v>
      </c>
      <c r="G14" s="18">
        <v>745</v>
      </c>
      <c r="H14" s="18">
        <v>1004</v>
      </c>
      <c r="I14" s="18">
        <v>0</v>
      </c>
      <c r="J14" s="18">
        <v>28</v>
      </c>
      <c r="K14" s="3">
        <f t="shared" si="5"/>
        <v>4648</v>
      </c>
      <c r="L14" s="3">
        <f t="shared" si="6"/>
        <v>4722.3680000000004</v>
      </c>
      <c r="M14" s="15">
        <f t="shared" si="7"/>
        <v>4787.0644416000005</v>
      </c>
      <c r="O14" s="17">
        <v>1495</v>
      </c>
      <c r="P14" s="16">
        <f t="shared" ref="P14:P42" si="17">P13</f>
        <v>0</v>
      </c>
      <c r="R14" s="16">
        <f t="shared" ref="R14:R42" si="18">R13</f>
        <v>0</v>
      </c>
      <c r="S14" s="16">
        <f t="shared" ref="S14:S42" si="19">S13</f>
        <v>70</v>
      </c>
      <c r="U14" s="5">
        <f t="shared" si="0"/>
        <v>4787.0644416000005</v>
      </c>
      <c r="V14" s="3">
        <f t="shared" si="1"/>
        <v>0</v>
      </c>
      <c r="X14" s="15">
        <f t="shared" si="8"/>
        <v>-70</v>
      </c>
      <c r="Y14" s="15"/>
      <c r="Z14" s="19">
        <f t="shared" si="2"/>
        <v>4716.1054416000006</v>
      </c>
      <c r="AA14" s="15">
        <f t="shared" si="3"/>
        <v>70</v>
      </c>
      <c r="AC14" s="3">
        <f t="shared" si="9"/>
        <v>3221.1054416000006</v>
      </c>
      <c r="AD14" s="3">
        <f t="shared" si="10"/>
        <v>0</v>
      </c>
      <c r="AF14" s="22">
        <f t="shared" si="11"/>
        <v>0</v>
      </c>
      <c r="AG14" s="22">
        <f t="shared" si="12"/>
        <v>396.2</v>
      </c>
      <c r="AI14" s="22">
        <f t="shared" si="13"/>
        <v>10533.014794032002</v>
      </c>
      <c r="AJ14" s="22">
        <f t="shared" si="14"/>
        <v>0</v>
      </c>
      <c r="AK14" s="22"/>
      <c r="AL14" s="42">
        <f t="shared" si="15"/>
        <v>543.0723200000001</v>
      </c>
      <c r="AN14" s="23">
        <f t="shared" si="16"/>
        <v>10929.214794032003</v>
      </c>
      <c r="AO14" s="23"/>
      <c r="AP14" s="27">
        <f t="shared" si="4"/>
        <v>1457.3275583999994</v>
      </c>
      <c r="AQ14" s="7"/>
      <c r="AR14" s="5"/>
      <c r="AS14" s="5"/>
      <c r="AT14" s="5"/>
      <c r="AU14" s="6"/>
      <c r="AX14" s="5"/>
      <c r="AY14" s="19"/>
      <c r="AZ14" s="14"/>
      <c r="BA14" s="19"/>
      <c r="BB14" s="19"/>
      <c r="BC14" s="19"/>
      <c r="BD14" s="14"/>
      <c r="BE14" s="19"/>
      <c r="BF14" s="14"/>
      <c r="BG14" s="35"/>
      <c r="BH14" s="35"/>
      <c r="BI14" s="36"/>
      <c r="BJ14" s="37"/>
      <c r="BK14" s="14"/>
      <c r="BL14" s="38"/>
      <c r="BM14" s="14"/>
      <c r="BN14" s="37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</row>
    <row r="15" spans="1:92" x14ac:dyDescent="0.2">
      <c r="B15" s="2"/>
      <c r="C15" s="2">
        <v>35615</v>
      </c>
      <c r="D15" s="18">
        <v>1782</v>
      </c>
      <c r="E15" s="18">
        <v>542</v>
      </c>
      <c r="F15" s="18">
        <v>541</v>
      </c>
      <c r="G15" s="18">
        <v>748</v>
      </c>
      <c r="H15" s="18">
        <v>1017</v>
      </c>
      <c r="I15" s="18">
        <v>0</v>
      </c>
      <c r="J15" s="18">
        <v>1</v>
      </c>
      <c r="K15" s="3">
        <f t="shared" si="5"/>
        <v>4631</v>
      </c>
      <c r="L15" s="3">
        <f t="shared" si="6"/>
        <v>4705.0960000000005</v>
      </c>
      <c r="M15" s="15">
        <f t="shared" si="7"/>
        <v>4769.5558152000003</v>
      </c>
      <c r="O15" s="17">
        <v>1500</v>
      </c>
      <c r="P15" s="16">
        <f t="shared" si="17"/>
        <v>0</v>
      </c>
      <c r="R15" s="16">
        <f t="shared" si="18"/>
        <v>0</v>
      </c>
      <c r="S15" s="16">
        <f t="shared" si="19"/>
        <v>70</v>
      </c>
      <c r="U15" s="5">
        <f t="shared" si="0"/>
        <v>4769.5558152000003</v>
      </c>
      <c r="V15" s="3">
        <f t="shared" si="1"/>
        <v>0</v>
      </c>
      <c r="X15" s="15">
        <f t="shared" si="8"/>
        <v>-70</v>
      </c>
      <c r="Y15" s="15"/>
      <c r="Z15" s="19">
        <f t="shared" si="2"/>
        <v>4698.5968152000005</v>
      </c>
      <c r="AA15" s="15">
        <f t="shared" si="3"/>
        <v>70</v>
      </c>
      <c r="AC15" s="3">
        <f t="shared" si="9"/>
        <v>3198.5968152000005</v>
      </c>
      <c r="AD15" s="3">
        <f t="shared" si="10"/>
        <v>0</v>
      </c>
      <c r="AF15" s="22">
        <f t="shared" si="11"/>
        <v>0</v>
      </c>
      <c r="AG15" s="22">
        <f t="shared" si="12"/>
        <v>396.2</v>
      </c>
      <c r="AI15" s="22">
        <f t="shared" si="13"/>
        <v>10459.411585704001</v>
      </c>
      <c r="AJ15" s="22">
        <f t="shared" si="14"/>
        <v>0</v>
      </c>
      <c r="AK15" s="22"/>
      <c r="AL15" s="42">
        <f t="shared" si="15"/>
        <v>541.08604000000003</v>
      </c>
      <c r="AN15" s="23">
        <f t="shared" si="16"/>
        <v>10855.611585704002</v>
      </c>
      <c r="AO15" s="23"/>
      <c r="AP15" s="27">
        <f t="shared" si="4"/>
        <v>1474.8361847999995</v>
      </c>
      <c r="AQ15" s="7"/>
      <c r="AR15" s="5"/>
      <c r="AS15" s="5"/>
      <c r="AT15" s="5"/>
      <c r="AU15" s="6"/>
      <c r="AX15" s="5"/>
      <c r="AY15" s="19"/>
      <c r="AZ15" s="14"/>
      <c r="BA15" s="19"/>
      <c r="BB15" s="19"/>
      <c r="BC15" s="19"/>
      <c r="BD15" s="14"/>
      <c r="BE15" s="19"/>
      <c r="BF15" s="14"/>
      <c r="BG15" s="35"/>
      <c r="BH15" s="35"/>
      <c r="BI15" s="36"/>
      <c r="BJ15" s="37"/>
      <c r="BK15" s="14"/>
      <c r="BL15" s="38"/>
      <c r="BM15" s="14"/>
      <c r="BN15" s="37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</row>
    <row r="16" spans="1:92" x14ac:dyDescent="0.2">
      <c r="B16" s="2"/>
      <c r="C16" s="2">
        <v>35616</v>
      </c>
      <c r="D16" s="18">
        <v>1988</v>
      </c>
      <c r="E16" s="18">
        <v>610</v>
      </c>
      <c r="F16" s="18">
        <v>609</v>
      </c>
      <c r="G16" s="18">
        <v>799</v>
      </c>
      <c r="H16" s="18">
        <v>1119</v>
      </c>
      <c r="I16" s="18">
        <v>2</v>
      </c>
      <c r="J16" s="18">
        <v>24</v>
      </c>
      <c r="K16" s="3">
        <f t="shared" si="5"/>
        <v>5151</v>
      </c>
      <c r="L16" s="3">
        <f t="shared" si="6"/>
        <v>5233.4160000000002</v>
      </c>
      <c r="M16" s="15">
        <f t="shared" si="7"/>
        <v>5305.1137992000004</v>
      </c>
      <c r="O16" s="16">
        <f t="shared" ref="O16:O42" si="20">O15</f>
        <v>1500</v>
      </c>
      <c r="P16" s="16">
        <f t="shared" si="17"/>
        <v>0</v>
      </c>
      <c r="R16" s="16">
        <f t="shared" si="18"/>
        <v>0</v>
      </c>
      <c r="S16" s="16">
        <f t="shared" si="19"/>
        <v>70</v>
      </c>
      <c r="U16" s="5">
        <f t="shared" si="0"/>
        <v>5305.1137992000004</v>
      </c>
      <c r="V16" s="3">
        <f t="shared" si="1"/>
        <v>0</v>
      </c>
      <c r="X16" s="15">
        <f t="shared" si="8"/>
        <v>-70</v>
      </c>
      <c r="Y16" s="15"/>
      <c r="Z16" s="19">
        <f t="shared" si="2"/>
        <v>5234.1547992000005</v>
      </c>
      <c r="AA16" s="15">
        <f t="shared" si="3"/>
        <v>70</v>
      </c>
      <c r="AC16" s="3">
        <f t="shared" si="9"/>
        <v>3734.1547992000005</v>
      </c>
      <c r="AD16" s="3">
        <f t="shared" si="10"/>
        <v>0</v>
      </c>
      <c r="AF16" s="22">
        <f t="shared" si="11"/>
        <v>0</v>
      </c>
      <c r="AG16" s="22">
        <f t="shared" si="12"/>
        <v>396.2</v>
      </c>
      <c r="AI16" s="22">
        <f t="shared" si="13"/>
        <v>12210.686193384001</v>
      </c>
      <c r="AJ16" s="22">
        <f t="shared" si="14"/>
        <v>0</v>
      </c>
      <c r="AK16" s="22"/>
      <c r="AL16" s="42">
        <f t="shared" si="15"/>
        <v>601.84284000000002</v>
      </c>
      <c r="AN16" s="23">
        <f t="shared" si="16"/>
        <v>12606.886193384002</v>
      </c>
      <c r="AO16" s="23"/>
      <c r="AP16" s="27">
        <f t="shared" si="4"/>
        <v>939.27820079999947</v>
      </c>
      <c r="AQ16" s="7"/>
      <c r="AR16" s="5"/>
      <c r="AS16" s="5"/>
      <c r="AT16" s="5"/>
      <c r="AU16" s="6"/>
      <c r="AX16" s="5"/>
      <c r="AY16" s="19"/>
      <c r="AZ16" s="14"/>
      <c r="BA16" s="19"/>
      <c r="BB16" s="19"/>
      <c r="BC16" s="19"/>
      <c r="BD16" s="14"/>
      <c r="BE16" s="19"/>
      <c r="BF16" s="14"/>
      <c r="BG16" s="35"/>
      <c r="BH16" s="35"/>
      <c r="BI16" s="36"/>
      <c r="BJ16" s="37"/>
      <c r="BK16" s="14"/>
      <c r="BL16" s="38"/>
      <c r="BM16" s="14"/>
      <c r="BN16" s="37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</row>
    <row r="17" spans="2:92" x14ac:dyDescent="0.2">
      <c r="B17" s="2"/>
      <c r="C17" s="2">
        <v>35617</v>
      </c>
      <c r="D17" s="18">
        <v>2096</v>
      </c>
      <c r="E17" s="18">
        <v>645</v>
      </c>
      <c r="F17" s="18">
        <v>643</v>
      </c>
      <c r="G17" s="18">
        <v>821</v>
      </c>
      <c r="H17" s="18">
        <v>1165</v>
      </c>
      <c r="I17" s="18">
        <v>2</v>
      </c>
      <c r="J17" s="18">
        <v>13</v>
      </c>
      <c r="K17" s="3">
        <f t="shared" si="5"/>
        <v>5385</v>
      </c>
      <c r="L17" s="3">
        <f t="shared" si="6"/>
        <v>5471.16</v>
      </c>
      <c r="M17" s="15">
        <f t="shared" si="7"/>
        <v>5546.1148920000005</v>
      </c>
      <c r="O17" s="16">
        <f t="shared" si="20"/>
        <v>1500</v>
      </c>
      <c r="P17" s="16">
        <f t="shared" si="17"/>
        <v>0</v>
      </c>
      <c r="R17" s="16">
        <f t="shared" si="18"/>
        <v>0</v>
      </c>
      <c r="S17" s="16">
        <f t="shared" si="19"/>
        <v>70</v>
      </c>
      <c r="U17" s="5">
        <f t="shared" si="0"/>
        <v>5546.1148920000005</v>
      </c>
      <c r="V17" s="3">
        <f t="shared" si="1"/>
        <v>0</v>
      </c>
      <c r="X17" s="15">
        <f t="shared" si="8"/>
        <v>-70</v>
      </c>
      <c r="Y17" s="15"/>
      <c r="Z17" s="19">
        <f t="shared" si="2"/>
        <v>5475.1558920000007</v>
      </c>
      <c r="AA17" s="15">
        <f t="shared" si="3"/>
        <v>70</v>
      </c>
      <c r="AC17" s="3">
        <f t="shared" si="9"/>
        <v>3975.1558920000007</v>
      </c>
      <c r="AD17" s="3">
        <f t="shared" si="10"/>
        <v>0</v>
      </c>
      <c r="AF17" s="22">
        <f t="shared" si="11"/>
        <v>0</v>
      </c>
      <c r="AG17" s="22">
        <f t="shared" si="12"/>
        <v>396.2</v>
      </c>
      <c r="AI17" s="22">
        <f t="shared" si="13"/>
        <v>12998.759766840003</v>
      </c>
      <c r="AJ17" s="22">
        <f t="shared" si="14"/>
        <v>0</v>
      </c>
      <c r="AK17" s="22"/>
      <c r="AL17" s="42">
        <f t="shared" si="15"/>
        <v>629.18340000000001</v>
      </c>
      <c r="AN17" s="23">
        <f t="shared" si="16"/>
        <v>13394.959766840004</v>
      </c>
      <c r="AO17" s="23"/>
      <c r="AP17" s="27">
        <f t="shared" si="4"/>
        <v>698.27710799999932</v>
      </c>
      <c r="AQ17" s="7"/>
      <c r="AR17" s="5"/>
      <c r="AS17" s="5"/>
      <c r="AT17" s="5"/>
      <c r="AU17" s="6"/>
      <c r="AX17" s="5"/>
      <c r="AY17" s="19"/>
      <c r="AZ17" s="14"/>
      <c r="BA17" s="19"/>
      <c r="BB17" s="19"/>
      <c r="BC17" s="19"/>
      <c r="BD17" s="14"/>
      <c r="BE17" s="19"/>
      <c r="BF17" s="14"/>
      <c r="BG17" s="35"/>
      <c r="BH17" s="35"/>
      <c r="BI17" s="36"/>
      <c r="BJ17" s="37"/>
      <c r="BK17" s="14"/>
      <c r="BL17" s="38"/>
      <c r="BM17" s="14"/>
      <c r="BN17" s="37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</row>
    <row r="18" spans="2:92" x14ac:dyDescent="0.2">
      <c r="B18" s="2"/>
      <c r="C18" s="2">
        <v>35618</v>
      </c>
      <c r="D18" s="18">
        <v>2004</v>
      </c>
      <c r="E18" s="18">
        <v>611</v>
      </c>
      <c r="F18" s="18">
        <v>610</v>
      </c>
      <c r="G18" s="18">
        <v>776</v>
      </c>
      <c r="H18" s="18">
        <v>1087</v>
      </c>
      <c r="I18" s="18">
        <v>0</v>
      </c>
      <c r="J18" s="18">
        <v>3</v>
      </c>
      <c r="K18" s="3">
        <f t="shared" si="5"/>
        <v>5091</v>
      </c>
      <c r="L18" s="3">
        <f t="shared" si="6"/>
        <v>5172.4560000000001</v>
      </c>
      <c r="M18" s="15">
        <f t="shared" si="7"/>
        <v>5243.3186472000007</v>
      </c>
      <c r="O18" s="16">
        <f t="shared" si="20"/>
        <v>1500</v>
      </c>
      <c r="P18" s="16">
        <f t="shared" si="17"/>
        <v>0</v>
      </c>
      <c r="R18" s="16">
        <f t="shared" si="18"/>
        <v>0</v>
      </c>
      <c r="S18" s="16">
        <f t="shared" si="19"/>
        <v>70</v>
      </c>
      <c r="U18" s="5">
        <f t="shared" si="0"/>
        <v>5243.3186472000007</v>
      </c>
      <c r="V18" s="3">
        <f t="shared" si="1"/>
        <v>0</v>
      </c>
      <c r="X18" s="15">
        <f t="shared" si="8"/>
        <v>-70</v>
      </c>
      <c r="Y18" s="15"/>
      <c r="Z18" s="19">
        <f t="shared" si="2"/>
        <v>5172.3596472000008</v>
      </c>
      <c r="AA18" s="15">
        <f t="shared" si="3"/>
        <v>70</v>
      </c>
      <c r="AC18" s="3">
        <f t="shared" si="9"/>
        <v>3672.3596472000008</v>
      </c>
      <c r="AD18" s="3">
        <f t="shared" si="10"/>
        <v>0</v>
      </c>
      <c r="AF18" s="22">
        <f t="shared" si="11"/>
        <v>0</v>
      </c>
      <c r="AG18" s="22">
        <f t="shared" si="12"/>
        <v>396.2</v>
      </c>
      <c r="AI18" s="22">
        <f t="shared" si="13"/>
        <v>12008.616046344003</v>
      </c>
      <c r="AJ18" s="22">
        <f t="shared" si="14"/>
        <v>0</v>
      </c>
      <c r="AK18" s="22"/>
      <c r="AL18" s="42">
        <f t="shared" si="15"/>
        <v>594.83244000000002</v>
      </c>
      <c r="AN18" s="23">
        <f t="shared" si="16"/>
        <v>12404.816046344004</v>
      </c>
      <c r="AO18" s="23"/>
      <c r="AP18" s="27">
        <f t="shared" si="4"/>
        <v>1001.0733527999992</v>
      </c>
      <c r="AQ18" s="7"/>
      <c r="AR18" s="5"/>
      <c r="AS18" s="5"/>
      <c r="AT18" s="5"/>
      <c r="AU18" s="6"/>
      <c r="AX18" s="5"/>
      <c r="AY18" s="19"/>
      <c r="AZ18" s="14"/>
      <c r="BA18" s="19"/>
      <c r="BB18" s="19"/>
      <c r="BC18" s="19"/>
      <c r="BD18" s="14"/>
      <c r="BE18" s="19"/>
      <c r="BF18" s="14"/>
      <c r="BG18" s="35"/>
      <c r="BH18" s="35"/>
      <c r="BI18" s="36"/>
      <c r="BJ18" s="37"/>
      <c r="BK18" s="14"/>
      <c r="BL18" s="38"/>
      <c r="BM18" s="14"/>
      <c r="BN18" s="37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</row>
    <row r="19" spans="2:92" x14ac:dyDescent="0.2">
      <c r="B19" s="2"/>
      <c r="C19" s="2">
        <v>35619</v>
      </c>
      <c r="D19" s="18">
        <v>1934</v>
      </c>
      <c r="E19" s="18">
        <v>582</v>
      </c>
      <c r="F19" s="18">
        <v>580</v>
      </c>
      <c r="G19" s="18">
        <v>765</v>
      </c>
      <c r="H19" s="18">
        <v>1068</v>
      </c>
      <c r="I19" s="18">
        <v>0</v>
      </c>
      <c r="J19" s="4">
        <v>2</v>
      </c>
      <c r="K19" s="3">
        <f t="shared" si="5"/>
        <v>4931</v>
      </c>
      <c r="L19" s="3">
        <f t="shared" si="6"/>
        <v>5009.8959999999997</v>
      </c>
      <c r="M19" s="15">
        <f t="shared" si="7"/>
        <v>5078.5315751999997</v>
      </c>
      <c r="O19" s="16">
        <f t="shared" si="20"/>
        <v>1500</v>
      </c>
      <c r="P19" s="16">
        <f t="shared" si="17"/>
        <v>0</v>
      </c>
      <c r="R19" s="16">
        <f t="shared" si="18"/>
        <v>0</v>
      </c>
      <c r="S19" s="16">
        <f t="shared" si="19"/>
        <v>70</v>
      </c>
      <c r="U19" s="5">
        <f t="shared" si="0"/>
        <v>5078.5315751999997</v>
      </c>
      <c r="V19" s="3">
        <f t="shared" si="1"/>
        <v>0</v>
      </c>
      <c r="X19" s="15">
        <f t="shared" si="8"/>
        <v>-70</v>
      </c>
      <c r="Y19" s="15"/>
      <c r="Z19" s="19">
        <f t="shared" si="2"/>
        <v>5007.5725751999998</v>
      </c>
      <c r="AA19" s="15">
        <f t="shared" si="3"/>
        <v>70</v>
      </c>
      <c r="AC19" s="3">
        <f t="shared" si="9"/>
        <v>3507.5725751999998</v>
      </c>
      <c r="AD19" s="3">
        <f t="shared" si="10"/>
        <v>0</v>
      </c>
      <c r="AF19" s="22">
        <f t="shared" si="11"/>
        <v>0</v>
      </c>
      <c r="AG19" s="22">
        <f t="shared" si="12"/>
        <v>396.2</v>
      </c>
      <c r="AI19" s="22">
        <f t="shared" si="13"/>
        <v>11469.762320903999</v>
      </c>
      <c r="AJ19" s="22">
        <f t="shared" si="14"/>
        <v>0</v>
      </c>
      <c r="AK19" s="22"/>
      <c r="AL19" s="42">
        <f t="shared" si="15"/>
        <v>576.13804000000005</v>
      </c>
      <c r="AN19" s="23">
        <f t="shared" si="16"/>
        <v>11865.962320904</v>
      </c>
      <c r="AO19" s="23"/>
      <c r="AP19" s="27">
        <f t="shared" si="4"/>
        <v>1165.8604248000001</v>
      </c>
      <c r="AQ19" s="7"/>
      <c r="AR19" s="5"/>
      <c r="AS19" s="5"/>
      <c r="AT19" s="5"/>
      <c r="AU19" s="6"/>
      <c r="AX19" s="5"/>
      <c r="AY19" s="19"/>
      <c r="AZ19" s="14"/>
      <c r="BA19" s="19"/>
      <c r="BB19" s="19"/>
      <c r="BC19" s="19"/>
      <c r="BD19" s="14"/>
      <c r="BE19" s="19"/>
      <c r="BF19" s="14"/>
      <c r="BG19" s="35"/>
      <c r="BH19" s="35"/>
      <c r="BI19" s="36"/>
      <c r="BJ19" s="37"/>
      <c r="BK19" s="14"/>
      <c r="BL19" s="38"/>
      <c r="BM19" s="14"/>
      <c r="BN19" s="37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</row>
    <row r="20" spans="2:92" x14ac:dyDescent="0.2">
      <c r="B20" s="2"/>
      <c r="C20" s="2">
        <v>35620</v>
      </c>
      <c r="D20" s="18">
        <v>2154</v>
      </c>
      <c r="E20" s="18">
        <v>654</v>
      </c>
      <c r="F20" s="18">
        <v>652</v>
      </c>
      <c r="G20" s="18">
        <v>827</v>
      </c>
      <c r="H20" s="18">
        <v>1165</v>
      </c>
      <c r="I20" s="18">
        <v>4</v>
      </c>
      <c r="J20" s="18">
        <v>17</v>
      </c>
      <c r="K20" s="3">
        <f t="shared" si="5"/>
        <v>5473</v>
      </c>
      <c r="L20" s="3">
        <f t="shared" si="6"/>
        <v>5560.5680000000002</v>
      </c>
      <c r="M20" s="15">
        <f t="shared" si="7"/>
        <v>5636.7477816000001</v>
      </c>
      <c r="O20" s="16">
        <f t="shared" si="20"/>
        <v>1500</v>
      </c>
      <c r="P20" s="16">
        <f t="shared" si="17"/>
        <v>0</v>
      </c>
      <c r="R20" s="16">
        <f t="shared" si="18"/>
        <v>0</v>
      </c>
      <c r="S20" s="16">
        <f t="shared" si="19"/>
        <v>70</v>
      </c>
      <c r="U20" s="5">
        <f t="shared" si="0"/>
        <v>5636.7477816000001</v>
      </c>
      <c r="V20" s="3">
        <f t="shared" si="1"/>
        <v>0</v>
      </c>
      <c r="X20" s="15">
        <f t="shared" si="8"/>
        <v>-70</v>
      </c>
      <c r="Y20" s="15"/>
      <c r="Z20" s="19">
        <f t="shared" si="2"/>
        <v>5565.7887816000002</v>
      </c>
      <c r="AA20" s="15">
        <f t="shared" si="3"/>
        <v>70</v>
      </c>
      <c r="AC20" s="3">
        <f t="shared" si="9"/>
        <v>4065.7887816000002</v>
      </c>
      <c r="AD20" s="3">
        <f t="shared" si="10"/>
        <v>0</v>
      </c>
      <c r="AF20" s="22">
        <f t="shared" si="11"/>
        <v>0</v>
      </c>
      <c r="AG20" s="22">
        <f t="shared" si="12"/>
        <v>396.2</v>
      </c>
      <c r="AI20" s="22">
        <f t="shared" si="13"/>
        <v>13295.129315832</v>
      </c>
      <c r="AJ20" s="22">
        <f t="shared" si="14"/>
        <v>0</v>
      </c>
      <c r="AK20" s="22"/>
      <c r="AL20" s="42">
        <f t="shared" si="15"/>
        <v>639.46532000000002</v>
      </c>
      <c r="AN20" s="23">
        <f t="shared" si="16"/>
        <v>13691.329315832001</v>
      </c>
      <c r="AO20" s="23"/>
      <c r="AP20" s="27">
        <f t="shared" si="4"/>
        <v>607.64421839999977</v>
      </c>
      <c r="AQ20" s="7"/>
      <c r="AR20" s="5"/>
      <c r="AS20" s="5"/>
      <c r="AT20" s="5"/>
      <c r="AU20" s="6"/>
      <c r="AX20" s="5"/>
      <c r="AY20" s="19"/>
      <c r="AZ20" s="14"/>
      <c r="BA20" s="19"/>
      <c r="BB20" s="19"/>
      <c r="BC20" s="19"/>
      <c r="BD20" s="14"/>
      <c r="BE20" s="19"/>
      <c r="BF20" s="14"/>
      <c r="BG20" s="35"/>
      <c r="BH20" s="35"/>
      <c r="BI20" s="36"/>
      <c r="BJ20" s="37"/>
      <c r="BK20" s="14"/>
      <c r="BL20" s="38"/>
      <c r="BM20" s="14"/>
      <c r="BN20" s="37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</row>
    <row r="21" spans="2:92" x14ac:dyDescent="0.2">
      <c r="B21" s="2"/>
      <c r="C21" s="2">
        <v>35621</v>
      </c>
      <c r="D21" s="18">
        <v>2235</v>
      </c>
      <c r="E21" s="18">
        <v>669</v>
      </c>
      <c r="F21" s="18">
        <v>668</v>
      </c>
      <c r="G21" s="18">
        <v>859</v>
      </c>
      <c r="H21" s="18">
        <v>1221</v>
      </c>
      <c r="I21" s="18">
        <v>8</v>
      </c>
      <c r="J21" s="18">
        <v>22</v>
      </c>
      <c r="K21" s="3">
        <f t="shared" si="5"/>
        <v>5682</v>
      </c>
      <c r="L21" s="3">
        <f t="shared" si="6"/>
        <v>5772.9120000000003</v>
      </c>
      <c r="M21" s="15">
        <f t="shared" si="7"/>
        <v>5852.0008944000001</v>
      </c>
      <c r="O21" s="16">
        <f t="shared" si="20"/>
        <v>1500</v>
      </c>
      <c r="P21" s="16">
        <f t="shared" si="17"/>
        <v>0</v>
      </c>
      <c r="R21" s="16">
        <f t="shared" si="18"/>
        <v>0</v>
      </c>
      <c r="S21" s="16">
        <f t="shared" si="19"/>
        <v>70</v>
      </c>
      <c r="U21" s="5">
        <f t="shared" si="0"/>
        <v>5852.0008944000001</v>
      </c>
      <c r="V21" s="3">
        <f t="shared" si="1"/>
        <v>0</v>
      </c>
      <c r="X21" s="15">
        <f t="shared" si="8"/>
        <v>-70</v>
      </c>
      <c r="Y21" s="15"/>
      <c r="Z21" s="19">
        <f t="shared" si="2"/>
        <v>5781.0418944000003</v>
      </c>
      <c r="AA21" s="15">
        <f t="shared" si="3"/>
        <v>70</v>
      </c>
      <c r="AC21" s="3">
        <f t="shared" si="9"/>
        <v>4281.0418944000003</v>
      </c>
      <c r="AD21" s="3">
        <f t="shared" si="10"/>
        <v>0</v>
      </c>
      <c r="AF21" s="22">
        <f t="shared" si="11"/>
        <v>0</v>
      </c>
      <c r="AG21" s="22">
        <f t="shared" si="12"/>
        <v>396.2</v>
      </c>
      <c r="AI21" s="22">
        <f t="shared" si="13"/>
        <v>13999.006994688001</v>
      </c>
      <c r="AJ21" s="22">
        <f t="shared" si="14"/>
        <v>0</v>
      </c>
      <c r="AK21" s="22"/>
      <c r="AL21" s="42">
        <f t="shared" si="15"/>
        <v>663.88488000000007</v>
      </c>
      <c r="AN21" s="23">
        <f t="shared" si="16"/>
        <v>14395.206994688002</v>
      </c>
      <c r="AO21" s="23"/>
      <c r="AP21" s="27">
        <f t="shared" si="4"/>
        <v>392.39110559999972</v>
      </c>
      <c r="AQ21" s="7"/>
      <c r="AR21" s="5"/>
      <c r="AS21" s="5"/>
      <c r="AT21" s="5"/>
      <c r="AU21" s="6"/>
      <c r="AX21" s="5"/>
      <c r="AY21" s="19"/>
      <c r="AZ21" s="14"/>
      <c r="BA21" s="19"/>
      <c r="BB21" s="19"/>
      <c r="BC21" s="19"/>
      <c r="BD21" s="14"/>
      <c r="BE21" s="19"/>
      <c r="BF21" s="14"/>
      <c r="BG21" s="35"/>
      <c r="BH21" s="35"/>
      <c r="BI21" s="36"/>
      <c r="BJ21" s="37"/>
      <c r="BK21" s="14"/>
      <c r="BL21" s="38"/>
      <c r="BM21" s="14"/>
      <c r="BN21" s="37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</row>
    <row r="22" spans="2:92" x14ac:dyDescent="0.2">
      <c r="B22" s="2"/>
      <c r="C22" s="2">
        <v>35622</v>
      </c>
      <c r="D22" s="18">
        <v>2376</v>
      </c>
      <c r="E22" s="18">
        <v>724</v>
      </c>
      <c r="F22" s="18">
        <v>722</v>
      </c>
      <c r="G22" s="18">
        <v>907</v>
      </c>
      <c r="H22" s="18">
        <v>1303</v>
      </c>
      <c r="I22" s="18">
        <v>13</v>
      </c>
      <c r="J22" s="18">
        <v>27</v>
      </c>
      <c r="K22" s="3">
        <f t="shared" si="5"/>
        <v>6072</v>
      </c>
      <c r="L22" s="3">
        <f t="shared" si="6"/>
        <v>6169.152</v>
      </c>
      <c r="M22" s="15">
        <f t="shared" si="7"/>
        <v>6253.6693824000004</v>
      </c>
      <c r="O22" s="16">
        <f t="shared" si="20"/>
        <v>1500</v>
      </c>
      <c r="P22" s="16">
        <f t="shared" si="17"/>
        <v>0</v>
      </c>
      <c r="R22" s="16">
        <f t="shared" si="18"/>
        <v>0</v>
      </c>
      <c r="S22" s="16">
        <f t="shared" si="19"/>
        <v>70</v>
      </c>
      <c r="U22" s="5">
        <f t="shared" si="0"/>
        <v>6173.433</v>
      </c>
      <c r="V22" s="3">
        <f t="shared" si="1"/>
        <v>78.846688256832365</v>
      </c>
      <c r="X22" s="15">
        <f t="shared" si="8"/>
        <v>0</v>
      </c>
      <c r="Y22" s="15"/>
      <c r="Z22" s="19">
        <f t="shared" si="2"/>
        <v>6173.433</v>
      </c>
      <c r="AA22" s="15">
        <f t="shared" si="3"/>
        <v>78.846688256832365</v>
      </c>
      <c r="AC22" s="3">
        <f t="shared" si="9"/>
        <v>4673.433</v>
      </c>
      <c r="AD22" s="3">
        <f t="shared" si="10"/>
        <v>8.8466882568323655</v>
      </c>
      <c r="AF22" s="22">
        <f t="shared" si="11"/>
        <v>0</v>
      </c>
      <c r="AG22" s="22">
        <f t="shared" si="12"/>
        <v>396.2</v>
      </c>
      <c r="AI22" s="22">
        <f t="shared" si="13"/>
        <v>15282.125910000001</v>
      </c>
      <c r="AJ22" s="22">
        <f t="shared" si="14"/>
        <v>34.148216671372928</v>
      </c>
      <c r="AK22" s="22"/>
      <c r="AL22" s="42">
        <f t="shared" si="15"/>
        <v>709.45248000000004</v>
      </c>
      <c r="AN22" s="23">
        <f t="shared" si="16"/>
        <v>15712.474126671374</v>
      </c>
      <c r="AO22" s="23"/>
      <c r="AP22" s="27">
        <f t="shared" si="4"/>
        <v>0</v>
      </c>
      <c r="AQ22" s="7"/>
      <c r="AR22" s="5"/>
      <c r="AS22" s="5"/>
      <c r="AT22" s="5"/>
      <c r="AU22" s="6"/>
      <c r="AX22" s="5"/>
      <c r="AY22" s="19"/>
      <c r="AZ22" s="14"/>
      <c r="BA22" s="19"/>
      <c r="BB22" s="19"/>
      <c r="BC22" s="19"/>
      <c r="BD22" s="14"/>
      <c r="BE22" s="19"/>
      <c r="BF22" s="14"/>
      <c r="BG22" s="35"/>
      <c r="BH22" s="35"/>
      <c r="BI22" s="36"/>
      <c r="BJ22" s="37"/>
      <c r="BK22" s="14"/>
      <c r="BL22" s="38"/>
      <c r="BM22" s="14"/>
      <c r="BN22" s="37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</row>
    <row r="23" spans="2:92" x14ac:dyDescent="0.2">
      <c r="B23" s="2"/>
      <c r="C23" s="2">
        <v>35623</v>
      </c>
      <c r="D23" s="18">
        <v>2385</v>
      </c>
      <c r="E23" s="18">
        <v>729</v>
      </c>
      <c r="F23" s="18">
        <v>728</v>
      </c>
      <c r="G23" s="18">
        <v>903</v>
      </c>
      <c r="H23" s="18">
        <v>1282</v>
      </c>
      <c r="I23" s="18">
        <v>14</v>
      </c>
      <c r="J23" s="18">
        <v>21</v>
      </c>
      <c r="K23" s="3">
        <f t="shared" si="5"/>
        <v>6062</v>
      </c>
      <c r="L23" s="3">
        <f t="shared" si="6"/>
        <v>6158.9920000000002</v>
      </c>
      <c r="M23" s="15">
        <f t="shared" si="7"/>
        <v>6243.3701904000009</v>
      </c>
      <c r="O23" s="16">
        <f t="shared" si="20"/>
        <v>1500</v>
      </c>
      <c r="P23" s="16">
        <f t="shared" si="17"/>
        <v>0</v>
      </c>
      <c r="R23" s="16">
        <f t="shared" si="18"/>
        <v>0</v>
      </c>
      <c r="S23" s="16">
        <f t="shared" si="19"/>
        <v>70</v>
      </c>
      <c r="U23" s="5">
        <f t="shared" si="0"/>
        <v>6173.433</v>
      </c>
      <c r="V23" s="3">
        <f t="shared" si="1"/>
        <v>68.725878262272857</v>
      </c>
      <c r="X23" s="15">
        <f t="shared" si="8"/>
        <v>-1.2741217377271425</v>
      </c>
      <c r="Y23" s="15"/>
      <c r="Z23" s="19">
        <f t="shared" si="2"/>
        <v>6172.1414227944661</v>
      </c>
      <c r="AA23" s="15">
        <f t="shared" si="3"/>
        <v>70</v>
      </c>
      <c r="AC23" s="3">
        <f t="shared" si="9"/>
        <v>4672.1414227944661</v>
      </c>
      <c r="AD23" s="3">
        <f t="shared" si="10"/>
        <v>0</v>
      </c>
      <c r="AF23" s="22">
        <f t="shared" si="11"/>
        <v>0</v>
      </c>
      <c r="AG23" s="22">
        <f t="shared" si="12"/>
        <v>396.2</v>
      </c>
      <c r="AI23" s="22">
        <f t="shared" si="13"/>
        <v>15277.902452537905</v>
      </c>
      <c r="AJ23" s="22">
        <f t="shared" si="14"/>
        <v>0</v>
      </c>
      <c r="AK23" s="22"/>
      <c r="AL23" s="42">
        <f t="shared" si="15"/>
        <v>708.28408000000002</v>
      </c>
      <c r="AN23" s="23">
        <f t="shared" si="16"/>
        <v>15674.102452537905</v>
      </c>
      <c r="AO23" s="23"/>
      <c r="AP23" s="27">
        <f t="shared" si="4"/>
        <v>1.2915772055339403</v>
      </c>
      <c r="AQ23" s="7"/>
      <c r="AR23" s="5"/>
      <c r="AS23" s="5"/>
      <c r="AT23" s="5"/>
      <c r="AU23" s="6"/>
      <c r="AX23" s="5"/>
      <c r="AY23" s="19"/>
      <c r="AZ23" s="14"/>
      <c r="BA23" s="19"/>
      <c r="BB23" s="19"/>
      <c r="BC23" s="19"/>
      <c r="BD23" s="14"/>
      <c r="BE23" s="19"/>
      <c r="BF23" s="14"/>
      <c r="BG23" s="35"/>
      <c r="BH23" s="35"/>
      <c r="BI23" s="36"/>
      <c r="BJ23" s="37"/>
      <c r="BK23" s="14"/>
      <c r="BL23" s="38"/>
      <c r="BM23" s="14"/>
      <c r="BN23" s="37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</row>
    <row r="24" spans="2:92" x14ac:dyDescent="0.2">
      <c r="B24" s="2"/>
      <c r="C24" s="2">
        <v>35624</v>
      </c>
      <c r="D24" s="18">
        <v>2286</v>
      </c>
      <c r="E24" s="18">
        <v>697</v>
      </c>
      <c r="F24" s="18">
        <v>695</v>
      </c>
      <c r="G24" s="18">
        <v>872</v>
      </c>
      <c r="H24" s="18">
        <v>1242</v>
      </c>
      <c r="I24" s="18">
        <v>11</v>
      </c>
      <c r="J24" s="18">
        <v>18</v>
      </c>
      <c r="K24" s="3">
        <f t="shared" si="5"/>
        <v>5821</v>
      </c>
      <c r="L24" s="3">
        <f t="shared" si="6"/>
        <v>5914.1360000000004</v>
      </c>
      <c r="M24" s="15">
        <f t="shared" si="7"/>
        <v>5995.159663200001</v>
      </c>
      <c r="O24" s="16">
        <f t="shared" si="20"/>
        <v>1500</v>
      </c>
      <c r="P24" s="16">
        <f t="shared" si="17"/>
        <v>0</v>
      </c>
      <c r="R24" s="16">
        <f t="shared" si="18"/>
        <v>0</v>
      </c>
      <c r="S24" s="16">
        <f t="shared" si="19"/>
        <v>70</v>
      </c>
      <c r="U24" s="5">
        <f t="shared" si="0"/>
        <v>5995.159663200001</v>
      </c>
      <c r="V24" s="3">
        <f t="shared" si="1"/>
        <v>0</v>
      </c>
      <c r="X24" s="15">
        <f t="shared" si="8"/>
        <v>-70</v>
      </c>
      <c r="Y24" s="15"/>
      <c r="Z24" s="19">
        <f t="shared" si="2"/>
        <v>5924.2006632000011</v>
      </c>
      <c r="AA24" s="15">
        <f t="shared" si="3"/>
        <v>70</v>
      </c>
      <c r="AC24" s="3">
        <f t="shared" si="9"/>
        <v>4424.2006632000011</v>
      </c>
      <c r="AD24" s="3">
        <f t="shared" si="10"/>
        <v>0</v>
      </c>
      <c r="AF24" s="22">
        <f t="shared" si="11"/>
        <v>0</v>
      </c>
      <c r="AG24" s="22">
        <f t="shared" si="12"/>
        <v>396.2</v>
      </c>
      <c r="AI24" s="22">
        <f t="shared" si="13"/>
        <v>14467.136168664003</v>
      </c>
      <c r="AJ24" s="22">
        <f t="shared" si="14"/>
        <v>0</v>
      </c>
      <c r="AK24" s="22"/>
      <c r="AL24" s="42">
        <f t="shared" si="15"/>
        <v>680.12564000000009</v>
      </c>
      <c r="AN24" s="23">
        <f t="shared" si="16"/>
        <v>14863.336168664004</v>
      </c>
      <c r="AO24" s="23"/>
      <c r="AP24" s="27">
        <f t="shared" si="4"/>
        <v>249.23233679999885</v>
      </c>
      <c r="AQ24" s="7"/>
      <c r="AR24" s="5"/>
      <c r="AS24" s="5"/>
      <c r="AT24" s="5"/>
      <c r="AU24" s="6"/>
      <c r="AX24" s="5"/>
      <c r="AY24" s="19"/>
      <c r="AZ24" s="14"/>
      <c r="BA24" s="19"/>
      <c r="BB24" s="19"/>
      <c r="BC24" s="19"/>
      <c r="BD24" s="14"/>
      <c r="BE24" s="19"/>
      <c r="BF24" s="14"/>
      <c r="BG24" s="35"/>
      <c r="BH24" s="35"/>
      <c r="BI24" s="36"/>
      <c r="BJ24" s="37"/>
      <c r="BK24" s="14"/>
      <c r="BL24" s="38"/>
      <c r="BM24" s="14"/>
      <c r="BN24" s="37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</row>
    <row r="25" spans="2:92" x14ac:dyDescent="0.2">
      <c r="B25" s="2"/>
      <c r="C25" s="2">
        <v>35625</v>
      </c>
      <c r="D25" s="18">
        <v>2295</v>
      </c>
      <c r="E25" s="18">
        <v>683</v>
      </c>
      <c r="F25" s="18">
        <v>681</v>
      </c>
      <c r="G25" s="18">
        <v>856</v>
      </c>
      <c r="H25" s="18">
        <v>1232</v>
      </c>
      <c r="I25" s="18">
        <v>2</v>
      </c>
      <c r="J25" s="18">
        <v>4</v>
      </c>
      <c r="K25" s="3">
        <f t="shared" si="5"/>
        <v>5753</v>
      </c>
      <c r="L25" s="3">
        <f t="shared" si="6"/>
        <v>5845.0479999999998</v>
      </c>
      <c r="M25" s="15">
        <f t="shared" si="7"/>
        <v>5925.1251576000004</v>
      </c>
      <c r="O25" s="16">
        <f t="shared" si="20"/>
        <v>1500</v>
      </c>
      <c r="P25" s="16">
        <f t="shared" si="17"/>
        <v>0</v>
      </c>
      <c r="R25" s="16">
        <f t="shared" si="18"/>
        <v>0</v>
      </c>
      <c r="S25" s="16">
        <f t="shared" si="19"/>
        <v>70</v>
      </c>
      <c r="U25" s="5">
        <f t="shared" si="0"/>
        <v>5925.1251576000004</v>
      </c>
      <c r="V25" s="3">
        <f t="shared" si="1"/>
        <v>0</v>
      </c>
      <c r="X25" s="15">
        <f t="shared" si="8"/>
        <v>-70</v>
      </c>
      <c r="Y25" s="15"/>
      <c r="Z25" s="19">
        <f t="shared" si="2"/>
        <v>5854.1661576000006</v>
      </c>
      <c r="AA25" s="15">
        <f t="shared" si="3"/>
        <v>70</v>
      </c>
      <c r="AC25" s="3">
        <f t="shared" si="9"/>
        <v>4354.1661576000006</v>
      </c>
      <c r="AD25" s="3">
        <f t="shared" si="10"/>
        <v>0</v>
      </c>
      <c r="AF25" s="22">
        <f t="shared" si="11"/>
        <v>0</v>
      </c>
      <c r="AG25" s="22">
        <f t="shared" si="12"/>
        <v>396.2</v>
      </c>
      <c r="AI25" s="22">
        <f t="shared" si="13"/>
        <v>14238.123335352002</v>
      </c>
      <c r="AJ25" s="22">
        <f t="shared" si="14"/>
        <v>0</v>
      </c>
      <c r="AK25" s="22"/>
      <c r="AL25" s="42">
        <f t="shared" si="15"/>
        <v>672.18052</v>
      </c>
      <c r="AN25" s="23">
        <f t="shared" si="16"/>
        <v>14634.323335352003</v>
      </c>
      <c r="AO25" s="23"/>
      <c r="AP25" s="27">
        <f t="shared" si="4"/>
        <v>319.2668423999994</v>
      </c>
      <c r="AQ25" s="7"/>
      <c r="AR25" s="5"/>
      <c r="AS25" s="5"/>
      <c r="AT25" s="5"/>
      <c r="AU25" s="6"/>
      <c r="AX25" s="5"/>
      <c r="AY25" s="19"/>
      <c r="AZ25" s="14"/>
      <c r="BA25" s="19"/>
      <c r="BB25" s="19"/>
      <c r="BC25" s="19"/>
      <c r="BD25" s="14"/>
      <c r="BE25" s="19"/>
      <c r="BF25" s="14"/>
      <c r="BG25" s="35"/>
      <c r="BH25" s="35"/>
      <c r="BI25" s="36"/>
      <c r="BJ25" s="37"/>
      <c r="BK25" s="14"/>
      <c r="BL25" s="38"/>
      <c r="BM25" s="14"/>
      <c r="BN25" s="37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</row>
    <row r="26" spans="2:92" x14ac:dyDescent="0.2">
      <c r="B26" s="2"/>
      <c r="C26" s="2">
        <v>35626</v>
      </c>
      <c r="D26" s="18">
        <v>2319</v>
      </c>
      <c r="E26" s="18">
        <v>668</v>
      </c>
      <c r="F26" s="18">
        <v>667</v>
      </c>
      <c r="G26" s="18">
        <v>861</v>
      </c>
      <c r="H26" s="18">
        <v>1244</v>
      </c>
      <c r="I26" s="18">
        <v>0</v>
      </c>
      <c r="J26" s="18">
        <v>2</v>
      </c>
      <c r="K26" s="3">
        <f t="shared" si="5"/>
        <v>5761</v>
      </c>
      <c r="L26" s="3">
        <f t="shared" si="6"/>
        <v>5853.1760000000004</v>
      </c>
      <c r="M26" s="15">
        <f t="shared" si="7"/>
        <v>5933.3645112000004</v>
      </c>
      <c r="O26" s="16">
        <f t="shared" si="20"/>
        <v>1500</v>
      </c>
      <c r="P26" s="16">
        <f t="shared" si="17"/>
        <v>0</v>
      </c>
      <c r="R26" s="16">
        <f t="shared" si="18"/>
        <v>0</v>
      </c>
      <c r="S26" s="16">
        <f t="shared" si="19"/>
        <v>70</v>
      </c>
      <c r="U26" s="5">
        <f t="shared" si="0"/>
        <v>5933.3645112000004</v>
      </c>
      <c r="V26" s="3">
        <f t="shared" si="1"/>
        <v>0</v>
      </c>
      <c r="X26" s="15">
        <f t="shared" si="8"/>
        <v>-70</v>
      </c>
      <c r="Y26" s="15"/>
      <c r="Z26" s="19">
        <f t="shared" si="2"/>
        <v>5862.4055112000005</v>
      </c>
      <c r="AA26" s="15">
        <f t="shared" si="3"/>
        <v>70</v>
      </c>
      <c r="AC26" s="3">
        <f t="shared" si="9"/>
        <v>4362.4055112000005</v>
      </c>
      <c r="AD26" s="3">
        <f t="shared" si="10"/>
        <v>0</v>
      </c>
      <c r="AF26" s="22">
        <f t="shared" si="11"/>
        <v>0</v>
      </c>
      <c r="AG26" s="22">
        <f t="shared" si="12"/>
        <v>396.2</v>
      </c>
      <c r="AI26" s="22">
        <f t="shared" si="13"/>
        <v>14265.066021624001</v>
      </c>
      <c r="AJ26" s="22">
        <f t="shared" si="14"/>
        <v>0</v>
      </c>
      <c r="AK26" s="22"/>
      <c r="AL26" s="42">
        <f t="shared" si="15"/>
        <v>673.11524000000009</v>
      </c>
      <c r="AN26" s="23">
        <f t="shared" si="16"/>
        <v>14661.266021624002</v>
      </c>
      <c r="AO26" s="23"/>
      <c r="AP26" s="27">
        <f t="shared" si="4"/>
        <v>311.02748879999945</v>
      </c>
      <c r="AQ26" s="7"/>
      <c r="AR26" s="5"/>
      <c r="AS26" s="5"/>
      <c r="AT26" s="5"/>
      <c r="AU26" s="6"/>
      <c r="AX26" s="5"/>
      <c r="AY26" s="19"/>
      <c r="AZ26" s="14"/>
      <c r="BA26" s="19"/>
      <c r="BB26" s="19"/>
      <c r="BC26" s="19"/>
      <c r="BD26" s="14"/>
      <c r="BE26" s="19"/>
      <c r="BF26" s="14"/>
      <c r="BG26" s="35"/>
      <c r="BH26" s="35"/>
      <c r="BI26" s="36"/>
      <c r="BJ26" s="37"/>
      <c r="BK26" s="14"/>
      <c r="BL26" s="38"/>
      <c r="BM26" s="14"/>
      <c r="BN26" s="37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</row>
    <row r="27" spans="2:92" x14ac:dyDescent="0.2">
      <c r="B27" s="2"/>
      <c r="C27" s="2">
        <v>35627</v>
      </c>
      <c r="D27" s="18">
        <v>2653</v>
      </c>
      <c r="E27" s="18">
        <v>772</v>
      </c>
      <c r="F27" s="18">
        <v>769</v>
      </c>
      <c r="G27" s="18">
        <v>965</v>
      </c>
      <c r="H27" s="18">
        <v>1384</v>
      </c>
      <c r="I27" s="18">
        <v>19</v>
      </c>
      <c r="J27" s="18">
        <v>11</v>
      </c>
      <c r="K27" s="3">
        <f t="shared" si="5"/>
        <v>6573</v>
      </c>
      <c r="L27" s="3">
        <f t="shared" si="6"/>
        <v>6678.1679999999997</v>
      </c>
      <c r="M27" s="15">
        <f t="shared" si="7"/>
        <v>6769.6589015999998</v>
      </c>
      <c r="O27" s="16">
        <f t="shared" si="20"/>
        <v>1500</v>
      </c>
      <c r="P27" s="16">
        <f t="shared" si="17"/>
        <v>0</v>
      </c>
      <c r="R27" s="16">
        <f t="shared" si="18"/>
        <v>0</v>
      </c>
      <c r="S27" s="16">
        <f t="shared" si="19"/>
        <v>70</v>
      </c>
      <c r="U27" s="5">
        <f t="shared" si="0"/>
        <v>6173.433</v>
      </c>
      <c r="V27" s="3">
        <f t="shared" si="1"/>
        <v>585.8992689842878</v>
      </c>
      <c r="X27" s="15">
        <f t="shared" si="8"/>
        <v>0</v>
      </c>
      <c r="Y27" s="15"/>
      <c r="Z27" s="19">
        <f t="shared" si="2"/>
        <v>6173.433</v>
      </c>
      <c r="AA27" s="15">
        <f t="shared" si="3"/>
        <v>585.8992689842878</v>
      </c>
      <c r="AC27" s="3">
        <f t="shared" si="9"/>
        <v>4673.433</v>
      </c>
      <c r="AD27" s="3">
        <f t="shared" si="10"/>
        <v>515.8992689842878</v>
      </c>
      <c r="AF27" s="22">
        <f t="shared" si="11"/>
        <v>0</v>
      </c>
      <c r="AG27" s="22">
        <f t="shared" si="12"/>
        <v>396.2</v>
      </c>
      <c r="AI27" s="22">
        <f t="shared" si="13"/>
        <v>15282.125910000001</v>
      </c>
      <c r="AJ27" s="22">
        <f t="shared" si="14"/>
        <v>1991.3711782793509</v>
      </c>
      <c r="AK27" s="22"/>
      <c r="AL27" s="42">
        <f t="shared" si="15"/>
        <v>767.98932000000002</v>
      </c>
      <c r="AN27" s="23">
        <f t="shared" si="16"/>
        <v>17669.697088279354</v>
      </c>
      <c r="AO27" s="23"/>
      <c r="AP27" s="27">
        <f t="shared" si="4"/>
        <v>0</v>
      </c>
      <c r="AQ27" s="7"/>
      <c r="AR27" s="5"/>
      <c r="AS27" s="5"/>
      <c r="AT27" s="5"/>
      <c r="AU27" s="6"/>
      <c r="AX27" s="5"/>
      <c r="AY27" s="19"/>
      <c r="AZ27" s="14"/>
      <c r="BA27" s="19"/>
      <c r="BB27" s="19"/>
      <c r="BC27" s="19"/>
      <c r="BD27" s="14"/>
      <c r="BE27" s="19"/>
      <c r="BF27" s="14"/>
      <c r="BG27" s="35"/>
      <c r="BH27" s="35"/>
      <c r="BI27" s="36"/>
      <c r="BJ27" s="37"/>
      <c r="BK27" s="14"/>
      <c r="BL27" s="38"/>
      <c r="BM27" s="14"/>
      <c r="BN27" s="37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</row>
    <row r="28" spans="2:92" x14ac:dyDescent="0.2">
      <c r="B28" s="2"/>
      <c r="C28" s="2">
        <v>35628</v>
      </c>
      <c r="D28" s="18">
        <v>2494</v>
      </c>
      <c r="E28" s="18">
        <v>744</v>
      </c>
      <c r="F28" s="18">
        <v>743</v>
      </c>
      <c r="G28" s="18">
        <v>924</v>
      </c>
      <c r="H28" s="18">
        <v>1322</v>
      </c>
      <c r="I28" s="18">
        <v>18</v>
      </c>
      <c r="J28" s="18">
        <v>22</v>
      </c>
      <c r="K28" s="3">
        <f t="shared" si="5"/>
        <v>6267</v>
      </c>
      <c r="L28" s="3">
        <f t="shared" si="6"/>
        <v>6367.2719999999999</v>
      </c>
      <c r="M28" s="15">
        <f t="shared" si="7"/>
        <v>6454.5036264</v>
      </c>
      <c r="O28" s="16">
        <f t="shared" si="20"/>
        <v>1500</v>
      </c>
      <c r="P28" s="16">
        <f t="shared" si="17"/>
        <v>0</v>
      </c>
      <c r="R28" s="16">
        <f t="shared" si="18"/>
        <v>0</v>
      </c>
      <c r="S28" s="16">
        <f t="shared" si="19"/>
        <v>70</v>
      </c>
      <c r="U28" s="5">
        <f t="shared" si="0"/>
        <v>6173.433</v>
      </c>
      <c r="V28" s="3">
        <f t="shared" si="1"/>
        <v>276.20248315075202</v>
      </c>
      <c r="X28" s="15">
        <f t="shared" si="8"/>
        <v>0</v>
      </c>
      <c r="Y28" s="15"/>
      <c r="Z28" s="19">
        <f t="shared" si="2"/>
        <v>6173.433</v>
      </c>
      <c r="AA28" s="15">
        <f t="shared" si="3"/>
        <v>276.20248315075202</v>
      </c>
      <c r="AC28" s="3">
        <f t="shared" si="9"/>
        <v>4673.433</v>
      </c>
      <c r="AD28" s="3">
        <f t="shared" si="10"/>
        <v>206.20248315075202</v>
      </c>
      <c r="AF28" s="22">
        <f t="shared" si="11"/>
        <v>0</v>
      </c>
      <c r="AG28" s="22">
        <f t="shared" si="12"/>
        <v>396.2</v>
      </c>
      <c r="AI28" s="22">
        <f t="shared" si="13"/>
        <v>15282.125910000001</v>
      </c>
      <c r="AJ28" s="22">
        <f t="shared" si="14"/>
        <v>795.94158496190278</v>
      </c>
      <c r="AK28" s="22"/>
      <c r="AL28" s="42">
        <f t="shared" si="15"/>
        <v>732.23628000000008</v>
      </c>
      <c r="AN28" s="23">
        <f t="shared" si="16"/>
        <v>16474.267494961903</v>
      </c>
      <c r="AO28" s="23"/>
      <c r="AP28" s="27">
        <f t="shared" si="4"/>
        <v>0</v>
      </c>
      <c r="AQ28" s="7"/>
      <c r="AR28" s="5"/>
      <c r="AS28" s="5"/>
      <c r="AT28" s="5"/>
      <c r="AU28" s="6"/>
      <c r="AX28" s="5"/>
      <c r="AY28" s="19"/>
      <c r="AZ28" s="14"/>
      <c r="BA28" s="19"/>
      <c r="BB28" s="19"/>
      <c r="BC28" s="19"/>
      <c r="BD28" s="14"/>
      <c r="BE28" s="19"/>
      <c r="BF28" s="14"/>
      <c r="BG28" s="35"/>
      <c r="BH28" s="35"/>
      <c r="BI28" s="36"/>
      <c r="BJ28" s="37"/>
      <c r="BK28" s="14"/>
      <c r="BL28" s="38"/>
      <c r="BM28" s="14"/>
      <c r="BN28" s="37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</row>
    <row r="29" spans="2:92" x14ac:dyDescent="0.2">
      <c r="B29" s="2"/>
      <c r="C29" s="2">
        <v>35629</v>
      </c>
      <c r="D29" s="18">
        <v>2327</v>
      </c>
      <c r="E29" s="18">
        <v>721</v>
      </c>
      <c r="F29" s="18">
        <v>719</v>
      </c>
      <c r="G29" s="18">
        <v>891</v>
      </c>
      <c r="H29" s="18">
        <v>1265</v>
      </c>
      <c r="I29" s="18">
        <v>14</v>
      </c>
      <c r="J29" s="18">
        <v>17</v>
      </c>
      <c r="K29" s="3">
        <f t="shared" si="5"/>
        <v>5954</v>
      </c>
      <c r="L29" s="3">
        <f t="shared" si="6"/>
        <v>6049.2640000000001</v>
      </c>
      <c r="M29" s="15">
        <f t="shared" si="7"/>
        <v>6132.1389168000005</v>
      </c>
      <c r="O29" s="16">
        <f t="shared" si="20"/>
        <v>1500</v>
      </c>
      <c r="P29" s="16">
        <f t="shared" si="17"/>
        <v>0</v>
      </c>
      <c r="R29" s="16">
        <f t="shared" si="18"/>
        <v>0</v>
      </c>
      <c r="S29" s="16">
        <f t="shared" si="19"/>
        <v>70</v>
      </c>
      <c r="U29" s="5">
        <f t="shared" si="0"/>
        <v>6132.1389168000005</v>
      </c>
      <c r="V29" s="3">
        <f t="shared" si="1"/>
        <v>0</v>
      </c>
      <c r="X29" s="15">
        <f t="shared" si="8"/>
        <v>-70</v>
      </c>
      <c r="Y29" s="15"/>
      <c r="Z29" s="19">
        <f t="shared" si="2"/>
        <v>6061.1799168000007</v>
      </c>
      <c r="AA29" s="15">
        <f t="shared" si="3"/>
        <v>70</v>
      </c>
      <c r="AC29" s="3">
        <f t="shared" si="9"/>
        <v>4561.1799168000007</v>
      </c>
      <c r="AD29" s="3">
        <f t="shared" si="10"/>
        <v>0</v>
      </c>
      <c r="AF29" s="22">
        <f t="shared" si="11"/>
        <v>0</v>
      </c>
      <c r="AG29" s="22">
        <f t="shared" si="12"/>
        <v>396.2</v>
      </c>
      <c r="AI29" s="22">
        <f t="shared" si="13"/>
        <v>14915.058327936002</v>
      </c>
      <c r="AJ29" s="22">
        <f t="shared" si="14"/>
        <v>0</v>
      </c>
      <c r="AK29" s="22"/>
      <c r="AL29" s="42">
        <f t="shared" si="15"/>
        <v>695.66536000000008</v>
      </c>
      <c r="AN29" s="23">
        <f t="shared" si="16"/>
        <v>15311.258327936002</v>
      </c>
      <c r="AO29" s="23"/>
      <c r="AP29" s="27">
        <f t="shared" si="4"/>
        <v>112.25308319999931</v>
      </c>
      <c r="AQ29" s="7"/>
      <c r="AR29" s="5"/>
      <c r="AS29" s="5"/>
      <c r="AT29" s="5"/>
      <c r="AU29" s="6"/>
      <c r="AX29" s="5"/>
      <c r="AY29" s="19"/>
      <c r="AZ29" s="14"/>
      <c r="BA29" s="19"/>
      <c r="BB29" s="19"/>
      <c r="BC29" s="19"/>
      <c r="BD29" s="14"/>
      <c r="BE29" s="19"/>
      <c r="BF29" s="14"/>
      <c r="BG29" s="35"/>
      <c r="BH29" s="35"/>
      <c r="BI29" s="36"/>
      <c r="BJ29" s="37"/>
      <c r="BK29" s="14"/>
      <c r="BL29" s="38"/>
      <c r="BM29" s="14"/>
      <c r="BN29" s="37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</row>
    <row r="30" spans="2:92" x14ac:dyDescent="0.2">
      <c r="B30" s="2"/>
      <c r="C30" s="2">
        <v>35630</v>
      </c>
      <c r="D30" s="18">
        <v>2298</v>
      </c>
      <c r="E30" s="18">
        <v>712</v>
      </c>
      <c r="F30" s="18">
        <v>711</v>
      </c>
      <c r="G30" s="18">
        <v>875</v>
      </c>
      <c r="H30" s="18">
        <v>1255</v>
      </c>
      <c r="I30" s="18">
        <v>12</v>
      </c>
      <c r="J30" s="18">
        <v>35</v>
      </c>
      <c r="K30" s="3">
        <f t="shared" si="5"/>
        <v>5898</v>
      </c>
      <c r="L30" s="3">
        <f t="shared" si="6"/>
        <v>5992.3680000000004</v>
      </c>
      <c r="M30" s="15">
        <f t="shared" si="7"/>
        <v>6074.4634416000008</v>
      </c>
      <c r="O30" s="16">
        <f t="shared" si="20"/>
        <v>1500</v>
      </c>
      <c r="P30" s="16">
        <f t="shared" si="17"/>
        <v>0</v>
      </c>
      <c r="R30" s="16">
        <f t="shared" si="18"/>
        <v>0</v>
      </c>
      <c r="S30" s="16">
        <f t="shared" si="19"/>
        <v>70</v>
      </c>
      <c r="U30" s="5">
        <f t="shared" si="0"/>
        <v>6074.4634416000008</v>
      </c>
      <c r="V30" s="3">
        <f t="shared" si="1"/>
        <v>0</v>
      </c>
      <c r="X30" s="15">
        <f t="shared" si="8"/>
        <v>-70</v>
      </c>
      <c r="Y30" s="15"/>
      <c r="Z30" s="19">
        <f t="shared" si="2"/>
        <v>6003.504441600001</v>
      </c>
      <c r="AA30" s="15">
        <f t="shared" si="3"/>
        <v>70</v>
      </c>
      <c r="AC30" s="3">
        <f t="shared" si="9"/>
        <v>4503.504441600001</v>
      </c>
      <c r="AD30" s="3">
        <f t="shared" si="10"/>
        <v>0</v>
      </c>
      <c r="AF30" s="22">
        <f t="shared" si="11"/>
        <v>0</v>
      </c>
      <c r="AG30" s="22">
        <f t="shared" si="12"/>
        <v>396.2</v>
      </c>
      <c r="AI30" s="22">
        <f t="shared" si="13"/>
        <v>14726.459524032003</v>
      </c>
      <c r="AJ30" s="22">
        <f t="shared" si="14"/>
        <v>0</v>
      </c>
      <c r="AK30" s="22"/>
      <c r="AL30" s="42">
        <f t="shared" si="15"/>
        <v>689.12232000000006</v>
      </c>
      <c r="AN30" s="23">
        <f t="shared" si="16"/>
        <v>15122.659524032004</v>
      </c>
      <c r="AO30" s="23"/>
      <c r="AP30" s="27">
        <f t="shared" si="4"/>
        <v>169.92855839999902</v>
      </c>
      <c r="AQ30" s="7"/>
      <c r="AR30" s="5"/>
      <c r="AS30" s="5"/>
      <c r="AT30" s="5"/>
      <c r="AU30" s="6"/>
      <c r="AX30" s="5"/>
      <c r="AY30" s="19"/>
      <c r="AZ30" s="14"/>
      <c r="BA30" s="19"/>
      <c r="BB30" s="19"/>
      <c r="BC30" s="19"/>
      <c r="BD30" s="14"/>
      <c r="BE30" s="19"/>
      <c r="BF30" s="14"/>
      <c r="BG30" s="35"/>
      <c r="BH30" s="35"/>
      <c r="BI30" s="36"/>
      <c r="BJ30" s="37"/>
      <c r="BK30" s="14"/>
      <c r="BL30" s="38"/>
      <c r="BM30" s="14"/>
      <c r="BN30" s="37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</row>
    <row r="31" spans="2:92" x14ac:dyDescent="0.2">
      <c r="B31" s="2"/>
      <c r="C31" s="2">
        <v>35631</v>
      </c>
      <c r="D31" s="18">
        <v>2423</v>
      </c>
      <c r="E31" s="18">
        <v>732</v>
      </c>
      <c r="F31" s="18">
        <v>731</v>
      </c>
      <c r="G31" s="18">
        <v>927</v>
      </c>
      <c r="H31" s="18">
        <v>1327</v>
      </c>
      <c r="I31" s="18">
        <v>15</v>
      </c>
      <c r="J31" s="18">
        <v>14</v>
      </c>
      <c r="K31" s="3">
        <f t="shared" si="5"/>
        <v>6169</v>
      </c>
      <c r="L31" s="3">
        <f t="shared" si="6"/>
        <v>6267.7039999999997</v>
      </c>
      <c r="M31" s="15">
        <f t="shared" si="7"/>
        <v>6353.5715448000001</v>
      </c>
      <c r="O31" s="16">
        <f t="shared" si="20"/>
        <v>1500</v>
      </c>
      <c r="P31" s="16">
        <f t="shared" si="17"/>
        <v>0</v>
      </c>
      <c r="R31" s="16">
        <f t="shared" si="18"/>
        <v>0</v>
      </c>
      <c r="S31" s="16">
        <f t="shared" si="19"/>
        <v>70</v>
      </c>
      <c r="U31" s="5">
        <f t="shared" si="0"/>
        <v>6173.433</v>
      </c>
      <c r="V31" s="3">
        <f t="shared" si="1"/>
        <v>177.01854520406408</v>
      </c>
      <c r="X31" s="15">
        <f t="shared" si="8"/>
        <v>0</v>
      </c>
      <c r="Y31" s="15"/>
      <c r="Z31" s="19">
        <f t="shared" si="2"/>
        <v>6173.433</v>
      </c>
      <c r="AA31" s="15">
        <f t="shared" si="3"/>
        <v>177.01854520406408</v>
      </c>
      <c r="AC31" s="3">
        <f t="shared" si="9"/>
        <v>4673.433</v>
      </c>
      <c r="AD31" s="3">
        <f t="shared" si="10"/>
        <v>107.01854520406408</v>
      </c>
      <c r="AF31" s="22">
        <f t="shared" si="11"/>
        <v>0</v>
      </c>
      <c r="AG31" s="22">
        <f t="shared" si="12"/>
        <v>396.2</v>
      </c>
      <c r="AI31" s="22">
        <f t="shared" si="13"/>
        <v>15282.125910000001</v>
      </c>
      <c r="AJ31" s="22">
        <f t="shared" si="14"/>
        <v>413.09158448768733</v>
      </c>
      <c r="AK31" s="22"/>
      <c r="AL31" s="42">
        <f t="shared" si="15"/>
        <v>720.78596000000005</v>
      </c>
      <c r="AN31" s="23">
        <f t="shared" si="16"/>
        <v>16091.417494487689</v>
      </c>
      <c r="AO31" s="23"/>
      <c r="AP31" s="27">
        <f t="shared" si="4"/>
        <v>0</v>
      </c>
      <c r="AQ31" s="7"/>
      <c r="AR31" s="5"/>
      <c r="AS31" s="5"/>
      <c r="AT31" s="5"/>
      <c r="AU31" s="6"/>
      <c r="AX31" s="5"/>
      <c r="AY31" s="19"/>
      <c r="AZ31" s="14"/>
      <c r="BA31" s="19"/>
      <c r="BB31" s="19"/>
      <c r="BC31" s="19"/>
      <c r="BD31" s="14"/>
      <c r="BE31" s="19"/>
      <c r="BF31" s="14"/>
      <c r="BG31" s="35"/>
      <c r="BH31" s="35"/>
      <c r="BI31" s="36"/>
      <c r="BJ31" s="37"/>
      <c r="BK31" s="14"/>
      <c r="BL31" s="38"/>
      <c r="BM31" s="14"/>
      <c r="BN31" s="37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</row>
    <row r="32" spans="2:92" x14ac:dyDescent="0.2">
      <c r="B32" s="2"/>
      <c r="C32" s="2">
        <v>35632</v>
      </c>
      <c r="D32" s="18">
        <v>2279</v>
      </c>
      <c r="E32" s="18">
        <v>698</v>
      </c>
      <c r="F32" s="18">
        <v>695</v>
      </c>
      <c r="G32" s="18">
        <v>850</v>
      </c>
      <c r="H32" s="18">
        <v>1224</v>
      </c>
      <c r="I32" s="18">
        <v>0</v>
      </c>
      <c r="J32" s="18">
        <v>0</v>
      </c>
      <c r="K32" s="3">
        <f t="shared" si="5"/>
        <v>5746</v>
      </c>
      <c r="L32" s="3">
        <f t="shared" si="6"/>
        <v>5837.9359999999997</v>
      </c>
      <c r="M32" s="15">
        <f t="shared" si="7"/>
        <v>5917.9157231999998</v>
      </c>
      <c r="O32" s="16">
        <f t="shared" si="20"/>
        <v>1500</v>
      </c>
      <c r="P32" s="16">
        <f t="shared" si="17"/>
        <v>0</v>
      </c>
      <c r="R32" s="16">
        <f t="shared" si="18"/>
        <v>0</v>
      </c>
      <c r="S32" s="16">
        <f t="shared" si="19"/>
        <v>70</v>
      </c>
      <c r="U32" s="5">
        <f t="shared" si="0"/>
        <v>5917.9157231999998</v>
      </c>
      <c r="V32" s="3">
        <f t="shared" si="1"/>
        <v>0</v>
      </c>
      <c r="X32" s="15">
        <f t="shared" si="8"/>
        <v>-70</v>
      </c>
      <c r="Y32" s="15"/>
      <c r="Z32" s="19">
        <f t="shared" si="2"/>
        <v>5846.9567231999999</v>
      </c>
      <c r="AA32" s="15">
        <f t="shared" si="3"/>
        <v>70</v>
      </c>
      <c r="AC32" s="3">
        <f t="shared" si="9"/>
        <v>4346.9567231999999</v>
      </c>
      <c r="AD32" s="3">
        <f t="shared" si="10"/>
        <v>0</v>
      </c>
      <c r="AF32" s="22">
        <f t="shared" si="11"/>
        <v>0</v>
      </c>
      <c r="AG32" s="22">
        <f t="shared" si="12"/>
        <v>396.2</v>
      </c>
      <c r="AI32" s="22">
        <f t="shared" si="13"/>
        <v>14214.548484864001</v>
      </c>
      <c r="AJ32" s="22">
        <f t="shared" si="14"/>
        <v>0</v>
      </c>
      <c r="AK32" s="22"/>
      <c r="AL32" s="42">
        <f t="shared" si="15"/>
        <v>671.36263999999994</v>
      </c>
      <c r="AN32" s="23">
        <f t="shared" si="16"/>
        <v>14610.748484864002</v>
      </c>
      <c r="AO32" s="23"/>
      <c r="AP32" s="27">
        <f t="shared" si="4"/>
        <v>326.47627680000005</v>
      </c>
      <c r="AQ32" s="7"/>
      <c r="AR32" s="5"/>
      <c r="AS32" s="5"/>
      <c r="AT32" s="5"/>
      <c r="AU32" s="6"/>
      <c r="AX32" s="5"/>
      <c r="AY32" s="19"/>
      <c r="AZ32" s="14"/>
      <c r="BA32" s="19"/>
      <c r="BB32" s="19"/>
      <c r="BC32" s="19"/>
      <c r="BD32" s="14"/>
      <c r="BE32" s="19"/>
      <c r="BF32" s="14"/>
      <c r="BG32" s="35"/>
      <c r="BH32" s="35"/>
      <c r="BI32" s="36"/>
      <c r="BJ32" s="37"/>
      <c r="BK32" s="14"/>
      <c r="BL32" s="38"/>
      <c r="BM32" s="14"/>
      <c r="BN32" s="37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</row>
    <row r="33" spans="2:92" x14ac:dyDescent="0.2">
      <c r="B33" s="2"/>
      <c r="C33" s="2">
        <v>35633</v>
      </c>
      <c r="D33" s="18">
        <v>2073</v>
      </c>
      <c r="E33" s="18">
        <v>650</v>
      </c>
      <c r="F33" s="18">
        <v>649</v>
      </c>
      <c r="G33" s="18">
        <v>798</v>
      </c>
      <c r="H33" s="18">
        <v>1128</v>
      </c>
      <c r="I33" s="18">
        <v>0</v>
      </c>
      <c r="J33" s="18">
        <v>0</v>
      </c>
      <c r="K33" s="3">
        <f t="shared" si="5"/>
        <v>5298</v>
      </c>
      <c r="L33" s="3">
        <f t="shared" si="6"/>
        <v>5382.768</v>
      </c>
      <c r="M33" s="15">
        <f t="shared" si="7"/>
        <v>5456.5119216000003</v>
      </c>
      <c r="O33" s="16">
        <f t="shared" si="20"/>
        <v>1500</v>
      </c>
      <c r="P33" s="16">
        <f t="shared" si="17"/>
        <v>0</v>
      </c>
      <c r="R33" s="16">
        <f t="shared" si="18"/>
        <v>0</v>
      </c>
      <c r="S33" s="16">
        <f t="shared" si="19"/>
        <v>70</v>
      </c>
      <c r="U33" s="5">
        <f t="shared" si="0"/>
        <v>5456.5119216000003</v>
      </c>
      <c r="V33" s="3">
        <f t="shared" si="1"/>
        <v>0</v>
      </c>
      <c r="X33" s="15">
        <f t="shared" si="8"/>
        <v>-70</v>
      </c>
      <c r="Y33" s="15"/>
      <c r="Z33" s="19">
        <f t="shared" si="2"/>
        <v>5385.5529216000004</v>
      </c>
      <c r="AA33" s="15">
        <f t="shared" si="3"/>
        <v>70</v>
      </c>
      <c r="AC33" s="3">
        <f t="shared" si="9"/>
        <v>3885.5529216000004</v>
      </c>
      <c r="AD33" s="3">
        <f t="shared" si="10"/>
        <v>0</v>
      </c>
      <c r="AF33" s="22">
        <f t="shared" si="11"/>
        <v>0</v>
      </c>
      <c r="AG33" s="22">
        <f t="shared" si="12"/>
        <v>396.2</v>
      </c>
      <c r="AI33" s="22">
        <f t="shared" si="13"/>
        <v>12705.758053632002</v>
      </c>
      <c r="AJ33" s="22">
        <f t="shared" si="14"/>
        <v>0</v>
      </c>
      <c r="AK33" s="22"/>
      <c r="AL33" s="42">
        <f t="shared" si="15"/>
        <v>619.01832000000002</v>
      </c>
      <c r="AN33" s="23">
        <f t="shared" si="16"/>
        <v>13101.958053632003</v>
      </c>
      <c r="AO33" s="23"/>
      <c r="AP33" s="27">
        <f t="shared" si="4"/>
        <v>787.88007839999955</v>
      </c>
      <c r="AQ33" s="7"/>
      <c r="AR33" s="5"/>
      <c r="AS33" s="5"/>
      <c r="AT33" s="5"/>
      <c r="AU33" s="6"/>
      <c r="AX33" s="5"/>
      <c r="AY33" s="19"/>
      <c r="AZ33" s="14"/>
      <c r="BA33" s="19"/>
      <c r="BB33" s="19"/>
      <c r="BC33" s="19"/>
      <c r="BD33" s="14"/>
      <c r="BE33" s="19"/>
      <c r="BF33" s="14"/>
      <c r="BG33" s="35"/>
      <c r="BH33" s="35"/>
      <c r="BI33" s="36"/>
      <c r="BJ33" s="37"/>
      <c r="BK33" s="14"/>
      <c r="BL33" s="38"/>
      <c r="BM33" s="14"/>
      <c r="BN33" s="37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spans="2:92" x14ac:dyDescent="0.2">
      <c r="B34" s="2"/>
      <c r="C34" s="2">
        <v>35634</v>
      </c>
      <c r="D34" s="18">
        <v>2193</v>
      </c>
      <c r="E34" s="18">
        <v>672</v>
      </c>
      <c r="F34" s="18">
        <v>670</v>
      </c>
      <c r="G34" s="18">
        <v>844</v>
      </c>
      <c r="H34" s="18">
        <v>1203</v>
      </c>
      <c r="I34" s="18">
        <v>6</v>
      </c>
      <c r="J34" s="18">
        <v>20</v>
      </c>
      <c r="K34" s="3">
        <f t="shared" si="5"/>
        <v>5608</v>
      </c>
      <c r="L34" s="3">
        <f t="shared" si="6"/>
        <v>5697.7280000000001</v>
      </c>
      <c r="M34" s="15">
        <f t="shared" si="7"/>
        <v>5775.7868736</v>
      </c>
      <c r="O34" s="16">
        <f t="shared" si="20"/>
        <v>1500</v>
      </c>
      <c r="P34" s="16">
        <f t="shared" si="17"/>
        <v>0</v>
      </c>
      <c r="R34" s="16">
        <f t="shared" si="18"/>
        <v>0</v>
      </c>
      <c r="S34" s="16">
        <f t="shared" si="19"/>
        <v>70</v>
      </c>
      <c r="U34" s="5">
        <f t="shared" si="0"/>
        <v>5775.7868736</v>
      </c>
      <c r="V34" s="3">
        <f t="shared" si="1"/>
        <v>0</v>
      </c>
      <c r="X34" s="15">
        <f t="shared" si="8"/>
        <v>-70</v>
      </c>
      <c r="Y34" s="15"/>
      <c r="Z34" s="19">
        <f t="shared" si="2"/>
        <v>5704.8278736000002</v>
      </c>
      <c r="AA34" s="15">
        <f t="shared" si="3"/>
        <v>70</v>
      </c>
      <c r="AC34" s="3">
        <f t="shared" si="9"/>
        <v>4204.8278736000002</v>
      </c>
      <c r="AD34" s="3">
        <f t="shared" si="10"/>
        <v>0</v>
      </c>
      <c r="AF34" s="22">
        <f t="shared" si="11"/>
        <v>0</v>
      </c>
      <c r="AG34" s="22">
        <f t="shared" si="12"/>
        <v>396.2</v>
      </c>
      <c r="AI34" s="22">
        <f t="shared" si="13"/>
        <v>13749.787146672001</v>
      </c>
      <c r="AJ34" s="22">
        <f t="shared" si="14"/>
        <v>0</v>
      </c>
      <c r="AK34" s="22"/>
      <c r="AL34" s="42">
        <f t="shared" si="15"/>
        <v>655.23872000000006</v>
      </c>
      <c r="AN34" s="23">
        <f t="shared" si="16"/>
        <v>14145.987146672001</v>
      </c>
      <c r="AO34" s="23"/>
      <c r="AP34" s="27">
        <f t="shared" si="4"/>
        <v>468.60512639999979</v>
      </c>
      <c r="AQ34" s="7"/>
      <c r="AR34" s="5"/>
      <c r="AS34" s="5"/>
      <c r="AT34" s="5"/>
      <c r="AU34" s="6"/>
      <c r="AX34" s="5"/>
      <c r="AY34" s="19"/>
      <c r="AZ34" s="14"/>
      <c r="BA34" s="19"/>
      <c r="BB34" s="19"/>
      <c r="BC34" s="19"/>
      <c r="BD34" s="14"/>
      <c r="BE34" s="19"/>
      <c r="BF34" s="14"/>
      <c r="BG34" s="35"/>
      <c r="BH34" s="35"/>
      <c r="BI34" s="36"/>
      <c r="BJ34" s="37"/>
      <c r="BK34" s="14"/>
      <c r="BL34" s="38"/>
      <c r="BM34" s="14"/>
      <c r="BN34" s="37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</row>
    <row r="35" spans="2:92" x14ac:dyDescent="0.2">
      <c r="B35" s="2"/>
      <c r="C35" s="2">
        <v>35635</v>
      </c>
      <c r="D35" s="18">
        <v>2165</v>
      </c>
      <c r="E35" s="18">
        <v>649</v>
      </c>
      <c r="F35" s="18">
        <v>648</v>
      </c>
      <c r="G35" s="18">
        <v>836</v>
      </c>
      <c r="H35" s="18">
        <v>1178</v>
      </c>
      <c r="I35" s="18">
        <v>5</v>
      </c>
      <c r="J35" s="18">
        <v>17</v>
      </c>
      <c r="K35" s="3">
        <f t="shared" si="5"/>
        <v>5498</v>
      </c>
      <c r="L35" s="3">
        <f t="shared" si="6"/>
        <v>5585.9679999999998</v>
      </c>
      <c r="M35" s="15">
        <f t="shared" si="7"/>
        <v>5662.4957616000002</v>
      </c>
      <c r="O35" s="16">
        <f t="shared" si="20"/>
        <v>1500</v>
      </c>
      <c r="P35" s="16">
        <f t="shared" si="17"/>
        <v>0</v>
      </c>
      <c r="R35" s="16">
        <f t="shared" si="18"/>
        <v>0</v>
      </c>
      <c r="S35" s="16">
        <f t="shared" si="19"/>
        <v>70</v>
      </c>
      <c r="U35" s="5">
        <f t="shared" si="0"/>
        <v>5662.4957616000002</v>
      </c>
      <c r="V35" s="3">
        <f t="shared" si="1"/>
        <v>0</v>
      </c>
      <c r="X35" s="15">
        <f t="shared" si="8"/>
        <v>-70</v>
      </c>
      <c r="Y35" s="15"/>
      <c r="Z35" s="19">
        <f t="shared" si="2"/>
        <v>5591.5367616000003</v>
      </c>
      <c r="AA35" s="15">
        <f t="shared" si="3"/>
        <v>70</v>
      </c>
      <c r="AC35" s="3">
        <f t="shared" si="9"/>
        <v>4091.5367616000003</v>
      </c>
      <c r="AD35" s="3">
        <f t="shared" si="10"/>
        <v>0</v>
      </c>
      <c r="AF35" s="22">
        <f t="shared" si="11"/>
        <v>0</v>
      </c>
      <c r="AG35" s="22">
        <f t="shared" si="12"/>
        <v>396.2</v>
      </c>
      <c r="AI35" s="22">
        <f t="shared" si="13"/>
        <v>13379.325210432002</v>
      </c>
      <c r="AJ35" s="22">
        <f t="shared" si="14"/>
        <v>0</v>
      </c>
      <c r="AK35" s="22"/>
      <c r="AL35" s="42">
        <f t="shared" si="15"/>
        <v>642.38631999999996</v>
      </c>
      <c r="AN35" s="23">
        <f t="shared" si="16"/>
        <v>13775.525210432002</v>
      </c>
      <c r="AO35" s="23"/>
      <c r="AP35" s="27">
        <f t="shared" si="4"/>
        <v>581.89623839999967</v>
      </c>
      <c r="AQ35" s="7"/>
      <c r="AR35" s="5"/>
      <c r="AS35" s="5"/>
      <c r="AT35" s="5"/>
      <c r="AU35" s="6"/>
      <c r="AX35" s="5"/>
      <c r="AY35" s="19"/>
      <c r="AZ35" s="14"/>
      <c r="BA35" s="19"/>
      <c r="BB35" s="19"/>
      <c r="BC35" s="19"/>
      <c r="BD35" s="14"/>
      <c r="BE35" s="19"/>
      <c r="BF35" s="14"/>
      <c r="BG35" s="35"/>
      <c r="BH35" s="35"/>
      <c r="BI35" s="36"/>
      <c r="BJ35" s="37"/>
      <c r="BK35" s="14"/>
      <c r="BL35" s="38"/>
      <c r="BM35" s="14"/>
      <c r="BN35" s="37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</row>
    <row r="36" spans="2:92" x14ac:dyDescent="0.2">
      <c r="B36" s="2"/>
      <c r="C36" s="2">
        <v>35636</v>
      </c>
      <c r="D36" s="18">
        <v>2176</v>
      </c>
      <c r="E36" s="18">
        <v>653</v>
      </c>
      <c r="F36" s="18">
        <v>652</v>
      </c>
      <c r="G36" s="18">
        <v>837</v>
      </c>
      <c r="H36" s="18">
        <v>1181</v>
      </c>
      <c r="I36" s="18">
        <v>6</v>
      </c>
      <c r="J36" s="18">
        <v>6</v>
      </c>
      <c r="K36" s="3">
        <f t="shared" si="5"/>
        <v>5511</v>
      </c>
      <c r="L36" s="3">
        <f t="shared" si="6"/>
        <v>5599.1760000000004</v>
      </c>
      <c r="M36" s="15">
        <f t="shared" si="7"/>
        <v>5675.8847112000003</v>
      </c>
      <c r="O36" s="16">
        <f t="shared" si="20"/>
        <v>1500</v>
      </c>
      <c r="P36" s="16">
        <f t="shared" si="17"/>
        <v>0</v>
      </c>
      <c r="R36" s="16">
        <f t="shared" si="18"/>
        <v>0</v>
      </c>
      <c r="S36" s="16">
        <f t="shared" si="19"/>
        <v>70</v>
      </c>
      <c r="U36" s="5">
        <f t="shared" si="0"/>
        <v>5675.8847112000003</v>
      </c>
      <c r="V36" s="3">
        <f t="shared" si="1"/>
        <v>0</v>
      </c>
      <c r="X36" s="15">
        <f t="shared" si="8"/>
        <v>-70</v>
      </c>
      <c r="Y36" s="15"/>
      <c r="Z36" s="19">
        <f t="shared" si="2"/>
        <v>5604.9257112000005</v>
      </c>
      <c r="AA36" s="15">
        <f t="shared" si="3"/>
        <v>70</v>
      </c>
      <c r="AC36" s="3">
        <f t="shared" si="9"/>
        <v>4104.9257112000005</v>
      </c>
      <c r="AD36" s="3">
        <f t="shared" si="10"/>
        <v>0</v>
      </c>
      <c r="AF36" s="22">
        <f t="shared" si="11"/>
        <v>0</v>
      </c>
      <c r="AG36" s="22">
        <f t="shared" si="12"/>
        <v>396.2</v>
      </c>
      <c r="AI36" s="22">
        <f t="shared" si="13"/>
        <v>13423.107075624002</v>
      </c>
      <c r="AJ36" s="22">
        <f t="shared" si="14"/>
        <v>0</v>
      </c>
      <c r="AK36" s="22"/>
      <c r="AL36" s="42">
        <f t="shared" si="15"/>
        <v>643.90524000000005</v>
      </c>
      <c r="AN36" s="23">
        <f t="shared" si="16"/>
        <v>13819.307075624003</v>
      </c>
      <c r="AO36" s="23"/>
      <c r="AP36" s="27">
        <f t="shared" si="4"/>
        <v>568.50728879999951</v>
      </c>
      <c r="AQ36" s="7"/>
      <c r="AR36" s="5"/>
      <c r="AS36" s="5"/>
      <c r="AT36" s="5"/>
      <c r="AU36" s="6"/>
      <c r="AX36" s="5"/>
      <c r="AY36" s="19"/>
      <c r="AZ36" s="14"/>
      <c r="BA36" s="19"/>
      <c r="BB36" s="19"/>
      <c r="BC36" s="19"/>
      <c r="BD36" s="14"/>
      <c r="BE36" s="19"/>
      <c r="BF36" s="14"/>
      <c r="BG36" s="35"/>
      <c r="BH36" s="35"/>
      <c r="BI36" s="36"/>
      <c r="BJ36" s="37"/>
      <c r="BK36" s="14"/>
      <c r="BL36" s="38"/>
      <c r="BM36" s="14"/>
      <c r="BN36" s="37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</row>
    <row r="37" spans="2:92" x14ac:dyDescent="0.2">
      <c r="B37" s="2"/>
      <c r="C37" s="2">
        <v>35637</v>
      </c>
      <c r="D37" s="18">
        <v>2160</v>
      </c>
      <c r="E37" s="18">
        <v>645</v>
      </c>
      <c r="F37" s="18">
        <v>637</v>
      </c>
      <c r="G37" s="18">
        <v>832</v>
      </c>
      <c r="H37" s="18">
        <v>1172</v>
      </c>
      <c r="I37" s="18">
        <v>4</v>
      </c>
      <c r="J37" s="18">
        <v>23</v>
      </c>
      <c r="K37" s="3">
        <f t="shared" si="5"/>
        <v>5473</v>
      </c>
      <c r="L37" s="3">
        <f t="shared" si="6"/>
        <v>5560.5680000000002</v>
      </c>
      <c r="M37" s="15">
        <f t="shared" si="7"/>
        <v>5636.7477816000001</v>
      </c>
      <c r="O37" s="16">
        <f t="shared" si="20"/>
        <v>1500</v>
      </c>
      <c r="P37" s="16">
        <f t="shared" si="17"/>
        <v>0</v>
      </c>
      <c r="R37" s="16">
        <f t="shared" si="18"/>
        <v>0</v>
      </c>
      <c r="S37" s="16">
        <f t="shared" si="19"/>
        <v>70</v>
      </c>
      <c r="U37" s="5">
        <f t="shared" si="0"/>
        <v>5636.7477816000001</v>
      </c>
      <c r="V37" s="3">
        <f t="shared" si="1"/>
        <v>0</v>
      </c>
      <c r="X37" s="15">
        <f t="shared" si="8"/>
        <v>-70</v>
      </c>
      <c r="Y37" s="15"/>
      <c r="Z37" s="19">
        <f t="shared" si="2"/>
        <v>5565.7887816000002</v>
      </c>
      <c r="AA37" s="15">
        <f t="shared" si="3"/>
        <v>70</v>
      </c>
      <c r="AC37" s="3">
        <f t="shared" si="9"/>
        <v>4065.7887816000002</v>
      </c>
      <c r="AD37" s="3">
        <f t="shared" si="10"/>
        <v>0</v>
      </c>
      <c r="AF37" s="22">
        <f t="shared" si="11"/>
        <v>0</v>
      </c>
      <c r="AG37" s="22">
        <f t="shared" si="12"/>
        <v>396.2</v>
      </c>
      <c r="AI37" s="22">
        <f t="shared" si="13"/>
        <v>13295.129315832</v>
      </c>
      <c r="AJ37" s="22">
        <f t="shared" si="14"/>
        <v>0</v>
      </c>
      <c r="AK37" s="22"/>
      <c r="AL37" s="42">
        <f t="shared" si="15"/>
        <v>639.46532000000002</v>
      </c>
      <c r="AN37" s="23">
        <f t="shared" si="16"/>
        <v>13691.329315832001</v>
      </c>
      <c r="AO37" s="23"/>
      <c r="AP37" s="27">
        <f t="shared" si="4"/>
        <v>607.64421839999977</v>
      </c>
      <c r="AQ37" s="7"/>
      <c r="AR37" s="5"/>
      <c r="AS37" s="5"/>
      <c r="AT37" s="5"/>
      <c r="AU37" s="6"/>
      <c r="AX37" s="5"/>
      <c r="AY37" s="19"/>
      <c r="AZ37" s="14"/>
      <c r="BA37" s="19"/>
      <c r="BB37" s="19"/>
      <c r="BC37" s="19"/>
      <c r="BD37" s="14"/>
      <c r="BE37" s="19"/>
      <c r="BF37" s="14"/>
      <c r="BG37" s="35"/>
      <c r="BH37" s="35"/>
      <c r="BI37" s="36"/>
      <c r="BJ37" s="37"/>
      <c r="BK37" s="14"/>
      <c r="BL37" s="38"/>
      <c r="BM37" s="14"/>
      <c r="BN37" s="37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</row>
    <row r="38" spans="2:92" x14ac:dyDescent="0.2">
      <c r="B38" s="2"/>
      <c r="C38" s="2">
        <v>35638</v>
      </c>
      <c r="D38" s="18">
        <v>2232</v>
      </c>
      <c r="E38" s="18">
        <v>654</v>
      </c>
      <c r="F38" s="18">
        <v>652</v>
      </c>
      <c r="G38" s="18">
        <v>839</v>
      </c>
      <c r="H38" s="18">
        <v>1183</v>
      </c>
      <c r="I38" s="18">
        <v>6</v>
      </c>
      <c r="J38" s="18">
        <v>4</v>
      </c>
      <c r="K38" s="3">
        <f t="shared" si="5"/>
        <v>5570</v>
      </c>
      <c r="L38" s="3">
        <f t="shared" si="6"/>
        <v>5659.12</v>
      </c>
      <c r="M38" s="15">
        <f t="shared" si="7"/>
        <v>5736.6499439999998</v>
      </c>
      <c r="O38" s="16">
        <f t="shared" si="20"/>
        <v>1500</v>
      </c>
      <c r="P38" s="16">
        <f t="shared" si="17"/>
        <v>0</v>
      </c>
      <c r="R38" s="16">
        <f t="shared" si="18"/>
        <v>0</v>
      </c>
      <c r="S38" s="16">
        <f t="shared" si="19"/>
        <v>70</v>
      </c>
      <c r="U38" s="5">
        <f t="shared" si="0"/>
        <v>5736.6499439999998</v>
      </c>
      <c r="V38" s="3">
        <f t="shared" si="1"/>
        <v>0</v>
      </c>
      <c r="X38" s="15">
        <f t="shared" si="8"/>
        <v>-70</v>
      </c>
      <c r="Y38" s="15"/>
      <c r="Z38" s="19">
        <f t="shared" si="2"/>
        <v>5665.6909439999999</v>
      </c>
      <c r="AA38" s="15">
        <f t="shared" si="3"/>
        <v>70</v>
      </c>
      <c r="AC38" s="3">
        <f t="shared" si="9"/>
        <v>4165.6909439999999</v>
      </c>
      <c r="AD38" s="3">
        <f t="shared" si="10"/>
        <v>0</v>
      </c>
      <c r="AF38" s="22">
        <f t="shared" si="11"/>
        <v>0</v>
      </c>
      <c r="AG38" s="22">
        <f t="shared" si="12"/>
        <v>396.2</v>
      </c>
      <c r="AI38" s="22">
        <f t="shared" si="13"/>
        <v>13621.809386880001</v>
      </c>
      <c r="AJ38" s="22">
        <f t="shared" si="14"/>
        <v>0</v>
      </c>
      <c r="AK38" s="22"/>
      <c r="AL38" s="42">
        <f t="shared" si="15"/>
        <v>650.79880000000003</v>
      </c>
      <c r="AN38" s="23">
        <f t="shared" si="16"/>
        <v>14018.009386880001</v>
      </c>
      <c r="AO38" s="23"/>
      <c r="AP38" s="27">
        <f t="shared" si="4"/>
        <v>507.74205600000005</v>
      </c>
      <c r="AQ38" s="7"/>
      <c r="AR38" s="5"/>
      <c r="AS38" s="5"/>
      <c r="AT38" s="5"/>
      <c r="AU38" s="6"/>
      <c r="AX38" s="5"/>
      <c r="AY38" s="19"/>
      <c r="AZ38" s="14"/>
      <c r="BA38" s="19"/>
      <c r="BB38" s="19"/>
      <c r="BC38" s="19"/>
      <c r="BD38" s="14"/>
      <c r="BE38" s="19"/>
      <c r="BF38" s="14"/>
      <c r="BG38" s="35"/>
      <c r="BH38" s="35"/>
      <c r="BI38" s="36"/>
      <c r="BJ38" s="37"/>
      <c r="BK38" s="14"/>
      <c r="BL38" s="38"/>
      <c r="BM38" s="14"/>
      <c r="BN38" s="37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</row>
    <row r="39" spans="2:92" x14ac:dyDescent="0.2">
      <c r="B39" s="2"/>
      <c r="C39" s="2">
        <v>35639</v>
      </c>
      <c r="D39" s="18">
        <v>2021</v>
      </c>
      <c r="E39" s="18">
        <v>593</v>
      </c>
      <c r="F39" s="18">
        <v>592</v>
      </c>
      <c r="G39" s="18">
        <v>773</v>
      </c>
      <c r="H39" s="18">
        <v>1082</v>
      </c>
      <c r="I39" s="18">
        <v>0</v>
      </c>
      <c r="J39" s="18">
        <v>2</v>
      </c>
      <c r="K39" s="3">
        <f t="shared" si="5"/>
        <v>5063</v>
      </c>
      <c r="L39" s="3">
        <f t="shared" si="6"/>
        <v>5144.0079999999998</v>
      </c>
      <c r="M39" s="15">
        <f t="shared" si="7"/>
        <v>5214.4809095999999</v>
      </c>
      <c r="O39" s="16">
        <f t="shared" si="20"/>
        <v>1500</v>
      </c>
      <c r="P39" s="16">
        <f t="shared" si="17"/>
        <v>0</v>
      </c>
      <c r="R39" s="16">
        <f t="shared" si="18"/>
        <v>0</v>
      </c>
      <c r="S39" s="16">
        <f t="shared" si="19"/>
        <v>70</v>
      </c>
      <c r="U39" s="5">
        <f t="shared" si="0"/>
        <v>5214.4809095999999</v>
      </c>
      <c r="V39" s="3">
        <f t="shared" si="1"/>
        <v>0</v>
      </c>
      <c r="X39" s="15">
        <f t="shared" si="8"/>
        <v>-70</v>
      </c>
      <c r="Y39" s="15"/>
      <c r="Z39" s="19">
        <f t="shared" si="2"/>
        <v>5143.5219096000001</v>
      </c>
      <c r="AA39" s="15">
        <f t="shared" si="3"/>
        <v>70</v>
      </c>
      <c r="AC39" s="3">
        <f t="shared" si="9"/>
        <v>3643.5219096000001</v>
      </c>
      <c r="AD39" s="3">
        <f t="shared" si="10"/>
        <v>0</v>
      </c>
      <c r="AF39" s="22">
        <f t="shared" si="11"/>
        <v>0</v>
      </c>
      <c r="AG39" s="22">
        <f t="shared" si="12"/>
        <v>396.2</v>
      </c>
      <c r="AI39" s="22">
        <f t="shared" si="13"/>
        <v>11914.316644392</v>
      </c>
      <c r="AJ39" s="22">
        <f t="shared" si="14"/>
        <v>0</v>
      </c>
      <c r="AK39" s="22"/>
      <c r="AL39" s="42">
        <f t="shared" si="15"/>
        <v>591.56092000000001</v>
      </c>
      <c r="AN39" s="23">
        <f t="shared" si="16"/>
        <v>12310.516644392001</v>
      </c>
      <c r="AO39" s="23"/>
      <c r="AP39" s="27">
        <f t="shared" si="4"/>
        <v>1029.9110903999999</v>
      </c>
      <c r="AQ39" s="7"/>
      <c r="AR39" s="5"/>
      <c r="AS39" s="5"/>
      <c r="AT39" s="5"/>
      <c r="AU39" s="6"/>
      <c r="AX39" s="5"/>
      <c r="AY39" s="19"/>
      <c r="AZ39" s="14"/>
      <c r="BA39" s="19"/>
      <c r="BB39" s="19"/>
      <c r="BC39" s="19"/>
      <c r="BD39" s="14"/>
      <c r="BE39" s="19"/>
      <c r="BF39" s="14"/>
      <c r="BG39" s="35"/>
      <c r="BH39" s="35"/>
      <c r="BI39" s="36"/>
      <c r="BJ39" s="37"/>
      <c r="BK39" s="14"/>
      <c r="BL39" s="38"/>
      <c r="BM39" s="14"/>
      <c r="BN39" s="37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</row>
    <row r="40" spans="2:92" x14ac:dyDescent="0.2">
      <c r="B40" s="2"/>
      <c r="C40" s="2">
        <v>35640</v>
      </c>
      <c r="D40" s="18">
        <v>2023</v>
      </c>
      <c r="E40" s="18">
        <v>587</v>
      </c>
      <c r="F40" s="18">
        <v>586</v>
      </c>
      <c r="G40" s="18">
        <v>779</v>
      </c>
      <c r="H40" s="18">
        <v>1102</v>
      </c>
      <c r="I40" s="18">
        <v>0</v>
      </c>
      <c r="J40" s="18">
        <v>0</v>
      </c>
      <c r="K40" s="3">
        <f t="shared" si="5"/>
        <v>5077</v>
      </c>
      <c r="L40" s="3">
        <f t="shared" si="6"/>
        <v>5158.232</v>
      </c>
      <c r="M40" s="15">
        <f t="shared" si="7"/>
        <v>5228.8997784000003</v>
      </c>
      <c r="O40" s="16">
        <f t="shared" si="20"/>
        <v>1500</v>
      </c>
      <c r="P40" s="16">
        <f t="shared" si="17"/>
        <v>0</v>
      </c>
      <c r="R40" s="16">
        <f t="shared" si="18"/>
        <v>0</v>
      </c>
      <c r="S40" s="16">
        <f t="shared" si="19"/>
        <v>70</v>
      </c>
      <c r="U40" s="5">
        <f t="shared" si="0"/>
        <v>5228.8997784000003</v>
      </c>
      <c r="V40" s="3">
        <f t="shared" si="1"/>
        <v>0</v>
      </c>
      <c r="X40" s="15">
        <f t="shared" si="8"/>
        <v>-70</v>
      </c>
      <c r="Y40" s="15"/>
      <c r="Z40" s="19">
        <f t="shared" si="2"/>
        <v>5157.9407784000005</v>
      </c>
      <c r="AA40" s="15">
        <f t="shared" si="3"/>
        <v>70</v>
      </c>
      <c r="AC40" s="3">
        <f t="shared" si="9"/>
        <v>3657.9407784000005</v>
      </c>
      <c r="AD40" s="3">
        <f t="shared" si="10"/>
        <v>0</v>
      </c>
      <c r="AF40" s="22">
        <f t="shared" si="11"/>
        <v>0</v>
      </c>
      <c r="AG40" s="22">
        <f t="shared" si="12"/>
        <v>396.2</v>
      </c>
      <c r="AI40" s="22">
        <f t="shared" si="13"/>
        <v>11961.466345368002</v>
      </c>
      <c r="AJ40" s="22">
        <f t="shared" si="14"/>
        <v>0</v>
      </c>
      <c r="AK40" s="22"/>
      <c r="AL40" s="42">
        <f t="shared" si="15"/>
        <v>593.19668000000001</v>
      </c>
      <c r="AN40" s="23">
        <f t="shared" si="16"/>
        <v>12357.666345368003</v>
      </c>
      <c r="AO40" s="23"/>
      <c r="AP40" s="27">
        <f t="shared" si="4"/>
        <v>1015.4922215999995</v>
      </c>
      <c r="AQ40" s="7"/>
      <c r="AR40" s="5"/>
      <c r="AS40" s="5"/>
      <c r="AT40" s="5"/>
      <c r="AU40" s="6"/>
      <c r="AX40" s="5"/>
      <c r="AY40" s="19"/>
      <c r="AZ40" s="14"/>
      <c r="BA40" s="19"/>
      <c r="BB40" s="19"/>
      <c r="BC40" s="19"/>
      <c r="BD40" s="14"/>
      <c r="BE40" s="19"/>
      <c r="BF40" s="14"/>
      <c r="BG40" s="35"/>
      <c r="BH40" s="35"/>
      <c r="BI40" s="36"/>
      <c r="BJ40" s="37"/>
      <c r="BK40" s="14"/>
      <c r="BL40" s="38"/>
      <c r="BM40" s="14"/>
      <c r="BN40" s="37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</row>
    <row r="41" spans="2:92" x14ac:dyDescent="0.2">
      <c r="B41" s="2"/>
      <c r="C41" s="2">
        <v>35641</v>
      </c>
      <c r="D41" s="18">
        <v>2325</v>
      </c>
      <c r="E41" s="18">
        <v>708</v>
      </c>
      <c r="F41" s="18">
        <v>706</v>
      </c>
      <c r="G41" s="18">
        <v>883</v>
      </c>
      <c r="H41" s="18">
        <v>1267</v>
      </c>
      <c r="I41" s="18">
        <v>10</v>
      </c>
      <c r="J41" s="18">
        <v>20</v>
      </c>
      <c r="K41" s="3">
        <f t="shared" si="5"/>
        <v>5919</v>
      </c>
      <c r="L41" s="3">
        <f t="shared" si="6"/>
        <v>6013.7039999999997</v>
      </c>
      <c r="M41" s="15">
        <f t="shared" si="7"/>
        <v>6096.0917448</v>
      </c>
      <c r="O41" s="16">
        <f t="shared" si="20"/>
        <v>1500</v>
      </c>
      <c r="P41" s="16">
        <f t="shared" si="17"/>
        <v>0</v>
      </c>
      <c r="R41" s="16">
        <f t="shared" si="18"/>
        <v>0</v>
      </c>
      <c r="S41" s="16">
        <f t="shared" si="19"/>
        <v>70</v>
      </c>
      <c r="U41" s="5">
        <f t="shared" si="0"/>
        <v>6096.0917448</v>
      </c>
      <c r="V41" s="3">
        <f t="shared" si="1"/>
        <v>0</v>
      </c>
      <c r="X41" s="15">
        <f t="shared" si="8"/>
        <v>-70</v>
      </c>
      <c r="Y41" s="15"/>
      <c r="Z41" s="19">
        <f t="shared" si="2"/>
        <v>6025.1327448000002</v>
      </c>
      <c r="AA41" s="15">
        <f t="shared" si="3"/>
        <v>70</v>
      </c>
      <c r="AC41" s="3">
        <f t="shared" si="9"/>
        <v>4525.1327448000002</v>
      </c>
      <c r="AD41" s="3">
        <f t="shared" si="10"/>
        <v>0</v>
      </c>
      <c r="AF41" s="22">
        <f t="shared" si="11"/>
        <v>0</v>
      </c>
      <c r="AG41" s="22">
        <f t="shared" si="12"/>
        <v>396.2</v>
      </c>
      <c r="AI41" s="22">
        <f t="shared" si="13"/>
        <v>14797.184075496001</v>
      </c>
      <c r="AJ41" s="22">
        <f t="shared" si="14"/>
        <v>0</v>
      </c>
      <c r="AK41" s="22"/>
      <c r="AL41" s="42">
        <f t="shared" si="15"/>
        <v>691.57596000000001</v>
      </c>
      <c r="AN41" s="23">
        <f t="shared" si="16"/>
        <v>15193.384075496002</v>
      </c>
      <c r="AO41" s="23"/>
      <c r="AP41" s="27">
        <f t="shared" si="4"/>
        <v>148.30025519999981</v>
      </c>
      <c r="AQ41" s="7"/>
      <c r="AR41" s="5"/>
      <c r="AS41" s="5"/>
      <c r="AT41" s="5"/>
      <c r="AU41" s="6"/>
      <c r="AX41" s="5"/>
      <c r="AY41" s="19"/>
      <c r="AZ41" s="14"/>
      <c r="BA41" s="19"/>
      <c r="BB41" s="19"/>
      <c r="BC41" s="19"/>
      <c r="BD41" s="14"/>
      <c r="BE41" s="19"/>
      <c r="BF41" s="14"/>
      <c r="BG41" s="35"/>
      <c r="BH41" s="35"/>
      <c r="BI41" s="36"/>
      <c r="BJ41" s="37"/>
      <c r="BK41" s="14"/>
      <c r="BL41" s="38"/>
      <c r="BM41" s="14"/>
      <c r="BN41" s="37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</row>
    <row r="42" spans="2:92" x14ac:dyDescent="0.2">
      <c r="B42" s="2"/>
      <c r="C42" s="2">
        <v>35642</v>
      </c>
      <c r="D42" s="18">
        <v>2258</v>
      </c>
      <c r="E42" s="18">
        <v>712</v>
      </c>
      <c r="F42" s="18">
        <v>711</v>
      </c>
      <c r="G42" s="18">
        <v>890</v>
      </c>
      <c r="H42" s="18">
        <v>1263</v>
      </c>
      <c r="I42" s="18">
        <v>13</v>
      </c>
      <c r="J42" s="18">
        <v>21</v>
      </c>
      <c r="K42" s="3">
        <f t="shared" si="5"/>
        <v>5868</v>
      </c>
      <c r="L42" s="3">
        <f t="shared" si="6"/>
        <v>5961.8879999999999</v>
      </c>
      <c r="M42" s="15">
        <f t="shared" si="7"/>
        <v>6043.5658656000005</v>
      </c>
      <c r="O42" s="16">
        <f t="shared" si="20"/>
        <v>1500</v>
      </c>
      <c r="P42" s="16">
        <f t="shared" si="17"/>
        <v>0</v>
      </c>
      <c r="R42" s="16">
        <f t="shared" si="18"/>
        <v>0</v>
      </c>
      <c r="S42" s="16">
        <f t="shared" si="19"/>
        <v>70</v>
      </c>
      <c r="U42" s="5">
        <f t="shared" si="0"/>
        <v>6043.5658656000005</v>
      </c>
      <c r="V42" s="3">
        <f t="shared" si="1"/>
        <v>0</v>
      </c>
      <c r="X42" s="15">
        <f t="shared" si="8"/>
        <v>-70</v>
      </c>
      <c r="Y42" s="15"/>
      <c r="Z42" s="19">
        <f t="shared" si="2"/>
        <v>5972.6068656000007</v>
      </c>
      <c r="AA42" s="15">
        <f t="shared" si="3"/>
        <v>70</v>
      </c>
      <c r="AC42" s="3">
        <f t="shared" si="9"/>
        <v>4472.6068656000007</v>
      </c>
      <c r="AD42" s="3">
        <f t="shared" si="10"/>
        <v>0</v>
      </c>
      <c r="AF42" s="22">
        <f t="shared" si="11"/>
        <v>0</v>
      </c>
      <c r="AG42" s="22">
        <f t="shared" si="12"/>
        <v>396.2</v>
      </c>
      <c r="AI42" s="22">
        <f t="shared" si="13"/>
        <v>14625.424450512002</v>
      </c>
      <c r="AJ42" s="22">
        <f t="shared" si="14"/>
        <v>0</v>
      </c>
      <c r="AK42" s="22"/>
      <c r="AL42" s="42">
        <f t="shared" si="15"/>
        <v>685.61712</v>
      </c>
      <c r="AN42" s="23">
        <f t="shared" si="16"/>
        <v>15021.624450512003</v>
      </c>
      <c r="AO42" s="23"/>
      <c r="AP42" s="27">
        <f t="shared" si="4"/>
        <v>200.82613439999932</v>
      </c>
      <c r="AQ42" s="7"/>
      <c r="AR42" s="5"/>
      <c r="AS42" s="5"/>
      <c r="AT42" s="5"/>
      <c r="AU42" s="6"/>
      <c r="AX42" s="5"/>
      <c r="AY42" s="19"/>
      <c r="AZ42" s="14"/>
      <c r="BA42" s="19"/>
      <c r="BB42" s="19"/>
      <c r="BC42" s="19"/>
      <c r="BD42" s="14"/>
      <c r="BE42" s="19"/>
      <c r="BF42" s="14"/>
      <c r="BG42" s="35"/>
      <c r="BH42" s="35"/>
      <c r="BI42" s="36"/>
      <c r="BJ42" s="37"/>
      <c r="BK42" s="14"/>
      <c r="BL42" s="38"/>
      <c r="BM42" s="14"/>
      <c r="BN42" s="37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</row>
    <row r="43" spans="2:92" ht="13.5" thickBot="1" x14ac:dyDescent="0.25">
      <c r="B43" s="2"/>
      <c r="C43" s="2"/>
      <c r="L43" s="3"/>
      <c r="M43" s="3"/>
      <c r="AX43" s="6"/>
      <c r="AY43" s="39"/>
      <c r="AZ43" s="14"/>
      <c r="BA43" s="14"/>
      <c r="BB43" s="14"/>
      <c r="BC43" s="14"/>
      <c r="BD43" s="14"/>
      <c r="BE43" s="14"/>
      <c r="BF43" s="14"/>
      <c r="BG43" s="35"/>
      <c r="BH43" s="14"/>
      <c r="BI43" s="14"/>
      <c r="BJ43" s="14"/>
      <c r="BK43" s="14"/>
      <c r="BL43" s="38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</row>
    <row r="44" spans="2:92" ht="13.5" thickBot="1" x14ac:dyDescent="0.25">
      <c r="B44" s="2"/>
      <c r="C44" s="2" t="s">
        <v>4</v>
      </c>
      <c r="D44" s="3">
        <f t="shared" ref="D44:M44" si="21">SUM(D12:D42)</f>
        <v>67495</v>
      </c>
      <c r="E44" s="3">
        <f t="shared" si="21"/>
        <v>20553</v>
      </c>
      <c r="F44" s="3">
        <f t="shared" si="21"/>
        <v>20498</v>
      </c>
      <c r="G44" s="3">
        <f t="shared" si="21"/>
        <v>26045</v>
      </c>
      <c r="H44" s="3">
        <f t="shared" si="21"/>
        <v>36854</v>
      </c>
      <c r="I44" s="3">
        <f t="shared" si="21"/>
        <v>185</v>
      </c>
      <c r="J44" s="3">
        <f t="shared" si="21"/>
        <v>410</v>
      </c>
      <c r="K44" s="3">
        <f t="shared" si="21"/>
        <v>172040</v>
      </c>
      <c r="L44" s="3">
        <f>SUM(L12:L42)</f>
        <v>174792.63999999998</v>
      </c>
      <c r="M44" s="3">
        <f t="shared" si="21"/>
        <v>177187.29916800003</v>
      </c>
      <c r="O44" s="3">
        <f t="shared" ref="O44:T44" si="22">SUM(O12:O42)</f>
        <v>44823</v>
      </c>
      <c r="P44" s="3">
        <f t="shared" si="22"/>
        <v>0</v>
      </c>
      <c r="Q44" s="3"/>
      <c r="R44" s="3">
        <f t="shared" si="22"/>
        <v>0</v>
      </c>
      <c r="S44" s="3">
        <f t="shared" si="22"/>
        <v>2170</v>
      </c>
      <c r="T44" s="3">
        <f t="shared" si="22"/>
        <v>0</v>
      </c>
      <c r="U44" s="3">
        <f>SUM(U12:U42)</f>
        <v>175979.69052240002</v>
      </c>
      <c r="V44" s="3">
        <f>SUM(V12:V42)</f>
        <v>1186.6928638582092</v>
      </c>
      <c r="W44" s="3"/>
      <c r="X44" s="3">
        <f t="shared" ref="X44:AP44" si="23">SUM(X12:X42)</f>
        <v>-1821.274121737727</v>
      </c>
      <c r="Y44" s="3"/>
      <c r="Z44" s="3">
        <f t="shared" si="23"/>
        <v>174133.46494519449</v>
      </c>
      <c r="AA44" s="3">
        <f t="shared" si="23"/>
        <v>3007.9669855959364</v>
      </c>
      <c r="AB44" s="3"/>
      <c r="AC44" s="3">
        <f t="shared" si="23"/>
        <v>129310.46494519447</v>
      </c>
      <c r="AD44" s="3">
        <f t="shared" si="23"/>
        <v>837.96698559593642</v>
      </c>
      <c r="AE44" s="3"/>
      <c r="AF44" s="3">
        <f t="shared" si="23"/>
        <v>0</v>
      </c>
      <c r="AG44" s="3">
        <f t="shared" si="23"/>
        <v>12282.200000000004</v>
      </c>
      <c r="AH44" s="3"/>
      <c r="AI44" s="3">
        <f t="shared" si="23"/>
        <v>422845.22037078586</v>
      </c>
      <c r="AJ44" s="3">
        <f t="shared" si="23"/>
        <v>3234.5525644003137</v>
      </c>
      <c r="AK44" s="3"/>
      <c r="AL44" s="42">
        <f>SUM(AL11:AL43)</f>
        <v>20101.268600000003</v>
      </c>
      <c r="AM44" s="3"/>
      <c r="AN44" s="47">
        <f t="shared" si="23"/>
        <v>438361.97293518629</v>
      </c>
      <c r="AO44" s="24"/>
      <c r="AP44" s="3">
        <f t="shared" si="23"/>
        <v>17242.958054805527</v>
      </c>
      <c r="AQ44" s="40">
        <f>AP44*C7</f>
        <v>758.69015441144313</v>
      </c>
      <c r="AR44" s="3" t="s">
        <v>39</v>
      </c>
      <c r="AS44" s="46">
        <f>AL44+AN44-AQ44</f>
        <v>457704.55138077488</v>
      </c>
      <c r="AT44" s="5" t="s">
        <v>40</v>
      </c>
      <c r="AU44" s="5"/>
      <c r="AX44" s="5"/>
      <c r="AY44" s="19"/>
      <c r="AZ44" s="19"/>
      <c r="BA44" s="19"/>
      <c r="BB44" s="19"/>
      <c r="BC44" s="19"/>
      <c r="BD44" s="14"/>
      <c r="BE44" s="19"/>
      <c r="BF44" s="14"/>
      <c r="BG44" s="35"/>
      <c r="BH44" s="35"/>
      <c r="BI44" s="35"/>
      <c r="BJ44" s="35"/>
      <c r="BK44" s="35"/>
      <c r="BL44" s="38"/>
      <c r="BM44" s="14"/>
      <c r="BN44" s="35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</row>
    <row r="45" spans="2:92" ht="13.5" thickBot="1" x14ac:dyDescent="0.25">
      <c r="L45" s="3">
        <f>AVERAGE(L12:L42)</f>
        <v>5638.4722580645157</v>
      </c>
      <c r="AP45" s="11"/>
      <c r="AQ45" s="41">
        <f>AP45*C6</f>
        <v>0</v>
      </c>
      <c r="BA45" s="3"/>
    </row>
    <row r="46" spans="2:92" x14ac:dyDescent="0.2">
      <c r="L46" s="3">
        <f>MAX(L12:L42)</f>
        <v>6678.1679999999997</v>
      </c>
      <c r="BN46" s="8"/>
    </row>
    <row r="47" spans="2:92" x14ac:dyDescent="0.2">
      <c r="L47" s="3">
        <f>MIN(L12:L42)</f>
        <v>4705.0960000000005</v>
      </c>
    </row>
    <row r="48" spans="2:92" x14ac:dyDescent="0.2">
      <c r="J48">
        <v>193405.18100000001</v>
      </c>
    </row>
    <row r="49" spans="10:21" x14ac:dyDescent="0.2">
      <c r="J49">
        <f>319*1.019</f>
        <v>325.06099999999998</v>
      </c>
      <c r="M49" s="3"/>
      <c r="U49" s="3"/>
    </row>
  </sheetData>
  <phoneticPr fontId="0" type="noConversion"/>
  <printOptions gridLines="1" gridLinesSet="0"/>
  <pageMargins left="0.75" right="0.75" top="1" bottom="1" header="0.5" footer="0.5"/>
  <pageSetup scale="79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jul01</vt:lpstr>
      <vt:lpstr>jul01!Print_Area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RAVEEN  S. MAAN</dc:creator>
  <cp:lastModifiedBy>Jan Havlíček</cp:lastModifiedBy>
  <cp:lastPrinted>2001-08-20T19:37:23Z</cp:lastPrinted>
  <dcterms:created xsi:type="dcterms:W3CDTF">1998-08-06T22:27:27Z</dcterms:created>
  <dcterms:modified xsi:type="dcterms:W3CDTF">2023-09-17T14:01:29Z</dcterms:modified>
</cp:coreProperties>
</file>