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53AF858D-CE96-48CB-89B8-097BFA23D26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Sheet1!$A$17:$J$35</definedName>
  </definedNames>
  <calcPr calcId="0"/>
</workbook>
</file>

<file path=xl/calcChain.xml><?xml version="1.0" encoding="utf-8"?>
<calcChain xmlns="http://schemas.openxmlformats.org/spreadsheetml/2006/main">
  <c r="F9" i="1" l="1"/>
  <c r="H9" i="1"/>
  <c r="J9" i="1"/>
  <c r="E10" i="1"/>
  <c r="F10" i="1"/>
  <c r="G10" i="1"/>
  <c r="H10" i="1"/>
  <c r="I10" i="1"/>
  <c r="J10" i="1"/>
  <c r="E11" i="1"/>
  <c r="F11" i="1"/>
  <c r="G11" i="1"/>
  <c r="H11" i="1"/>
  <c r="I11" i="1"/>
  <c r="J11" i="1"/>
  <c r="E12" i="1"/>
  <c r="F12" i="1"/>
  <c r="G12" i="1"/>
  <c r="H12" i="1"/>
  <c r="I12" i="1"/>
  <c r="J12" i="1"/>
  <c r="E13" i="1"/>
  <c r="F13" i="1"/>
  <c r="G13" i="1"/>
  <c r="H13" i="1"/>
  <c r="I13" i="1"/>
  <c r="J13" i="1"/>
  <c r="A22" i="1"/>
  <c r="E22" i="1"/>
  <c r="F22" i="1"/>
  <c r="A23" i="1"/>
  <c r="D23" i="1"/>
  <c r="E23" i="1"/>
  <c r="F23" i="1"/>
  <c r="A24" i="1"/>
  <c r="D24" i="1"/>
  <c r="E24" i="1"/>
  <c r="F24" i="1"/>
  <c r="A25" i="1"/>
  <c r="D25" i="1"/>
  <c r="E25" i="1"/>
  <c r="F25" i="1"/>
  <c r="A26" i="1"/>
  <c r="D26" i="1"/>
  <c r="E26" i="1"/>
  <c r="F26" i="1"/>
  <c r="A33" i="1"/>
  <c r="E33" i="1"/>
  <c r="F33" i="1"/>
  <c r="G33" i="1"/>
  <c r="H33" i="1"/>
  <c r="I33" i="1"/>
  <c r="A34" i="1"/>
  <c r="D34" i="1"/>
  <c r="E34" i="1"/>
  <c r="F34" i="1"/>
  <c r="G34" i="1"/>
  <c r="H34" i="1"/>
  <c r="I34" i="1"/>
  <c r="A35" i="1"/>
  <c r="D35" i="1"/>
  <c r="E35" i="1"/>
  <c r="F35" i="1"/>
  <c r="G35" i="1"/>
  <c r="H35" i="1"/>
  <c r="I35" i="1"/>
  <c r="A36" i="1"/>
  <c r="D36" i="1"/>
  <c r="E36" i="1"/>
  <c r="F36" i="1"/>
  <c r="G36" i="1"/>
  <c r="H36" i="1"/>
  <c r="I36" i="1"/>
  <c r="A37" i="1"/>
  <c r="E37" i="1"/>
  <c r="F37" i="1"/>
  <c r="G37" i="1"/>
  <c r="H37" i="1"/>
  <c r="I37" i="1"/>
  <c r="A53" i="1"/>
  <c r="B53" i="1"/>
  <c r="C53" i="1"/>
  <c r="D53" i="1"/>
  <c r="E53" i="1"/>
  <c r="F53" i="1"/>
  <c r="A54" i="1"/>
  <c r="B54" i="1"/>
  <c r="C54" i="1"/>
  <c r="D54" i="1"/>
  <c r="E54" i="1"/>
  <c r="F54" i="1"/>
  <c r="A55" i="1"/>
  <c r="B55" i="1"/>
  <c r="C55" i="1"/>
  <c r="D55" i="1"/>
  <c r="E55" i="1"/>
  <c r="F55" i="1"/>
  <c r="A56" i="1"/>
  <c r="B56" i="1"/>
  <c r="C56" i="1"/>
  <c r="D56" i="1"/>
  <c r="E56" i="1"/>
  <c r="F56" i="1"/>
  <c r="A57" i="1"/>
  <c r="B57" i="1"/>
  <c r="C57" i="1"/>
  <c r="D57" i="1"/>
  <c r="E57" i="1"/>
  <c r="F57" i="1"/>
  <c r="A58" i="1"/>
  <c r="B58" i="1"/>
  <c r="C58" i="1"/>
  <c r="D58" i="1"/>
  <c r="E58" i="1"/>
  <c r="F58" i="1"/>
  <c r="A59" i="1"/>
  <c r="B59" i="1"/>
  <c r="C59" i="1"/>
  <c r="D59" i="1"/>
  <c r="E59" i="1"/>
  <c r="F59" i="1"/>
  <c r="A60" i="1"/>
  <c r="B60" i="1"/>
  <c r="C60" i="1"/>
  <c r="D60" i="1"/>
  <c r="E60" i="1"/>
  <c r="F60" i="1"/>
  <c r="A61" i="1"/>
  <c r="B61" i="1"/>
  <c r="C61" i="1"/>
  <c r="D61" i="1"/>
  <c r="E61" i="1"/>
  <c r="F61" i="1"/>
  <c r="A62" i="1"/>
  <c r="B62" i="1"/>
  <c r="C62" i="1"/>
  <c r="D62" i="1"/>
  <c r="E62" i="1"/>
  <c r="F62" i="1"/>
  <c r="A63" i="1"/>
  <c r="B63" i="1"/>
  <c r="C63" i="1"/>
  <c r="D63" i="1"/>
  <c r="E63" i="1"/>
  <c r="F63" i="1"/>
  <c r="A64" i="1"/>
  <c r="B64" i="1"/>
  <c r="C64" i="1"/>
  <c r="D64" i="1"/>
  <c r="E64" i="1"/>
  <c r="F64" i="1"/>
  <c r="A65" i="1"/>
  <c r="B65" i="1"/>
  <c r="C65" i="1"/>
  <c r="D65" i="1"/>
  <c r="E65" i="1"/>
  <c r="F65" i="1"/>
  <c r="A66" i="1"/>
  <c r="B66" i="1"/>
  <c r="C66" i="1"/>
  <c r="D66" i="1"/>
  <c r="E66" i="1"/>
  <c r="F66" i="1"/>
  <c r="A67" i="1"/>
  <c r="B67" i="1"/>
  <c r="C67" i="1"/>
  <c r="D67" i="1"/>
  <c r="E67" i="1"/>
  <c r="F67" i="1"/>
  <c r="A68" i="1"/>
  <c r="B68" i="1"/>
  <c r="C68" i="1"/>
  <c r="D68" i="1"/>
  <c r="E68" i="1"/>
  <c r="F68" i="1"/>
  <c r="A69" i="1"/>
  <c r="B69" i="1"/>
  <c r="C69" i="1"/>
  <c r="D69" i="1"/>
  <c r="E69" i="1"/>
  <c r="F69" i="1"/>
  <c r="A70" i="1"/>
  <c r="B70" i="1"/>
  <c r="C70" i="1"/>
  <c r="D70" i="1"/>
  <c r="E70" i="1"/>
  <c r="F70" i="1"/>
  <c r="A71" i="1"/>
  <c r="B71" i="1"/>
  <c r="C71" i="1"/>
  <c r="D71" i="1"/>
  <c r="E71" i="1"/>
  <c r="F71" i="1"/>
  <c r="A72" i="1"/>
  <c r="B72" i="1"/>
  <c r="C72" i="1"/>
  <c r="D72" i="1"/>
  <c r="E72" i="1"/>
  <c r="F72" i="1"/>
  <c r="A73" i="1"/>
  <c r="B73" i="1"/>
  <c r="C73" i="1"/>
  <c r="D73" i="1"/>
  <c r="E73" i="1"/>
  <c r="F73" i="1"/>
  <c r="A74" i="1"/>
  <c r="B74" i="1"/>
  <c r="C74" i="1"/>
  <c r="D74" i="1"/>
  <c r="E74" i="1"/>
  <c r="F74" i="1"/>
</calcChain>
</file>

<file path=xl/sharedStrings.xml><?xml version="1.0" encoding="utf-8"?>
<sst xmlns="http://schemas.openxmlformats.org/spreadsheetml/2006/main" count="63" uniqueCount="42">
  <si>
    <t>SoCal Basis</t>
  </si>
  <si>
    <t xml:space="preserve">  NYMEX</t>
  </si>
  <si>
    <t>Month</t>
  </si>
  <si>
    <t>($/MMBtu)</t>
  </si>
  <si>
    <t xml:space="preserve">    Peak</t>
  </si>
  <si>
    <t xml:space="preserve"> Off Peak</t>
  </si>
  <si>
    <t>($/MWhr)</t>
  </si>
  <si>
    <t>Peak</t>
  </si>
  <si>
    <t>Off Peak</t>
  </si>
  <si>
    <t>Capacity</t>
  </si>
  <si>
    <t>Heat Rate</t>
  </si>
  <si>
    <t>Transport</t>
  </si>
  <si>
    <t xml:space="preserve">Smurfit LA Mill Cash Flow Projection </t>
  </si>
  <si>
    <t>$/MWhr</t>
  </si>
  <si>
    <t>Wheeling</t>
  </si>
  <si>
    <t>Cash Flow</t>
  </si>
  <si>
    <t>Delivered</t>
  </si>
  <si>
    <t>MMBtu/d</t>
  </si>
  <si>
    <t>Tons/Day</t>
  </si>
  <si>
    <t>$/Day</t>
  </si>
  <si>
    <t>Boiler</t>
  </si>
  <si>
    <t>Fuel Cost</t>
  </si>
  <si>
    <t>$/Month</t>
  </si>
  <si>
    <t>SoCalGas</t>
  </si>
  <si>
    <t>MMBtu/MWhr</t>
  </si>
  <si>
    <t>Net Cost</t>
  </si>
  <si>
    <t>Variable</t>
  </si>
  <si>
    <t>Cost ($/MWhr)</t>
  </si>
  <si>
    <t>Cost/Mwh</t>
  </si>
  <si>
    <t>Effective</t>
  </si>
  <si>
    <t>MW Margin</t>
  </si>
  <si>
    <t>OffPeak</t>
  </si>
  <si>
    <t>Monthly</t>
  </si>
  <si>
    <t>"Income"</t>
  </si>
  <si>
    <t>Cost</t>
  </si>
  <si>
    <t>Hrs</t>
  </si>
  <si>
    <t>Cash Flows</t>
  </si>
  <si>
    <t>Q2 '01</t>
  </si>
  <si>
    <t>Q3 '01</t>
  </si>
  <si>
    <t>Q4 '01</t>
  </si>
  <si>
    <t>Natural Gas</t>
  </si>
  <si>
    <t>Q2 '02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</si>
</sst>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_(* #,##0_);_(* \(#,##0\);_(* &quot;-&quot;??_);_(@_)"/>
    <numFmt numFmtId="175" formatCode="&quot;$&quot;#,##0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7">
    <xf numFmtId="0" fontId="0" fillId="0" borderId="0" xfId="0"/>
    <xf numFmtId="0" fontId="2" fillId="0" borderId="0" xfId="0" applyFont="1" applyFill="1"/>
    <xf numFmtId="0" fontId="3" fillId="0" borderId="0" xfId="0" applyFont="1" applyFill="1"/>
    <xf numFmtId="166" fontId="3" fillId="0" borderId="0" xfId="0" applyNumberFormat="1" applyFont="1" applyFill="1"/>
    <xf numFmtId="175" fontId="2" fillId="0" borderId="0" xfId="0" applyNumberFormat="1" applyFont="1" applyFill="1"/>
    <xf numFmtId="3" fontId="3" fillId="0" borderId="0" xfId="0" applyNumberFormat="1" applyFont="1" applyFill="1"/>
    <xf numFmtId="1" fontId="3" fillId="0" borderId="0" xfId="0" applyNumberFormat="1" applyFont="1" applyFill="1"/>
    <xf numFmtId="0" fontId="2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wrapText="1"/>
    </xf>
    <xf numFmtId="6" fontId="2" fillId="0" borderId="0" xfId="0" applyNumberFormat="1" applyFont="1" applyFill="1" applyAlignment="1">
      <alignment horizontal="center"/>
    </xf>
    <xf numFmtId="0" fontId="3" fillId="0" borderId="0" xfId="0" applyFont="1" applyFill="1" applyAlignment="1">
      <alignment horizontal="right"/>
    </xf>
    <xf numFmtId="166" fontId="3" fillId="0" borderId="0" xfId="1" applyNumberFormat="1" applyFont="1" applyFill="1"/>
    <xf numFmtId="0" fontId="3" fillId="0" borderId="0" xfId="0" applyFont="1" applyFill="1" applyAlignment="1">
      <alignment horizontal="center"/>
    </xf>
    <xf numFmtId="17" fontId="3" fillId="0" borderId="0" xfId="0" applyNumberFormat="1" applyFont="1" applyFill="1" applyAlignment="1">
      <alignment horizontal="left"/>
    </xf>
    <xf numFmtId="8" fontId="2" fillId="0" borderId="0" xfId="0" applyNumberFormat="1" applyFont="1" applyFill="1"/>
    <xf numFmtId="8" fontId="2" fillId="0" borderId="0" xfId="2" applyNumberFormat="1" applyFont="1" applyFill="1"/>
    <xf numFmtId="8" fontId="3" fillId="0" borderId="0" xfId="0" applyNumberFormat="1" applyFont="1" applyFill="1"/>
    <xf numFmtId="40" fontId="2" fillId="0" borderId="0" xfId="0" applyNumberFormat="1" applyFont="1" applyFill="1"/>
    <xf numFmtId="44" fontId="2" fillId="0" borderId="0" xfId="2" applyFont="1" applyFill="1"/>
    <xf numFmtId="8" fontId="3" fillId="0" borderId="0" xfId="2" applyNumberFormat="1" applyFont="1" applyFill="1"/>
    <xf numFmtId="40" fontId="3" fillId="0" borderId="0" xfId="0" applyNumberFormat="1" applyFont="1" applyFill="1"/>
    <xf numFmtId="44" fontId="3" fillId="0" borderId="0" xfId="2" applyFont="1" applyFill="1"/>
    <xf numFmtId="8" fontId="2" fillId="0" borderId="0" xfId="0" applyNumberFormat="1" applyFont="1" applyFill="1" applyAlignment="1">
      <alignment horizontal="center"/>
    </xf>
    <xf numFmtId="2" fontId="3" fillId="0" borderId="0" xfId="0" applyNumberFormat="1" applyFont="1" applyFill="1" applyAlignment="1">
      <alignment horizontal="center"/>
    </xf>
    <xf numFmtId="8" fontId="3" fillId="0" borderId="0" xfId="0" applyNumberFormat="1" applyFont="1" applyFill="1" applyAlignment="1">
      <alignment horizontal="center"/>
    </xf>
    <xf numFmtId="166" fontId="3" fillId="0" borderId="0" xfId="1" applyNumberFormat="1" applyFont="1" applyFill="1" applyAlignment="1">
      <alignment horizontal="center"/>
    </xf>
    <xf numFmtId="166" fontId="3" fillId="0" borderId="0" xfId="0" applyNumberFormat="1" applyFont="1" applyFill="1" applyAlignment="1">
      <alignment horizontal="center"/>
    </xf>
    <xf numFmtId="166" fontId="3" fillId="0" borderId="1" xfId="0" applyNumberFormat="1" applyFont="1" applyFill="1" applyBorder="1" applyAlignment="1">
      <alignment horizontal="center"/>
    </xf>
    <xf numFmtId="166" fontId="3" fillId="0" borderId="0" xfId="0" applyNumberFormat="1" applyFont="1" applyFill="1" applyBorder="1" applyAlignment="1">
      <alignment horizontal="center"/>
    </xf>
    <xf numFmtId="2" fontId="3" fillId="0" borderId="0" xfId="0" applyNumberFormat="1" applyFont="1" applyFill="1" applyAlignment="1"/>
    <xf numFmtId="6" fontId="3" fillId="0" borderId="0" xfId="0" applyNumberFormat="1" applyFont="1" applyFill="1" applyAlignment="1">
      <alignment horizontal="center"/>
    </xf>
    <xf numFmtId="6" fontId="3" fillId="0" borderId="0" xfId="0" applyNumberFormat="1" applyFont="1" applyFill="1"/>
    <xf numFmtId="43" fontId="3" fillId="0" borderId="0" xfId="0" applyNumberFormat="1" applyFont="1" applyFill="1"/>
    <xf numFmtId="38" fontId="3" fillId="0" borderId="0" xfId="0" applyNumberFormat="1" applyFont="1" applyFill="1"/>
    <xf numFmtId="166" fontId="3" fillId="0" borderId="0" xfId="0" applyNumberFormat="1" applyFont="1" applyFill="1" applyAlignment="1"/>
    <xf numFmtId="17" fontId="2" fillId="0" borderId="0" xfId="0" applyNumberFormat="1" applyFont="1" applyFill="1" applyAlignment="1">
      <alignment horizontal="left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4"/>
  <sheetViews>
    <sheetView tabSelected="1" zoomScale="80" workbookViewId="0">
      <selection activeCell="A28" sqref="A28:IV28"/>
    </sheetView>
  </sheetViews>
  <sheetFormatPr defaultRowHeight="12.75" x14ac:dyDescent="0.2"/>
  <cols>
    <col min="1" max="1" width="16.28515625" style="2" customWidth="1"/>
    <col min="2" max="2" width="11.7109375" style="2" bestFit="1" customWidth="1"/>
    <col min="3" max="3" width="11.85546875" style="2" customWidth="1"/>
    <col min="4" max="4" width="15.140625" style="2" bestFit="1" customWidth="1"/>
    <col min="5" max="5" width="14.5703125" style="2" customWidth="1"/>
    <col min="6" max="6" width="15.42578125" style="2" customWidth="1"/>
    <col min="7" max="7" width="14.85546875" style="2" customWidth="1"/>
    <col min="8" max="8" width="14" style="2" customWidth="1"/>
    <col min="9" max="9" width="14.42578125" style="2" bestFit="1" customWidth="1"/>
    <col min="10" max="10" width="12.140625" style="2" customWidth="1"/>
    <col min="11" max="11" width="12.42578125" style="2" customWidth="1"/>
    <col min="12" max="12" width="12" style="2" bestFit="1" customWidth="1"/>
    <col min="13" max="13" width="10.28515625" style="2" bestFit="1" customWidth="1"/>
    <col min="14" max="15" width="10.85546875" style="2" bestFit="1" customWidth="1"/>
    <col min="16" max="16" width="10.28515625" style="2" bestFit="1" customWidth="1"/>
    <col min="17" max="17" width="9.28515625" style="2" bestFit="1" customWidth="1"/>
    <col min="18" max="18" width="9.140625" style="2"/>
    <col min="19" max="19" width="13.28515625" style="2" bestFit="1" customWidth="1"/>
    <col min="20" max="16384" width="9.140625" style="2"/>
  </cols>
  <sheetData>
    <row r="1" spans="1:10" x14ac:dyDescent="0.2">
      <c r="A1" s="1" t="s">
        <v>12</v>
      </c>
    </row>
    <row r="3" spans="1:10" x14ac:dyDescent="0.2">
      <c r="A3" s="11"/>
      <c r="B3" s="12"/>
    </row>
    <row r="4" spans="1:10" x14ac:dyDescent="0.2">
      <c r="A4" s="7" t="s">
        <v>40</v>
      </c>
      <c r="B4" s="12"/>
    </row>
    <row r="5" spans="1:10" x14ac:dyDescent="0.2">
      <c r="A5" s="11"/>
      <c r="B5" s="12"/>
    </row>
    <row r="6" spans="1:10" x14ac:dyDescent="0.2">
      <c r="C6" s="1"/>
      <c r="E6" s="8"/>
      <c r="F6" s="8" t="s">
        <v>23</v>
      </c>
      <c r="G6" s="8"/>
      <c r="H6" s="13"/>
      <c r="J6" s="8"/>
    </row>
    <row r="7" spans="1:10" x14ac:dyDescent="0.2">
      <c r="B7" s="8" t="s">
        <v>1</v>
      </c>
      <c r="C7" s="1" t="s">
        <v>0</v>
      </c>
      <c r="E7" s="8" t="s">
        <v>11</v>
      </c>
      <c r="F7" s="8" t="s">
        <v>16</v>
      </c>
      <c r="G7" s="8" t="s">
        <v>10</v>
      </c>
      <c r="H7" s="9" t="s">
        <v>34</v>
      </c>
      <c r="I7" s="8" t="s">
        <v>14</v>
      </c>
      <c r="J7" s="8" t="s">
        <v>25</v>
      </c>
    </row>
    <row r="8" spans="1:10" x14ac:dyDescent="0.2">
      <c r="A8" s="1" t="s">
        <v>2</v>
      </c>
      <c r="B8" s="8" t="s">
        <v>3</v>
      </c>
      <c r="C8" s="8" t="s">
        <v>3</v>
      </c>
      <c r="E8" s="8" t="s">
        <v>3</v>
      </c>
      <c r="F8" s="8" t="s">
        <v>3</v>
      </c>
      <c r="G8" s="8" t="s">
        <v>24</v>
      </c>
      <c r="H8" s="8" t="s">
        <v>13</v>
      </c>
      <c r="I8" s="8" t="s">
        <v>13</v>
      </c>
      <c r="J8" s="8" t="s">
        <v>13</v>
      </c>
    </row>
    <row r="9" spans="1:10" x14ac:dyDescent="0.2">
      <c r="A9" s="14">
        <v>36951</v>
      </c>
      <c r="B9" s="15"/>
      <c r="C9" s="15"/>
      <c r="E9" s="16">
        <v>0.5</v>
      </c>
      <c r="F9" s="17">
        <f>B9+C9+E9</f>
        <v>0.5</v>
      </c>
      <c r="G9" s="18">
        <v>11.58</v>
      </c>
      <c r="H9" s="17">
        <f>G9*F9</f>
        <v>5.79</v>
      </c>
      <c r="I9" s="19">
        <v>-0.75</v>
      </c>
      <c r="J9" s="17">
        <f>H9-I9</f>
        <v>6.54</v>
      </c>
    </row>
    <row r="10" spans="1:10" x14ac:dyDescent="0.2">
      <c r="A10" s="14" t="s">
        <v>37</v>
      </c>
      <c r="B10" s="15"/>
      <c r="C10" s="17"/>
      <c r="E10" s="20">
        <f>+E9</f>
        <v>0.5</v>
      </c>
      <c r="F10" s="17">
        <f>B10+C10+E10</f>
        <v>0.5</v>
      </c>
      <c r="G10" s="21">
        <f>+G9</f>
        <v>11.58</v>
      </c>
      <c r="H10" s="17">
        <f>G10*F10</f>
        <v>5.79</v>
      </c>
      <c r="I10" s="22">
        <f>+I9</f>
        <v>-0.75</v>
      </c>
      <c r="J10" s="17">
        <f>H10-I10</f>
        <v>6.54</v>
      </c>
    </row>
    <row r="11" spans="1:10" x14ac:dyDescent="0.2">
      <c r="A11" s="14" t="s">
        <v>38</v>
      </c>
      <c r="B11" s="15"/>
      <c r="C11" s="17"/>
      <c r="E11" s="20">
        <f>+E10</f>
        <v>0.5</v>
      </c>
      <c r="F11" s="17">
        <f>B11+C11+E11</f>
        <v>0.5</v>
      </c>
      <c r="G11" s="21">
        <f>+G10</f>
        <v>11.58</v>
      </c>
      <c r="H11" s="17">
        <f>G11*F11</f>
        <v>5.79</v>
      </c>
      <c r="I11" s="22">
        <f>+I10</f>
        <v>-0.75</v>
      </c>
      <c r="J11" s="17">
        <f>H11-I11</f>
        <v>6.54</v>
      </c>
    </row>
    <row r="12" spans="1:10" x14ac:dyDescent="0.2">
      <c r="A12" s="14" t="s">
        <v>39</v>
      </c>
      <c r="B12" s="15"/>
      <c r="C12" s="17"/>
      <c r="E12" s="20">
        <f>+E11</f>
        <v>0.5</v>
      </c>
      <c r="F12" s="17">
        <f>B12+C12+E12</f>
        <v>0.5</v>
      </c>
      <c r="G12" s="21">
        <f>+G11</f>
        <v>11.58</v>
      </c>
      <c r="H12" s="17">
        <f>G12*F12</f>
        <v>5.79</v>
      </c>
      <c r="I12" s="22">
        <f>+I11</f>
        <v>-0.75</v>
      </c>
      <c r="J12" s="17">
        <f>H12-I12</f>
        <v>6.54</v>
      </c>
    </row>
    <row r="13" spans="1:10" x14ac:dyDescent="0.2">
      <c r="A13" s="2" t="s">
        <v>41</v>
      </c>
      <c r="B13" s="12"/>
      <c r="E13" s="20">
        <f>+E12</f>
        <v>0.5</v>
      </c>
      <c r="F13" s="17">
        <f>B13+C13+E13</f>
        <v>0.5</v>
      </c>
      <c r="G13" s="21">
        <f>+G12</f>
        <v>11.58</v>
      </c>
      <c r="H13" s="17">
        <f>G13*F13</f>
        <v>5.79</v>
      </c>
      <c r="I13" s="22">
        <f>+I12</f>
        <v>-0.75</v>
      </c>
      <c r="J13" s="17">
        <f>H13-I13</f>
        <v>6.54</v>
      </c>
    </row>
    <row r="14" spans="1:10" x14ac:dyDescent="0.2">
      <c r="B14" s="12"/>
      <c r="E14" s="20"/>
      <c r="F14" s="17"/>
      <c r="G14" s="21"/>
      <c r="H14" s="17"/>
      <c r="I14" s="22"/>
      <c r="J14" s="17"/>
    </row>
    <row r="15" spans="1:10" x14ac:dyDescent="0.2">
      <c r="A15" s="11"/>
      <c r="B15" s="12"/>
    </row>
    <row r="16" spans="1:10" x14ac:dyDescent="0.2">
      <c r="B16" s="12"/>
    </row>
    <row r="17" spans="1:15" x14ac:dyDescent="0.2">
      <c r="A17" s="1" t="s">
        <v>36</v>
      </c>
      <c r="B17" s="13"/>
      <c r="C17" s="13"/>
      <c r="D17" s="13"/>
      <c r="F17" s="13"/>
      <c r="H17" s="13"/>
      <c r="I17" s="13"/>
      <c r="J17" s="13"/>
    </row>
    <row r="18" spans="1:15" x14ac:dyDescent="0.2">
      <c r="A18" s="1"/>
      <c r="B18" s="13"/>
      <c r="C18" s="13"/>
      <c r="D18" s="13"/>
      <c r="F18" s="13"/>
      <c r="H18" s="13"/>
      <c r="I18" s="13"/>
      <c r="J18" s="13"/>
    </row>
    <row r="19" spans="1:15" x14ac:dyDescent="0.2">
      <c r="A19" s="1"/>
      <c r="E19" s="8" t="s">
        <v>30</v>
      </c>
      <c r="F19" s="8" t="s">
        <v>30</v>
      </c>
      <c r="J19" s="8"/>
      <c r="K19" s="8"/>
      <c r="L19" s="8"/>
      <c r="N19" s="8"/>
      <c r="O19" s="8"/>
    </row>
    <row r="20" spans="1:15" x14ac:dyDescent="0.2">
      <c r="A20" s="1" t="s">
        <v>2</v>
      </c>
      <c r="B20" s="8" t="s">
        <v>4</v>
      </c>
      <c r="C20" s="8" t="s">
        <v>5</v>
      </c>
      <c r="D20" s="8" t="s">
        <v>26</v>
      </c>
      <c r="E20" s="8" t="s">
        <v>7</v>
      </c>
      <c r="F20" s="8" t="s">
        <v>8</v>
      </c>
      <c r="G20" s="8"/>
      <c r="N20" s="8"/>
      <c r="O20" s="8"/>
    </row>
    <row r="21" spans="1:15" x14ac:dyDescent="0.2">
      <c r="B21" s="8" t="s">
        <v>6</v>
      </c>
      <c r="C21" s="8" t="s">
        <v>3</v>
      </c>
      <c r="D21" s="8" t="s">
        <v>27</v>
      </c>
      <c r="E21" s="8" t="s">
        <v>13</v>
      </c>
      <c r="F21" s="8" t="s">
        <v>13</v>
      </c>
      <c r="G21" s="8"/>
      <c r="N21" s="8"/>
      <c r="O21" s="8"/>
    </row>
    <row r="22" spans="1:15" x14ac:dyDescent="0.2">
      <c r="A22" s="14">
        <f>+A9</f>
        <v>36951</v>
      </c>
      <c r="B22" s="17"/>
      <c r="C22" s="17"/>
      <c r="D22" s="23">
        <v>3.5</v>
      </c>
      <c r="E22" s="24">
        <f>B22-D22-J9</f>
        <v>-10.039999999999999</v>
      </c>
      <c r="F22" s="24">
        <f>C22-D22-J9</f>
        <v>-10.039999999999999</v>
      </c>
      <c r="G22" s="25"/>
      <c r="N22" s="26"/>
      <c r="O22" s="27"/>
    </row>
    <row r="23" spans="1:15" x14ac:dyDescent="0.2">
      <c r="A23" s="14" t="str">
        <f>+A10</f>
        <v>Q2 '01</v>
      </c>
      <c r="B23" s="17"/>
      <c r="C23" s="17"/>
      <c r="D23" s="25">
        <f>+D22</f>
        <v>3.5</v>
      </c>
      <c r="E23" s="24">
        <f>B23-D23-J10</f>
        <v>-10.039999999999999</v>
      </c>
      <c r="F23" s="24">
        <f>C23-D23-J10</f>
        <v>-10.039999999999999</v>
      </c>
      <c r="G23" s="25"/>
      <c r="N23" s="26"/>
      <c r="O23" s="27"/>
    </row>
    <row r="24" spans="1:15" x14ac:dyDescent="0.2">
      <c r="A24" s="14" t="str">
        <f>+A11</f>
        <v>Q3 '01</v>
      </c>
      <c r="B24" s="17"/>
      <c r="C24" s="17"/>
      <c r="D24" s="25">
        <f>+D23</f>
        <v>3.5</v>
      </c>
      <c r="E24" s="24">
        <f>B24-D24-J11</f>
        <v>-10.039999999999999</v>
      </c>
      <c r="F24" s="24">
        <f>C24-D24-J11</f>
        <v>-10.039999999999999</v>
      </c>
      <c r="G24" s="25"/>
      <c r="N24" s="26"/>
      <c r="O24" s="27"/>
    </row>
    <row r="25" spans="1:15" x14ac:dyDescent="0.2">
      <c r="A25" s="14" t="str">
        <f>+A12</f>
        <v>Q4 '01</v>
      </c>
      <c r="B25" s="17"/>
      <c r="C25" s="17"/>
      <c r="D25" s="25">
        <f>+D24</f>
        <v>3.5</v>
      </c>
      <c r="E25" s="24">
        <f>B25-D25-J12</f>
        <v>-10.039999999999999</v>
      </c>
      <c r="F25" s="24">
        <f>C25-D25-J12</f>
        <v>-10.039999999999999</v>
      </c>
      <c r="G25" s="25"/>
      <c r="N25" s="26"/>
      <c r="O25" s="27"/>
    </row>
    <row r="26" spans="1:15" x14ac:dyDescent="0.2">
      <c r="A26" s="14" t="str">
        <f>A13</f>
        <v>Q2 '02</v>
      </c>
      <c r="B26" s="17"/>
      <c r="C26" s="17"/>
      <c r="D26" s="25">
        <f>+D25</f>
        <v>3.5</v>
      </c>
      <c r="E26" s="24">
        <f>B26-D26-J13</f>
        <v>-10.039999999999999</v>
      </c>
      <c r="F26" s="24">
        <f>C26-D26-J13</f>
        <v>-10.039999999999999</v>
      </c>
      <c r="G26" s="25"/>
      <c r="H26" s="13"/>
      <c r="I26" s="13"/>
      <c r="J26" s="26"/>
      <c r="K26" s="26"/>
      <c r="L26" s="26"/>
      <c r="N26" s="26"/>
      <c r="O26" s="27"/>
    </row>
    <row r="27" spans="1:15" x14ac:dyDescent="0.2">
      <c r="A27" s="14"/>
      <c r="B27" s="17"/>
      <c r="C27" s="17"/>
      <c r="D27" s="25"/>
      <c r="E27" s="24"/>
      <c r="F27" s="24"/>
      <c r="G27" s="25"/>
      <c r="H27" s="13"/>
      <c r="I27" s="13"/>
      <c r="J27" s="26"/>
      <c r="K27" s="26"/>
      <c r="L27" s="26"/>
      <c r="N27" s="26"/>
      <c r="O27" s="27"/>
    </row>
    <row r="28" spans="1:15" x14ac:dyDescent="0.2">
      <c r="A28" s="14"/>
      <c r="B28" s="17"/>
      <c r="C28" s="17"/>
      <c r="D28" s="25"/>
      <c r="E28" s="24"/>
      <c r="F28" s="24"/>
      <c r="G28" s="25"/>
      <c r="H28" s="13"/>
      <c r="I28" s="13"/>
      <c r="J28" s="26"/>
      <c r="K28" s="26"/>
      <c r="L28" s="26"/>
      <c r="N28" s="26"/>
      <c r="O28" s="27"/>
    </row>
    <row r="29" spans="1:15" x14ac:dyDescent="0.2">
      <c r="A29" s="36" t="s">
        <v>15</v>
      </c>
      <c r="B29" s="17"/>
      <c r="C29" s="17"/>
      <c r="D29" s="25"/>
      <c r="E29" s="24"/>
      <c r="F29" s="24"/>
      <c r="G29" s="25"/>
      <c r="H29" s="13"/>
      <c r="I29" s="13"/>
      <c r="J29" s="26"/>
      <c r="K29" s="26"/>
      <c r="L29" s="26"/>
      <c r="N29" s="26"/>
      <c r="O29" s="27"/>
    </row>
    <row r="30" spans="1:15" x14ac:dyDescent="0.2">
      <c r="A30" s="14"/>
      <c r="B30" s="17"/>
      <c r="C30" s="17"/>
      <c r="D30" s="25"/>
      <c r="E30" s="24"/>
      <c r="F30" s="24"/>
      <c r="G30" s="25"/>
      <c r="H30" s="13"/>
      <c r="I30" s="13"/>
      <c r="J30" s="26"/>
      <c r="K30" s="26"/>
      <c r="L30" s="26"/>
      <c r="N30" s="26"/>
      <c r="O30" s="27"/>
    </row>
    <row r="31" spans="1:15" x14ac:dyDescent="0.2">
      <c r="B31" s="8" t="s">
        <v>7</v>
      </c>
      <c r="C31" s="8" t="s">
        <v>31</v>
      </c>
      <c r="D31" s="8"/>
      <c r="G31" s="8" t="s">
        <v>7</v>
      </c>
      <c r="H31" s="8" t="s">
        <v>31</v>
      </c>
      <c r="I31" s="8" t="s">
        <v>32</v>
      </c>
      <c r="J31" s="26"/>
      <c r="K31" s="26"/>
      <c r="L31" s="26"/>
      <c r="N31" s="26"/>
      <c r="O31" s="27"/>
    </row>
    <row r="32" spans="1:15" x14ac:dyDescent="0.2">
      <c r="A32" s="14"/>
      <c r="B32" s="8" t="s">
        <v>35</v>
      </c>
      <c r="C32" s="8" t="s">
        <v>35</v>
      </c>
      <c r="D32" s="8" t="s">
        <v>9</v>
      </c>
      <c r="E32" s="8" t="s">
        <v>7</v>
      </c>
      <c r="F32" s="8" t="s">
        <v>31</v>
      </c>
      <c r="G32" s="8" t="s">
        <v>15</v>
      </c>
      <c r="H32" s="8" t="s">
        <v>15</v>
      </c>
      <c r="I32" s="8" t="s">
        <v>33</v>
      </c>
      <c r="J32" s="26"/>
      <c r="K32" s="26"/>
      <c r="L32" s="26"/>
      <c r="N32" s="26"/>
      <c r="O32" s="27"/>
    </row>
    <row r="33" spans="1:15" x14ac:dyDescent="0.2">
      <c r="A33" s="14">
        <f>A22</f>
        <v>36951</v>
      </c>
      <c r="B33" s="13">
        <v>432</v>
      </c>
      <c r="C33" s="13">
        <v>312</v>
      </c>
      <c r="D33" s="8">
        <v>28</v>
      </c>
      <c r="E33" s="13" t="str">
        <f>IF(-G22&gt;E22,"Boiler","Dispatch")</f>
        <v>Boiler</v>
      </c>
      <c r="F33" s="13" t="str">
        <f>IF(-G22&gt;F22,"Boiler","Dispatch")</f>
        <v>Boiler</v>
      </c>
      <c r="G33" s="26">
        <f>IF(E33="Dispatch",E22*D33*B33,-G22*D33*B33)</f>
        <v>0</v>
      </c>
      <c r="H33" s="26">
        <f>IF(F33="Dispatch",F22*D33*C33,-G22*D33*C33)</f>
        <v>0</v>
      </c>
      <c r="I33" s="26">
        <f>+G33+H33</f>
        <v>0</v>
      </c>
      <c r="J33" s="26"/>
      <c r="K33" s="26"/>
      <c r="L33" s="26"/>
      <c r="N33" s="26"/>
      <c r="O33" s="27"/>
    </row>
    <row r="34" spans="1:15" x14ac:dyDescent="0.2">
      <c r="A34" s="14" t="str">
        <f>A23</f>
        <v>Q2 '01</v>
      </c>
      <c r="B34" s="13">
        <v>1232</v>
      </c>
      <c r="C34" s="13">
        <v>951</v>
      </c>
      <c r="D34" s="13">
        <f>+D33</f>
        <v>28</v>
      </c>
      <c r="E34" s="13" t="str">
        <f>IF(-G23&gt;E23,"Boiler","Dispatch")</f>
        <v>Boiler</v>
      </c>
      <c r="F34" s="13" t="str">
        <f>IF(-G23&gt;F23,"Boiler","Dispatch")</f>
        <v>Boiler</v>
      </c>
      <c r="G34" s="26">
        <f>IF(E34="Dispatch",E23*D34*B34,-G23*D34*B34)</f>
        <v>0</v>
      </c>
      <c r="H34" s="26">
        <f>IF(F34="Dispatch",F23*D34*C34,-G23*D34*C34)</f>
        <v>0</v>
      </c>
      <c r="I34" s="26">
        <f>+G34+H34</f>
        <v>0</v>
      </c>
      <c r="J34" s="26"/>
      <c r="K34" s="26"/>
      <c r="L34" s="26"/>
      <c r="N34" s="26"/>
      <c r="O34" s="27"/>
    </row>
    <row r="35" spans="1:15" x14ac:dyDescent="0.2">
      <c r="A35" s="14" t="str">
        <f>A24</f>
        <v>Q3 '01</v>
      </c>
      <c r="B35" s="13">
        <v>1216</v>
      </c>
      <c r="C35" s="13">
        <v>992</v>
      </c>
      <c r="D35" s="13">
        <f>+D34</f>
        <v>28</v>
      </c>
      <c r="E35" s="13" t="str">
        <f>IF(-G24&gt;E24,"Boiler","Dispatch")</f>
        <v>Boiler</v>
      </c>
      <c r="F35" s="13" t="str">
        <f>IF(-G24&gt;F24,"Boiler","Dispatch")</f>
        <v>Boiler</v>
      </c>
      <c r="G35" s="26">
        <f>IF(E35="Dispatch",E24*D35*B35,-G24*D35*B35)</f>
        <v>0</v>
      </c>
      <c r="H35" s="26">
        <f>IF(F35="Dispatch",F24*D35*C35,-G24*D35*C35)</f>
        <v>0</v>
      </c>
      <c r="I35" s="26">
        <f>+G35+H35</f>
        <v>0</v>
      </c>
      <c r="J35" s="26"/>
      <c r="K35" s="26"/>
      <c r="L35" s="26"/>
      <c r="N35" s="26"/>
      <c r="O35" s="27"/>
    </row>
    <row r="36" spans="1:15" x14ac:dyDescent="0.2">
      <c r="A36" s="14" t="str">
        <f>A25</f>
        <v>Q4 '01</v>
      </c>
      <c r="B36" s="13">
        <v>1232</v>
      </c>
      <c r="C36" s="13">
        <v>977</v>
      </c>
      <c r="D36" s="13">
        <f>+D35</f>
        <v>28</v>
      </c>
      <c r="E36" s="13" t="str">
        <f>IF(-G25&gt;E25,"Boiler","Dispatch")</f>
        <v>Boiler</v>
      </c>
      <c r="F36" s="13" t="str">
        <f>IF(-G25&gt;F25,"Boiler","Dispatch")</f>
        <v>Boiler</v>
      </c>
      <c r="G36" s="26">
        <f>IF(E36="Dispatch",E25*D36*B36,-G25*D36*B36)</f>
        <v>0</v>
      </c>
      <c r="H36" s="26">
        <f>IF(F36="Dispatch",F25*D36*C36,-G25*D36*C36)</f>
        <v>0</v>
      </c>
      <c r="I36" s="26">
        <f>+G36+H36</f>
        <v>0</v>
      </c>
      <c r="J36" s="26"/>
      <c r="K36" s="26"/>
      <c r="L36" s="26"/>
      <c r="N36" s="26"/>
      <c r="O36" s="27"/>
    </row>
    <row r="37" spans="1:15" x14ac:dyDescent="0.2">
      <c r="A37" s="14" t="str">
        <f>A26</f>
        <v>Q2 '02</v>
      </c>
      <c r="B37" s="13">
        <v>1232</v>
      </c>
      <c r="C37" s="13">
        <v>952</v>
      </c>
      <c r="D37" s="13">
        <v>28</v>
      </c>
      <c r="E37" s="13" t="str">
        <f>IF(-G26&gt;E26,"Boiler","Dispatch")</f>
        <v>Boiler</v>
      </c>
      <c r="F37" s="13" t="str">
        <f>IF(-G26&gt;F26,"Boiler","Dispatch")</f>
        <v>Boiler</v>
      </c>
      <c r="G37" s="26">
        <f>IF(E37="Dispatch",E26*D37*B37,-G26*D37*B37)</f>
        <v>0</v>
      </c>
      <c r="H37" s="26">
        <f>IF(F37="Dispatch",F26*D37*C37,-G26*D37*C37)</f>
        <v>0</v>
      </c>
      <c r="I37" s="26">
        <f>+G37+H37</f>
        <v>0</v>
      </c>
      <c r="J37" s="26"/>
      <c r="K37" s="26"/>
      <c r="L37" s="26"/>
      <c r="N37" s="26"/>
      <c r="O37" s="27"/>
    </row>
    <row r="38" spans="1:15" x14ac:dyDescent="0.2">
      <c r="A38" s="14"/>
      <c r="B38" s="17"/>
      <c r="C38" s="17"/>
      <c r="D38" s="25"/>
      <c r="E38" s="24"/>
      <c r="F38" s="24"/>
      <c r="G38" s="25"/>
      <c r="H38" s="13"/>
      <c r="I38" s="13"/>
      <c r="J38" s="26"/>
      <c r="K38" s="26"/>
      <c r="L38" s="26"/>
      <c r="N38" s="26"/>
      <c r="O38" s="27"/>
    </row>
    <row r="39" spans="1:15" x14ac:dyDescent="0.2">
      <c r="A39" s="14"/>
      <c r="B39" s="17"/>
      <c r="C39" s="17"/>
      <c r="D39" s="25"/>
      <c r="E39" s="24"/>
      <c r="F39" s="24"/>
      <c r="G39" s="25"/>
      <c r="H39" s="13"/>
      <c r="I39" s="13"/>
      <c r="J39" s="26"/>
      <c r="K39" s="26"/>
      <c r="L39" s="26"/>
      <c r="N39" s="26"/>
      <c r="O39" s="27"/>
    </row>
    <row r="40" spans="1:15" x14ac:dyDescent="0.2">
      <c r="A40" s="14"/>
      <c r="B40" s="17"/>
      <c r="C40" s="17"/>
      <c r="D40" s="25"/>
      <c r="E40" s="24"/>
      <c r="F40" s="24"/>
      <c r="G40" s="25"/>
      <c r="H40" s="13"/>
      <c r="I40" s="13"/>
      <c r="J40" s="26"/>
      <c r="K40" s="26"/>
      <c r="L40" s="26"/>
      <c r="N40" s="26"/>
      <c r="O40" s="28"/>
    </row>
    <row r="41" spans="1:15" x14ac:dyDescent="0.2">
      <c r="A41" s="14"/>
      <c r="B41" s="17"/>
      <c r="C41" s="17"/>
      <c r="D41" s="25"/>
      <c r="E41" s="24"/>
      <c r="F41" s="24"/>
      <c r="G41" s="25"/>
      <c r="H41" s="13"/>
      <c r="I41" s="13"/>
      <c r="J41" s="26"/>
      <c r="K41" s="26"/>
      <c r="L41" s="26"/>
      <c r="N41" s="26"/>
      <c r="O41" s="29"/>
    </row>
    <row r="42" spans="1:15" x14ac:dyDescent="0.2">
      <c r="A42" s="14"/>
      <c r="B42" s="17"/>
      <c r="C42" s="17"/>
      <c r="D42" s="25"/>
      <c r="E42" s="24"/>
      <c r="F42" s="24"/>
      <c r="G42" s="25"/>
      <c r="H42" s="13"/>
      <c r="I42" s="13"/>
      <c r="J42" s="26"/>
      <c r="K42" s="26"/>
      <c r="L42" s="26"/>
      <c r="N42" s="26"/>
      <c r="O42" s="29"/>
    </row>
    <row r="43" spans="1:15" x14ac:dyDescent="0.2">
      <c r="A43" s="14"/>
      <c r="B43" s="17"/>
      <c r="C43" s="17"/>
      <c r="D43" s="25"/>
      <c r="E43" s="24"/>
      <c r="F43" s="24"/>
      <c r="G43" s="25"/>
      <c r="H43" s="13"/>
      <c r="I43" s="13"/>
      <c r="J43" s="26"/>
      <c r="K43" s="26"/>
      <c r="L43" s="26"/>
      <c r="N43" s="26"/>
      <c r="O43" s="29"/>
    </row>
    <row r="44" spans="1:15" x14ac:dyDescent="0.2">
      <c r="A44" s="14"/>
      <c r="B44" s="17"/>
      <c r="C44" s="17"/>
      <c r="D44" s="25"/>
      <c r="E44" s="24"/>
      <c r="F44" s="24"/>
      <c r="G44" s="25"/>
      <c r="H44" s="13"/>
      <c r="I44" s="13"/>
      <c r="J44" s="26"/>
      <c r="K44" s="26"/>
      <c r="L44" s="26"/>
      <c r="N44" s="26"/>
      <c r="O44" s="29"/>
    </row>
    <row r="45" spans="1:15" x14ac:dyDescent="0.2">
      <c r="E45" s="30"/>
      <c r="F45" s="30"/>
      <c r="J45" s="3"/>
      <c r="K45" s="3"/>
      <c r="L45" s="3"/>
      <c r="N45" s="12"/>
      <c r="O45" s="3"/>
    </row>
    <row r="46" spans="1:15" x14ac:dyDescent="0.2">
      <c r="C46" s="31"/>
      <c r="D46" s="31"/>
      <c r="E46" s="24"/>
      <c r="F46" s="31"/>
      <c r="G46" s="31"/>
    </row>
    <row r="47" spans="1:15" x14ac:dyDescent="0.2">
      <c r="B47" s="32"/>
      <c r="C47" s="32"/>
      <c r="D47" s="12"/>
      <c r="E47" s="33"/>
    </row>
    <row r="48" spans="1:15" x14ac:dyDescent="0.2">
      <c r="A48" s="1"/>
      <c r="B48" s="32"/>
      <c r="C48" s="32"/>
      <c r="D48" s="12"/>
      <c r="E48" s="33"/>
    </row>
    <row r="49" spans="1:9" x14ac:dyDescent="0.2">
      <c r="B49" s="32"/>
      <c r="C49" s="32"/>
      <c r="D49" s="12"/>
      <c r="E49" s="33"/>
    </row>
    <row r="50" spans="1:9" x14ac:dyDescent="0.2">
      <c r="A50" s="1"/>
      <c r="B50" s="32"/>
      <c r="D50" s="10" t="s">
        <v>20</v>
      </c>
      <c r="F50" s="10" t="s">
        <v>20</v>
      </c>
      <c r="H50" s="1"/>
      <c r="I50" s="1"/>
    </row>
    <row r="51" spans="1:9" x14ac:dyDescent="0.2">
      <c r="A51" s="1"/>
      <c r="B51" s="32"/>
      <c r="D51" s="10" t="s">
        <v>21</v>
      </c>
      <c r="E51" s="8" t="s">
        <v>29</v>
      </c>
      <c r="F51" s="10" t="s">
        <v>21</v>
      </c>
    </row>
    <row r="52" spans="1:9" x14ac:dyDescent="0.2">
      <c r="A52" s="1" t="s">
        <v>2</v>
      </c>
      <c r="B52" s="10" t="s">
        <v>18</v>
      </c>
      <c r="C52" s="8" t="s">
        <v>17</v>
      </c>
      <c r="D52" s="10" t="s">
        <v>19</v>
      </c>
      <c r="E52" s="8" t="s">
        <v>28</v>
      </c>
      <c r="F52" s="10" t="s">
        <v>22</v>
      </c>
      <c r="I52" s="3"/>
    </row>
    <row r="53" spans="1:9" x14ac:dyDescent="0.2">
      <c r="A53" s="14">
        <f>+A9</f>
        <v>36951</v>
      </c>
      <c r="B53" s="34">
        <f>160000/365</f>
        <v>438.35616438356163</v>
      </c>
      <c r="C53" s="12">
        <f>B53*7</f>
        <v>3068.4931506849316</v>
      </c>
      <c r="D53" s="34">
        <f>C53*F9</f>
        <v>1534.2465753424658</v>
      </c>
      <c r="E53" s="25" t="e">
        <f>+D53/#REF!/D33</f>
        <v>#REF!</v>
      </c>
      <c r="F53" s="35" t="e">
        <f>+D53*#REF!</f>
        <v>#REF!</v>
      </c>
      <c r="I53" s="4"/>
    </row>
    <row r="54" spans="1:9" x14ac:dyDescent="0.2">
      <c r="A54" s="14" t="str">
        <f>+A10</f>
        <v>Q2 '01</v>
      </c>
      <c r="B54" s="34">
        <f>+B53</f>
        <v>438.35616438356163</v>
      </c>
      <c r="C54" s="12">
        <f>+C53</f>
        <v>3068.4931506849316</v>
      </c>
      <c r="D54" s="34">
        <f>C54*F10</f>
        <v>1534.2465753424658</v>
      </c>
      <c r="E54" s="25" t="e">
        <f>+D54/#REF!/D34</f>
        <v>#REF!</v>
      </c>
      <c r="F54" s="35" t="e">
        <f>+D54*#REF!</f>
        <v>#REF!</v>
      </c>
      <c r="I54" s="5"/>
    </row>
    <row r="55" spans="1:9" x14ac:dyDescent="0.2">
      <c r="A55" s="14" t="str">
        <f>+A11</f>
        <v>Q3 '01</v>
      </c>
      <c r="B55" s="34">
        <f t="shared" ref="B55:B74" si="0">+B54</f>
        <v>438.35616438356163</v>
      </c>
      <c r="C55" s="12">
        <f t="shared" ref="C55:C74" si="1">+C54</f>
        <v>3068.4931506849316</v>
      </c>
      <c r="D55" s="34">
        <f>C55*F11</f>
        <v>1534.2465753424658</v>
      </c>
      <c r="E55" s="25" t="e">
        <f>+D55/#REF!/D35</f>
        <v>#REF!</v>
      </c>
      <c r="F55" s="35" t="e">
        <f>+D55*#REF!</f>
        <v>#REF!</v>
      </c>
      <c r="I55" s="5"/>
    </row>
    <row r="56" spans="1:9" x14ac:dyDescent="0.2">
      <c r="A56" s="14" t="str">
        <f>+A12</f>
        <v>Q4 '01</v>
      </c>
      <c r="B56" s="34">
        <f t="shared" si="0"/>
        <v>438.35616438356163</v>
      </c>
      <c r="C56" s="12">
        <f t="shared" si="1"/>
        <v>3068.4931506849316</v>
      </c>
      <c r="D56" s="34">
        <f>C56*F12</f>
        <v>1534.2465753424658</v>
      </c>
      <c r="E56" s="25" t="e">
        <f>+D56/#REF!/D36</f>
        <v>#REF!</v>
      </c>
      <c r="F56" s="35" t="e">
        <f>+D56*#REF!</f>
        <v>#REF!</v>
      </c>
      <c r="I56" s="6"/>
    </row>
    <row r="57" spans="1:9" x14ac:dyDescent="0.2">
      <c r="A57" s="14" t="e">
        <f>+#REF!</f>
        <v>#REF!</v>
      </c>
      <c r="B57" s="34">
        <f t="shared" si="0"/>
        <v>438.35616438356163</v>
      </c>
      <c r="C57" s="12">
        <f t="shared" si="1"/>
        <v>3068.4931506849316</v>
      </c>
      <c r="D57" s="34" t="e">
        <f>C57*#REF!</f>
        <v>#REF!</v>
      </c>
      <c r="E57" s="25" t="e">
        <f>+D57/#REF!/#REF!</f>
        <v>#REF!</v>
      </c>
      <c r="F57" s="35" t="e">
        <f>+D57*#REF!</f>
        <v>#REF!</v>
      </c>
    </row>
    <row r="58" spans="1:9" x14ac:dyDescent="0.2">
      <c r="A58" s="14" t="e">
        <f>+#REF!</f>
        <v>#REF!</v>
      </c>
      <c r="B58" s="34">
        <f t="shared" si="0"/>
        <v>438.35616438356163</v>
      </c>
      <c r="C58" s="12">
        <f t="shared" si="1"/>
        <v>3068.4931506849316</v>
      </c>
      <c r="D58" s="34" t="e">
        <f>C58*#REF!</f>
        <v>#REF!</v>
      </c>
      <c r="E58" s="25" t="e">
        <f>+D58/#REF!/#REF!</f>
        <v>#REF!</v>
      </c>
      <c r="F58" s="35" t="e">
        <f>+D58*#REF!</f>
        <v>#REF!</v>
      </c>
    </row>
    <row r="59" spans="1:9" x14ac:dyDescent="0.2">
      <c r="A59" s="14" t="e">
        <f>+#REF!</f>
        <v>#REF!</v>
      </c>
      <c r="B59" s="34">
        <f t="shared" si="0"/>
        <v>438.35616438356163</v>
      </c>
      <c r="C59" s="12">
        <f t="shared" si="1"/>
        <v>3068.4931506849316</v>
      </c>
      <c r="D59" s="34" t="e">
        <f>C59*#REF!</f>
        <v>#REF!</v>
      </c>
      <c r="E59" s="25" t="e">
        <f>+D59/#REF!/#REF!</f>
        <v>#REF!</v>
      </c>
      <c r="F59" s="35" t="e">
        <f>+D59*#REF!</f>
        <v>#REF!</v>
      </c>
    </row>
    <row r="60" spans="1:9" x14ac:dyDescent="0.2">
      <c r="A60" s="14" t="e">
        <f>+#REF!</f>
        <v>#REF!</v>
      </c>
      <c r="B60" s="34">
        <f t="shared" si="0"/>
        <v>438.35616438356163</v>
      </c>
      <c r="C60" s="12">
        <f t="shared" si="1"/>
        <v>3068.4931506849316</v>
      </c>
      <c r="D60" s="34" t="e">
        <f>C60*#REF!</f>
        <v>#REF!</v>
      </c>
      <c r="E60" s="25" t="e">
        <f>+D60/#REF!/#REF!</f>
        <v>#REF!</v>
      </c>
      <c r="F60" s="35" t="e">
        <f>+D60*#REF!</f>
        <v>#REF!</v>
      </c>
    </row>
    <row r="61" spans="1:9" x14ac:dyDescent="0.2">
      <c r="A61" s="14" t="e">
        <f>+#REF!</f>
        <v>#REF!</v>
      </c>
      <c r="B61" s="34">
        <f t="shared" si="0"/>
        <v>438.35616438356163</v>
      </c>
      <c r="C61" s="12">
        <f t="shared" si="1"/>
        <v>3068.4931506849316</v>
      </c>
      <c r="D61" s="34" t="e">
        <f>C61*#REF!</f>
        <v>#REF!</v>
      </c>
      <c r="E61" s="25" t="e">
        <f>+D61/#REF!/#REF!</f>
        <v>#REF!</v>
      </c>
      <c r="F61" s="35" t="e">
        <f>+D61*#REF!</f>
        <v>#REF!</v>
      </c>
    </row>
    <row r="62" spans="1:9" x14ac:dyDescent="0.2">
      <c r="A62" s="14" t="e">
        <f>+#REF!</f>
        <v>#REF!</v>
      </c>
      <c r="B62" s="34">
        <f t="shared" si="0"/>
        <v>438.35616438356163</v>
      </c>
      <c r="C62" s="12">
        <f t="shared" si="1"/>
        <v>3068.4931506849316</v>
      </c>
      <c r="D62" s="34" t="e">
        <f>C62*#REF!</f>
        <v>#REF!</v>
      </c>
      <c r="E62" s="25" t="e">
        <f>+D62/#REF!/#REF!</f>
        <v>#REF!</v>
      </c>
      <c r="F62" s="35" t="e">
        <f>+D62*#REF!</f>
        <v>#REF!</v>
      </c>
    </row>
    <row r="63" spans="1:9" x14ac:dyDescent="0.2">
      <c r="A63" s="14" t="e">
        <f>+#REF!</f>
        <v>#REF!</v>
      </c>
      <c r="B63" s="34">
        <f t="shared" si="0"/>
        <v>438.35616438356163</v>
      </c>
      <c r="C63" s="12">
        <f t="shared" si="1"/>
        <v>3068.4931506849316</v>
      </c>
      <c r="D63" s="34" t="e">
        <f>C63*#REF!</f>
        <v>#REF!</v>
      </c>
      <c r="E63" s="25" t="e">
        <f>+D63/#REF!/#REF!</f>
        <v>#REF!</v>
      </c>
      <c r="F63" s="35" t="e">
        <f>+D63*#REF!</f>
        <v>#REF!</v>
      </c>
    </row>
    <row r="64" spans="1:9" x14ac:dyDescent="0.2">
      <c r="A64" s="14" t="e">
        <f>+#REF!</f>
        <v>#REF!</v>
      </c>
      <c r="B64" s="34">
        <f t="shared" si="0"/>
        <v>438.35616438356163</v>
      </c>
      <c r="C64" s="12">
        <f t="shared" si="1"/>
        <v>3068.4931506849316</v>
      </c>
      <c r="D64" s="34" t="e">
        <f>C64*#REF!</f>
        <v>#REF!</v>
      </c>
      <c r="E64" s="25" t="e">
        <f>+D64/#REF!/#REF!</f>
        <v>#REF!</v>
      </c>
      <c r="F64" s="35" t="e">
        <f>+D64*#REF!</f>
        <v>#REF!</v>
      </c>
    </row>
    <row r="65" spans="1:6" x14ac:dyDescent="0.2">
      <c r="A65" s="14" t="e">
        <f>+#REF!</f>
        <v>#REF!</v>
      </c>
      <c r="B65" s="34">
        <f t="shared" si="0"/>
        <v>438.35616438356163</v>
      </c>
      <c r="C65" s="12">
        <f t="shared" si="1"/>
        <v>3068.4931506849316</v>
      </c>
      <c r="D65" s="34" t="e">
        <f>C65*#REF!</f>
        <v>#REF!</v>
      </c>
      <c r="E65" s="25" t="e">
        <f>+D65/#REF!/#REF!</f>
        <v>#REF!</v>
      </c>
      <c r="F65" s="35" t="e">
        <f>+D65*#REF!</f>
        <v>#REF!</v>
      </c>
    </row>
    <row r="66" spans="1:6" x14ac:dyDescent="0.2">
      <c r="A66" s="14" t="e">
        <f>+#REF!</f>
        <v>#REF!</v>
      </c>
      <c r="B66" s="34">
        <f t="shared" si="0"/>
        <v>438.35616438356163</v>
      </c>
      <c r="C66" s="12">
        <f t="shared" si="1"/>
        <v>3068.4931506849316</v>
      </c>
      <c r="D66" s="34" t="e">
        <f>C66*#REF!</f>
        <v>#REF!</v>
      </c>
      <c r="E66" s="25" t="e">
        <f>+D66/#REF!/#REF!</f>
        <v>#REF!</v>
      </c>
      <c r="F66" s="35" t="e">
        <f>+D66*#REF!</f>
        <v>#REF!</v>
      </c>
    </row>
    <row r="67" spans="1:6" x14ac:dyDescent="0.2">
      <c r="A67" s="14" t="e">
        <f>+#REF!</f>
        <v>#REF!</v>
      </c>
      <c r="B67" s="34">
        <f t="shared" si="0"/>
        <v>438.35616438356163</v>
      </c>
      <c r="C67" s="12">
        <f t="shared" si="1"/>
        <v>3068.4931506849316</v>
      </c>
      <c r="D67" s="34" t="e">
        <f>C67*#REF!</f>
        <v>#REF!</v>
      </c>
      <c r="E67" s="25" t="e">
        <f>+D67/#REF!/#REF!</f>
        <v>#REF!</v>
      </c>
      <c r="F67" s="35" t="e">
        <f>+D67*#REF!</f>
        <v>#REF!</v>
      </c>
    </row>
    <row r="68" spans="1:6" x14ac:dyDescent="0.2">
      <c r="A68" s="14" t="e">
        <f>+#REF!</f>
        <v>#REF!</v>
      </c>
      <c r="B68" s="34">
        <f t="shared" si="0"/>
        <v>438.35616438356163</v>
      </c>
      <c r="C68" s="12">
        <f t="shared" si="1"/>
        <v>3068.4931506849316</v>
      </c>
      <c r="D68" s="34" t="e">
        <f>C68*#REF!</f>
        <v>#REF!</v>
      </c>
      <c r="E68" s="25" t="e">
        <f>+D68/#REF!/#REF!</f>
        <v>#REF!</v>
      </c>
      <c r="F68" s="35" t="e">
        <f>+D68*#REF!</f>
        <v>#REF!</v>
      </c>
    </row>
    <row r="69" spans="1:6" x14ac:dyDescent="0.2">
      <c r="A69" s="14" t="e">
        <f>+#REF!</f>
        <v>#REF!</v>
      </c>
      <c r="B69" s="34">
        <f t="shared" si="0"/>
        <v>438.35616438356163</v>
      </c>
      <c r="C69" s="12">
        <f t="shared" si="1"/>
        <v>3068.4931506849316</v>
      </c>
      <c r="D69" s="34" t="e">
        <f>C69*#REF!</f>
        <v>#REF!</v>
      </c>
      <c r="E69" s="25" t="e">
        <f>+D69/#REF!/#REF!</f>
        <v>#REF!</v>
      </c>
      <c r="F69" s="35" t="e">
        <f>+D69*#REF!</f>
        <v>#REF!</v>
      </c>
    </row>
    <row r="70" spans="1:6" x14ac:dyDescent="0.2">
      <c r="A70" s="14" t="e">
        <f>+#REF!</f>
        <v>#REF!</v>
      </c>
      <c r="B70" s="34">
        <f t="shared" si="0"/>
        <v>438.35616438356163</v>
      </c>
      <c r="C70" s="12">
        <f t="shared" si="1"/>
        <v>3068.4931506849316</v>
      </c>
      <c r="D70" s="34" t="e">
        <f>C70*#REF!</f>
        <v>#REF!</v>
      </c>
      <c r="E70" s="25" t="e">
        <f>+D70/#REF!/#REF!</f>
        <v>#REF!</v>
      </c>
      <c r="F70" s="35" t="e">
        <f>+D70*#REF!</f>
        <v>#REF!</v>
      </c>
    </row>
    <row r="71" spans="1:6" x14ac:dyDescent="0.2">
      <c r="A71" s="14" t="e">
        <f>+#REF!</f>
        <v>#REF!</v>
      </c>
      <c r="B71" s="34">
        <f t="shared" si="0"/>
        <v>438.35616438356163</v>
      </c>
      <c r="C71" s="12">
        <f t="shared" si="1"/>
        <v>3068.4931506849316</v>
      </c>
      <c r="D71" s="34" t="e">
        <f>C71*#REF!</f>
        <v>#REF!</v>
      </c>
      <c r="E71" s="25" t="e">
        <f>+D71/#REF!/#REF!</f>
        <v>#REF!</v>
      </c>
      <c r="F71" s="35" t="e">
        <f>+D71*#REF!</f>
        <v>#REF!</v>
      </c>
    </row>
    <row r="72" spans="1:6" x14ac:dyDescent="0.2">
      <c r="A72" s="14" t="e">
        <f>+#REF!</f>
        <v>#REF!</v>
      </c>
      <c r="B72" s="34">
        <f t="shared" si="0"/>
        <v>438.35616438356163</v>
      </c>
      <c r="C72" s="12">
        <f t="shared" si="1"/>
        <v>3068.4931506849316</v>
      </c>
      <c r="D72" s="34" t="e">
        <f>C72*#REF!</f>
        <v>#REF!</v>
      </c>
      <c r="E72" s="25" t="e">
        <f>+D72/#REF!/#REF!</f>
        <v>#REF!</v>
      </c>
      <c r="F72" s="35" t="e">
        <f>+D72*#REF!</f>
        <v>#REF!</v>
      </c>
    </row>
    <row r="73" spans="1:6" x14ac:dyDescent="0.2">
      <c r="A73" s="14" t="e">
        <f>+#REF!</f>
        <v>#REF!</v>
      </c>
      <c r="B73" s="34">
        <f t="shared" si="0"/>
        <v>438.35616438356163</v>
      </c>
      <c r="C73" s="12">
        <f t="shared" si="1"/>
        <v>3068.4931506849316</v>
      </c>
      <c r="D73" s="34" t="e">
        <f>C73*#REF!</f>
        <v>#REF!</v>
      </c>
      <c r="E73" s="25" t="e">
        <f>+D73/#REF!/#REF!</f>
        <v>#REF!</v>
      </c>
      <c r="F73" s="35" t="e">
        <f>+D73*#REF!</f>
        <v>#REF!</v>
      </c>
    </row>
    <row r="74" spans="1:6" x14ac:dyDescent="0.2">
      <c r="A74" s="14" t="e">
        <f>+#REF!</f>
        <v>#REF!</v>
      </c>
      <c r="B74" s="34">
        <f t="shared" si="0"/>
        <v>438.35616438356163</v>
      </c>
      <c r="C74" s="12">
        <f t="shared" si="1"/>
        <v>3068.4931506849316</v>
      </c>
      <c r="D74" s="34" t="e">
        <f>C74*#REF!</f>
        <v>#REF!</v>
      </c>
      <c r="E74" s="25" t="e">
        <f>+D74/#REF!/#REF!</f>
        <v>#REF!</v>
      </c>
      <c r="F74" s="35" t="e">
        <f>+D74*#REF!</f>
        <v>#REF!</v>
      </c>
    </row>
  </sheetData>
  <printOptions gridLines="1"/>
  <pageMargins left="0.75" right="0.75" top="1" bottom="1" header="0.5" footer="0.5"/>
  <pageSetup scale="91" orientation="landscape" r:id="rId1"/>
  <headerFooter alignWithMargins="0"/>
  <rowBreaks count="1" manualBreakCount="1">
    <brk id="15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cfoster</dc:creator>
  <cp:lastModifiedBy>Jan Havlíček</cp:lastModifiedBy>
  <cp:lastPrinted>2000-06-02T18:31:07Z</cp:lastPrinted>
  <dcterms:created xsi:type="dcterms:W3CDTF">2000-04-27T20:21:27Z</dcterms:created>
  <dcterms:modified xsi:type="dcterms:W3CDTF">2023-09-17T14:03:54Z</dcterms:modified>
</cp:coreProperties>
</file>