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E439F4-293D-41E5-9BC5-CD4148AC9A9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Sheet1!$A$1:$K$39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E10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A22" i="1"/>
  <c r="F22" i="1"/>
  <c r="G22" i="1"/>
  <c r="A23" i="1"/>
  <c r="D23" i="1"/>
  <c r="F23" i="1"/>
  <c r="G23" i="1"/>
  <c r="A24" i="1"/>
  <c r="D24" i="1"/>
  <c r="F24" i="1"/>
  <c r="G24" i="1"/>
  <c r="A25" i="1"/>
  <c r="D25" i="1"/>
  <c r="F25" i="1"/>
  <c r="G25" i="1"/>
  <c r="A26" i="1"/>
  <c r="D26" i="1"/>
  <c r="F26" i="1"/>
  <c r="G26" i="1"/>
  <c r="A33" i="1"/>
  <c r="F33" i="1"/>
  <c r="G33" i="1"/>
  <c r="H33" i="1"/>
  <c r="I33" i="1"/>
  <c r="J33" i="1"/>
  <c r="A34" i="1"/>
  <c r="D34" i="1"/>
  <c r="F34" i="1"/>
  <c r="G34" i="1"/>
  <c r="H34" i="1"/>
  <c r="I34" i="1"/>
  <c r="J34" i="1"/>
  <c r="A35" i="1"/>
  <c r="D35" i="1"/>
  <c r="F35" i="1"/>
  <c r="G35" i="1"/>
  <c r="H35" i="1"/>
  <c r="I35" i="1"/>
  <c r="J35" i="1"/>
  <c r="A36" i="1"/>
  <c r="D36" i="1"/>
  <c r="F36" i="1"/>
  <c r="G36" i="1"/>
  <c r="H36" i="1"/>
  <c r="I36" i="1"/>
  <c r="J36" i="1"/>
  <c r="A37" i="1"/>
  <c r="F37" i="1"/>
  <c r="G37" i="1"/>
  <c r="H37" i="1"/>
  <c r="I37" i="1"/>
  <c r="J37" i="1"/>
</calcChain>
</file>

<file path=xl/sharedStrings.xml><?xml version="1.0" encoding="utf-8"?>
<sst xmlns="http://schemas.openxmlformats.org/spreadsheetml/2006/main" count="54" uniqueCount="35">
  <si>
    <t>SoCal Basis</t>
  </si>
  <si>
    <t xml:space="preserve">  NYMEX</t>
  </si>
  <si>
    <t>Month</t>
  </si>
  <si>
    <t>($/MMBtu)</t>
  </si>
  <si>
    <t xml:space="preserve">    Peak</t>
  </si>
  <si>
    <t xml:space="preserve"> Off Peak</t>
  </si>
  <si>
    <t>($/MWhr)</t>
  </si>
  <si>
    <t>Peak</t>
  </si>
  <si>
    <t>Off Peak</t>
  </si>
  <si>
    <t>Capacity</t>
  </si>
  <si>
    <t>Heat Rate</t>
  </si>
  <si>
    <t>Transport</t>
  </si>
  <si>
    <t xml:space="preserve">Smurfit LA Mill Cash Flow Projection </t>
  </si>
  <si>
    <t>$/MWhr</t>
  </si>
  <si>
    <t>Wheeling</t>
  </si>
  <si>
    <t>Cash Flow</t>
  </si>
  <si>
    <t>Delivered</t>
  </si>
  <si>
    <t>SoCalGas</t>
  </si>
  <si>
    <t>MMBtu/MWhr</t>
  </si>
  <si>
    <t>Net Cost</t>
  </si>
  <si>
    <t>Variable</t>
  </si>
  <si>
    <t>Cost ($/MWhr)</t>
  </si>
  <si>
    <t>MW Margin</t>
  </si>
  <si>
    <t>OffPeak</t>
  </si>
  <si>
    <t>Monthly</t>
  </si>
  <si>
    <t>"Income"</t>
  </si>
  <si>
    <t>Cost</t>
  </si>
  <si>
    <t>Hrs</t>
  </si>
  <si>
    <t>Cash Flows</t>
  </si>
  <si>
    <t>Q2 '01</t>
  </si>
  <si>
    <t>Q3 '01</t>
  </si>
  <si>
    <t>Q4 '01</t>
  </si>
  <si>
    <t>Natural Gas</t>
  </si>
  <si>
    <t>Q2 '02</t>
  </si>
  <si>
    <t>Physical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</si>
</sst>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right"/>
    </xf>
    <xf numFmtId="166" fontId="3" fillId="0" borderId="0" xfId="1" applyNumberFormat="1" applyFont="1" applyFill="1"/>
    <xf numFmtId="0" fontId="3" fillId="0" borderId="0" xfId="0" applyFont="1" applyFill="1" applyAlignment="1">
      <alignment horizontal="center"/>
    </xf>
    <xf numFmtId="17" fontId="3" fillId="0" borderId="0" xfId="0" applyNumberFormat="1" applyFont="1" applyFill="1" applyAlignment="1">
      <alignment horizontal="left"/>
    </xf>
    <xf numFmtId="8" fontId="3" fillId="0" borderId="0" xfId="0" applyNumberFormat="1" applyFont="1" applyFill="1"/>
    <xf numFmtId="8" fontId="3" fillId="0" borderId="0" xfId="2" applyNumberFormat="1" applyFont="1" applyFill="1"/>
    <xf numFmtId="40" fontId="3" fillId="0" borderId="0" xfId="0" applyNumberFormat="1" applyFont="1" applyFill="1"/>
    <xf numFmtId="44" fontId="3" fillId="0" borderId="0" xfId="2" applyFont="1" applyFill="1"/>
    <xf numFmtId="2" fontId="3" fillId="0" borderId="0" xfId="0" applyNumberFormat="1" applyFont="1" applyFill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tabSelected="1" zoomScale="80" workbookViewId="0">
      <selection activeCell="E10" sqref="E10"/>
    </sheetView>
  </sheetViews>
  <sheetFormatPr defaultRowHeight="12.75" x14ac:dyDescent="0.2"/>
  <cols>
    <col min="1" max="1" width="16.28515625" style="2" customWidth="1"/>
    <col min="2" max="2" width="11.7109375" style="2" bestFit="1" customWidth="1"/>
    <col min="3" max="3" width="13.140625" style="2" customWidth="1"/>
    <col min="4" max="4" width="15.140625" style="2" bestFit="1" customWidth="1"/>
    <col min="5" max="5" width="15.140625" style="2" customWidth="1"/>
    <col min="6" max="6" width="14.5703125" style="2" customWidth="1"/>
    <col min="7" max="7" width="15.42578125" style="2" customWidth="1"/>
    <col min="8" max="8" width="14.85546875" style="2" customWidth="1"/>
    <col min="9" max="9" width="14" style="2" customWidth="1"/>
    <col min="10" max="10" width="14.42578125" style="2" bestFit="1" customWidth="1"/>
    <col min="11" max="11" width="12.140625" style="2" customWidth="1"/>
    <col min="12" max="12" width="12.42578125" style="2" customWidth="1"/>
    <col min="13" max="13" width="12" style="2" bestFit="1" customWidth="1"/>
    <col min="14" max="14" width="10.28515625" style="2" bestFit="1" customWidth="1"/>
    <col min="15" max="16" width="10.85546875" style="2" bestFit="1" customWidth="1"/>
    <col min="17" max="17" width="10.28515625" style="2" bestFit="1" customWidth="1"/>
    <col min="18" max="18" width="9.28515625" style="2" bestFit="1" customWidth="1"/>
    <col min="19" max="19" width="9.140625" style="2"/>
    <col min="20" max="20" width="13.28515625" style="2" bestFit="1" customWidth="1"/>
    <col min="21" max="16384" width="9.140625" style="2"/>
  </cols>
  <sheetData>
    <row r="1" spans="1:11" x14ac:dyDescent="0.2">
      <c r="A1" s="1" t="s">
        <v>12</v>
      </c>
    </row>
    <row r="3" spans="1:11" x14ac:dyDescent="0.2">
      <c r="A3" s="6"/>
      <c r="B3" s="7"/>
    </row>
    <row r="4" spans="1:11" x14ac:dyDescent="0.2">
      <c r="A4" s="3" t="s">
        <v>32</v>
      </c>
      <c r="B4" s="7"/>
    </row>
    <row r="5" spans="1:11" x14ac:dyDescent="0.2">
      <c r="A5" s="6"/>
      <c r="B5" s="7"/>
    </row>
    <row r="6" spans="1:11" x14ac:dyDescent="0.2">
      <c r="C6" s="1"/>
      <c r="F6" s="4"/>
      <c r="G6" s="4" t="s">
        <v>17</v>
      </c>
      <c r="H6" s="4"/>
      <c r="I6" s="8"/>
      <c r="K6" s="4"/>
    </row>
    <row r="7" spans="1:11" ht="25.5" x14ac:dyDescent="0.2">
      <c r="B7" s="4" t="s">
        <v>1</v>
      </c>
      <c r="C7" s="1" t="s">
        <v>0</v>
      </c>
      <c r="D7" s="5" t="s">
        <v>34</v>
      </c>
      <c r="E7" s="5"/>
      <c r="F7" s="4" t="s">
        <v>11</v>
      </c>
      <c r="G7" s="4" t="s">
        <v>16</v>
      </c>
      <c r="H7" s="4" t="s">
        <v>10</v>
      </c>
      <c r="I7" s="5" t="s">
        <v>26</v>
      </c>
      <c r="J7" s="4" t="s">
        <v>14</v>
      </c>
      <c r="K7" s="4" t="s">
        <v>19</v>
      </c>
    </row>
    <row r="8" spans="1:11" x14ac:dyDescent="0.2">
      <c r="A8" s="1" t="s">
        <v>2</v>
      </c>
      <c r="B8" s="4" t="s">
        <v>3</v>
      </c>
      <c r="C8" s="4" t="s">
        <v>3</v>
      </c>
      <c r="D8" s="4" t="s">
        <v>3</v>
      </c>
      <c r="E8" s="4"/>
      <c r="F8" s="4" t="s">
        <v>3</v>
      </c>
      <c r="G8" s="4" t="s">
        <v>3</v>
      </c>
      <c r="H8" s="4" t="s">
        <v>18</v>
      </c>
      <c r="I8" s="4" t="s">
        <v>13</v>
      </c>
      <c r="J8" s="4" t="s">
        <v>13</v>
      </c>
      <c r="K8" s="4" t="s">
        <v>13</v>
      </c>
    </row>
    <row r="9" spans="1:11" x14ac:dyDescent="0.2">
      <c r="A9" s="9">
        <v>36951</v>
      </c>
      <c r="B9" s="10">
        <v>7.35</v>
      </c>
      <c r="C9" s="10">
        <v>1.2</v>
      </c>
      <c r="D9" s="10">
        <v>0.25</v>
      </c>
      <c r="E9" s="10">
        <f>B9+C9+D9</f>
        <v>8.7999999999999989</v>
      </c>
      <c r="F9" s="11">
        <v>0.5</v>
      </c>
      <c r="G9" s="10">
        <f>B9+C9+F9</f>
        <v>9.0499999999999989</v>
      </c>
      <c r="H9" s="12">
        <v>11.58</v>
      </c>
      <c r="I9" s="10">
        <f>H9*G9</f>
        <v>104.79899999999999</v>
      </c>
      <c r="J9" s="13">
        <v>-0.75</v>
      </c>
      <c r="K9" s="10">
        <f>I9-J9</f>
        <v>105.54899999999999</v>
      </c>
    </row>
    <row r="10" spans="1:11" x14ac:dyDescent="0.2">
      <c r="A10" s="9" t="s">
        <v>29</v>
      </c>
      <c r="B10" s="10">
        <v>5.8</v>
      </c>
      <c r="C10" s="10">
        <v>1.25</v>
      </c>
      <c r="D10" s="10">
        <v>0.2</v>
      </c>
      <c r="E10" s="10">
        <f>B10+C10+D10</f>
        <v>7.25</v>
      </c>
      <c r="F10" s="11">
        <f>+F9</f>
        <v>0.5</v>
      </c>
      <c r="G10" s="10">
        <f>B10+C10+F10</f>
        <v>7.55</v>
      </c>
      <c r="H10" s="12">
        <f>+H9</f>
        <v>11.58</v>
      </c>
      <c r="I10" s="10">
        <f>H10*G10</f>
        <v>87.429000000000002</v>
      </c>
      <c r="J10" s="13">
        <f>+J9</f>
        <v>-0.75</v>
      </c>
      <c r="K10" s="10">
        <f>I10-J10</f>
        <v>88.179000000000002</v>
      </c>
    </row>
    <row r="11" spans="1:11" x14ac:dyDescent="0.2">
      <c r="A11" s="9" t="s">
        <v>30</v>
      </c>
      <c r="B11" s="10">
        <v>5.7</v>
      </c>
      <c r="C11" s="10">
        <v>2.35</v>
      </c>
      <c r="D11" s="10">
        <v>0.35</v>
      </c>
      <c r="E11" s="10"/>
      <c r="F11" s="11">
        <f>+F10</f>
        <v>0.5</v>
      </c>
      <c r="G11" s="10">
        <f>B11+C11+F11</f>
        <v>8.5500000000000007</v>
      </c>
      <c r="H11" s="12">
        <f>+H10</f>
        <v>11.58</v>
      </c>
      <c r="I11" s="10">
        <f>H11*G11</f>
        <v>99.009000000000015</v>
      </c>
      <c r="J11" s="13">
        <f>+J10</f>
        <v>-0.75</v>
      </c>
      <c r="K11" s="10">
        <f>I11-J11</f>
        <v>99.759000000000015</v>
      </c>
    </row>
    <row r="12" spans="1:11" x14ac:dyDescent="0.2">
      <c r="A12" s="9" t="s">
        <v>31</v>
      </c>
      <c r="B12" s="10">
        <v>5.72</v>
      </c>
      <c r="C12" s="10">
        <v>1.35</v>
      </c>
      <c r="D12" s="10">
        <v>0.16</v>
      </c>
      <c r="E12" s="10"/>
      <c r="F12" s="11">
        <f>+F11</f>
        <v>0.5</v>
      </c>
      <c r="G12" s="10">
        <f>B12+C12+F12</f>
        <v>7.57</v>
      </c>
      <c r="H12" s="12">
        <f>+H11</f>
        <v>11.58</v>
      </c>
      <c r="I12" s="10">
        <f>H12*G12</f>
        <v>87.660600000000002</v>
      </c>
      <c r="J12" s="13">
        <f>+J11</f>
        <v>-0.75</v>
      </c>
      <c r="K12" s="10">
        <f>I12-J12</f>
        <v>88.410600000000002</v>
      </c>
    </row>
    <row r="13" spans="1:11" x14ac:dyDescent="0.2">
      <c r="A13" s="2" t="s">
        <v>33</v>
      </c>
      <c r="B13" s="10">
        <v>4.75</v>
      </c>
      <c r="C13" s="10">
        <v>1.25</v>
      </c>
      <c r="D13" s="10">
        <v>0.12</v>
      </c>
      <c r="E13" s="10"/>
      <c r="F13" s="11">
        <f>+F12</f>
        <v>0.5</v>
      </c>
      <c r="G13" s="10">
        <f>B13+C13+F13</f>
        <v>6.5</v>
      </c>
      <c r="H13" s="12">
        <f>+H12</f>
        <v>11.58</v>
      </c>
      <c r="I13" s="10">
        <f>H13*G13</f>
        <v>75.27</v>
      </c>
      <c r="J13" s="13">
        <f>+J12</f>
        <v>-0.75</v>
      </c>
      <c r="K13" s="10">
        <f>I13-J13</f>
        <v>76.02</v>
      </c>
    </row>
    <row r="14" spans="1:11" x14ac:dyDescent="0.2">
      <c r="B14" s="7"/>
      <c r="F14" s="11"/>
      <c r="G14" s="10"/>
      <c r="H14" s="12"/>
      <c r="I14" s="10"/>
      <c r="J14" s="13"/>
      <c r="K14" s="10"/>
    </row>
    <row r="15" spans="1:11" x14ac:dyDescent="0.2">
      <c r="A15" s="6"/>
      <c r="B15" s="7"/>
    </row>
    <row r="16" spans="1:11" x14ac:dyDescent="0.2">
      <c r="B16" s="7"/>
    </row>
    <row r="17" spans="1:16" x14ac:dyDescent="0.2">
      <c r="A17" s="1" t="s">
        <v>28</v>
      </c>
      <c r="B17" s="8"/>
      <c r="C17" s="8"/>
      <c r="D17" s="8"/>
      <c r="E17" s="8"/>
      <c r="G17" s="8"/>
      <c r="I17" s="8"/>
      <c r="J17" s="8"/>
      <c r="K17" s="8"/>
    </row>
    <row r="18" spans="1:16" x14ac:dyDescent="0.2">
      <c r="A18" s="1"/>
      <c r="B18" s="8"/>
      <c r="C18" s="8"/>
      <c r="D18" s="8"/>
      <c r="E18" s="8"/>
      <c r="G18" s="8"/>
      <c r="I18" s="8"/>
      <c r="J18" s="8"/>
      <c r="K18" s="8"/>
    </row>
    <row r="19" spans="1:16" x14ac:dyDescent="0.2">
      <c r="A19" s="1"/>
      <c r="F19" s="4" t="s">
        <v>22</v>
      </c>
      <c r="G19" s="4" t="s">
        <v>22</v>
      </c>
      <c r="K19" s="4"/>
      <c r="L19" s="4"/>
      <c r="M19" s="4"/>
      <c r="O19" s="4"/>
      <c r="P19" s="4"/>
    </row>
    <row r="20" spans="1:16" x14ac:dyDescent="0.2">
      <c r="A20" s="1" t="s">
        <v>2</v>
      </c>
      <c r="B20" s="4" t="s">
        <v>4</v>
      </c>
      <c r="C20" s="4" t="s">
        <v>5</v>
      </c>
      <c r="D20" s="4" t="s">
        <v>20</v>
      </c>
      <c r="E20" s="4"/>
      <c r="F20" s="4" t="s">
        <v>7</v>
      </c>
      <c r="G20" s="4" t="s">
        <v>8</v>
      </c>
      <c r="H20" s="4"/>
      <c r="O20" s="4"/>
      <c r="P20" s="4"/>
    </row>
    <row r="21" spans="1:16" x14ac:dyDescent="0.2">
      <c r="B21" s="4" t="s">
        <v>6</v>
      </c>
      <c r="C21" s="4" t="s">
        <v>3</v>
      </c>
      <c r="D21" s="4" t="s">
        <v>21</v>
      </c>
      <c r="E21" s="4"/>
      <c r="F21" s="4" t="s">
        <v>13</v>
      </c>
      <c r="G21" s="4" t="s">
        <v>13</v>
      </c>
      <c r="H21" s="4"/>
      <c r="O21" s="4"/>
      <c r="P21" s="4"/>
    </row>
    <row r="22" spans="1:16" x14ac:dyDescent="0.2">
      <c r="A22" s="9">
        <f>+A9</f>
        <v>36951</v>
      </c>
      <c r="B22" s="10">
        <v>175</v>
      </c>
      <c r="C22" s="10">
        <v>90</v>
      </c>
      <c r="D22" s="15">
        <v>3.5</v>
      </c>
      <c r="E22" s="15"/>
      <c r="F22" s="14">
        <f>B22-D22-K9</f>
        <v>65.951000000000008</v>
      </c>
      <c r="G22" s="14">
        <f>C22-D22-K9</f>
        <v>-19.048999999999992</v>
      </c>
      <c r="H22" s="15"/>
      <c r="O22" s="16"/>
      <c r="P22" s="17"/>
    </row>
    <row r="23" spans="1:16" x14ac:dyDescent="0.2">
      <c r="A23" s="9" t="str">
        <f>+A10</f>
        <v>Q2 '01</v>
      </c>
      <c r="B23" s="10">
        <v>135</v>
      </c>
      <c r="C23" s="10">
        <v>70</v>
      </c>
      <c r="D23" s="15">
        <f>+D22</f>
        <v>3.5</v>
      </c>
      <c r="E23" s="15"/>
      <c r="F23" s="14">
        <f>B23-D23-K10</f>
        <v>43.320999999999998</v>
      </c>
      <c r="G23" s="14">
        <f>C23-D23-K10</f>
        <v>-21.679000000000002</v>
      </c>
      <c r="H23" s="15"/>
      <c r="O23" s="16"/>
      <c r="P23" s="17"/>
    </row>
    <row r="24" spans="1:16" x14ac:dyDescent="0.2">
      <c r="A24" s="9" t="str">
        <f>+A11</f>
        <v>Q3 '01</v>
      </c>
      <c r="B24" s="10">
        <v>165</v>
      </c>
      <c r="C24" s="10">
        <v>75</v>
      </c>
      <c r="D24" s="15">
        <f>+D23</f>
        <v>3.5</v>
      </c>
      <c r="E24" s="15"/>
      <c r="F24" s="14">
        <f>B24-D24-K11</f>
        <v>61.740999999999985</v>
      </c>
      <c r="G24" s="14">
        <f>C24-D24-K11</f>
        <v>-28.259000000000015</v>
      </c>
      <c r="H24" s="15"/>
      <c r="O24" s="16"/>
      <c r="P24" s="17"/>
    </row>
    <row r="25" spans="1:16" x14ac:dyDescent="0.2">
      <c r="A25" s="9" t="str">
        <f>+A12</f>
        <v>Q4 '01</v>
      </c>
      <c r="B25" s="10">
        <v>108</v>
      </c>
      <c r="C25" s="10">
        <v>75</v>
      </c>
      <c r="D25" s="15">
        <f>+D24</f>
        <v>3.5</v>
      </c>
      <c r="E25" s="15"/>
      <c r="F25" s="14">
        <f>B25-D25-K12</f>
        <v>16.089399999999998</v>
      </c>
      <c r="G25" s="14">
        <f>C25-D25-K12</f>
        <v>-16.910600000000002</v>
      </c>
      <c r="H25" s="15"/>
      <c r="O25" s="16"/>
      <c r="P25" s="17"/>
    </row>
    <row r="26" spans="1:16" x14ac:dyDescent="0.2">
      <c r="A26" s="9" t="str">
        <f>A13</f>
        <v>Q2 '02</v>
      </c>
      <c r="B26" s="10">
        <v>75</v>
      </c>
      <c r="C26" s="10">
        <v>50</v>
      </c>
      <c r="D26" s="15">
        <f>+D25</f>
        <v>3.5</v>
      </c>
      <c r="E26" s="15"/>
      <c r="F26" s="14">
        <f>B26-D26-K13</f>
        <v>-4.519999999999996</v>
      </c>
      <c r="G26" s="14">
        <f>C26-D26-K13</f>
        <v>-29.519999999999996</v>
      </c>
      <c r="H26" s="15"/>
      <c r="I26" s="8"/>
      <c r="J26" s="8"/>
      <c r="K26" s="16"/>
      <c r="L26" s="16"/>
      <c r="M26" s="16"/>
      <c r="O26" s="16"/>
      <c r="P26" s="17"/>
    </row>
    <row r="27" spans="1:16" x14ac:dyDescent="0.2">
      <c r="A27" s="9"/>
      <c r="B27" s="10"/>
      <c r="C27" s="10"/>
      <c r="D27" s="15"/>
      <c r="E27" s="15"/>
      <c r="F27" s="14"/>
      <c r="G27" s="14"/>
      <c r="H27" s="15"/>
      <c r="I27" s="8"/>
      <c r="J27" s="8"/>
      <c r="K27" s="16"/>
      <c r="L27" s="16"/>
      <c r="M27" s="16"/>
      <c r="O27" s="16"/>
      <c r="P27" s="17"/>
    </row>
    <row r="28" spans="1:16" x14ac:dyDescent="0.2">
      <c r="A28" s="9"/>
      <c r="B28" s="10"/>
      <c r="C28" s="10"/>
      <c r="D28" s="15"/>
      <c r="E28" s="15"/>
      <c r="F28" s="14"/>
      <c r="G28" s="14"/>
      <c r="H28" s="15"/>
      <c r="I28" s="8"/>
      <c r="J28" s="8"/>
      <c r="K28" s="16"/>
      <c r="L28" s="16"/>
      <c r="M28" s="16"/>
      <c r="O28" s="16"/>
      <c r="P28" s="17"/>
    </row>
    <row r="29" spans="1:16" x14ac:dyDescent="0.2">
      <c r="A29" s="20" t="s">
        <v>15</v>
      </c>
      <c r="B29" s="10"/>
      <c r="C29" s="10"/>
      <c r="D29" s="15"/>
      <c r="E29" s="15"/>
      <c r="F29" s="14"/>
      <c r="G29" s="14"/>
      <c r="H29" s="15"/>
      <c r="I29" s="8"/>
      <c r="J29" s="8"/>
      <c r="K29" s="16"/>
      <c r="L29" s="16"/>
      <c r="M29" s="16"/>
      <c r="O29" s="16"/>
      <c r="P29" s="17"/>
    </row>
    <row r="30" spans="1:16" x14ac:dyDescent="0.2">
      <c r="A30" s="9"/>
      <c r="B30" s="10"/>
      <c r="C30" s="10"/>
      <c r="D30" s="15"/>
      <c r="E30" s="15"/>
      <c r="F30" s="14"/>
      <c r="G30" s="14"/>
      <c r="H30" s="15"/>
      <c r="I30" s="8"/>
      <c r="J30" s="8"/>
      <c r="K30" s="16"/>
      <c r="L30" s="16"/>
      <c r="M30" s="16"/>
      <c r="O30" s="16"/>
      <c r="P30" s="17"/>
    </row>
    <row r="31" spans="1:16" x14ac:dyDescent="0.2">
      <c r="B31" s="4" t="s">
        <v>7</v>
      </c>
      <c r="C31" s="4" t="s">
        <v>23</v>
      </c>
      <c r="D31" s="4"/>
      <c r="E31" s="4"/>
      <c r="H31" s="4" t="s">
        <v>7</v>
      </c>
      <c r="I31" s="4" t="s">
        <v>23</v>
      </c>
      <c r="J31" s="4" t="s">
        <v>24</v>
      </c>
      <c r="K31" s="16"/>
      <c r="L31" s="16"/>
      <c r="M31" s="16"/>
      <c r="O31" s="16"/>
      <c r="P31" s="17"/>
    </row>
    <row r="32" spans="1:16" x14ac:dyDescent="0.2">
      <c r="A32" s="9"/>
      <c r="B32" s="4" t="s">
        <v>27</v>
      </c>
      <c r="C32" s="4" t="s">
        <v>27</v>
      </c>
      <c r="D32" s="4" t="s">
        <v>9</v>
      </c>
      <c r="E32" s="4"/>
      <c r="F32" s="4" t="s">
        <v>7</v>
      </c>
      <c r="G32" s="4" t="s">
        <v>23</v>
      </c>
      <c r="H32" s="4" t="s">
        <v>15</v>
      </c>
      <c r="I32" s="4" t="s">
        <v>15</v>
      </c>
      <c r="J32" s="4" t="s">
        <v>25</v>
      </c>
      <c r="K32" s="16"/>
      <c r="L32" s="16"/>
      <c r="M32" s="16"/>
      <c r="O32" s="16"/>
      <c r="P32" s="17"/>
    </row>
    <row r="33" spans="1:16" x14ac:dyDescent="0.2">
      <c r="A33" s="9">
        <f>A22</f>
        <v>36951</v>
      </c>
      <c r="B33" s="8">
        <v>432</v>
      </c>
      <c r="C33" s="8">
        <v>312</v>
      </c>
      <c r="D33" s="8">
        <v>28</v>
      </c>
      <c r="E33" s="8"/>
      <c r="F33" s="8" t="str">
        <f>IF(-H22&gt;F22,"Boiler","Dispatch")</f>
        <v>Dispatch</v>
      </c>
      <c r="G33" s="8" t="str">
        <f>IF(-H22&gt;G22,"Boiler","Dispatch")</f>
        <v>Boiler</v>
      </c>
      <c r="H33" s="16">
        <f>IF(F33="Dispatch",F22*D33*B33,-H22*D33*B33)</f>
        <v>797743.29600000009</v>
      </c>
      <c r="I33" s="16">
        <f>IF(G33="Dispatch",G22*D33*C33,-H22*D33*C33)</f>
        <v>0</v>
      </c>
      <c r="J33" s="16">
        <f>+H33+I33</f>
        <v>797743.29600000009</v>
      </c>
      <c r="K33" s="16"/>
      <c r="L33" s="16"/>
      <c r="M33" s="16"/>
      <c r="O33" s="16"/>
      <c r="P33" s="17"/>
    </row>
    <row r="34" spans="1:16" x14ac:dyDescent="0.2">
      <c r="A34" s="9" t="str">
        <f>A23</f>
        <v>Q2 '01</v>
      </c>
      <c r="B34" s="8">
        <v>1232</v>
      </c>
      <c r="C34" s="8">
        <v>951</v>
      </c>
      <c r="D34" s="8">
        <f>+D33</f>
        <v>28</v>
      </c>
      <c r="E34" s="8"/>
      <c r="F34" s="8" t="str">
        <f>IF(-H23&gt;F23,"Boiler","Dispatch")</f>
        <v>Dispatch</v>
      </c>
      <c r="G34" s="8" t="str">
        <f>IF(-H23&gt;G23,"Boiler","Dispatch")</f>
        <v>Boiler</v>
      </c>
      <c r="H34" s="16">
        <f>IF(F34="Dispatch",F23*D34*B34,-H23*D34*B34)</f>
        <v>1494401.2159999998</v>
      </c>
      <c r="I34" s="16">
        <f>IF(G34="Dispatch",G23*D34*C34,-H23*D34*C34)</f>
        <v>0</v>
      </c>
      <c r="J34" s="16">
        <f>+H34+I34</f>
        <v>1494401.2159999998</v>
      </c>
      <c r="K34" s="16"/>
      <c r="L34" s="16"/>
      <c r="M34" s="16"/>
      <c r="O34" s="16"/>
      <c r="P34" s="17"/>
    </row>
    <row r="35" spans="1:16" x14ac:dyDescent="0.2">
      <c r="A35" s="9" t="str">
        <f>A24</f>
        <v>Q3 '01</v>
      </c>
      <c r="B35" s="8">
        <v>1216</v>
      </c>
      <c r="C35" s="8">
        <v>992</v>
      </c>
      <c r="D35" s="8">
        <f>+D34</f>
        <v>28</v>
      </c>
      <c r="E35" s="8"/>
      <c r="F35" s="8" t="str">
        <f>IF(-H24&gt;F24,"Boiler","Dispatch")</f>
        <v>Dispatch</v>
      </c>
      <c r="G35" s="8" t="str">
        <f>IF(-H24&gt;G24,"Boiler","Dispatch")</f>
        <v>Boiler</v>
      </c>
      <c r="H35" s="16">
        <f>IF(F35="Dispatch",F24*D35*B35,-H24*D35*B35)</f>
        <v>2102157.5679999995</v>
      </c>
      <c r="I35" s="16">
        <f>IF(G35="Dispatch",G24*D35*C35,-H24*D35*C35)</f>
        <v>0</v>
      </c>
      <c r="J35" s="16">
        <f>+H35+I35</f>
        <v>2102157.5679999995</v>
      </c>
      <c r="K35" s="16"/>
      <c r="L35" s="16"/>
      <c r="M35" s="16"/>
      <c r="O35" s="16"/>
      <c r="P35" s="17"/>
    </row>
    <row r="36" spans="1:16" x14ac:dyDescent="0.2">
      <c r="A36" s="9" t="str">
        <f>A25</f>
        <v>Q4 '01</v>
      </c>
      <c r="B36" s="8">
        <v>1232</v>
      </c>
      <c r="C36" s="8">
        <v>977</v>
      </c>
      <c r="D36" s="8">
        <f>+D35</f>
        <v>28</v>
      </c>
      <c r="E36" s="8"/>
      <c r="F36" s="8" t="str">
        <f>IF(-H25&gt;F25,"Boiler","Dispatch")</f>
        <v>Dispatch</v>
      </c>
      <c r="G36" s="8" t="str">
        <f>IF(-H25&gt;G25,"Boiler","Dispatch")</f>
        <v>Boiler</v>
      </c>
      <c r="H36" s="16">
        <f>IF(F36="Dispatch",F25*D36*B36,-H25*D36*B36)</f>
        <v>555019.94239999994</v>
      </c>
      <c r="I36" s="16">
        <f>IF(G36="Dispatch",G25*D36*C36,-H25*D36*C36)</f>
        <v>0</v>
      </c>
      <c r="J36" s="16">
        <f>+H36+I36</f>
        <v>555019.94239999994</v>
      </c>
      <c r="K36" s="16"/>
      <c r="L36" s="16"/>
      <c r="M36" s="16"/>
      <c r="O36" s="16"/>
      <c r="P36" s="17"/>
    </row>
    <row r="37" spans="1:16" x14ac:dyDescent="0.2">
      <c r="A37" s="9" t="str">
        <f>A26</f>
        <v>Q2 '02</v>
      </c>
      <c r="B37" s="8">
        <v>1232</v>
      </c>
      <c r="C37" s="8">
        <v>952</v>
      </c>
      <c r="D37" s="8">
        <v>28</v>
      </c>
      <c r="E37" s="8"/>
      <c r="F37" s="8" t="str">
        <f>IF(-H26&gt;F26,"Boiler","Dispatch")</f>
        <v>Boiler</v>
      </c>
      <c r="G37" s="8" t="str">
        <f>IF(-H26&gt;G26,"Boiler","Dispatch")</f>
        <v>Boiler</v>
      </c>
      <c r="H37" s="16">
        <f>IF(F37="Dispatch",F26*D37*B37,-H26*D37*B37)</f>
        <v>0</v>
      </c>
      <c r="I37" s="16">
        <f>IF(G37="Dispatch",G26*D37*C37,-H26*D37*C37)</f>
        <v>0</v>
      </c>
      <c r="J37" s="16">
        <f>+H37+I37</f>
        <v>0</v>
      </c>
      <c r="K37" s="16"/>
      <c r="L37" s="16"/>
      <c r="M37" s="16"/>
      <c r="O37" s="16"/>
      <c r="P37" s="17"/>
    </row>
    <row r="38" spans="1:16" x14ac:dyDescent="0.2">
      <c r="A38" s="9"/>
      <c r="B38" s="10"/>
      <c r="C38" s="10"/>
      <c r="D38" s="15"/>
      <c r="E38" s="15"/>
      <c r="F38" s="14"/>
      <c r="G38" s="14"/>
      <c r="H38" s="15"/>
      <c r="I38" s="8"/>
      <c r="J38" s="8"/>
      <c r="K38" s="16"/>
      <c r="L38" s="16"/>
      <c r="M38" s="16"/>
      <c r="O38" s="16"/>
      <c r="P38" s="17"/>
    </row>
    <row r="39" spans="1:16" x14ac:dyDescent="0.2">
      <c r="A39" s="9"/>
      <c r="B39" s="10"/>
      <c r="C39" s="10"/>
      <c r="D39" s="15"/>
      <c r="E39" s="15"/>
      <c r="F39" s="14"/>
      <c r="G39" s="14"/>
      <c r="H39" s="15"/>
      <c r="I39" s="8"/>
      <c r="J39" s="8"/>
      <c r="K39" s="16"/>
      <c r="L39" s="16"/>
      <c r="M39" s="16"/>
      <c r="O39" s="16"/>
      <c r="P39" s="17"/>
    </row>
    <row r="40" spans="1:16" x14ac:dyDescent="0.2">
      <c r="A40" s="9"/>
      <c r="B40" s="10"/>
      <c r="C40" s="10"/>
      <c r="D40" s="15"/>
      <c r="E40" s="15"/>
      <c r="F40" s="14"/>
      <c r="G40" s="14"/>
      <c r="H40" s="15"/>
      <c r="I40" s="8"/>
      <c r="J40" s="8"/>
      <c r="K40" s="16"/>
      <c r="L40" s="16"/>
      <c r="M40" s="16"/>
      <c r="O40" s="16"/>
      <c r="P40" s="18"/>
    </row>
    <row r="41" spans="1:16" x14ac:dyDescent="0.2">
      <c r="A41" s="9"/>
      <c r="B41" s="10"/>
      <c r="C41" s="10"/>
      <c r="D41" s="15"/>
      <c r="E41" s="15"/>
      <c r="F41" s="14"/>
      <c r="G41" s="14"/>
      <c r="H41" s="15"/>
      <c r="I41" s="8"/>
      <c r="J41" s="8"/>
      <c r="K41" s="16"/>
      <c r="L41" s="16"/>
      <c r="M41" s="16"/>
      <c r="O41" s="16"/>
      <c r="P41" s="19"/>
    </row>
    <row r="42" spans="1:16" x14ac:dyDescent="0.2">
      <c r="A42" s="9"/>
      <c r="B42" s="10"/>
      <c r="C42" s="10"/>
      <c r="D42" s="15"/>
      <c r="E42" s="15"/>
      <c r="F42" s="14"/>
      <c r="G42" s="14"/>
      <c r="H42" s="15"/>
      <c r="I42" s="8"/>
      <c r="J42" s="8"/>
      <c r="K42" s="16"/>
      <c r="L42" s="16"/>
      <c r="M42" s="16"/>
      <c r="O42" s="16"/>
      <c r="P42" s="19"/>
    </row>
    <row r="43" spans="1:16" x14ac:dyDescent="0.2">
      <c r="A43" s="9"/>
      <c r="B43" s="10"/>
      <c r="C43" s="10"/>
      <c r="D43" s="15"/>
      <c r="E43" s="15"/>
      <c r="F43" s="14"/>
      <c r="G43" s="14"/>
      <c r="H43" s="15"/>
      <c r="I43" s="8"/>
      <c r="J43" s="8"/>
      <c r="K43" s="16"/>
      <c r="L43" s="16"/>
      <c r="M43" s="16"/>
      <c r="O43" s="16"/>
      <c r="P43" s="19"/>
    </row>
  </sheetData>
  <printOptions gridLines="1"/>
  <pageMargins left="0.75" right="0.75" top="1" bottom="1" header="0.5" footer="0.5"/>
  <pageSetup scale="78" orientation="landscape" r:id="rId1"/>
  <headerFooter alignWithMargins="0"/>
  <rowBreaks count="1" manualBreakCount="1">
    <brk id="1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2001-01-17T16:56:12Z</cp:lastPrinted>
  <dcterms:created xsi:type="dcterms:W3CDTF">2000-04-27T20:21:27Z</dcterms:created>
  <dcterms:modified xsi:type="dcterms:W3CDTF">2023-09-17T14:04:04Z</dcterms:modified>
</cp:coreProperties>
</file>