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C0F6E6-003C-4AA4-B0BF-CBC75C8DB10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D13" i="1"/>
  <c r="I13" i="1"/>
  <c r="J13" i="1"/>
  <c r="L13" i="1"/>
  <c r="M13" i="1"/>
  <c r="N13" i="1"/>
  <c r="O13" i="1"/>
  <c r="P13" i="1"/>
  <c r="R13" i="1"/>
  <c r="S13" i="1"/>
  <c r="T13" i="1"/>
  <c r="U13" i="1"/>
  <c r="V13" i="1"/>
  <c r="W13" i="1"/>
  <c r="X13" i="1"/>
  <c r="Z13" i="1"/>
  <c r="AA13" i="1"/>
  <c r="AB13" i="1"/>
  <c r="AD13" i="1"/>
  <c r="AE13" i="1"/>
  <c r="AG13" i="1"/>
  <c r="A14" i="1"/>
  <c r="D14" i="1"/>
  <c r="I14" i="1"/>
  <c r="J14" i="1"/>
  <c r="L14" i="1"/>
  <c r="M14" i="1"/>
  <c r="N14" i="1"/>
  <c r="O14" i="1"/>
  <c r="P14" i="1"/>
  <c r="R14" i="1"/>
  <c r="S14" i="1"/>
  <c r="T14" i="1"/>
  <c r="U14" i="1"/>
  <c r="V14" i="1"/>
  <c r="W14" i="1"/>
  <c r="X14" i="1"/>
  <c r="Z14" i="1"/>
  <c r="AA14" i="1"/>
  <c r="AB14" i="1"/>
  <c r="AD14" i="1"/>
  <c r="AE14" i="1"/>
  <c r="AG14" i="1"/>
  <c r="A15" i="1"/>
  <c r="D15" i="1"/>
  <c r="I15" i="1"/>
  <c r="J15" i="1"/>
  <c r="L15" i="1"/>
  <c r="M15" i="1"/>
  <c r="N15" i="1"/>
  <c r="O15" i="1"/>
  <c r="P15" i="1"/>
  <c r="R15" i="1"/>
  <c r="S15" i="1"/>
  <c r="T15" i="1"/>
  <c r="U15" i="1"/>
  <c r="V15" i="1"/>
  <c r="W15" i="1"/>
  <c r="X15" i="1"/>
  <c r="Z15" i="1"/>
  <c r="AA15" i="1"/>
  <c r="AB15" i="1"/>
  <c r="AD15" i="1"/>
  <c r="AE15" i="1"/>
  <c r="AG15" i="1"/>
  <c r="A16" i="1"/>
  <c r="D16" i="1"/>
  <c r="G16" i="1"/>
  <c r="I16" i="1"/>
  <c r="J16" i="1"/>
  <c r="L16" i="1"/>
  <c r="M16" i="1"/>
  <c r="N16" i="1"/>
  <c r="O16" i="1"/>
  <c r="P16" i="1"/>
  <c r="R16" i="1"/>
  <c r="S16" i="1"/>
  <c r="T16" i="1"/>
  <c r="U16" i="1"/>
  <c r="V16" i="1"/>
  <c r="W16" i="1"/>
  <c r="X16" i="1"/>
  <c r="Z16" i="1"/>
  <c r="AA16" i="1"/>
  <c r="AB16" i="1"/>
  <c r="AD16" i="1"/>
  <c r="AE16" i="1"/>
  <c r="AG16" i="1"/>
  <c r="A17" i="1"/>
  <c r="D17" i="1"/>
  <c r="F17" i="1"/>
  <c r="G17" i="1"/>
  <c r="I17" i="1"/>
  <c r="J17" i="1"/>
  <c r="L17" i="1"/>
  <c r="M17" i="1"/>
  <c r="N17" i="1"/>
  <c r="O17" i="1"/>
  <c r="P17" i="1"/>
  <c r="R17" i="1"/>
  <c r="S17" i="1"/>
  <c r="T17" i="1"/>
  <c r="U17" i="1"/>
  <c r="V17" i="1"/>
  <c r="W17" i="1"/>
  <c r="X17" i="1"/>
  <c r="Z17" i="1"/>
  <c r="AA17" i="1"/>
  <c r="AB17" i="1"/>
  <c r="AD17" i="1"/>
  <c r="AE17" i="1"/>
  <c r="AG17" i="1"/>
  <c r="A18" i="1"/>
  <c r="D18" i="1"/>
  <c r="F18" i="1"/>
  <c r="G18" i="1"/>
  <c r="I18" i="1"/>
  <c r="J18" i="1"/>
  <c r="L18" i="1"/>
  <c r="M18" i="1"/>
  <c r="N18" i="1"/>
  <c r="O18" i="1"/>
  <c r="P18" i="1"/>
  <c r="R18" i="1"/>
  <c r="S18" i="1"/>
  <c r="T18" i="1"/>
  <c r="U18" i="1"/>
  <c r="V18" i="1"/>
  <c r="W18" i="1"/>
  <c r="X18" i="1"/>
  <c r="Z18" i="1"/>
  <c r="AA18" i="1"/>
  <c r="AB18" i="1"/>
  <c r="AD18" i="1"/>
  <c r="AE18" i="1"/>
  <c r="AG18" i="1"/>
  <c r="A19" i="1"/>
  <c r="D19" i="1"/>
  <c r="F19" i="1"/>
  <c r="G19" i="1"/>
  <c r="I19" i="1"/>
  <c r="J19" i="1"/>
  <c r="L19" i="1"/>
  <c r="M19" i="1"/>
  <c r="N19" i="1"/>
  <c r="O19" i="1"/>
  <c r="P19" i="1"/>
  <c r="R19" i="1"/>
  <c r="S19" i="1"/>
  <c r="T19" i="1"/>
  <c r="U19" i="1"/>
  <c r="V19" i="1"/>
  <c r="W19" i="1"/>
  <c r="X19" i="1"/>
  <c r="Z19" i="1"/>
  <c r="AA19" i="1"/>
  <c r="AB19" i="1"/>
  <c r="AD19" i="1"/>
  <c r="AE19" i="1"/>
  <c r="AG19" i="1"/>
  <c r="A20" i="1"/>
  <c r="D20" i="1"/>
  <c r="F20" i="1"/>
  <c r="G20" i="1"/>
  <c r="I20" i="1"/>
  <c r="J20" i="1"/>
  <c r="L20" i="1"/>
  <c r="M20" i="1"/>
  <c r="N20" i="1"/>
  <c r="O20" i="1"/>
  <c r="P20" i="1"/>
  <c r="R20" i="1"/>
  <c r="S20" i="1"/>
  <c r="T20" i="1"/>
  <c r="U20" i="1"/>
  <c r="V20" i="1"/>
  <c r="W20" i="1"/>
  <c r="X20" i="1"/>
  <c r="Z20" i="1"/>
  <c r="AA20" i="1"/>
  <c r="AB20" i="1"/>
  <c r="AD20" i="1"/>
  <c r="AE20" i="1"/>
  <c r="AG20" i="1"/>
  <c r="A21" i="1"/>
  <c r="D21" i="1"/>
  <c r="F21" i="1"/>
  <c r="G21" i="1"/>
  <c r="I21" i="1"/>
  <c r="J21" i="1"/>
  <c r="L21" i="1"/>
  <c r="M21" i="1"/>
  <c r="N21" i="1"/>
  <c r="O21" i="1"/>
  <c r="P21" i="1"/>
  <c r="R21" i="1"/>
  <c r="S21" i="1"/>
  <c r="T21" i="1"/>
  <c r="U21" i="1"/>
  <c r="V21" i="1"/>
  <c r="W21" i="1"/>
  <c r="X21" i="1"/>
  <c r="Z21" i="1"/>
  <c r="AA21" i="1"/>
  <c r="AB21" i="1"/>
  <c r="AD21" i="1"/>
  <c r="AE21" i="1"/>
  <c r="AG21" i="1"/>
  <c r="A22" i="1"/>
  <c r="D22" i="1"/>
  <c r="F22" i="1"/>
  <c r="G22" i="1"/>
  <c r="I22" i="1"/>
  <c r="J22" i="1"/>
  <c r="L22" i="1"/>
  <c r="M22" i="1"/>
  <c r="N22" i="1"/>
  <c r="O22" i="1"/>
  <c r="P22" i="1"/>
  <c r="R22" i="1"/>
  <c r="S22" i="1"/>
  <c r="T22" i="1"/>
  <c r="U22" i="1"/>
  <c r="V22" i="1"/>
  <c r="W22" i="1"/>
  <c r="X22" i="1"/>
  <c r="Z22" i="1"/>
  <c r="AA22" i="1"/>
  <c r="AB22" i="1"/>
  <c r="AD22" i="1"/>
  <c r="AE22" i="1"/>
  <c r="AG22" i="1"/>
  <c r="A23" i="1"/>
  <c r="D23" i="1"/>
  <c r="F23" i="1"/>
  <c r="G23" i="1"/>
  <c r="I23" i="1"/>
  <c r="J23" i="1"/>
  <c r="L23" i="1"/>
  <c r="M23" i="1"/>
  <c r="N23" i="1"/>
  <c r="O23" i="1"/>
  <c r="P23" i="1"/>
  <c r="R23" i="1"/>
  <c r="S23" i="1"/>
  <c r="T23" i="1"/>
  <c r="U23" i="1"/>
  <c r="V23" i="1"/>
  <c r="W23" i="1"/>
  <c r="X23" i="1"/>
  <c r="Z23" i="1"/>
  <c r="AA23" i="1"/>
  <c r="AB23" i="1"/>
  <c r="AD23" i="1"/>
  <c r="AE23" i="1"/>
  <c r="AG23" i="1"/>
  <c r="A24" i="1"/>
  <c r="D24" i="1"/>
  <c r="F24" i="1"/>
  <c r="G24" i="1"/>
  <c r="I24" i="1"/>
  <c r="J24" i="1"/>
  <c r="L24" i="1"/>
  <c r="M24" i="1"/>
  <c r="N24" i="1"/>
  <c r="O24" i="1"/>
  <c r="P24" i="1"/>
  <c r="R24" i="1"/>
  <c r="S24" i="1"/>
  <c r="T24" i="1"/>
  <c r="U24" i="1"/>
  <c r="V24" i="1"/>
  <c r="W24" i="1"/>
  <c r="X24" i="1"/>
  <c r="Z24" i="1"/>
  <c r="AA24" i="1"/>
  <c r="AB24" i="1"/>
  <c r="AD24" i="1"/>
  <c r="AE24" i="1"/>
  <c r="AG24" i="1"/>
  <c r="A25" i="1"/>
  <c r="D25" i="1"/>
  <c r="F25" i="1"/>
  <c r="G25" i="1"/>
  <c r="I25" i="1"/>
  <c r="J25" i="1"/>
  <c r="L25" i="1"/>
  <c r="M25" i="1"/>
  <c r="N25" i="1"/>
  <c r="O25" i="1"/>
  <c r="P25" i="1"/>
  <c r="R25" i="1"/>
  <c r="S25" i="1"/>
  <c r="T25" i="1"/>
  <c r="U25" i="1"/>
  <c r="V25" i="1"/>
  <c r="W25" i="1"/>
  <c r="X25" i="1"/>
  <c r="Z25" i="1"/>
  <c r="AA25" i="1"/>
  <c r="AB25" i="1"/>
  <c r="AD25" i="1"/>
  <c r="AE25" i="1"/>
  <c r="AG25" i="1"/>
  <c r="A26" i="1"/>
  <c r="D26" i="1"/>
  <c r="F26" i="1"/>
  <c r="G26" i="1"/>
  <c r="I26" i="1"/>
  <c r="J26" i="1"/>
  <c r="L26" i="1"/>
  <c r="M26" i="1"/>
  <c r="N26" i="1"/>
  <c r="O26" i="1"/>
  <c r="P26" i="1"/>
  <c r="R26" i="1"/>
  <c r="S26" i="1"/>
  <c r="T26" i="1"/>
  <c r="U26" i="1"/>
  <c r="V26" i="1"/>
  <c r="W26" i="1"/>
  <c r="X26" i="1"/>
  <c r="Z26" i="1"/>
  <c r="AA26" i="1"/>
  <c r="AB26" i="1"/>
  <c r="AD26" i="1"/>
  <c r="AE26" i="1"/>
  <c r="AG26" i="1"/>
  <c r="A27" i="1"/>
  <c r="D27" i="1"/>
  <c r="F27" i="1"/>
  <c r="G27" i="1"/>
  <c r="I27" i="1"/>
  <c r="J27" i="1"/>
  <c r="L27" i="1"/>
  <c r="M27" i="1"/>
  <c r="N27" i="1"/>
  <c r="O27" i="1"/>
  <c r="P27" i="1"/>
  <c r="R27" i="1"/>
  <c r="S27" i="1"/>
  <c r="T27" i="1"/>
  <c r="U27" i="1"/>
  <c r="V27" i="1"/>
  <c r="W27" i="1"/>
  <c r="X27" i="1"/>
  <c r="Z27" i="1"/>
  <c r="AA27" i="1"/>
  <c r="AB27" i="1"/>
  <c r="AD27" i="1"/>
  <c r="AE27" i="1"/>
  <c r="AG27" i="1"/>
  <c r="A28" i="1"/>
  <c r="D28" i="1"/>
  <c r="F28" i="1"/>
  <c r="G28" i="1"/>
  <c r="I28" i="1"/>
  <c r="J28" i="1"/>
  <c r="L28" i="1"/>
  <c r="M28" i="1"/>
  <c r="N28" i="1"/>
  <c r="O28" i="1"/>
  <c r="P28" i="1"/>
  <c r="R28" i="1"/>
  <c r="S28" i="1"/>
  <c r="T28" i="1"/>
  <c r="U28" i="1"/>
  <c r="V28" i="1"/>
  <c r="W28" i="1"/>
  <c r="X28" i="1"/>
  <c r="Z28" i="1"/>
  <c r="AA28" i="1"/>
  <c r="AB28" i="1"/>
  <c r="AD28" i="1"/>
  <c r="AE28" i="1"/>
  <c r="AG28" i="1"/>
  <c r="A29" i="1"/>
  <c r="D29" i="1"/>
  <c r="F29" i="1"/>
  <c r="G29" i="1"/>
  <c r="I29" i="1"/>
  <c r="J29" i="1"/>
  <c r="L29" i="1"/>
  <c r="M29" i="1"/>
  <c r="N29" i="1"/>
  <c r="O29" i="1"/>
  <c r="P29" i="1"/>
  <c r="R29" i="1"/>
  <c r="S29" i="1"/>
  <c r="T29" i="1"/>
  <c r="U29" i="1"/>
  <c r="V29" i="1"/>
  <c r="W29" i="1"/>
  <c r="X29" i="1"/>
  <c r="Z29" i="1"/>
  <c r="AA29" i="1"/>
  <c r="AB29" i="1"/>
  <c r="AD29" i="1"/>
  <c r="AE29" i="1"/>
  <c r="AG29" i="1"/>
  <c r="A30" i="1"/>
  <c r="D30" i="1"/>
  <c r="G30" i="1"/>
  <c r="I30" i="1"/>
  <c r="J30" i="1"/>
  <c r="L30" i="1"/>
  <c r="M30" i="1"/>
  <c r="N30" i="1"/>
  <c r="O30" i="1"/>
  <c r="P30" i="1"/>
  <c r="R30" i="1"/>
  <c r="S30" i="1"/>
  <c r="T30" i="1"/>
  <c r="U30" i="1"/>
  <c r="V30" i="1"/>
  <c r="W30" i="1"/>
  <c r="X30" i="1"/>
  <c r="Z30" i="1"/>
  <c r="AA30" i="1"/>
  <c r="AB30" i="1"/>
  <c r="AD30" i="1"/>
  <c r="AE30" i="1"/>
  <c r="AG30" i="1"/>
  <c r="A31" i="1"/>
  <c r="D31" i="1"/>
  <c r="G31" i="1"/>
  <c r="I31" i="1"/>
  <c r="J31" i="1"/>
  <c r="L31" i="1"/>
  <c r="M31" i="1"/>
  <c r="N31" i="1"/>
  <c r="O31" i="1"/>
  <c r="P31" i="1"/>
  <c r="R31" i="1"/>
  <c r="S31" i="1"/>
  <c r="T31" i="1"/>
  <c r="U31" i="1"/>
  <c r="V31" i="1"/>
  <c r="W31" i="1"/>
  <c r="X31" i="1"/>
  <c r="Z31" i="1"/>
  <c r="AA31" i="1"/>
  <c r="AB31" i="1"/>
  <c r="AD31" i="1"/>
  <c r="AE31" i="1"/>
  <c r="AG31" i="1"/>
  <c r="A32" i="1"/>
  <c r="D32" i="1"/>
  <c r="G32" i="1"/>
  <c r="I32" i="1"/>
  <c r="J32" i="1"/>
  <c r="L32" i="1"/>
  <c r="M32" i="1"/>
  <c r="N32" i="1"/>
  <c r="O32" i="1"/>
  <c r="P32" i="1"/>
  <c r="R32" i="1"/>
  <c r="S32" i="1"/>
  <c r="T32" i="1"/>
  <c r="U32" i="1"/>
  <c r="V32" i="1"/>
  <c r="W32" i="1"/>
  <c r="X32" i="1"/>
  <c r="Z32" i="1"/>
  <c r="AA32" i="1"/>
  <c r="AB32" i="1"/>
  <c r="AD32" i="1"/>
  <c r="AE32" i="1"/>
  <c r="AG32" i="1"/>
  <c r="A33" i="1"/>
  <c r="D33" i="1"/>
  <c r="F33" i="1"/>
  <c r="G33" i="1"/>
  <c r="I33" i="1"/>
  <c r="J33" i="1"/>
  <c r="L33" i="1"/>
  <c r="M33" i="1"/>
  <c r="N33" i="1"/>
  <c r="O33" i="1"/>
  <c r="P33" i="1"/>
  <c r="R33" i="1"/>
  <c r="S33" i="1"/>
  <c r="T33" i="1"/>
  <c r="U33" i="1"/>
  <c r="V33" i="1"/>
  <c r="W33" i="1"/>
  <c r="X33" i="1"/>
  <c r="Z33" i="1"/>
  <c r="AA33" i="1"/>
  <c r="AB33" i="1"/>
  <c r="AD33" i="1"/>
  <c r="AE33" i="1"/>
  <c r="AG33" i="1"/>
  <c r="A34" i="1"/>
  <c r="D34" i="1"/>
  <c r="F34" i="1"/>
  <c r="G34" i="1"/>
  <c r="I34" i="1"/>
  <c r="J34" i="1"/>
  <c r="L34" i="1"/>
  <c r="M34" i="1"/>
  <c r="N34" i="1"/>
  <c r="O34" i="1"/>
  <c r="P34" i="1"/>
  <c r="R34" i="1"/>
  <c r="S34" i="1"/>
  <c r="T34" i="1"/>
  <c r="U34" i="1"/>
  <c r="V34" i="1"/>
  <c r="W34" i="1"/>
  <c r="X34" i="1"/>
  <c r="Z34" i="1"/>
  <c r="AA34" i="1"/>
  <c r="AB34" i="1"/>
  <c r="AD34" i="1"/>
  <c r="AE34" i="1"/>
  <c r="AG34" i="1"/>
  <c r="A35" i="1"/>
  <c r="D35" i="1"/>
  <c r="F35" i="1"/>
  <c r="G35" i="1"/>
  <c r="I35" i="1"/>
  <c r="J35" i="1"/>
  <c r="L35" i="1"/>
  <c r="M35" i="1"/>
  <c r="N35" i="1"/>
  <c r="O35" i="1"/>
  <c r="P35" i="1"/>
  <c r="R35" i="1"/>
  <c r="S35" i="1"/>
  <c r="T35" i="1"/>
  <c r="U35" i="1"/>
  <c r="V35" i="1"/>
  <c r="W35" i="1"/>
  <c r="X35" i="1"/>
  <c r="Z35" i="1"/>
  <c r="AA35" i="1"/>
  <c r="AB35" i="1"/>
  <c r="AD35" i="1"/>
  <c r="AE35" i="1"/>
  <c r="AG35" i="1"/>
  <c r="A36" i="1"/>
  <c r="D36" i="1"/>
  <c r="F36" i="1"/>
  <c r="G36" i="1"/>
  <c r="I36" i="1"/>
  <c r="J36" i="1"/>
  <c r="L36" i="1"/>
  <c r="M36" i="1"/>
  <c r="N36" i="1"/>
  <c r="O36" i="1"/>
  <c r="P36" i="1"/>
  <c r="R36" i="1"/>
  <c r="S36" i="1"/>
  <c r="T36" i="1"/>
  <c r="U36" i="1"/>
  <c r="V36" i="1"/>
  <c r="W36" i="1"/>
  <c r="X36" i="1"/>
  <c r="Z36" i="1"/>
  <c r="AA36" i="1"/>
  <c r="AB36" i="1"/>
  <c r="AD36" i="1"/>
  <c r="AE36" i="1"/>
  <c r="AG36" i="1"/>
  <c r="A37" i="1"/>
  <c r="D37" i="1"/>
  <c r="F37" i="1"/>
  <c r="G37" i="1"/>
  <c r="I37" i="1"/>
  <c r="J37" i="1"/>
  <c r="L37" i="1"/>
  <c r="M37" i="1"/>
  <c r="N37" i="1"/>
  <c r="O37" i="1"/>
  <c r="P37" i="1"/>
  <c r="R37" i="1"/>
  <c r="S37" i="1"/>
  <c r="T37" i="1"/>
  <c r="U37" i="1"/>
  <c r="V37" i="1"/>
  <c r="W37" i="1"/>
  <c r="X37" i="1"/>
  <c r="Z37" i="1"/>
  <c r="AA37" i="1"/>
  <c r="AB37" i="1"/>
  <c r="AD37" i="1"/>
  <c r="AE37" i="1"/>
  <c r="AG37" i="1"/>
  <c r="A38" i="1"/>
  <c r="D38" i="1"/>
  <c r="G38" i="1"/>
  <c r="I38" i="1"/>
  <c r="J38" i="1"/>
  <c r="L38" i="1"/>
  <c r="M38" i="1"/>
  <c r="N38" i="1"/>
  <c r="O38" i="1"/>
  <c r="P38" i="1"/>
  <c r="R38" i="1"/>
  <c r="S38" i="1"/>
  <c r="T38" i="1"/>
  <c r="U38" i="1"/>
  <c r="V38" i="1"/>
  <c r="W38" i="1"/>
  <c r="X38" i="1"/>
  <c r="Z38" i="1"/>
  <c r="AA38" i="1"/>
  <c r="AB38" i="1"/>
  <c r="AD38" i="1"/>
  <c r="AE38" i="1"/>
  <c r="AG38" i="1"/>
  <c r="A39" i="1"/>
  <c r="D39" i="1"/>
  <c r="G39" i="1"/>
  <c r="I39" i="1"/>
  <c r="J39" i="1"/>
  <c r="L39" i="1"/>
  <c r="M39" i="1"/>
  <c r="N39" i="1"/>
  <c r="O39" i="1"/>
  <c r="P39" i="1"/>
  <c r="R39" i="1"/>
  <c r="S39" i="1"/>
  <c r="T39" i="1"/>
  <c r="U39" i="1"/>
  <c r="V39" i="1"/>
  <c r="W39" i="1"/>
  <c r="X39" i="1"/>
  <c r="Z39" i="1"/>
  <c r="AA39" i="1"/>
  <c r="AB39" i="1"/>
  <c r="AD39" i="1"/>
  <c r="AE39" i="1"/>
  <c r="AG39" i="1"/>
  <c r="A40" i="1"/>
  <c r="D40" i="1"/>
  <c r="F40" i="1"/>
  <c r="G40" i="1"/>
  <c r="I40" i="1"/>
  <c r="J40" i="1"/>
  <c r="L40" i="1"/>
  <c r="M40" i="1"/>
  <c r="N40" i="1"/>
  <c r="O40" i="1"/>
  <c r="P40" i="1"/>
  <c r="R40" i="1"/>
  <c r="S40" i="1"/>
  <c r="T40" i="1"/>
  <c r="U40" i="1"/>
  <c r="V40" i="1"/>
  <c r="W40" i="1"/>
  <c r="X40" i="1"/>
  <c r="Z40" i="1"/>
  <c r="AA40" i="1"/>
  <c r="AB40" i="1"/>
  <c r="AD40" i="1"/>
  <c r="AE40" i="1"/>
  <c r="AG40" i="1"/>
  <c r="A41" i="1"/>
  <c r="D41" i="1"/>
  <c r="F41" i="1"/>
  <c r="G41" i="1"/>
  <c r="I41" i="1"/>
  <c r="J41" i="1"/>
  <c r="L41" i="1"/>
  <c r="M41" i="1"/>
  <c r="N41" i="1"/>
  <c r="O41" i="1"/>
  <c r="P41" i="1"/>
  <c r="R41" i="1"/>
  <c r="S41" i="1"/>
  <c r="T41" i="1"/>
  <c r="U41" i="1"/>
  <c r="V41" i="1"/>
  <c r="W41" i="1"/>
  <c r="X41" i="1"/>
  <c r="Z41" i="1"/>
  <c r="AA41" i="1"/>
  <c r="AB41" i="1"/>
  <c r="AD41" i="1"/>
  <c r="AE41" i="1"/>
  <c r="AG41" i="1"/>
  <c r="A42" i="1"/>
  <c r="D42" i="1"/>
  <c r="F42" i="1"/>
  <c r="G42" i="1"/>
  <c r="I42" i="1"/>
  <c r="J42" i="1"/>
  <c r="L42" i="1"/>
  <c r="M42" i="1"/>
  <c r="N42" i="1"/>
  <c r="O42" i="1"/>
  <c r="P42" i="1"/>
  <c r="R42" i="1"/>
  <c r="S42" i="1"/>
  <c r="T42" i="1"/>
  <c r="U42" i="1"/>
  <c r="V42" i="1"/>
  <c r="W42" i="1"/>
  <c r="X42" i="1"/>
  <c r="Z42" i="1"/>
  <c r="AA42" i="1"/>
  <c r="AB42" i="1"/>
  <c r="AD42" i="1"/>
  <c r="AE42" i="1"/>
  <c r="AG42" i="1"/>
  <c r="AA43" i="1"/>
  <c r="AB43" i="1"/>
  <c r="AE43" i="1"/>
  <c r="AG43" i="1"/>
  <c r="C44" i="1"/>
  <c r="D44" i="1"/>
  <c r="F44" i="1"/>
  <c r="G44" i="1"/>
  <c r="I44" i="1"/>
  <c r="J44" i="1"/>
  <c r="L44" i="1"/>
  <c r="M44" i="1"/>
  <c r="N44" i="1"/>
  <c r="O44" i="1"/>
  <c r="P44" i="1"/>
  <c r="R44" i="1"/>
  <c r="S44" i="1"/>
  <c r="T44" i="1"/>
  <c r="U44" i="1"/>
  <c r="V44" i="1"/>
  <c r="W44" i="1"/>
  <c r="X44" i="1"/>
  <c r="Z44" i="1"/>
  <c r="AA44" i="1"/>
  <c r="AB44" i="1"/>
  <c r="AD44" i="1"/>
  <c r="AE44" i="1"/>
  <c r="AG44" i="1"/>
</calcChain>
</file>

<file path=xl/sharedStrings.xml><?xml version="1.0" encoding="utf-8"?>
<sst xmlns="http://schemas.openxmlformats.org/spreadsheetml/2006/main" count="35" uniqueCount="31">
  <si>
    <t>Date</t>
  </si>
  <si>
    <t>Inputs:</t>
  </si>
  <si>
    <t>Redwood Capacity (Malin)</t>
  </si>
  <si>
    <t>Commodity Charge</t>
  </si>
  <si>
    <t>Gas Service Fee</t>
  </si>
  <si>
    <t>Fuel Charge</t>
  </si>
  <si>
    <t>Invoice Month</t>
  </si>
  <si>
    <t>Total Cost of Gas</t>
  </si>
  <si>
    <t>Redwood Credit</t>
  </si>
  <si>
    <t>Total Charge to Palo Alto</t>
  </si>
  <si>
    <t>Contract Quantity (CQ)</t>
  </si>
  <si>
    <t>Flow to Malin</t>
  </si>
  <si>
    <t>Gas Sold By Third Party--Malin</t>
  </si>
  <si>
    <t>Gas Sold by Third Party--City Gate</t>
  </si>
  <si>
    <t>Total less Baseload--Malin</t>
  </si>
  <si>
    <t>Gas Sold by Enron--Malin</t>
  </si>
  <si>
    <t>Bidweek</t>
  </si>
  <si>
    <t>Gas Sold by Enron--City Gate</t>
  </si>
  <si>
    <t>Total</t>
  </si>
  <si>
    <t>Total Gas to Malin less City Gate</t>
  </si>
  <si>
    <t>Total City Gate+Malin</t>
  </si>
  <si>
    <t>Unused Redwood Credit</t>
  </si>
  <si>
    <t>Flow to City Gate</t>
  </si>
  <si>
    <t>Third Party Gas</t>
  </si>
  <si>
    <t>Fixed  $5.775</t>
  </si>
  <si>
    <t>Fixed  $5.66</t>
  </si>
  <si>
    <t>Fixed  $4.70</t>
  </si>
  <si>
    <t>Fixed  $3.04</t>
  </si>
  <si>
    <t>Fixed $3.90</t>
  </si>
  <si>
    <t>Fixed $3.39</t>
  </si>
  <si>
    <t>Fixed $3.73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</si>
</sst>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_)"/>
    <numFmt numFmtId="166" formatCode="_(* #,##0_);_(* \(#,##0\);_(* &quot;-&quot;??_);_(@_)"/>
    <numFmt numFmtId="169" formatCode="_(&quot;$&quot;* #,##0.000_);_(&quot;$&quot;* \(#,##0.000\);_(&quot;$&quot;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5" fontId="3" fillId="0" borderId="0"/>
    <xf numFmtId="10" fontId="1" fillId="0" borderId="0" applyFont="0" applyFill="0" applyBorder="0" applyAlignment="0" applyProtection="0"/>
    <xf numFmtId="40" fontId="4" fillId="0" borderId="0"/>
  </cellStyleXfs>
  <cellXfs count="91">
    <xf numFmtId="0" fontId="0" fillId="0" borderId="0" xfId="0"/>
    <xf numFmtId="166" fontId="0" fillId="0" borderId="0" xfId="0" applyNumberFormat="1"/>
    <xf numFmtId="43" fontId="0" fillId="0" borderId="0" xfId="0" applyNumberFormat="1"/>
    <xf numFmtId="44" fontId="0" fillId="0" borderId="0" xfId="2" applyFont="1"/>
    <xf numFmtId="44" fontId="0" fillId="0" borderId="0" xfId="0" applyNumberFormat="1"/>
    <xf numFmtId="3" fontId="0" fillId="0" borderId="0" xfId="0" applyNumberFormat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/>
    </xf>
    <xf numFmtId="15" fontId="0" fillId="0" borderId="12" xfId="0" applyNumberFormat="1" applyBorder="1" applyAlignment="1">
      <alignment horizontal="center"/>
    </xf>
    <xf numFmtId="166" fontId="1" fillId="0" borderId="13" xfId="1" applyNumberFormat="1" applyBorder="1"/>
    <xf numFmtId="3" fontId="0" fillId="0" borderId="3" xfId="0" applyNumberFormat="1" applyBorder="1" applyAlignment="1">
      <alignment horizontal="center"/>
    </xf>
    <xf numFmtId="166" fontId="1" fillId="0" borderId="14" xfId="1" applyNumberFormat="1" applyBorder="1"/>
    <xf numFmtId="3" fontId="0" fillId="0" borderId="15" xfId="0" applyNumberFormat="1" applyBorder="1" applyAlignment="1">
      <alignment horizontal="center"/>
    </xf>
    <xf numFmtId="43" fontId="0" fillId="0" borderId="3" xfId="0" applyNumberFormat="1" applyBorder="1"/>
    <xf numFmtId="43" fontId="0" fillId="0" borderId="15" xfId="0" applyNumberFormat="1" applyBorder="1"/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66" fontId="0" fillId="0" borderId="13" xfId="0" applyNumberFormat="1" applyBorder="1"/>
    <xf numFmtId="166" fontId="0" fillId="0" borderId="14" xfId="0" applyNumberFormat="1" applyBorder="1"/>
    <xf numFmtId="166" fontId="1" fillId="0" borderId="3" xfId="1" applyNumberFormat="1" applyBorder="1"/>
    <xf numFmtId="166" fontId="1" fillId="0" borderId="15" xfId="1" applyNumberFormat="1" applyBorder="1"/>
    <xf numFmtId="44" fontId="0" fillId="0" borderId="0" xfId="2" applyFont="1" applyBorder="1"/>
    <xf numFmtId="44" fontId="0" fillId="0" borderId="3" xfId="2" applyFont="1" applyBorder="1"/>
    <xf numFmtId="44" fontId="0" fillId="0" borderId="15" xfId="2" applyFont="1" applyBorder="1"/>
    <xf numFmtId="0" fontId="7" fillId="4" borderId="16" xfId="0" applyFont="1" applyFill="1" applyBorder="1" applyAlignment="1">
      <alignment horizontal="center" vertical="center"/>
    </xf>
    <xf numFmtId="44" fontId="0" fillId="0" borderId="13" xfId="2" applyFont="1" applyBorder="1"/>
    <xf numFmtId="44" fontId="0" fillId="0" borderId="14" xfId="2" applyFont="1" applyBorder="1"/>
    <xf numFmtId="44" fontId="0" fillId="0" borderId="18" xfId="2" applyFont="1" applyBorder="1"/>
    <xf numFmtId="44" fontId="0" fillId="0" borderId="19" xfId="2" applyFont="1" applyBorder="1"/>
    <xf numFmtId="44" fontId="7" fillId="4" borderId="16" xfId="2" applyFont="1" applyFill="1" applyBorder="1" applyAlignment="1">
      <alignment horizontal="center" vertical="center"/>
    </xf>
    <xf numFmtId="44" fontId="0" fillId="0" borderId="3" xfId="0" applyNumberFormat="1" applyBorder="1"/>
    <xf numFmtId="44" fontId="0" fillId="0" borderId="15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0" fontId="7" fillId="4" borderId="20" xfId="0" applyFont="1" applyFill="1" applyBorder="1" applyAlignment="1">
      <alignment horizontal="center" vertical="center" wrapText="1"/>
    </xf>
    <xf numFmtId="43" fontId="0" fillId="0" borderId="18" xfId="0" applyNumberFormat="1" applyBorder="1"/>
    <xf numFmtId="43" fontId="0" fillId="0" borderId="19" xfId="0" applyNumberFormat="1" applyBorder="1"/>
    <xf numFmtId="44" fontId="0" fillId="5" borderId="11" xfId="0" applyNumberFormat="1" applyFill="1" applyBorder="1"/>
    <xf numFmtId="44" fontId="0" fillId="5" borderId="12" xfId="0" applyNumberFormat="1" applyFill="1" applyBorder="1"/>
    <xf numFmtId="17" fontId="8" fillId="2" borderId="3" xfId="0" applyNumberFormat="1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169" fontId="8" fillId="2" borderId="3" xfId="2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166" fontId="6" fillId="0" borderId="13" xfId="1" applyNumberFormat="1" applyFont="1" applyBorder="1"/>
    <xf numFmtId="166" fontId="6" fillId="0" borderId="3" xfId="1" applyNumberFormat="1" applyFont="1" applyFill="1" applyBorder="1"/>
    <xf numFmtId="0" fontId="8" fillId="4" borderId="20" xfId="0" applyFont="1" applyFill="1" applyBorder="1" applyAlignment="1">
      <alignment horizontal="center" vertical="center"/>
    </xf>
    <xf numFmtId="166" fontId="8" fillId="4" borderId="17" xfId="1" applyNumberFormat="1" applyFont="1" applyFill="1" applyBorder="1" applyAlignment="1">
      <alignment horizontal="center" vertical="center"/>
    </xf>
    <xf numFmtId="166" fontId="8" fillId="4" borderId="20" xfId="1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166" fontId="6" fillId="0" borderId="14" xfId="1" applyNumberFormat="1" applyFon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44" fontId="5" fillId="5" borderId="14" xfId="2" applyFont="1" applyFill="1" applyBorder="1" applyAlignment="1">
      <alignment horizontal="center" vertical="center" wrapText="1"/>
    </xf>
    <xf numFmtId="44" fontId="5" fillId="5" borderId="19" xfId="2" applyFont="1" applyFill="1" applyBorder="1" applyAlignment="1">
      <alignment horizontal="center" vertical="center" wrapText="1"/>
    </xf>
    <xf numFmtId="44" fontId="0" fillId="0" borderId="0" xfId="2" applyFont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44" fontId="5" fillId="0" borderId="0" xfId="2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166" fontId="8" fillId="4" borderId="25" xfId="1" applyNumberFormat="1" applyFont="1" applyFill="1" applyBorder="1" applyAlignment="1">
      <alignment horizontal="center" vertical="center"/>
    </xf>
    <xf numFmtId="44" fontId="0" fillId="0" borderId="4" xfId="2" applyFont="1" applyBorder="1"/>
    <xf numFmtId="44" fontId="5" fillId="5" borderId="26" xfId="2" applyFont="1" applyFill="1" applyBorder="1" applyAlignment="1">
      <alignment horizontal="center" vertical="center" wrapText="1"/>
    </xf>
    <xf numFmtId="43" fontId="8" fillId="4" borderId="25" xfId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44" fontId="0" fillId="0" borderId="27" xfId="2" applyFont="1" applyBorder="1"/>
    <xf numFmtId="44" fontId="0" fillId="0" borderId="28" xfId="2" applyFont="1" applyBorder="1"/>
    <xf numFmtId="44" fontId="0" fillId="0" borderId="29" xfId="2" applyFont="1" applyBorder="1"/>
    <xf numFmtId="4" fontId="9" fillId="0" borderId="0" xfId="0" applyNumberFormat="1" applyFont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4" fontId="5" fillId="2" borderId="23" xfId="2" applyFont="1" applyFill="1" applyBorder="1" applyAlignment="1">
      <alignment horizontal="center" vertical="center" wrapText="1"/>
    </xf>
    <xf numFmtId="44" fontId="5" fillId="2" borderId="24" xfId="2" applyFont="1" applyFill="1" applyBorder="1" applyAlignment="1">
      <alignment horizontal="center" vertical="center" wrapText="1"/>
    </xf>
    <xf numFmtId="44" fontId="5" fillId="2" borderId="16" xfId="2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showGridLines="0" tabSelected="1" topLeftCell="AB18" zoomScale="75" workbookViewId="0">
      <selection activeCell="AI38" sqref="AI38:AI39"/>
    </sheetView>
  </sheetViews>
  <sheetFormatPr defaultRowHeight="12.75" x14ac:dyDescent="0.2"/>
  <cols>
    <col min="1" max="1" width="16.7109375" style="7" customWidth="1"/>
    <col min="2" max="2" width="9.7109375" style="7" bestFit="1" customWidth="1"/>
    <col min="3" max="3" width="12" customWidth="1"/>
    <col min="4" max="4" width="12" bestFit="1" customWidth="1"/>
    <col min="6" max="6" width="16.85546875" customWidth="1"/>
    <col min="7" max="7" width="15.85546875" customWidth="1"/>
    <col min="9" max="9" width="12.42578125" customWidth="1"/>
    <col min="10" max="10" width="11.7109375" customWidth="1"/>
    <col min="12" max="12" width="13.42578125" customWidth="1"/>
    <col min="13" max="13" width="13.28515625" customWidth="1"/>
    <col min="14" max="14" width="12.28515625" bestFit="1" customWidth="1"/>
    <col min="15" max="15" width="12.28515625" customWidth="1"/>
    <col min="16" max="16" width="12.28515625" bestFit="1" customWidth="1"/>
    <col min="18" max="18" width="13.7109375" style="3" bestFit="1" customWidth="1"/>
    <col min="19" max="22" width="12.28515625" style="3" bestFit="1" customWidth="1"/>
    <col min="23" max="23" width="12.28515625" style="3" customWidth="1"/>
    <col min="24" max="24" width="12.28515625" style="3" bestFit="1" customWidth="1"/>
    <col min="26" max="26" width="12" customWidth="1"/>
    <col min="27" max="27" width="11.28515625" customWidth="1"/>
    <col min="28" max="28" width="15" bestFit="1" customWidth="1"/>
    <col min="30" max="30" width="10.42578125" customWidth="1"/>
    <col min="31" max="31" width="11.5703125" customWidth="1"/>
    <col min="33" max="33" width="12.28515625" bestFit="1" customWidth="1"/>
    <col min="35" max="35" width="10.28515625" bestFit="1" customWidth="1"/>
  </cols>
  <sheetData>
    <row r="1" spans="1:35" x14ac:dyDescent="0.2">
      <c r="A1" s="10" t="s">
        <v>1</v>
      </c>
      <c r="B1" s="11"/>
      <c r="C1" s="6"/>
    </row>
    <row r="2" spans="1:35" x14ac:dyDescent="0.2">
      <c r="A2" s="12" t="s">
        <v>6</v>
      </c>
      <c r="B2" s="9"/>
      <c r="C2" s="50">
        <v>37135</v>
      </c>
    </row>
    <row r="3" spans="1:35" x14ac:dyDescent="0.2">
      <c r="A3" s="12" t="s">
        <v>2</v>
      </c>
      <c r="B3" s="9"/>
      <c r="C3" s="8">
        <v>6173</v>
      </c>
    </row>
    <row r="4" spans="1:35" x14ac:dyDescent="0.2">
      <c r="A4" s="12" t="s">
        <v>10</v>
      </c>
      <c r="B4" s="9"/>
      <c r="C4" s="51">
        <v>6090</v>
      </c>
    </row>
    <row r="5" spans="1:35" x14ac:dyDescent="0.2">
      <c r="A5" s="12" t="s">
        <v>3</v>
      </c>
      <c r="B5" s="9"/>
      <c r="C5" s="52">
        <v>4.3999999999999997E-2</v>
      </c>
    </row>
    <row r="6" spans="1:35" x14ac:dyDescent="0.2">
      <c r="A6" s="12" t="s">
        <v>4</v>
      </c>
      <c r="B6" s="9"/>
      <c r="C6" s="52">
        <v>0.115</v>
      </c>
    </row>
    <row r="7" spans="1:35" ht="13.5" thickBot="1" x14ac:dyDescent="0.25">
      <c r="A7" s="13" t="s">
        <v>5</v>
      </c>
      <c r="B7" s="14"/>
      <c r="C7" s="53">
        <v>1.37E-2</v>
      </c>
      <c r="R7" s="32"/>
    </row>
    <row r="9" spans="1:35" ht="16.5" customHeight="1" thickBot="1" x14ac:dyDescent="0.25">
      <c r="L9" s="63"/>
      <c r="M9" s="63"/>
      <c r="N9" s="63"/>
      <c r="O9" s="63"/>
      <c r="P9" s="63"/>
    </row>
    <row r="10" spans="1:35" s="65" customFormat="1" ht="27" customHeight="1" thickBot="1" x14ac:dyDescent="0.25">
      <c r="A10" s="64"/>
      <c r="B10" s="64"/>
      <c r="L10" s="88" t="s">
        <v>15</v>
      </c>
      <c r="M10" s="89"/>
      <c r="N10" s="89"/>
      <c r="O10" s="90"/>
      <c r="P10" s="71"/>
      <c r="R10" s="85" t="s">
        <v>17</v>
      </c>
      <c r="S10" s="86"/>
      <c r="T10" s="86"/>
      <c r="U10" s="86"/>
      <c r="V10" s="86"/>
      <c r="W10" s="87"/>
      <c r="X10" s="72"/>
    </row>
    <row r="11" spans="1:35" s="65" customFormat="1" ht="26.25" thickBot="1" x14ac:dyDescent="0.25">
      <c r="A11" s="64"/>
      <c r="B11" s="64"/>
      <c r="F11" s="83" t="s">
        <v>23</v>
      </c>
      <c r="G11" s="84"/>
      <c r="L11" s="66" t="s">
        <v>27</v>
      </c>
      <c r="M11" s="73" t="s">
        <v>28</v>
      </c>
      <c r="N11" s="67" t="s">
        <v>16</v>
      </c>
      <c r="O11" s="78" t="s">
        <v>30</v>
      </c>
      <c r="R11" s="68" t="s">
        <v>24</v>
      </c>
      <c r="S11" s="69" t="s">
        <v>25</v>
      </c>
      <c r="T11" s="69" t="s">
        <v>26</v>
      </c>
      <c r="U11" s="69" t="s">
        <v>26</v>
      </c>
      <c r="V11" s="69" t="s">
        <v>26</v>
      </c>
      <c r="W11" s="76" t="s">
        <v>29</v>
      </c>
      <c r="X11" s="70"/>
    </row>
    <row r="12" spans="1:35" s="16" customFormat="1" ht="39" thickBot="1" x14ac:dyDescent="0.25">
      <c r="A12" s="15" t="s">
        <v>0</v>
      </c>
      <c r="C12" s="27" t="s">
        <v>22</v>
      </c>
      <c r="D12" s="26" t="s">
        <v>11</v>
      </c>
      <c r="F12" s="27" t="s">
        <v>12</v>
      </c>
      <c r="G12" s="26" t="s">
        <v>13</v>
      </c>
      <c r="I12" s="27" t="s">
        <v>19</v>
      </c>
      <c r="J12" s="26" t="s">
        <v>14</v>
      </c>
      <c r="L12" s="57">
        <v>1075</v>
      </c>
      <c r="M12" s="74">
        <v>60</v>
      </c>
      <c r="N12" s="56">
        <v>2.44</v>
      </c>
      <c r="O12" s="77">
        <v>0</v>
      </c>
      <c r="P12" s="35" t="s">
        <v>18</v>
      </c>
      <c r="R12" s="57">
        <v>95</v>
      </c>
      <c r="S12" s="58">
        <v>75</v>
      </c>
      <c r="T12" s="58">
        <v>525</v>
      </c>
      <c r="U12" s="58">
        <v>275</v>
      </c>
      <c r="V12" s="58">
        <v>0</v>
      </c>
      <c r="W12" s="58">
        <v>0</v>
      </c>
      <c r="X12" s="40" t="s">
        <v>18</v>
      </c>
      <c r="Z12" s="27" t="s">
        <v>20</v>
      </c>
      <c r="AA12" s="45" t="s">
        <v>4</v>
      </c>
      <c r="AB12" s="26" t="s">
        <v>7</v>
      </c>
      <c r="AD12" s="27" t="s">
        <v>21</v>
      </c>
      <c r="AE12" s="26" t="s">
        <v>8</v>
      </c>
      <c r="AG12" s="17" t="s">
        <v>9</v>
      </c>
    </row>
    <row r="13" spans="1:35" x14ac:dyDescent="0.2">
      <c r="A13" s="18">
        <f>C2</f>
        <v>37135</v>
      </c>
      <c r="C13" s="60">
        <v>5285.232</v>
      </c>
      <c r="D13" s="59">
        <f t="shared" ref="D13:D42" si="0">C13/(1-$C$7)</f>
        <v>5358.6454425631146</v>
      </c>
      <c r="F13" s="54">
        <v>1500</v>
      </c>
      <c r="G13" s="55">
        <v>90</v>
      </c>
      <c r="I13" s="28">
        <f t="shared" ref="I13:I42" si="1">(C13-SUM($R$12:$V$12)-G13)/(1-$C$7)</f>
        <v>4283.9217276690661</v>
      </c>
      <c r="J13" s="24">
        <f>I13-F13</f>
        <v>2783.9217276690661</v>
      </c>
      <c r="L13" s="36">
        <f>3.04*$L$12</f>
        <v>3268</v>
      </c>
      <c r="M13" s="75">
        <f>3.9*$M$12</f>
        <v>234</v>
      </c>
      <c r="N13" s="38">
        <f>J13*$N$12</f>
        <v>6792.769015512521</v>
      </c>
      <c r="O13" s="75">
        <f>3.73*O12</f>
        <v>0</v>
      </c>
      <c r="P13" s="33">
        <f>SUM(L13:O13)</f>
        <v>10294.76901551252</v>
      </c>
      <c r="R13" s="36">
        <f>$R$12*5.775</f>
        <v>548.625</v>
      </c>
      <c r="S13" s="38">
        <f>$S$12*5.66</f>
        <v>424.5</v>
      </c>
      <c r="T13" s="38">
        <f>$T$12*4.7</f>
        <v>2467.5</v>
      </c>
      <c r="U13" s="38">
        <f>$U$12*4.7</f>
        <v>1292.5</v>
      </c>
      <c r="V13" s="38">
        <f>$V$12*4.7</f>
        <v>0</v>
      </c>
      <c r="W13" s="38">
        <f>3.39*W12</f>
        <v>0</v>
      </c>
      <c r="X13" s="33">
        <f>SUM(R13:W13)</f>
        <v>4733.125</v>
      </c>
      <c r="Z13" s="43">
        <f t="shared" ref="Z13:Z42" si="2">X13+P13</f>
        <v>15027.89401551252</v>
      </c>
      <c r="AA13" s="46">
        <f t="shared" ref="AA13:AA43" si="3">C13*$C$6</f>
        <v>607.80168000000003</v>
      </c>
      <c r="AB13" s="41">
        <f>Z13+AA13</f>
        <v>15635.695695512521</v>
      </c>
      <c r="AD13" s="28">
        <f t="shared" ref="AD13:AD42" si="4">$C$3-I13</f>
        <v>1889.0782723309339</v>
      </c>
      <c r="AE13" s="24">
        <f t="shared" ref="AE13:AE43" si="5">AD13*$C$5</f>
        <v>83.119443982561094</v>
      </c>
      <c r="AG13" s="48">
        <f t="shared" ref="AG13:AG43" si="6">AB13-AE13</f>
        <v>15552.576251529959</v>
      </c>
      <c r="AH13" s="82"/>
      <c r="AI13" s="4"/>
    </row>
    <row r="14" spans="1:35" x14ac:dyDescent="0.2">
      <c r="A14" s="18">
        <f>A13+1</f>
        <v>37136</v>
      </c>
      <c r="C14" s="61">
        <v>5134.8640000000005</v>
      </c>
      <c r="D14" s="21">
        <f t="shared" si="0"/>
        <v>5206.1887863733155</v>
      </c>
      <c r="F14" s="54">
        <v>1500</v>
      </c>
      <c r="G14" s="55">
        <v>90</v>
      </c>
      <c r="I14" s="28">
        <f t="shared" si="1"/>
        <v>4131.465071479267</v>
      </c>
      <c r="J14" s="24">
        <f t="shared" ref="J14:J42" si="7">I14-F14</f>
        <v>2631.465071479267</v>
      </c>
      <c r="L14" s="36">
        <f t="shared" ref="L14:L42" si="8">3.04*$L$12</f>
        <v>3268</v>
      </c>
      <c r="M14" s="75">
        <f t="shared" ref="M14:M42" si="9">3.9*$M$12</f>
        <v>234</v>
      </c>
      <c r="N14" s="38">
        <f t="shared" ref="N14:N42" si="10">J14*$N$12</f>
        <v>6420.7747744094113</v>
      </c>
      <c r="O14" s="75">
        <f t="shared" ref="O14:O42" si="11">3.73*O13</f>
        <v>0</v>
      </c>
      <c r="P14" s="33">
        <f t="shared" ref="P14:P42" si="12">SUM(L14:O14)</f>
        <v>9922.7747744094122</v>
      </c>
      <c r="R14" s="36">
        <f t="shared" ref="R14:R42" si="13">$R$12*5.775</f>
        <v>548.625</v>
      </c>
      <c r="S14" s="38">
        <f t="shared" ref="S14:S42" si="14">$S$12*5.66</f>
        <v>424.5</v>
      </c>
      <c r="T14" s="38">
        <f t="shared" ref="T14:T42" si="15">$T$12*4.7</f>
        <v>2467.5</v>
      </c>
      <c r="U14" s="38">
        <f t="shared" ref="U14:U42" si="16">$U$12*4.7</f>
        <v>1292.5</v>
      </c>
      <c r="V14" s="38">
        <f t="shared" ref="V14:V42" si="17">$V$12*4.7</f>
        <v>0</v>
      </c>
      <c r="W14" s="38">
        <f t="shared" ref="W14:W42" si="18">3.39*W13</f>
        <v>0</v>
      </c>
      <c r="X14" s="33">
        <f t="shared" ref="X14:X42" si="19">SUM(R14:W14)</f>
        <v>4733.125</v>
      </c>
      <c r="Z14" s="43">
        <f t="shared" si="2"/>
        <v>14655.899774409412</v>
      </c>
      <c r="AA14" s="46">
        <f t="shared" si="3"/>
        <v>590.50936000000013</v>
      </c>
      <c r="AB14" s="41">
        <f t="shared" ref="AB14:AB43" si="20">Z14+AA14</f>
        <v>15246.409134409412</v>
      </c>
      <c r="AD14" s="28">
        <f t="shared" si="4"/>
        <v>2041.534928520733</v>
      </c>
      <c r="AE14" s="24">
        <f t="shared" si="5"/>
        <v>89.827536854912253</v>
      </c>
      <c r="AG14" s="48">
        <f t="shared" si="6"/>
        <v>15156.581597554499</v>
      </c>
      <c r="AH14" s="82"/>
      <c r="AI14" s="4"/>
    </row>
    <row r="15" spans="1:35" x14ac:dyDescent="0.2">
      <c r="A15" s="18">
        <f t="shared" ref="A15:A42" si="21">A14+1</f>
        <v>37137</v>
      </c>
      <c r="C15" s="61">
        <v>5469.1279999999997</v>
      </c>
      <c r="D15" s="21">
        <f t="shared" si="0"/>
        <v>5545.0958126330734</v>
      </c>
      <c r="F15" s="54">
        <v>1500</v>
      </c>
      <c r="G15" s="55">
        <v>90</v>
      </c>
      <c r="I15" s="28">
        <f t="shared" si="1"/>
        <v>4470.3720977390249</v>
      </c>
      <c r="J15" s="24">
        <f t="shared" si="7"/>
        <v>2970.3720977390249</v>
      </c>
      <c r="L15" s="36">
        <f t="shared" si="8"/>
        <v>3268</v>
      </c>
      <c r="M15" s="75">
        <f t="shared" si="9"/>
        <v>234</v>
      </c>
      <c r="N15" s="38">
        <f t="shared" si="10"/>
        <v>7247.707918483221</v>
      </c>
      <c r="O15" s="75">
        <f t="shared" si="11"/>
        <v>0</v>
      </c>
      <c r="P15" s="33">
        <f t="shared" si="12"/>
        <v>10749.707918483222</v>
      </c>
      <c r="R15" s="36">
        <f t="shared" si="13"/>
        <v>548.625</v>
      </c>
      <c r="S15" s="38">
        <f t="shared" si="14"/>
        <v>424.5</v>
      </c>
      <c r="T15" s="38">
        <f t="shared" si="15"/>
        <v>2467.5</v>
      </c>
      <c r="U15" s="38">
        <f t="shared" si="16"/>
        <v>1292.5</v>
      </c>
      <c r="V15" s="38">
        <f t="shared" si="17"/>
        <v>0</v>
      </c>
      <c r="W15" s="38">
        <f t="shared" si="18"/>
        <v>0</v>
      </c>
      <c r="X15" s="33">
        <f t="shared" si="19"/>
        <v>4733.125</v>
      </c>
      <c r="Z15" s="43">
        <f t="shared" si="2"/>
        <v>15482.832918483222</v>
      </c>
      <c r="AA15" s="46">
        <f t="shared" si="3"/>
        <v>628.94971999999996</v>
      </c>
      <c r="AB15" s="41">
        <f t="shared" si="20"/>
        <v>16111.782638483222</v>
      </c>
      <c r="AD15" s="28">
        <f t="shared" si="4"/>
        <v>1702.6279022609751</v>
      </c>
      <c r="AE15" s="24">
        <f t="shared" si="5"/>
        <v>74.915627699482897</v>
      </c>
      <c r="AG15" s="48">
        <f t="shared" si="6"/>
        <v>16036.867010783739</v>
      </c>
      <c r="AH15" s="82"/>
      <c r="AI15" s="4"/>
    </row>
    <row r="16" spans="1:35" x14ac:dyDescent="0.2">
      <c r="A16" s="18">
        <f t="shared" si="21"/>
        <v>37138</v>
      </c>
      <c r="C16" s="61">
        <v>5632.7039999999997</v>
      </c>
      <c r="D16" s="21">
        <f t="shared" si="0"/>
        <v>5710.9439318665718</v>
      </c>
      <c r="F16" s="54">
        <v>1500</v>
      </c>
      <c r="G16" s="30">
        <f>G15</f>
        <v>90</v>
      </c>
      <c r="I16" s="28">
        <f t="shared" si="1"/>
        <v>4636.2202169725233</v>
      </c>
      <c r="J16" s="24">
        <f t="shared" si="7"/>
        <v>3136.2202169725233</v>
      </c>
      <c r="L16" s="36">
        <f t="shared" si="8"/>
        <v>3268</v>
      </c>
      <c r="M16" s="75">
        <f t="shared" si="9"/>
        <v>234</v>
      </c>
      <c r="N16" s="38">
        <f t="shared" si="10"/>
        <v>7652.3773294129569</v>
      </c>
      <c r="O16" s="75">
        <f t="shared" si="11"/>
        <v>0</v>
      </c>
      <c r="P16" s="33">
        <f t="shared" si="12"/>
        <v>11154.377329412957</v>
      </c>
      <c r="R16" s="36">
        <f t="shared" si="13"/>
        <v>548.625</v>
      </c>
      <c r="S16" s="38">
        <f t="shared" si="14"/>
        <v>424.5</v>
      </c>
      <c r="T16" s="38">
        <f t="shared" si="15"/>
        <v>2467.5</v>
      </c>
      <c r="U16" s="38">
        <f t="shared" si="16"/>
        <v>1292.5</v>
      </c>
      <c r="V16" s="38">
        <f t="shared" si="17"/>
        <v>0</v>
      </c>
      <c r="W16" s="38">
        <f t="shared" si="18"/>
        <v>0</v>
      </c>
      <c r="X16" s="33">
        <f t="shared" si="19"/>
        <v>4733.125</v>
      </c>
      <c r="Z16" s="43">
        <f t="shared" si="2"/>
        <v>15887.502329412957</v>
      </c>
      <c r="AA16" s="46">
        <f t="shared" si="3"/>
        <v>647.76095999999995</v>
      </c>
      <c r="AB16" s="41">
        <f t="shared" si="20"/>
        <v>16535.263289412957</v>
      </c>
      <c r="AD16" s="28">
        <f t="shared" si="4"/>
        <v>1536.7797830274767</v>
      </c>
      <c r="AE16" s="24">
        <f t="shared" si="5"/>
        <v>67.618310453208977</v>
      </c>
      <c r="AG16" s="48">
        <f t="shared" si="6"/>
        <v>16467.644978959746</v>
      </c>
      <c r="AH16" s="82"/>
      <c r="AI16" s="4"/>
    </row>
    <row r="17" spans="1:35" x14ac:dyDescent="0.2">
      <c r="A17" s="18">
        <f t="shared" si="21"/>
        <v>37139</v>
      </c>
      <c r="C17" s="61">
        <v>5877.56</v>
      </c>
      <c r="D17" s="21">
        <f t="shared" si="0"/>
        <v>5959.2010544459099</v>
      </c>
      <c r="F17" s="20">
        <f>$F$16</f>
        <v>1500</v>
      </c>
      <c r="G17" s="30">
        <f t="shared" ref="G17:G42" si="22">G16</f>
        <v>90</v>
      </c>
      <c r="I17" s="28">
        <f t="shared" si="1"/>
        <v>4884.4773395518614</v>
      </c>
      <c r="J17" s="24">
        <f t="shared" si="7"/>
        <v>3384.4773395518614</v>
      </c>
      <c r="L17" s="36">
        <f t="shared" si="8"/>
        <v>3268</v>
      </c>
      <c r="M17" s="75">
        <f t="shared" si="9"/>
        <v>234</v>
      </c>
      <c r="N17" s="38">
        <f t="shared" si="10"/>
        <v>8258.1247085065424</v>
      </c>
      <c r="O17" s="75">
        <f t="shared" si="11"/>
        <v>0</v>
      </c>
      <c r="P17" s="33">
        <f t="shared" si="12"/>
        <v>11760.124708506542</v>
      </c>
      <c r="R17" s="36">
        <f t="shared" si="13"/>
        <v>548.625</v>
      </c>
      <c r="S17" s="38">
        <f t="shared" si="14"/>
        <v>424.5</v>
      </c>
      <c r="T17" s="38">
        <f t="shared" si="15"/>
        <v>2467.5</v>
      </c>
      <c r="U17" s="38">
        <f t="shared" si="16"/>
        <v>1292.5</v>
      </c>
      <c r="V17" s="38">
        <f t="shared" si="17"/>
        <v>0</v>
      </c>
      <c r="W17" s="38">
        <f t="shared" si="18"/>
        <v>0</v>
      </c>
      <c r="X17" s="33">
        <f t="shared" si="19"/>
        <v>4733.125</v>
      </c>
      <c r="Z17" s="43">
        <f t="shared" si="2"/>
        <v>16493.249708506541</v>
      </c>
      <c r="AA17" s="46">
        <f t="shared" si="3"/>
        <v>675.91940000000011</v>
      </c>
      <c r="AB17" s="41">
        <f t="shared" si="20"/>
        <v>17169.169108506539</v>
      </c>
      <c r="AD17" s="28">
        <f t="shared" si="4"/>
        <v>1288.5226604481386</v>
      </c>
      <c r="AE17" s="24">
        <f t="shared" si="5"/>
        <v>56.694997059718098</v>
      </c>
      <c r="AG17" s="48">
        <f t="shared" si="6"/>
        <v>17112.47411144682</v>
      </c>
      <c r="AH17" s="82"/>
      <c r="AI17" s="4"/>
    </row>
    <row r="18" spans="1:35" x14ac:dyDescent="0.2">
      <c r="A18" s="18">
        <f t="shared" si="21"/>
        <v>37140</v>
      </c>
      <c r="C18" s="61">
        <v>6086.8559999999998</v>
      </c>
      <c r="D18" s="21">
        <f t="shared" si="0"/>
        <v>6171.4042380614419</v>
      </c>
      <c r="F18" s="20">
        <f t="shared" ref="F18:F42" si="23">$F$16</f>
        <v>1500</v>
      </c>
      <c r="G18" s="30">
        <f t="shared" si="22"/>
        <v>90</v>
      </c>
      <c r="I18" s="28">
        <f t="shared" si="1"/>
        <v>5096.6805231673934</v>
      </c>
      <c r="J18" s="24">
        <f t="shared" si="7"/>
        <v>3596.6805231673934</v>
      </c>
      <c r="L18" s="36">
        <f t="shared" si="8"/>
        <v>3268</v>
      </c>
      <c r="M18" s="75">
        <f t="shared" si="9"/>
        <v>234</v>
      </c>
      <c r="N18" s="38">
        <f t="shared" si="10"/>
        <v>8775.900476528439</v>
      </c>
      <c r="O18" s="75">
        <f t="shared" si="11"/>
        <v>0</v>
      </c>
      <c r="P18" s="33">
        <f t="shared" si="12"/>
        <v>12277.900476528439</v>
      </c>
      <c r="R18" s="36">
        <f t="shared" si="13"/>
        <v>548.625</v>
      </c>
      <c r="S18" s="38">
        <f t="shared" si="14"/>
        <v>424.5</v>
      </c>
      <c r="T18" s="38">
        <f t="shared" si="15"/>
        <v>2467.5</v>
      </c>
      <c r="U18" s="38">
        <f t="shared" si="16"/>
        <v>1292.5</v>
      </c>
      <c r="V18" s="38">
        <f t="shared" si="17"/>
        <v>0</v>
      </c>
      <c r="W18" s="38">
        <f t="shared" si="18"/>
        <v>0</v>
      </c>
      <c r="X18" s="33">
        <f t="shared" si="19"/>
        <v>4733.125</v>
      </c>
      <c r="Z18" s="43">
        <f t="shared" si="2"/>
        <v>17011.025476528441</v>
      </c>
      <c r="AA18" s="46">
        <f t="shared" si="3"/>
        <v>699.98843999999997</v>
      </c>
      <c r="AB18" s="41">
        <f t="shared" si="20"/>
        <v>17711.013916528442</v>
      </c>
      <c r="AD18" s="28">
        <f t="shared" si="4"/>
        <v>1076.3194768326066</v>
      </c>
      <c r="AE18" s="24">
        <f t="shared" si="5"/>
        <v>47.358056980634686</v>
      </c>
      <c r="AG18" s="48">
        <f t="shared" si="6"/>
        <v>17663.655859547805</v>
      </c>
      <c r="AH18" s="82"/>
      <c r="AI18" s="4"/>
    </row>
    <row r="19" spans="1:35" x14ac:dyDescent="0.2">
      <c r="A19" s="18">
        <f t="shared" si="21"/>
        <v>37141</v>
      </c>
      <c r="C19" s="61">
        <v>5945.6320000000005</v>
      </c>
      <c r="D19" s="21">
        <f t="shared" si="0"/>
        <v>6028.2185947480493</v>
      </c>
      <c r="F19" s="20">
        <f t="shared" si="23"/>
        <v>1500</v>
      </c>
      <c r="G19" s="30">
        <f t="shared" si="22"/>
        <v>90</v>
      </c>
      <c r="I19" s="28">
        <f t="shared" si="1"/>
        <v>4953.4948798540008</v>
      </c>
      <c r="J19" s="24">
        <f t="shared" si="7"/>
        <v>3453.4948798540008</v>
      </c>
      <c r="L19" s="36">
        <f t="shared" si="8"/>
        <v>3268</v>
      </c>
      <c r="M19" s="75">
        <f t="shared" si="9"/>
        <v>234</v>
      </c>
      <c r="N19" s="38">
        <f t="shared" si="10"/>
        <v>8426.5275068437622</v>
      </c>
      <c r="O19" s="75">
        <f t="shared" si="11"/>
        <v>0</v>
      </c>
      <c r="P19" s="33">
        <f t="shared" si="12"/>
        <v>11928.527506843762</v>
      </c>
      <c r="R19" s="36">
        <f t="shared" si="13"/>
        <v>548.625</v>
      </c>
      <c r="S19" s="38">
        <f t="shared" si="14"/>
        <v>424.5</v>
      </c>
      <c r="T19" s="38">
        <f t="shared" si="15"/>
        <v>2467.5</v>
      </c>
      <c r="U19" s="38">
        <f t="shared" si="16"/>
        <v>1292.5</v>
      </c>
      <c r="V19" s="38">
        <f t="shared" si="17"/>
        <v>0</v>
      </c>
      <c r="W19" s="38">
        <f t="shared" si="18"/>
        <v>0</v>
      </c>
      <c r="X19" s="33">
        <f t="shared" si="19"/>
        <v>4733.125</v>
      </c>
      <c r="Z19" s="43">
        <f t="shared" si="2"/>
        <v>16661.652506843762</v>
      </c>
      <c r="AA19" s="46">
        <f t="shared" si="3"/>
        <v>683.74768000000006</v>
      </c>
      <c r="AB19" s="41">
        <f t="shared" si="20"/>
        <v>17345.400186843763</v>
      </c>
      <c r="AD19" s="28">
        <f t="shared" si="4"/>
        <v>1219.5051201459992</v>
      </c>
      <c r="AE19" s="24">
        <f t="shared" si="5"/>
        <v>53.658225286423963</v>
      </c>
      <c r="AG19" s="48">
        <f t="shared" si="6"/>
        <v>17291.741961557338</v>
      </c>
      <c r="AH19" s="82"/>
      <c r="AI19" s="4"/>
    </row>
    <row r="20" spans="1:35" x14ac:dyDescent="0.2">
      <c r="A20" s="18">
        <f t="shared" si="21"/>
        <v>37142</v>
      </c>
      <c r="C20" s="61">
        <v>5534.152</v>
      </c>
      <c r="D20" s="21">
        <f t="shared" si="0"/>
        <v>5611.0230153097436</v>
      </c>
      <c r="F20" s="20">
        <f t="shared" si="23"/>
        <v>1500</v>
      </c>
      <c r="G20" s="30">
        <f t="shared" si="22"/>
        <v>90</v>
      </c>
      <c r="I20" s="28">
        <f t="shared" si="1"/>
        <v>4536.2993004156951</v>
      </c>
      <c r="J20" s="24">
        <f t="shared" si="7"/>
        <v>3036.2993004156951</v>
      </c>
      <c r="L20" s="36">
        <f t="shared" si="8"/>
        <v>3268</v>
      </c>
      <c r="M20" s="75">
        <f t="shared" si="9"/>
        <v>234</v>
      </c>
      <c r="N20" s="38">
        <f t="shared" si="10"/>
        <v>7408.5702930142961</v>
      </c>
      <c r="O20" s="75">
        <f t="shared" si="11"/>
        <v>0</v>
      </c>
      <c r="P20" s="33">
        <f t="shared" si="12"/>
        <v>10910.570293014296</v>
      </c>
      <c r="R20" s="36">
        <f t="shared" si="13"/>
        <v>548.625</v>
      </c>
      <c r="S20" s="38">
        <f t="shared" si="14"/>
        <v>424.5</v>
      </c>
      <c r="T20" s="38">
        <f t="shared" si="15"/>
        <v>2467.5</v>
      </c>
      <c r="U20" s="38">
        <f t="shared" si="16"/>
        <v>1292.5</v>
      </c>
      <c r="V20" s="38">
        <f t="shared" si="17"/>
        <v>0</v>
      </c>
      <c r="W20" s="38">
        <f t="shared" si="18"/>
        <v>0</v>
      </c>
      <c r="X20" s="33">
        <f t="shared" si="19"/>
        <v>4733.125</v>
      </c>
      <c r="Z20" s="43">
        <f t="shared" si="2"/>
        <v>15643.695293014296</v>
      </c>
      <c r="AA20" s="46">
        <f t="shared" si="3"/>
        <v>636.42748000000006</v>
      </c>
      <c r="AB20" s="41">
        <f t="shared" si="20"/>
        <v>16280.122773014296</v>
      </c>
      <c r="AD20" s="28">
        <f t="shared" si="4"/>
        <v>1636.7006995843049</v>
      </c>
      <c r="AE20" s="24">
        <f t="shared" si="5"/>
        <v>72.014830781709406</v>
      </c>
      <c r="AG20" s="48">
        <f t="shared" si="6"/>
        <v>16208.107942232587</v>
      </c>
      <c r="AH20" s="82"/>
      <c r="AI20" s="4"/>
    </row>
    <row r="21" spans="1:35" x14ac:dyDescent="0.2">
      <c r="A21" s="18">
        <f t="shared" si="21"/>
        <v>37143</v>
      </c>
      <c r="C21" s="61">
        <v>5704.84</v>
      </c>
      <c r="D21" s="21">
        <f t="shared" si="0"/>
        <v>5784.081922336004</v>
      </c>
      <c r="F21" s="20">
        <f t="shared" si="23"/>
        <v>1500</v>
      </c>
      <c r="G21" s="30">
        <f t="shared" si="22"/>
        <v>90</v>
      </c>
      <c r="I21" s="28">
        <f t="shared" si="1"/>
        <v>4709.3582074419555</v>
      </c>
      <c r="J21" s="24">
        <f t="shared" si="7"/>
        <v>3209.3582074419555</v>
      </c>
      <c r="L21" s="36">
        <f t="shared" si="8"/>
        <v>3268</v>
      </c>
      <c r="M21" s="75">
        <f t="shared" si="9"/>
        <v>234</v>
      </c>
      <c r="N21" s="38">
        <f t="shared" si="10"/>
        <v>7830.8340261583717</v>
      </c>
      <c r="O21" s="75">
        <f t="shared" si="11"/>
        <v>0</v>
      </c>
      <c r="P21" s="33">
        <f t="shared" si="12"/>
        <v>11332.834026158373</v>
      </c>
      <c r="R21" s="36">
        <f t="shared" si="13"/>
        <v>548.625</v>
      </c>
      <c r="S21" s="38">
        <f t="shared" si="14"/>
        <v>424.5</v>
      </c>
      <c r="T21" s="38">
        <f t="shared" si="15"/>
        <v>2467.5</v>
      </c>
      <c r="U21" s="38">
        <f t="shared" si="16"/>
        <v>1292.5</v>
      </c>
      <c r="V21" s="38">
        <f t="shared" si="17"/>
        <v>0</v>
      </c>
      <c r="W21" s="38">
        <f t="shared" si="18"/>
        <v>0</v>
      </c>
      <c r="X21" s="33">
        <f t="shared" si="19"/>
        <v>4733.125</v>
      </c>
      <c r="Z21" s="43">
        <f t="shared" si="2"/>
        <v>16065.959026158373</v>
      </c>
      <c r="AA21" s="46">
        <f t="shared" si="3"/>
        <v>656.0566</v>
      </c>
      <c r="AB21" s="41">
        <f t="shared" si="20"/>
        <v>16722.015626158372</v>
      </c>
      <c r="AD21" s="28">
        <f t="shared" si="4"/>
        <v>1463.6417925580445</v>
      </c>
      <c r="AE21" s="24">
        <f t="shared" si="5"/>
        <v>64.400238872553956</v>
      </c>
      <c r="AG21" s="48">
        <f t="shared" si="6"/>
        <v>16657.615387285819</v>
      </c>
      <c r="AH21" s="82"/>
      <c r="AI21" s="4"/>
    </row>
    <row r="22" spans="1:35" x14ac:dyDescent="0.2">
      <c r="A22" s="18">
        <f t="shared" si="21"/>
        <v>37144</v>
      </c>
      <c r="C22" s="61">
        <v>6038.0879999999997</v>
      </c>
      <c r="D22" s="21">
        <f t="shared" si="0"/>
        <v>6121.9588360539392</v>
      </c>
      <c r="F22" s="20">
        <f t="shared" si="23"/>
        <v>1500</v>
      </c>
      <c r="G22" s="30">
        <f t="shared" si="22"/>
        <v>90</v>
      </c>
      <c r="I22" s="28">
        <f t="shared" si="1"/>
        <v>5047.2351211598907</v>
      </c>
      <c r="J22" s="24">
        <f t="shared" si="7"/>
        <v>3547.2351211598907</v>
      </c>
      <c r="L22" s="36">
        <f t="shared" si="8"/>
        <v>3268</v>
      </c>
      <c r="M22" s="75">
        <f t="shared" si="9"/>
        <v>234</v>
      </c>
      <c r="N22" s="38">
        <f t="shared" si="10"/>
        <v>8655.2536956301337</v>
      </c>
      <c r="O22" s="75">
        <f t="shared" si="11"/>
        <v>0</v>
      </c>
      <c r="P22" s="33">
        <f t="shared" si="12"/>
        <v>12157.253695630134</v>
      </c>
      <c r="R22" s="36">
        <f t="shared" si="13"/>
        <v>548.625</v>
      </c>
      <c r="S22" s="38">
        <f t="shared" si="14"/>
        <v>424.5</v>
      </c>
      <c r="T22" s="38">
        <f t="shared" si="15"/>
        <v>2467.5</v>
      </c>
      <c r="U22" s="38">
        <f t="shared" si="16"/>
        <v>1292.5</v>
      </c>
      <c r="V22" s="38">
        <f t="shared" si="17"/>
        <v>0</v>
      </c>
      <c r="W22" s="38">
        <f t="shared" si="18"/>
        <v>0</v>
      </c>
      <c r="X22" s="33">
        <f t="shared" si="19"/>
        <v>4733.125</v>
      </c>
      <c r="Z22" s="43">
        <f t="shared" si="2"/>
        <v>16890.378695630134</v>
      </c>
      <c r="AA22" s="46">
        <f t="shared" si="3"/>
        <v>694.38012000000003</v>
      </c>
      <c r="AB22" s="41">
        <f t="shared" si="20"/>
        <v>17584.758815630135</v>
      </c>
      <c r="AD22" s="28">
        <f t="shared" si="4"/>
        <v>1125.7648788401093</v>
      </c>
      <c r="AE22" s="24">
        <f t="shared" si="5"/>
        <v>49.533654668964807</v>
      </c>
      <c r="AG22" s="48">
        <f t="shared" si="6"/>
        <v>17535.22516096117</v>
      </c>
      <c r="AH22" s="82"/>
      <c r="AI22" s="4"/>
    </row>
    <row r="23" spans="1:35" x14ac:dyDescent="0.2">
      <c r="A23" s="18">
        <f t="shared" si="21"/>
        <v>37145</v>
      </c>
      <c r="C23" s="61">
        <v>5873.4960000000001</v>
      </c>
      <c r="D23" s="21">
        <f t="shared" si="0"/>
        <v>5955.0806042786171</v>
      </c>
      <c r="F23" s="20">
        <f t="shared" si="23"/>
        <v>1500</v>
      </c>
      <c r="G23" s="30">
        <f t="shared" si="22"/>
        <v>90</v>
      </c>
      <c r="I23" s="28">
        <f t="shared" si="1"/>
        <v>4880.3568893845686</v>
      </c>
      <c r="J23" s="24">
        <f t="shared" si="7"/>
        <v>3380.3568893845686</v>
      </c>
      <c r="L23" s="36">
        <f t="shared" si="8"/>
        <v>3268</v>
      </c>
      <c r="M23" s="75">
        <f t="shared" si="9"/>
        <v>234</v>
      </c>
      <c r="N23" s="38">
        <f t="shared" si="10"/>
        <v>8248.0708100983466</v>
      </c>
      <c r="O23" s="75">
        <f t="shared" si="11"/>
        <v>0</v>
      </c>
      <c r="P23" s="33">
        <f t="shared" si="12"/>
        <v>11750.070810098347</v>
      </c>
      <c r="R23" s="36">
        <f t="shared" si="13"/>
        <v>548.625</v>
      </c>
      <c r="S23" s="38">
        <f t="shared" si="14"/>
        <v>424.5</v>
      </c>
      <c r="T23" s="38">
        <f t="shared" si="15"/>
        <v>2467.5</v>
      </c>
      <c r="U23" s="38">
        <f t="shared" si="16"/>
        <v>1292.5</v>
      </c>
      <c r="V23" s="38">
        <f t="shared" si="17"/>
        <v>0</v>
      </c>
      <c r="W23" s="38">
        <f t="shared" si="18"/>
        <v>0</v>
      </c>
      <c r="X23" s="33">
        <f t="shared" si="19"/>
        <v>4733.125</v>
      </c>
      <c r="Z23" s="43">
        <f t="shared" si="2"/>
        <v>16483.195810098347</v>
      </c>
      <c r="AA23" s="46">
        <f t="shared" si="3"/>
        <v>675.45204000000001</v>
      </c>
      <c r="AB23" s="41">
        <f t="shared" si="20"/>
        <v>17158.647850098347</v>
      </c>
      <c r="AD23" s="28">
        <f t="shared" si="4"/>
        <v>1292.6431106154314</v>
      </c>
      <c r="AE23" s="24">
        <f t="shared" si="5"/>
        <v>56.876296867078977</v>
      </c>
      <c r="AG23" s="48">
        <f t="shared" si="6"/>
        <v>17101.771553231269</v>
      </c>
      <c r="AH23" s="82"/>
      <c r="AI23" s="4"/>
    </row>
    <row r="24" spans="1:35" x14ac:dyDescent="0.2">
      <c r="A24" s="18">
        <f t="shared" si="21"/>
        <v>37146</v>
      </c>
      <c r="C24" s="61">
        <v>6402.8320000000003</v>
      </c>
      <c r="D24" s="21">
        <f t="shared" si="0"/>
        <v>6491.7692385683877</v>
      </c>
      <c r="F24" s="20">
        <f t="shared" si="23"/>
        <v>1500</v>
      </c>
      <c r="G24" s="30">
        <f t="shared" si="22"/>
        <v>90</v>
      </c>
      <c r="I24" s="28">
        <f t="shared" si="1"/>
        <v>5417.0455236743392</v>
      </c>
      <c r="J24" s="24">
        <f t="shared" si="7"/>
        <v>3917.0455236743392</v>
      </c>
      <c r="L24" s="36">
        <f t="shared" si="8"/>
        <v>3268</v>
      </c>
      <c r="M24" s="75">
        <f t="shared" si="9"/>
        <v>234</v>
      </c>
      <c r="N24" s="38">
        <f t="shared" si="10"/>
        <v>9557.591077765388</v>
      </c>
      <c r="O24" s="75">
        <f t="shared" si="11"/>
        <v>0</v>
      </c>
      <c r="P24" s="33">
        <f t="shared" si="12"/>
        <v>13059.591077765388</v>
      </c>
      <c r="R24" s="36">
        <f t="shared" si="13"/>
        <v>548.625</v>
      </c>
      <c r="S24" s="38">
        <f t="shared" si="14"/>
        <v>424.5</v>
      </c>
      <c r="T24" s="38">
        <f t="shared" si="15"/>
        <v>2467.5</v>
      </c>
      <c r="U24" s="38">
        <f t="shared" si="16"/>
        <v>1292.5</v>
      </c>
      <c r="V24" s="38">
        <f t="shared" si="17"/>
        <v>0</v>
      </c>
      <c r="W24" s="38">
        <f t="shared" si="18"/>
        <v>0</v>
      </c>
      <c r="X24" s="33">
        <f t="shared" si="19"/>
        <v>4733.125</v>
      </c>
      <c r="Z24" s="43">
        <f t="shared" si="2"/>
        <v>17792.716077765388</v>
      </c>
      <c r="AA24" s="46">
        <f t="shared" si="3"/>
        <v>736.32568000000003</v>
      </c>
      <c r="AB24" s="41">
        <f t="shared" si="20"/>
        <v>18529.04175776539</v>
      </c>
      <c r="AD24" s="28">
        <f t="shared" si="4"/>
        <v>755.95447632566083</v>
      </c>
      <c r="AE24" s="24">
        <f t="shared" si="5"/>
        <v>33.261996958329078</v>
      </c>
      <c r="AG24" s="48">
        <f t="shared" si="6"/>
        <v>18495.779760807061</v>
      </c>
      <c r="AH24" s="82"/>
      <c r="AI24" s="4"/>
    </row>
    <row r="25" spans="1:35" x14ac:dyDescent="0.2">
      <c r="A25" s="18">
        <f t="shared" si="21"/>
        <v>37147</v>
      </c>
      <c r="C25" s="61">
        <v>6270.7520000000004</v>
      </c>
      <c r="D25" s="21">
        <f t="shared" si="0"/>
        <v>6357.8546081314007</v>
      </c>
      <c r="F25" s="20">
        <f t="shared" si="23"/>
        <v>1500</v>
      </c>
      <c r="G25" s="30">
        <f t="shared" si="22"/>
        <v>90</v>
      </c>
      <c r="I25" s="28">
        <f t="shared" si="1"/>
        <v>5283.1308932373522</v>
      </c>
      <c r="J25" s="24">
        <f t="shared" si="7"/>
        <v>3783.1308932373522</v>
      </c>
      <c r="L25" s="36">
        <f t="shared" si="8"/>
        <v>3268</v>
      </c>
      <c r="M25" s="75">
        <f t="shared" si="9"/>
        <v>234</v>
      </c>
      <c r="N25" s="38">
        <f t="shared" si="10"/>
        <v>9230.8393794991389</v>
      </c>
      <c r="O25" s="75">
        <f t="shared" si="11"/>
        <v>0</v>
      </c>
      <c r="P25" s="33">
        <f t="shared" si="12"/>
        <v>12732.839379499139</v>
      </c>
      <c r="R25" s="36">
        <f t="shared" si="13"/>
        <v>548.625</v>
      </c>
      <c r="S25" s="38">
        <f t="shared" si="14"/>
        <v>424.5</v>
      </c>
      <c r="T25" s="38">
        <f t="shared" si="15"/>
        <v>2467.5</v>
      </c>
      <c r="U25" s="38">
        <f t="shared" si="16"/>
        <v>1292.5</v>
      </c>
      <c r="V25" s="38">
        <f t="shared" si="17"/>
        <v>0</v>
      </c>
      <c r="W25" s="38">
        <f t="shared" si="18"/>
        <v>0</v>
      </c>
      <c r="X25" s="33">
        <f t="shared" si="19"/>
        <v>4733.125</v>
      </c>
      <c r="Z25" s="43">
        <f t="shared" si="2"/>
        <v>17465.964379499139</v>
      </c>
      <c r="AA25" s="46">
        <f t="shared" si="3"/>
        <v>721.13648000000012</v>
      </c>
      <c r="AB25" s="41">
        <f t="shared" si="20"/>
        <v>18187.10085949914</v>
      </c>
      <c r="AD25" s="28">
        <f t="shared" si="4"/>
        <v>889.86910676264779</v>
      </c>
      <c r="AE25" s="24">
        <f t="shared" si="5"/>
        <v>39.154240697556503</v>
      </c>
      <c r="AG25" s="48">
        <f t="shared" si="6"/>
        <v>18147.946618801583</v>
      </c>
      <c r="AH25" s="82"/>
      <c r="AI25" s="4"/>
    </row>
    <row r="26" spans="1:35" x14ac:dyDescent="0.2">
      <c r="A26" s="18">
        <f t="shared" si="21"/>
        <v>37148</v>
      </c>
      <c r="C26" s="61">
        <v>6025.8959999999997</v>
      </c>
      <c r="D26" s="21">
        <f t="shared" si="0"/>
        <v>6109.5974855520635</v>
      </c>
      <c r="F26" s="20">
        <f t="shared" si="23"/>
        <v>1500</v>
      </c>
      <c r="G26" s="30">
        <f t="shared" si="22"/>
        <v>90</v>
      </c>
      <c r="I26" s="28">
        <f t="shared" si="1"/>
        <v>5034.873770658015</v>
      </c>
      <c r="J26" s="24">
        <f t="shared" si="7"/>
        <v>3534.873770658015</v>
      </c>
      <c r="L26" s="36">
        <f t="shared" si="8"/>
        <v>3268</v>
      </c>
      <c r="M26" s="75">
        <f t="shared" si="9"/>
        <v>234</v>
      </c>
      <c r="N26" s="38">
        <f t="shared" si="10"/>
        <v>8625.092000405557</v>
      </c>
      <c r="O26" s="75">
        <f t="shared" si="11"/>
        <v>0</v>
      </c>
      <c r="P26" s="33">
        <f t="shared" si="12"/>
        <v>12127.092000405557</v>
      </c>
      <c r="R26" s="36">
        <f t="shared" si="13"/>
        <v>548.625</v>
      </c>
      <c r="S26" s="38">
        <f t="shared" si="14"/>
        <v>424.5</v>
      </c>
      <c r="T26" s="38">
        <f t="shared" si="15"/>
        <v>2467.5</v>
      </c>
      <c r="U26" s="38">
        <f t="shared" si="16"/>
        <v>1292.5</v>
      </c>
      <c r="V26" s="38">
        <f t="shared" si="17"/>
        <v>0</v>
      </c>
      <c r="W26" s="38">
        <f t="shared" si="18"/>
        <v>0</v>
      </c>
      <c r="X26" s="33">
        <f t="shared" si="19"/>
        <v>4733.125</v>
      </c>
      <c r="Z26" s="43">
        <f t="shared" si="2"/>
        <v>16860.217000405559</v>
      </c>
      <c r="AA26" s="46">
        <f t="shared" si="3"/>
        <v>692.97803999999996</v>
      </c>
      <c r="AB26" s="41">
        <f t="shared" si="20"/>
        <v>17553.195040405561</v>
      </c>
      <c r="AD26" s="28">
        <f t="shared" si="4"/>
        <v>1138.126229341985</v>
      </c>
      <c r="AE26" s="24">
        <f t="shared" si="5"/>
        <v>50.07755409104734</v>
      </c>
      <c r="AG26" s="48">
        <f t="shared" si="6"/>
        <v>17503.117486314513</v>
      </c>
      <c r="AH26" s="82"/>
      <c r="AI26" s="4"/>
    </row>
    <row r="27" spans="1:35" x14ac:dyDescent="0.2">
      <c r="A27" s="18">
        <f t="shared" si="21"/>
        <v>37149</v>
      </c>
      <c r="C27" s="61">
        <v>5887.72</v>
      </c>
      <c r="D27" s="21">
        <f t="shared" si="0"/>
        <v>5969.5021798641392</v>
      </c>
      <c r="F27" s="20">
        <f t="shared" si="23"/>
        <v>1500</v>
      </c>
      <c r="G27" s="30">
        <f t="shared" si="22"/>
        <v>90</v>
      </c>
      <c r="I27" s="28">
        <f t="shared" si="1"/>
        <v>4894.7784649700907</v>
      </c>
      <c r="J27" s="24">
        <f t="shared" si="7"/>
        <v>3394.7784649700907</v>
      </c>
      <c r="L27" s="36">
        <f t="shared" si="8"/>
        <v>3268</v>
      </c>
      <c r="M27" s="75">
        <f t="shared" si="9"/>
        <v>234</v>
      </c>
      <c r="N27" s="38">
        <f t="shared" si="10"/>
        <v>8283.2594545270204</v>
      </c>
      <c r="O27" s="75">
        <f t="shared" si="11"/>
        <v>0</v>
      </c>
      <c r="P27" s="33">
        <f t="shared" si="12"/>
        <v>11785.25945452702</v>
      </c>
      <c r="R27" s="36">
        <f t="shared" si="13"/>
        <v>548.625</v>
      </c>
      <c r="S27" s="38">
        <f t="shared" si="14"/>
        <v>424.5</v>
      </c>
      <c r="T27" s="38">
        <f t="shared" si="15"/>
        <v>2467.5</v>
      </c>
      <c r="U27" s="38">
        <f t="shared" si="16"/>
        <v>1292.5</v>
      </c>
      <c r="V27" s="38">
        <f t="shared" si="17"/>
        <v>0</v>
      </c>
      <c r="W27" s="38">
        <f t="shared" si="18"/>
        <v>0</v>
      </c>
      <c r="X27" s="33">
        <f t="shared" si="19"/>
        <v>4733.125</v>
      </c>
      <c r="Z27" s="43">
        <f t="shared" si="2"/>
        <v>16518.384454527019</v>
      </c>
      <c r="AA27" s="46">
        <f t="shared" si="3"/>
        <v>677.08780000000002</v>
      </c>
      <c r="AB27" s="41">
        <f t="shared" si="20"/>
        <v>17195.47225452702</v>
      </c>
      <c r="AD27" s="28">
        <f t="shared" si="4"/>
        <v>1278.2215350299093</v>
      </c>
      <c r="AE27" s="24">
        <f t="shared" si="5"/>
        <v>56.241747541316009</v>
      </c>
      <c r="AG27" s="48">
        <f t="shared" si="6"/>
        <v>17139.230506985703</v>
      </c>
      <c r="AH27" s="82"/>
      <c r="AI27" s="4"/>
    </row>
    <row r="28" spans="1:35" x14ac:dyDescent="0.2">
      <c r="A28" s="18">
        <f t="shared" si="21"/>
        <v>37150</v>
      </c>
      <c r="C28" s="61">
        <v>5971.0320000000002</v>
      </c>
      <c r="D28" s="21">
        <f t="shared" si="0"/>
        <v>6053.9714082936234</v>
      </c>
      <c r="F28" s="20">
        <f t="shared" si="23"/>
        <v>1500</v>
      </c>
      <c r="G28" s="30">
        <f t="shared" si="22"/>
        <v>90</v>
      </c>
      <c r="I28" s="28">
        <f t="shared" si="1"/>
        <v>4979.2476933995749</v>
      </c>
      <c r="J28" s="24">
        <f t="shared" si="7"/>
        <v>3479.2476933995749</v>
      </c>
      <c r="L28" s="36">
        <f t="shared" si="8"/>
        <v>3268</v>
      </c>
      <c r="M28" s="75">
        <f t="shared" si="9"/>
        <v>234</v>
      </c>
      <c r="N28" s="38">
        <f t="shared" si="10"/>
        <v>8489.3643718949625</v>
      </c>
      <c r="O28" s="75">
        <f t="shared" si="11"/>
        <v>0</v>
      </c>
      <c r="P28" s="33">
        <f t="shared" si="12"/>
        <v>11991.364371894962</v>
      </c>
      <c r="R28" s="36">
        <f t="shared" si="13"/>
        <v>548.625</v>
      </c>
      <c r="S28" s="38">
        <f t="shared" si="14"/>
        <v>424.5</v>
      </c>
      <c r="T28" s="38">
        <f t="shared" si="15"/>
        <v>2467.5</v>
      </c>
      <c r="U28" s="38">
        <f t="shared" si="16"/>
        <v>1292.5</v>
      </c>
      <c r="V28" s="38">
        <f t="shared" si="17"/>
        <v>0</v>
      </c>
      <c r="W28" s="38">
        <f t="shared" si="18"/>
        <v>0</v>
      </c>
      <c r="X28" s="33">
        <f t="shared" si="19"/>
        <v>4733.125</v>
      </c>
      <c r="Z28" s="43">
        <f t="shared" si="2"/>
        <v>16724.489371894961</v>
      </c>
      <c r="AA28" s="46">
        <f t="shared" si="3"/>
        <v>686.66867999999999</v>
      </c>
      <c r="AB28" s="41">
        <f t="shared" si="20"/>
        <v>17411.158051894959</v>
      </c>
      <c r="AD28" s="28">
        <f t="shared" si="4"/>
        <v>1193.7523066004251</v>
      </c>
      <c r="AE28" s="24">
        <f t="shared" si="5"/>
        <v>52.525101490418699</v>
      </c>
      <c r="AG28" s="48">
        <f t="shared" si="6"/>
        <v>17358.632950404542</v>
      </c>
      <c r="AH28" s="82"/>
      <c r="AI28" s="4"/>
    </row>
    <row r="29" spans="1:35" x14ac:dyDescent="0.2">
      <c r="A29" s="18">
        <f t="shared" si="21"/>
        <v>37151</v>
      </c>
      <c r="C29" s="61">
        <v>6587.7439999999997</v>
      </c>
      <c r="D29" s="21">
        <f t="shared" si="0"/>
        <v>6679.2497211801683</v>
      </c>
      <c r="F29" s="20">
        <f t="shared" si="23"/>
        <v>1500</v>
      </c>
      <c r="G29" s="30">
        <f t="shared" si="22"/>
        <v>90</v>
      </c>
      <c r="I29" s="28">
        <f t="shared" si="1"/>
        <v>5604.5260062861198</v>
      </c>
      <c r="J29" s="24">
        <f t="shared" si="7"/>
        <v>4104.5260062861198</v>
      </c>
      <c r="L29" s="36">
        <f t="shared" si="8"/>
        <v>3268</v>
      </c>
      <c r="M29" s="75">
        <f t="shared" si="9"/>
        <v>234</v>
      </c>
      <c r="N29" s="38">
        <f t="shared" si="10"/>
        <v>10015.043455338133</v>
      </c>
      <c r="O29" s="75">
        <f t="shared" si="11"/>
        <v>0</v>
      </c>
      <c r="P29" s="33">
        <f t="shared" si="12"/>
        <v>13517.043455338133</v>
      </c>
      <c r="R29" s="36">
        <f t="shared" si="13"/>
        <v>548.625</v>
      </c>
      <c r="S29" s="38">
        <f t="shared" si="14"/>
        <v>424.5</v>
      </c>
      <c r="T29" s="38">
        <f t="shared" si="15"/>
        <v>2467.5</v>
      </c>
      <c r="U29" s="38">
        <f t="shared" si="16"/>
        <v>1292.5</v>
      </c>
      <c r="V29" s="38">
        <f t="shared" si="17"/>
        <v>0</v>
      </c>
      <c r="W29" s="38">
        <f t="shared" si="18"/>
        <v>0</v>
      </c>
      <c r="X29" s="33">
        <f t="shared" si="19"/>
        <v>4733.125</v>
      </c>
      <c r="Z29" s="43">
        <f t="shared" si="2"/>
        <v>18250.168455338135</v>
      </c>
      <c r="AA29" s="46">
        <f t="shared" si="3"/>
        <v>757.59055999999998</v>
      </c>
      <c r="AB29" s="41">
        <f t="shared" si="20"/>
        <v>19007.759015338135</v>
      </c>
      <c r="AD29" s="28">
        <f t="shared" si="4"/>
        <v>568.47399371388019</v>
      </c>
      <c r="AE29" s="24">
        <f t="shared" si="5"/>
        <v>25.012855723410727</v>
      </c>
      <c r="AG29" s="48">
        <f t="shared" si="6"/>
        <v>18982.746159614726</v>
      </c>
      <c r="AH29" s="82"/>
      <c r="AI29" s="4"/>
    </row>
    <row r="30" spans="1:35" x14ac:dyDescent="0.2">
      <c r="A30" s="18">
        <f t="shared" si="21"/>
        <v>37152</v>
      </c>
      <c r="C30" s="61">
        <v>6465.8240000000005</v>
      </c>
      <c r="D30" s="21">
        <f t="shared" si="0"/>
        <v>6555.6362161614124</v>
      </c>
      <c r="F30" s="20">
        <v>1492</v>
      </c>
      <c r="G30" s="30">
        <f t="shared" si="22"/>
        <v>90</v>
      </c>
      <c r="I30" s="28">
        <f t="shared" si="1"/>
        <v>5480.912501267364</v>
      </c>
      <c r="J30" s="24">
        <f t="shared" si="7"/>
        <v>3988.912501267364</v>
      </c>
      <c r="L30" s="36">
        <f t="shared" si="8"/>
        <v>3268</v>
      </c>
      <c r="M30" s="75">
        <f t="shared" si="9"/>
        <v>234</v>
      </c>
      <c r="N30" s="38">
        <f t="shared" si="10"/>
        <v>9732.9465030923675</v>
      </c>
      <c r="O30" s="75">
        <f t="shared" si="11"/>
        <v>0</v>
      </c>
      <c r="P30" s="33">
        <f t="shared" si="12"/>
        <v>13234.946503092367</v>
      </c>
      <c r="R30" s="36">
        <f t="shared" si="13"/>
        <v>548.625</v>
      </c>
      <c r="S30" s="38">
        <f t="shared" si="14"/>
        <v>424.5</v>
      </c>
      <c r="T30" s="38">
        <f t="shared" si="15"/>
        <v>2467.5</v>
      </c>
      <c r="U30" s="38">
        <f t="shared" si="16"/>
        <v>1292.5</v>
      </c>
      <c r="V30" s="38">
        <f t="shared" si="17"/>
        <v>0</v>
      </c>
      <c r="W30" s="38">
        <f t="shared" si="18"/>
        <v>0</v>
      </c>
      <c r="X30" s="33">
        <f t="shared" si="19"/>
        <v>4733.125</v>
      </c>
      <c r="Z30" s="43">
        <f t="shared" si="2"/>
        <v>17968.071503092367</v>
      </c>
      <c r="AA30" s="46">
        <f t="shared" si="3"/>
        <v>743.56976000000009</v>
      </c>
      <c r="AB30" s="41">
        <f t="shared" si="20"/>
        <v>18711.641263092366</v>
      </c>
      <c r="AD30" s="28">
        <f t="shared" si="4"/>
        <v>692.08749873263605</v>
      </c>
      <c r="AE30" s="24">
        <f t="shared" si="5"/>
        <v>30.451849944235985</v>
      </c>
      <c r="AG30" s="48">
        <f t="shared" si="6"/>
        <v>18681.189413148131</v>
      </c>
      <c r="AH30" s="82"/>
      <c r="AI30" s="4"/>
    </row>
    <row r="31" spans="1:35" x14ac:dyDescent="0.2">
      <c r="A31" s="18">
        <f t="shared" si="21"/>
        <v>37153</v>
      </c>
      <c r="C31" s="61">
        <v>6435.3440000000001</v>
      </c>
      <c r="D31" s="21">
        <f t="shared" si="0"/>
        <v>6524.7328399067228</v>
      </c>
      <c r="F31" s="20">
        <v>1467</v>
      </c>
      <c r="G31" s="30">
        <f t="shared" si="22"/>
        <v>90</v>
      </c>
      <c r="I31" s="28">
        <f t="shared" si="1"/>
        <v>5450.0091250126743</v>
      </c>
      <c r="J31" s="24">
        <f t="shared" si="7"/>
        <v>3983.0091250126743</v>
      </c>
      <c r="L31" s="36">
        <f t="shared" si="8"/>
        <v>3268</v>
      </c>
      <c r="M31" s="75">
        <f t="shared" si="9"/>
        <v>234</v>
      </c>
      <c r="N31" s="38">
        <f t="shared" si="10"/>
        <v>9718.5422650309247</v>
      </c>
      <c r="O31" s="75">
        <f t="shared" si="11"/>
        <v>0</v>
      </c>
      <c r="P31" s="33">
        <f t="shared" si="12"/>
        <v>13220.542265030925</v>
      </c>
      <c r="R31" s="36">
        <f t="shared" si="13"/>
        <v>548.625</v>
      </c>
      <c r="S31" s="38">
        <f t="shared" si="14"/>
        <v>424.5</v>
      </c>
      <c r="T31" s="38">
        <f t="shared" si="15"/>
        <v>2467.5</v>
      </c>
      <c r="U31" s="38">
        <f t="shared" si="16"/>
        <v>1292.5</v>
      </c>
      <c r="V31" s="38">
        <f t="shared" si="17"/>
        <v>0</v>
      </c>
      <c r="W31" s="38">
        <f t="shared" si="18"/>
        <v>0</v>
      </c>
      <c r="X31" s="33">
        <f t="shared" si="19"/>
        <v>4733.125</v>
      </c>
      <c r="Z31" s="43">
        <f t="shared" si="2"/>
        <v>17953.667265030927</v>
      </c>
      <c r="AA31" s="46">
        <f t="shared" si="3"/>
        <v>740.06456000000003</v>
      </c>
      <c r="AB31" s="41">
        <f t="shared" si="20"/>
        <v>18693.731825030925</v>
      </c>
      <c r="AD31" s="28">
        <f t="shared" si="4"/>
        <v>722.9908749873257</v>
      </c>
      <c r="AE31" s="24">
        <f t="shared" si="5"/>
        <v>31.811598499442329</v>
      </c>
      <c r="AG31" s="48">
        <f t="shared" si="6"/>
        <v>18661.920226531482</v>
      </c>
      <c r="AH31" s="82"/>
      <c r="AI31" s="4"/>
    </row>
    <row r="32" spans="1:35" x14ac:dyDescent="0.2">
      <c r="A32" s="18">
        <f t="shared" si="21"/>
        <v>37154</v>
      </c>
      <c r="C32" s="61">
        <v>6340.8559999999998</v>
      </c>
      <c r="D32" s="21">
        <f t="shared" si="0"/>
        <v>6428.9323735171856</v>
      </c>
      <c r="F32" s="20">
        <v>1484</v>
      </c>
      <c r="G32" s="30">
        <f t="shared" si="22"/>
        <v>90</v>
      </c>
      <c r="I32" s="28">
        <f t="shared" si="1"/>
        <v>5354.2086586231371</v>
      </c>
      <c r="J32" s="24">
        <f t="shared" si="7"/>
        <v>3870.2086586231371</v>
      </c>
      <c r="L32" s="36">
        <f t="shared" si="8"/>
        <v>3268</v>
      </c>
      <c r="M32" s="75">
        <f t="shared" si="9"/>
        <v>234</v>
      </c>
      <c r="N32" s="38">
        <f t="shared" si="10"/>
        <v>9443.3091270404548</v>
      </c>
      <c r="O32" s="75">
        <f t="shared" si="11"/>
        <v>0</v>
      </c>
      <c r="P32" s="33">
        <f t="shared" si="12"/>
        <v>12945.309127040455</v>
      </c>
      <c r="R32" s="36">
        <f t="shared" si="13"/>
        <v>548.625</v>
      </c>
      <c r="S32" s="38">
        <f t="shared" si="14"/>
        <v>424.5</v>
      </c>
      <c r="T32" s="38">
        <f t="shared" si="15"/>
        <v>2467.5</v>
      </c>
      <c r="U32" s="38">
        <f t="shared" si="16"/>
        <v>1292.5</v>
      </c>
      <c r="V32" s="38">
        <f t="shared" si="17"/>
        <v>0</v>
      </c>
      <c r="W32" s="38">
        <f t="shared" si="18"/>
        <v>0</v>
      </c>
      <c r="X32" s="33">
        <f t="shared" si="19"/>
        <v>4733.125</v>
      </c>
      <c r="Z32" s="43">
        <f t="shared" si="2"/>
        <v>17678.434127040455</v>
      </c>
      <c r="AA32" s="46">
        <f t="shared" si="3"/>
        <v>729.19844000000001</v>
      </c>
      <c r="AB32" s="41">
        <f t="shared" si="20"/>
        <v>18407.632567040455</v>
      </c>
      <c r="AD32" s="28">
        <f t="shared" si="4"/>
        <v>818.79134137686287</v>
      </c>
      <c r="AE32" s="24">
        <f t="shared" si="5"/>
        <v>36.026819020581968</v>
      </c>
      <c r="AG32" s="48">
        <f t="shared" si="6"/>
        <v>18371.605748019872</v>
      </c>
      <c r="AH32" s="82"/>
      <c r="AI32" s="4"/>
    </row>
    <row r="33" spans="1:35" x14ac:dyDescent="0.2">
      <c r="A33" s="18">
        <f t="shared" si="21"/>
        <v>37155</v>
      </c>
      <c r="C33" s="61">
        <v>6586.7280000000001</v>
      </c>
      <c r="D33" s="21">
        <f t="shared" si="0"/>
        <v>6678.2196086383456</v>
      </c>
      <c r="F33" s="20">
        <f t="shared" si="23"/>
        <v>1500</v>
      </c>
      <c r="G33" s="30">
        <f t="shared" si="22"/>
        <v>90</v>
      </c>
      <c r="I33" s="28">
        <f t="shared" si="1"/>
        <v>5603.4958937442971</v>
      </c>
      <c r="J33" s="24">
        <f t="shared" si="7"/>
        <v>4103.4958937442971</v>
      </c>
      <c r="L33" s="36">
        <f t="shared" si="8"/>
        <v>3268</v>
      </c>
      <c r="M33" s="75">
        <f t="shared" si="9"/>
        <v>234</v>
      </c>
      <c r="N33" s="38">
        <f t="shared" si="10"/>
        <v>10012.529980736084</v>
      </c>
      <c r="O33" s="75">
        <f t="shared" si="11"/>
        <v>0</v>
      </c>
      <c r="P33" s="33">
        <f t="shared" si="12"/>
        <v>13514.529980736084</v>
      </c>
      <c r="R33" s="36">
        <f t="shared" si="13"/>
        <v>548.625</v>
      </c>
      <c r="S33" s="38">
        <f t="shared" si="14"/>
        <v>424.5</v>
      </c>
      <c r="T33" s="38">
        <f t="shared" si="15"/>
        <v>2467.5</v>
      </c>
      <c r="U33" s="38">
        <f t="shared" si="16"/>
        <v>1292.5</v>
      </c>
      <c r="V33" s="38">
        <f t="shared" si="17"/>
        <v>0</v>
      </c>
      <c r="W33" s="38">
        <f t="shared" si="18"/>
        <v>0</v>
      </c>
      <c r="X33" s="33">
        <f t="shared" si="19"/>
        <v>4733.125</v>
      </c>
      <c r="Z33" s="43">
        <f t="shared" si="2"/>
        <v>18247.654980736086</v>
      </c>
      <c r="AA33" s="46">
        <f t="shared" si="3"/>
        <v>757.47372000000007</v>
      </c>
      <c r="AB33" s="41">
        <f t="shared" si="20"/>
        <v>19005.128700736088</v>
      </c>
      <c r="AD33" s="28">
        <f t="shared" si="4"/>
        <v>569.50410625570294</v>
      </c>
      <c r="AE33" s="24">
        <f t="shared" si="5"/>
        <v>25.058180675250927</v>
      </c>
      <c r="AG33" s="48">
        <f t="shared" si="6"/>
        <v>18980.070520060835</v>
      </c>
      <c r="AH33" s="82"/>
      <c r="AI33" s="4"/>
    </row>
    <row r="34" spans="1:35" x14ac:dyDescent="0.2">
      <c r="A34" s="18">
        <f t="shared" si="21"/>
        <v>37156</v>
      </c>
      <c r="C34" s="61">
        <v>6117.3360000000002</v>
      </c>
      <c r="D34" s="21">
        <f t="shared" si="0"/>
        <v>6202.3076143161315</v>
      </c>
      <c r="F34" s="20">
        <f t="shared" si="23"/>
        <v>1500</v>
      </c>
      <c r="G34" s="30">
        <f t="shared" si="22"/>
        <v>90</v>
      </c>
      <c r="I34" s="28">
        <f t="shared" si="1"/>
        <v>5127.5838994220831</v>
      </c>
      <c r="J34" s="24">
        <f t="shared" si="7"/>
        <v>3627.5838994220831</v>
      </c>
      <c r="L34" s="36">
        <f t="shared" si="8"/>
        <v>3268</v>
      </c>
      <c r="M34" s="75">
        <f t="shared" si="9"/>
        <v>234</v>
      </c>
      <c r="N34" s="38">
        <f t="shared" si="10"/>
        <v>8851.3047145898818</v>
      </c>
      <c r="O34" s="75">
        <f t="shared" si="11"/>
        <v>0</v>
      </c>
      <c r="P34" s="33">
        <f t="shared" si="12"/>
        <v>12353.304714589882</v>
      </c>
      <c r="R34" s="36">
        <f t="shared" si="13"/>
        <v>548.625</v>
      </c>
      <c r="S34" s="38">
        <f t="shared" si="14"/>
        <v>424.5</v>
      </c>
      <c r="T34" s="38">
        <f t="shared" si="15"/>
        <v>2467.5</v>
      </c>
      <c r="U34" s="38">
        <f t="shared" si="16"/>
        <v>1292.5</v>
      </c>
      <c r="V34" s="38">
        <f t="shared" si="17"/>
        <v>0</v>
      </c>
      <c r="W34" s="38">
        <f t="shared" si="18"/>
        <v>0</v>
      </c>
      <c r="X34" s="33">
        <f t="shared" si="19"/>
        <v>4733.125</v>
      </c>
      <c r="Z34" s="43">
        <f t="shared" si="2"/>
        <v>17086.429714589882</v>
      </c>
      <c r="AA34" s="46">
        <f t="shared" si="3"/>
        <v>703.49364000000003</v>
      </c>
      <c r="AB34" s="41">
        <f t="shared" si="20"/>
        <v>17789.923354589882</v>
      </c>
      <c r="AD34" s="28">
        <f t="shared" si="4"/>
        <v>1045.4161005779169</v>
      </c>
      <c r="AE34" s="24">
        <f t="shared" si="5"/>
        <v>45.998308425428341</v>
      </c>
      <c r="AG34" s="48">
        <f t="shared" si="6"/>
        <v>17743.925046164455</v>
      </c>
      <c r="AH34" s="82"/>
      <c r="AI34" s="4"/>
    </row>
    <row r="35" spans="1:35" x14ac:dyDescent="0.2">
      <c r="A35" s="18">
        <f t="shared" si="21"/>
        <v>37157</v>
      </c>
      <c r="C35" s="61">
        <v>6201.6639999999998</v>
      </c>
      <c r="D35" s="21">
        <f t="shared" si="0"/>
        <v>6287.8069552874376</v>
      </c>
      <c r="F35" s="20">
        <f t="shared" si="23"/>
        <v>1500</v>
      </c>
      <c r="G35" s="30">
        <f t="shared" si="22"/>
        <v>90</v>
      </c>
      <c r="I35" s="28">
        <f t="shared" si="1"/>
        <v>5213.0832403933891</v>
      </c>
      <c r="J35" s="24">
        <f t="shared" si="7"/>
        <v>3713.0832403933891</v>
      </c>
      <c r="L35" s="36">
        <f t="shared" si="8"/>
        <v>3268</v>
      </c>
      <c r="M35" s="75">
        <f t="shared" si="9"/>
        <v>234</v>
      </c>
      <c r="N35" s="38">
        <f t="shared" si="10"/>
        <v>9059.9231065598688</v>
      </c>
      <c r="O35" s="75">
        <f t="shared" si="11"/>
        <v>0</v>
      </c>
      <c r="P35" s="33">
        <f t="shared" si="12"/>
        <v>12561.923106559869</v>
      </c>
      <c r="R35" s="36">
        <f t="shared" si="13"/>
        <v>548.625</v>
      </c>
      <c r="S35" s="38">
        <f t="shared" si="14"/>
        <v>424.5</v>
      </c>
      <c r="T35" s="38">
        <f t="shared" si="15"/>
        <v>2467.5</v>
      </c>
      <c r="U35" s="38">
        <f t="shared" si="16"/>
        <v>1292.5</v>
      </c>
      <c r="V35" s="38">
        <f t="shared" si="17"/>
        <v>0</v>
      </c>
      <c r="W35" s="38">
        <f t="shared" si="18"/>
        <v>0</v>
      </c>
      <c r="X35" s="33">
        <f t="shared" si="19"/>
        <v>4733.125</v>
      </c>
      <c r="Z35" s="43">
        <f t="shared" si="2"/>
        <v>17295.048106559869</v>
      </c>
      <c r="AA35" s="46">
        <f t="shared" si="3"/>
        <v>713.19136000000003</v>
      </c>
      <c r="AB35" s="41">
        <f t="shared" si="20"/>
        <v>18008.239466559869</v>
      </c>
      <c r="AD35" s="28">
        <f t="shared" si="4"/>
        <v>959.91675960661087</v>
      </c>
      <c r="AE35" s="24">
        <f t="shared" si="5"/>
        <v>42.236337422690873</v>
      </c>
      <c r="AG35" s="48">
        <f t="shared" si="6"/>
        <v>17966.003129137178</v>
      </c>
      <c r="AH35" s="82"/>
      <c r="AI35" s="4"/>
    </row>
    <row r="36" spans="1:35" x14ac:dyDescent="0.2">
      <c r="A36" s="18">
        <f t="shared" si="21"/>
        <v>37158</v>
      </c>
      <c r="C36" s="61">
        <v>6638.5439999999999</v>
      </c>
      <c r="D36" s="21">
        <f t="shared" si="0"/>
        <v>6730.7553482713174</v>
      </c>
      <c r="F36" s="20">
        <f t="shared" si="23"/>
        <v>1500</v>
      </c>
      <c r="G36" s="30">
        <f t="shared" si="22"/>
        <v>90</v>
      </c>
      <c r="I36" s="28">
        <f t="shared" si="1"/>
        <v>5656.0316333772689</v>
      </c>
      <c r="J36" s="24">
        <f t="shared" si="7"/>
        <v>4156.0316333772689</v>
      </c>
      <c r="L36" s="36">
        <f t="shared" si="8"/>
        <v>3268</v>
      </c>
      <c r="M36" s="75">
        <f t="shared" si="9"/>
        <v>234</v>
      </c>
      <c r="N36" s="38">
        <f t="shared" si="10"/>
        <v>10140.717185440535</v>
      </c>
      <c r="O36" s="75">
        <f t="shared" si="11"/>
        <v>0</v>
      </c>
      <c r="P36" s="33">
        <f t="shared" si="12"/>
        <v>13642.717185440535</v>
      </c>
      <c r="R36" s="36">
        <f t="shared" si="13"/>
        <v>548.625</v>
      </c>
      <c r="S36" s="38">
        <f t="shared" si="14"/>
        <v>424.5</v>
      </c>
      <c r="T36" s="38">
        <f t="shared" si="15"/>
        <v>2467.5</v>
      </c>
      <c r="U36" s="38">
        <f t="shared" si="16"/>
        <v>1292.5</v>
      </c>
      <c r="V36" s="38">
        <f t="shared" si="17"/>
        <v>0</v>
      </c>
      <c r="W36" s="38">
        <f t="shared" si="18"/>
        <v>0</v>
      </c>
      <c r="X36" s="33">
        <f t="shared" si="19"/>
        <v>4733.125</v>
      </c>
      <c r="Z36" s="43">
        <f t="shared" si="2"/>
        <v>18375.842185440535</v>
      </c>
      <c r="AA36" s="46">
        <f t="shared" si="3"/>
        <v>763.43255999999997</v>
      </c>
      <c r="AB36" s="41">
        <f t="shared" si="20"/>
        <v>19139.274745440536</v>
      </c>
      <c r="AD36" s="28">
        <f t="shared" si="4"/>
        <v>516.96836662273108</v>
      </c>
      <c r="AE36" s="24">
        <f t="shared" si="5"/>
        <v>22.746608131400166</v>
      </c>
      <c r="AG36" s="48">
        <f t="shared" si="6"/>
        <v>19116.528137309135</v>
      </c>
      <c r="AH36" s="82"/>
      <c r="AI36" s="4"/>
    </row>
    <row r="37" spans="1:35" x14ac:dyDescent="0.2">
      <c r="A37" s="18">
        <f t="shared" si="21"/>
        <v>37159</v>
      </c>
      <c r="C37" s="61">
        <v>6252.4639999999999</v>
      </c>
      <c r="D37" s="21">
        <f t="shared" si="0"/>
        <v>6339.3125823785867</v>
      </c>
      <c r="F37" s="20">
        <f t="shared" si="23"/>
        <v>1500</v>
      </c>
      <c r="G37" s="30">
        <f t="shared" si="22"/>
        <v>90</v>
      </c>
      <c r="I37" s="28">
        <f t="shared" si="1"/>
        <v>5264.5888674845382</v>
      </c>
      <c r="J37" s="24">
        <f t="shared" si="7"/>
        <v>3764.5888674845382</v>
      </c>
      <c r="L37" s="36">
        <f t="shared" si="8"/>
        <v>3268</v>
      </c>
      <c r="M37" s="75">
        <f t="shared" si="9"/>
        <v>234</v>
      </c>
      <c r="N37" s="38">
        <f t="shared" si="10"/>
        <v>9185.5968366622728</v>
      </c>
      <c r="O37" s="75">
        <f t="shared" si="11"/>
        <v>0</v>
      </c>
      <c r="P37" s="33">
        <f t="shared" si="12"/>
        <v>12687.596836662273</v>
      </c>
      <c r="R37" s="36">
        <f t="shared" si="13"/>
        <v>548.625</v>
      </c>
      <c r="S37" s="38">
        <f t="shared" si="14"/>
        <v>424.5</v>
      </c>
      <c r="T37" s="38">
        <f t="shared" si="15"/>
        <v>2467.5</v>
      </c>
      <c r="U37" s="38">
        <f t="shared" si="16"/>
        <v>1292.5</v>
      </c>
      <c r="V37" s="38">
        <f t="shared" si="17"/>
        <v>0</v>
      </c>
      <c r="W37" s="38">
        <f t="shared" si="18"/>
        <v>0</v>
      </c>
      <c r="X37" s="33">
        <f t="shared" si="19"/>
        <v>4733.125</v>
      </c>
      <c r="Z37" s="43">
        <f t="shared" si="2"/>
        <v>17420.721836662273</v>
      </c>
      <c r="AA37" s="46">
        <f t="shared" si="3"/>
        <v>719.03336000000002</v>
      </c>
      <c r="AB37" s="41">
        <f t="shared" si="20"/>
        <v>18139.755196662274</v>
      </c>
      <c r="AD37" s="28">
        <f t="shared" si="4"/>
        <v>908.41113251546176</v>
      </c>
      <c r="AE37" s="24">
        <f t="shared" si="5"/>
        <v>39.970089830680315</v>
      </c>
      <c r="AG37" s="48">
        <f t="shared" si="6"/>
        <v>18099.785106831594</v>
      </c>
      <c r="AH37" s="82"/>
      <c r="AI37" s="4"/>
    </row>
    <row r="38" spans="1:35" x14ac:dyDescent="0.2">
      <c r="A38" s="18">
        <f t="shared" si="21"/>
        <v>37160</v>
      </c>
      <c r="C38" s="61">
        <v>6296.152</v>
      </c>
      <c r="D38" s="21">
        <f t="shared" si="0"/>
        <v>6383.6074216769748</v>
      </c>
      <c r="F38" s="20">
        <v>1451</v>
      </c>
      <c r="G38" s="30">
        <f t="shared" si="22"/>
        <v>90</v>
      </c>
      <c r="I38" s="28">
        <f t="shared" si="1"/>
        <v>5308.8837067829263</v>
      </c>
      <c r="J38" s="24">
        <f t="shared" si="7"/>
        <v>3857.8837067829263</v>
      </c>
      <c r="L38" s="36">
        <f t="shared" si="8"/>
        <v>3268</v>
      </c>
      <c r="M38" s="75">
        <f t="shared" si="9"/>
        <v>234</v>
      </c>
      <c r="N38" s="38">
        <f t="shared" si="10"/>
        <v>9413.2362445503404</v>
      </c>
      <c r="O38" s="75">
        <f t="shared" si="11"/>
        <v>0</v>
      </c>
      <c r="P38" s="33">
        <f t="shared" si="12"/>
        <v>12915.23624455034</v>
      </c>
      <c r="R38" s="36">
        <f t="shared" si="13"/>
        <v>548.625</v>
      </c>
      <c r="S38" s="38">
        <f t="shared" si="14"/>
        <v>424.5</v>
      </c>
      <c r="T38" s="38">
        <f t="shared" si="15"/>
        <v>2467.5</v>
      </c>
      <c r="U38" s="38">
        <f t="shared" si="16"/>
        <v>1292.5</v>
      </c>
      <c r="V38" s="38">
        <f t="shared" si="17"/>
        <v>0</v>
      </c>
      <c r="W38" s="38">
        <f t="shared" si="18"/>
        <v>0</v>
      </c>
      <c r="X38" s="33">
        <f t="shared" si="19"/>
        <v>4733.125</v>
      </c>
      <c r="Z38" s="43">
        <f t="shared" si="2"/>
        <v>17648.361244550339</v>
      </c>
      <c r="AA38" s="46">
        <f t="shared" si="3"/>
        <v>724.05748000000006</v>
      </c>
      <c r="AB38" s="41">
        <f t="shared" si="20"/>
        <v>18372.418724550338</v>
      </c>
      <c r="AD38" s="28">
        <f t="shared" si="4"/>
        <v>864.11629321707369</v>
      </c>
      <c r="AE38" s="24">
        <f t="shared" si="5"/>
        <v>38.021116901551238</v>
      </c>
      <c r="AG38" s="48">
        <f t="shared" si="6"/>
        <v>18334.397607648785</v>
      </c>
      <c r="AH38" s="82"/>
      <c r="AI38" s="4"/>
    </row>
    <row r="39" spans="1:35" x14ac:dyDescent="0.2">
      <c r="A39" s="18">
        <f t="shared" si="21"/>
        <v>37161</v>
      </c>
      <c r="C39" s="61">
        <v>6371.3360000000002</v>
      </c>
      <c r="D39" s="21">
        <f t="shared" si="0"/>
        <v>6459.8357497718753</v>
      </c>
      <c r="F39" s="20">
        <v>1479</v>
      </c>
      <c r="G39" s="30">
        <f t="shared" si="22"/>
        <v>90</v>
      </c>
      <c r="I39" s="28">
        <f t="shared" si="1"/>
        <v>5385.1120348778268</v>
      </c>
      <c r="J39" s="24">
        <f t="shared" si="7"/>
        <v>3906.1120348778268</v>
      </c>
      <c r="L39" s="36">
        <f t="shared" si="8"/>
        <v>3268</v>
      </c>
      <c r="M39" s="75">
        <f t="shared" si="9"/>
        <v>234</v>
      </c>
      <c r="N39" s="38">
        <f t="shared" si="10"/>
        <v>9530.9133651018965</v>
      </c>
      <c r="O39" s="75">
        <f t="shared" si="11"/>
        <v>0</v>
      </c>
      <c r="P39" s="33">
        <f t="shared" si="12"/>
        <v>13032.913365101896</v>
      </c>
      <c r="R39" s="36">
        <f t="shared" si="13"/>
        <v>548.625</v>
      </c>
      <c r="S39" s="38">
        <f t="shared" si="14"/>
        <v>424.5</v>
      </c>
      <c r="T39" s="38">
        <f t="shared" si="15"/>
        <v>2467.5</v>
      </c>
      <c r="U39" s="38">
        <f t="shared" si="16"/>
        <v>1292.5</v>
      </c>
      <c r="V39" s="38">
        <f t="shared" si="17"/>
        <v>0</v>
      </c>
      <c r="W39" s="38">
        <f t="shared" si="18"/>
        <v>0</v>
      </c>
      <c r="X39" s="33">
        <f t="shared" si="19"/>
        <v>4733.125</v>
      </c>
      <c r="Z39" s="43">
        <f t="shared" si="2"/>
        <v>17766.038365101896</v>
      </c>
      <c r="AA39" s="46">
        <f t="shared" si="3"/>
        <v>732.70364000000006</v>
      </c>
      <c r="AB39" s="41">
        <f t="shared" si="20"/>
        <v>18498.742005101896</v>
      </c>
      <c r="AD39" s="28">
        <f t="shared" si="4"/>
        <v>787.88796512217323</v>
      </c>
      <c r="AE39" s="24">
        <f t="shared" si="5"/>
        <v>34.667070465375623</v>
      </c>
      <c r="AG39" s="48">
        <f t="shared" si="6"/>
        <v>18464.074934636519</v>
      </c>
      <c r="AH39" s="82"/>
      <c r="AI39" s="4"/>
    </row>
    <row r="40" spans="1:35" x14ac:dyDescent="0.2">
      <c r="A40" s="18">
        <f t="shared" si="21"/>
        <v>37162</v>
      </c>
      <c r="C40" s="61">
        <v>6972.808</v>
      </c>
      <c r="D40" s="21">
        <f t="shared" si="0"/>
        <v>7069.6623745310762</v>
      </c>
      <c r="F40" s="20">
        <f t="shared" si="23"/>
        <v>1500</v>
      </c>
      <c r="G40" s="30">
        <f t="shared" si="22"/>
        <v>90</v>
      </c>
      <c r="I40" s="28">
        <f t="shared" si="1"/>
        <v>5994.9386596370277</v>
      </c>
      <c r="J40" s="24">
        <f t="shared" si="7"/>
        <v>4494.9386596370277</v>
      </c>
      <c r="L40" s="36">
        <f t="shared" si="8"/>
        <v>3268</v>
      </c>
      <c r="M40" s="75">
        <f t="shared" si="9"/>
        <v>234</v>
      </c>
      <c r="N40" s="38">
        <f t="shared" si="10"/>
        <v>10967.650329514347</v>
      </c>
      <c r="O40" s="75">
        <f t="shared" si="11"/>
        <v>0</v>
      </c>
      <c r="P40" s="33">
        <f t="shared" si="12"/>
        <v>14469.650329514347</v>
      </c>
      <c r="R40" s="36">
        <f t="shared" si="13"/>
        <v>548.625</v>
      </c>
      <c r="S40" s="38">
        <f t="shared" si="14"/>
        <v>424.5</v>
      </c>
      <c r="T40" s="38">
        <f t="shared" si="15"/>
        <v>2467.5</v>
      </c>
      <c r="U40" s="38">
        <f t="shared" si="16"/>
        <v>1292.5</v>
      </c>
      <c r="V40" s="38">
        <f t="shared" si="17"/>
        <v>0</v>
      </c>
      <c r="W40" s="38">
        <f t="shared" si="18"/>
        <v>0</v>
      </c>
      <c r="X40" s="33">
        <f t="shared" si="19"/>
        <v>4733.125</v>
      </c>
      <c r="Z40" s="43">
        <f t="shared" si="2"/>
        <v>19202.775329514348</v>
      </c>
      <c r="AA40" s="46">
        <f t="shared" si="3"/>
        <v>801.87292000000002</v>
      </c>
      <c r="AB40" s="41">
        <f t="shared" si="20"/>
        <v>20004.64824951435</v>
      </c>
      <c r="AD40" s="28">
        <f t="shared" si="4"/>
        <v>178.06134036297226</v>
      </c>
      <c r="AE40" s="24">
        <f t="shared" si="5"/>
        <v>7.8346989759707792</v>
      </c>
      <c r="AG40" s="48">
        <f t="shared" si="6"/>
        <v>19996.81355053838</v>
      </c>
      <c r="AH40" s="82"/>
      <c r="AI40" s="4"/>
    </row>
    <row r="41" spans="1:35" x14ac:dyDescent="0.2">
      <c r="A41" s="18">
        <f t="shared" si="21"/>
        <v>37163</v>
      </c>
      <c r="C41" s="61">
        <v>6299.2</v>
      </c>
      <c r="D41" s="21">
        <f t="shared" si="0"/>
        <v>6386.697759302444</v>
      </c>
      <c r="F41" s="20">
        <f t="shared" si="23"/>
        <v>1500</v>
      </c>
      <c r="G41" s="30">
        <f t="shared" si="22"/>
        <v>90</v>
      </c>
      <c r="I41" s="28">
        <f t="shared" si="1"/>
        <v>5311.9740444083955</v>
      </c>
      <c r="J41" s="24">
        <f t="shared" si="7"/>
        <v>3811.9740444083955</v>
      </c>
      <c r="L41" s="36">
        <f t="shared" si="8"/>
        <v>3268</v>
      </c>
      <c r="M41" s="75">
        <f t="shared" si="9"/>
        <v>234</v>
      </c>
      <c r="N41" s="38">
        <f t="shared" si="10"/>
        <v>9301.2166683564847</v>
      </c>
      <c r="O41" s="75">
        <f t="shared" si="11"/>
        <v>0</v>
      </c>
      <c r="P41" s="33">
        <f t="shared" si="12"/>
        <v>12803.216668356485</v>
      </c>
      <c r="R41" s="36">
        <f t="shared" si="13"/>
        <v>548.625</v>
      </c>
      <c r="S41" s="38">
        <f t="shared" si="14"/>
        <v>424.5</v>
      </c>
      <c r="T41" s="38">
        <f t="shared" si="15"/>
        <v>2467.5</v>
      </c>
      <c r="U41" s="38">
        <f t="shared" si="16"/>
        <v>1292.5</v>
      </c>
      <c r="V41" s="38">
        <f t="shared" si="17"/>
        <v>0</v>
      </c>
      <c r="W41" s="38">
        <f t="shared" si="18"/>
        <v>0</v>
      </c>
      <c r="X41" s="33">
        <f t="shared" si="19"/>
        <v>4733.125</v>
      </c>
      <c r="Z41" s="43">
        <f t="shared" si="2"/>
        <v>17536.341668356486</v>
      </c>
      <c r="AA41" s="46">
        <f t="shared" si="3"/>
        <v>724.40800000000002</v>
      </c>
      <c r="AB41" s="41">
        <f t="shared" si="20"/>
        <v>18260.749668356486</v>
      </c>
      <c r="AD41" s="28">
        <f t="shared" si="4"/>
        <v>861.02595559160454</v>
      </c>
      <c r="AE41" s="24">
        <f t="shared" si="5"/>
        <v>37.885142046030595</v>
      </c>
      <c r="AG41" s="48">
        <f t="shared" si="6"/>
        <v>18222.864526310455</v>
      </c>
      <c r="AH41" s="82"/>
      <c r="AI41" s="4"/>
    </row>
    <row r="42" spans="1:35" x14ac:dyDescent="0.2">
      <c r="A42" s="18">
        <f t="shared" si="21"/>
        <v>37164</v>
      </c>
      <c r="C42" s="61">
        <v>5543.2960000000003</v>
      </c>
      <c r="D42" s="21">
        <f t="shared" si="0"/>
        <v>5620.2940281861511</v>
      </c>
      <c r="F42" s="20">
        <f t="shared" si="23"/>
        <v>1500</v>
      </c>
      <c r="G42" s="30">
        <f t="shared" si="22"/>
        <v>90</v>
      </c>
      <c r="I42" s="28">
        <f t="shared" si="1"/>
        <v>4545.5703132921026</v>
      </c>
      <c r="J42" s="24">
        <f t="shared" si="7"/>
        <v>3045.5703132921026</v>
      </c>
      <c r="L42" s="36">
        <f t="shared" si="8"/>
        <v>3268</v>
      </c>
      <c r="M42" s="75">
        <f t="shared" si="9"/>
        <v>234</v>
      </c>
      <c r="N42" s="38">
        <f t="shared" si="10"/>
        <v>7431.19156443273</v>
      </c>
      <c r="O42" s="75">
        <f t="shared" si="11"/>
        <v>0</v>
      </c>
      <c r="P42" s="33">
        <f t="shared" si="12"/>
        <v>10933.191564432731</v>
      </c>
      <c r="R42" s="36">
        <f t="shared" si="13"/>
        <v>548.625</v>
      </c>
      <c r="S42" s="38">
        <f t="shared" si="14"/>
        <v>424.5</v>
      </c>
      <c r="T42" s="38">
        <f t="shared" si="15"/>
        <v>2467.5</v>
      </c>
      <c r="U42" s="38">
        <f t="shared" si="16"/>
        <v>1292.5</v>
      </c>
      <c r="V42" s="38">
        <f t="shared" si="17"/>
        <v>0</v>
      </c>
      <c r="W42" s="38">
        <f t="shared" si="18"/>
        <v>0</v>
      </c>
      <c r="X42" s="33">
        <f t="shared" si="19"/>
        <v>4733.125</v>
      </c>
      <c r="Z42" s="43">
        <f t="shared" si="2"/>
        <v>15666.316564432731</v>
      </c>
      <c r="AA42" s="46">
        <f t="shared" si="3"/>
        <v>637.47904000000005</v>
      </c>
      <c r="AB42" s="41">
        <f t="shared" si="20"/>
        <v>16303.795604432731</v>
      </c>
      <c r="AD42" s="28">
        <f t="shared" si="4"/>
        <v>1627.4296867078974</v>
      </c>
      <c r="AE42" s="24">
        <f t="shared" si="5"/>
        <v>71.606906215147475</v>
      </c>
      <c r="AG42" s="48">
        <f t="shared" si="6"/>
        <v>16232.188698217584</v>
      </c>
      <c r="AH42" s="82"/>
      <c r="AI42" s="4"/>
    </row>
    <row r="43" spans="1:35" ht="13.5" thickBot="1" x14ac:dyDescent="0.25">
      <c r="A43" s="19"/>
      <c r="C43" s="62"/>
      <c r="D43" s="23"/>
      <c r="F43" s="22"/>
      <c r="G43" s="31"/>
      <c r="I43" s="29"/>
      <c r="J43" s="25"/>
      <c r="L43" s="79"/>
      <c r="M43" s="80"/>
      <c r="N43" s="39"/>
      <c r="O43" s="80"/>
      <c r="P43" s="81"/>
      <c r="R43" s="37"/>
      <c r="S43" s="39"/>
      <c r="T43" s="39"/>
      <c r="U43" s="39"/>
      <c r="V43" s="39"/>
      <c r="W43" s="39"/>
      <c r="X43" s="34"/>
      <c r="Z43" s="44"/>
      <c r="AA43" s="47">
        <f t="shared" si="3"/>
        <v>0</v>
      </c>
      <c r="AB43" s="42">
        <f t="shared" si="20"/>
        <v>0</v>
      </c>
      <c r="AD43" s="29"/>
      <c r="AE43" s="25">
        <f t="shared" si="5"/>
        <v>0</v>
      </c>
      <c r="AG43" s="49">
        <f t="shared" si="6"/>
        <v>0</v>
      </c>
    </row>
    <row r="44" spans="1:35" x14ac:dyDescent="0.2">
      <c r="C44" s="5">
        <f>SUM(C13:C42)</f>
        <v>182250.08000000002</v>
      </c>
      <c r="D44" s="5">
        <f>SUM(D13:D43)</f>
        <v>184781.58775220523</v>
      </c>
      <c r="F44" s="1">
        <f>SUM(F13:F42)</f>
        <v>44873</v>
      </c>
      <c r="G44" s="1">
        <f>SUM(G13:G42)</f>
        <v>2700</v>
      </c>
      <c r="I44" s="1">
        <f>SUM(I13:I42)</f>
        <v>152539.87630538372</v>
      </c>
      <c r="J44" s="2">
        <f>SUM(J13:J43)</f>
        <v>107666.87630538376</v>
      </c>
      <c r="L44" s="4">
        <f>SUM(L13:L43)</f>
        <v>98040</v>
      </c>
      <c r="M44" s="4">
        <f>SUM(M13:M43)</f>
        <v>7020</v>
      </c>
      <c r="N44" s="4">
        <f>SUM(N13:N43)</f>
        <v>262707.17818513641</v>
      </c>
      <c r="O44" s="4">
        <f>SUM(O13:O43)</f>
        <v>0</v>
      </c>
      <c r="P44" s="4">
        <f>SUM(P13:P43)</f>
        <v>367767.17818513646</v>
      </c>
      <c r="R44" s="3">
        <f t="shared" ref="R44:X44" si="24">SUM(R13:R43)</f>
        <v>16458.75</v>
      </c>
      <c r="S44" s="3">
        <f t="shared" si="24"/>
        <v>12735</v>
      </c>
      <c r="T44" s="3">
        <f t="shared" si="24"/>
        <v>74025</v>
      </c>
      <c r="U44" s="3">
        <f t="shared" si="24"/>
        <v>38775</v>
      </c>
      <c r="V44" s="3">
        <f t="shared" si="24"/>
        <v>0</v>
      </c>
      <c r="W44" s="3">
        <f t="shared" si="24"/>
        <v>0</v>
      </c>
      <c r="X44" s="3">
        <f t="shared" si="24"/>
        <v>141993.75</v>
      </c>
      <c r="Z44" s="4">
        <f>SUM(Z13:Z43)</f>
        <v>509760.92818513635</v>
      </c>
      <c r="AA44" s="4">
        <f>SUM(AA13:AA43)</f>
        <v>20958.759200000004</v>
      </c>
      <c r="AB44" s="4">
        <f>SUM(AB13:AB43)</f>
        <v>530719.68738513638</v>
      </c>
      <c r="AD44" s="1">
        <f>SUM(AD13:AD43)</f>
        <v>32650.123694616232</v>
      </c>
      <c r="AE44" s="1">
        <f>SUM(AE13:AE43)</f>
        <v>1436.6054425631141</v>
      </c>
      <c r="AG44" s="4">
        <f>SUM(AG13:AG43)</f>
        <v>529283.08194257319</v>
      </c>
    </row>
  </sheetData>
  <mergeCells count="3">
    <mergeCell ref="F11:G11"/>
    <mergeCell ref="R10:W10"/>
    <mergeCell ref="L10:O10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2001-10-29T18:55:36Z</cp:lastPrinted>
  <dcterms:created xsi:type="dcterms:W3CDTF">2001-10-29T17:13:51Z</dcterms:created>
  <dcterms:modified xsi:type="dcterms:W3CDTF">2023-09-17T14:11:50Z</dcterms:modified>
</cp:coreProperties>
</file>