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ABB0A65-09C8-41C2-BAC9-EA6E83B38D04}" xr6:coauthVersionLast="47" xr6:coauthVersionMax="47" xr10:uidLastSave="{00000000-0000-0000-0000-000000000000}"/>
  <bookViews>
    <workbookView xWindow="-120" yWindow="-120" windowWidth="38640" windowHeight="15720" firstSheet="2" activeTab="5"/>
  </bookViews>
  <sheets>
    <sheet name="Mortgage House &amp; Buy 3 Condo's" sheetId="1" r:id="rId1"/>
    <sheet name="Buy House &amp; Buy 1 Condo" sheetId="8" r:id="rId2"/>
    <sheet name="Mortgage House &amp; Buy 1 Cond0" sheetId="9" r:id="rId3"/>
    <sheet name="Sheet2" sheetId="2" r:id="rId4"/>
    <sheet name="Sheet3" sheetId="3" r:id="rId5"/>
    <sheet name="Buy House &amp; Buy 1 Condo (2)" sheetId="10" r:id="rId6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7" i="8" l="1"/>
  <c r="A9" i="8"/>
  <c r="A11" i="8"/>
  <c r="A15" i="8"/>
  <c r="A16" i="8"/>
  <c r="A17" i="8"/>
  <c r="G17" i="8"/>
  <c r="I37" i="8"/>
  <c r="I38" i="8"/>
  <c r="I39" i="8"/>
  <c r="I40" i="8"/>
  <c r="I41" i="8"/>
  <c r="I42" i="8"/>
  <c r="A46" i="8"/>
  <c r="A52" i="8"/>
  <c r="A53" i="8"/>
  <c r="A54" i="8"/>
  <c r="B7" i="10"/>
  <c r="C7" i="10"/>
  <c r="D7" i="10"/>
  <c r="E7" i="10"/>
  <c r="F7" i="10"/>
  <c r="G7" i="10"/>
  <c r="B8" i="10"/>
  <c r="C8" i="10"/>
  <c r="D8" i="10"/>
  <c r="E8" i="10"/>
  <c r="F8" i="10"/>
  <c r="G8" i="10"/>
  <c r="B9" i="10"/>
  <c r="C9" i="10"/>
  <c r="D9" i="10"/>
  <c r="E9" i="10"/>
  <c r="F9" i="10"/>
  <c r="G9" i="10"/>
  <c r="B10" i="10"/>
  <c r="C10" i="10"/>
  <c r="D10" i="10"/>
  <c r="E10" i="10"/>
  <c r="F10" i="10"/>
  <c r="G10" i="10"/>
  <c r="B21" i="10"/>
  <c r="C21" i="10"/>
  <c r="D21" i="10"/>
  <c r="E21" i="10"/>
  <c r="F21" i="10"/>
  <c r="G21" i="10"/>
  <c r="B25" i="10"/>
  <c r="C25" i="10"/>
  <c r="F25" i="10"/>
  <c r="G25" i="10"/>
  <c r="B31" i="10"/>
  <c r="C31" i="10"/>
  <c r="D31" i="10"/>
  <c r="E31" i="10"/>
  <c r="F31" i="10"/>
  <c r="G31" i="10"/>
  <c r="B49" i="10"/>
  <c r="C49" i="10"/>
  <c r="D49" i="10"/>
  <c r="E49" i="10"/>
  <c r="F49" i="10"/>
  <c r="G49" i="10"/>
  <c r="B55" i="10"/>
  <c r="C55" i="10"/>
  <c r="D55" i="10"/>
  <c r="E55" i="10"/>
  <c r="F55" i="10"/>
  <c r="G55" i="10"/>
  <c r="B56" i="10"/>
  <c r="C56" i="10"/>
  <c r="D56" i="10"/>
  <c r="E56" i="10"/>
  <c r="F56" i="10"/>
  <c r="G56" i="10"/>
  <c r="B57" i="10"/>
  <c r="C57" i="10"/>
  <c r="D57" i="10"/>
  <c r="E57" i="10"/>
  <c r="F57" i="10"/>
  <c r="G57" i="10"/>
  <c r="B58" i="10"/>
  <c r="C58" i="10"/>
  <c r="D58" i="10"/>
  <c r="E58" i="10"/>
  <c r="F58" i="10"/>
  <c r="G58" i="10"/>
  <c r="A7" i="9"/>
  <c r="A9" i="9"/>
  <c r="A11" i="9"/>
  <c r="A15" i="9"/>
  <c r="A16" i="9"/>
  <c r="A17" i="9"/>
  <c r="G17" i="9"/>
  <c r="G18" i="9"/>
  <c r="I37" i="9"/>
  <c r="I38" i="9"/>
  <c r="I39" i="9"/>
  <c r="I40" i="9"/>
  <c r="I41" i="9"/>
  <c r="I42" i="9"/>
  <c r="I44" i="9"/>
  <c r="I45" i="9"/>
  <c r="A46" i="9"/>
  <c r="A51" i="9"/>
  <c r="A52" i="9"/>
  <c r="A53" i="9"/>
  <c r="A54" i="9"/>
  <c r="A7" i="1"/>
  <c r="A9" i="1"/>
  <c r="A11" i="1"/>
  <c r="A15" i="1"/>
  <c r="A16" i="1"/>
  <c r="A17" i="1"/>
  <c r="G17" i="1"/>
  <c r="G18" i="1"/>
  <c r="I37" i="1"/>
  <c r="I38" i="1"/>
  <c r="I39" i="1"/>
  <c r="I40" i="1"/>
  <c r="I41" i="1"/>
  <c r="I42" i="1"/>
  <c r="A46" i="1"/>
  <c r="A51" i="1"/>
  <c r="A52" i="1"/>
  <c r="A53" i="1"/>
  <c r="A54" i="1"/>
</calcChain>
</file>

<file path=xl/sharedStrings.xml><?xml version="1.0" encoding="utf-8"?>
<sst xmlns="http://schemas.openxmlformats.org/spreadsheetml/2006/main" count="235" uniqueCount="99">
  <si>
    <t>sell house</t>
  </si>
  <si>
    <t>pay-off mortgage</t>
  </si>
  <si>
    <t>pay-off cars</t>
  </si>
  <si>
    <t>pay-off line of credit</t>
  </si>
  <si>
    <t>pay-off condo</t>
  </si>
  <si>
    <t>balance</t>
  </si>
  <si>
    <t>Monthly</t>
  </si>
  <si>
    <t>child support</t>
  </si>
  <si>
    <t>health insurance</t>
  </si>
  <si>
    <t>phone</t>
  </si>
  <si>
    <t>cell phone</t>
  </si>
  <si>
    <t>house insurance</t>
  </si>
  <si>
    <t>car insurance (2)</t>
  </si>
  <si>
    <t>cable (TV, internet)</t>
  </si>
  <si>
    <t>life insurance</t>
  </si>
  <si>
    <t>flood insurance</t>
  </si>
  <si>
    <t>401(k) &amp; savings</t>
  </si>
  <si>
    <t>electricity</t>
  </si>
  <si>
    <t>gas</t>
  </si>
  <si>
    <t>water/garbage</t>
  </si>
  <si>
    <t>haircut/color</t>
  </si>
  <si>
    <t>golf (2)</t>
  </si>
  <si>
    <t>lawn</t>
  </si>
  <si>
    <t>clothes, gifts, entertainment</t>
  </si>
  <si>
    <t>groceries</t>
  </si>
  <si>
    <t>Annually</t>
  </si>
  <si>
    <t>Rental income/year</t>
  </si>
  <si>
    <t>income from condo1</t>
  </si>
  <si>
    <t>income from condo2</t>
  </si>
  <si>
    <t>income from condo3</t>
  </si>
  <si>
    <t>$$ in the bank</t>
  </si>
  <si>
    <t>net bonus</t>
  </si>
  <si>
    <t>buy 2 more condo's @ $30,000</t>
  </si>
  <si>
    <t>condo's maint. fees (3 @ $145/mo.)</t>
  </si>
  <si>
    <t>property taxes condo's (3 @ $1,000/yr.)</t>
  </si>
  <si>
    <t>Tony's gross income/month (assumes 25% tax bracket)</t>
  </si>
  <si>
    <t>Tony's gross income/month (pre-tax or tax deductible)</t>
  </si>
  <si>
    <t>Required gross income/month</t>
  </si>
  <si>
    <t>Tax Deductions</t>
  </si>
  <si>
    <t>House:</t>
  </si>
  <si>
    <t xml:space="preserve">     Interest</t>
  </si>
  <si>
    <t xml:space="preserve">     Property Taxes</t>
  </si>
  <si>
    <t xml:space="preserve">     Maintenance Fees</t>
  </si>
  <si>
    <t>Tony's gross income/year</t>
  </si>
  <si>
    <t>Condo's:</t>
  </si>
  <si>
    <t>Estimated 2001 Galveston County property taxes:</t>
  </si>
  <si>
    <t>property taxes house ($3,450/yr.)</t>
  </si>
  <si>
    <t xml:space="preserve">property taxes house </t>
  </si>
  <si>
    <t>property taxes condo's</t>
  </si>
  <si>
    <t>condo's maint. fees</t>
  </si>
  <si>
    <t>Pre-tax/tax deductible expenses</t>
  </si>
  <si>
    <t>After-tax expenses</t>
  </si>
  <si>
    <t>purchase $125,000 house</t>
  </si>
  <si>
    <t>Don't buy 2 other condo's</t>
  </si>
  <si>
    <t>no monthly payment on house</t>
  </si>
  <si>
    <t>condo's maint. fees (1 @ $145/mo.)</t>
  </si>
  <si>
    <t>property taxes condo's (1 @ $1,000/yr.)</t>
  </si>
  <si>
    <t>20% down payment on $125,000 house ($100,000 mortgage)</t>
  </si>
  <si>
    <t>Don't buy 2 more Condo's</t>
  </si>
  <si>
    <t>monthly payment on $125,000 house</t>
  </si>
  <si>
    <t>Estimated 2001 Galveston County value &amp; property taxes:</t>
  </si>
  <si>
    <t xml:space="preserve">     No Interest</t>
  </si>
  <si>
    <t>pay-off car 1</t>
  </si>
  <si>
    <t>pay-off car 2</t>
  </si>
  <si>
    <t>$$ IN BANK</t>
  </si>
  <si>
    <t>$$ IN 401(K)</t>
  </si>
  <si>
    <t>pay-off existing condo</t>
  </si>
  <si>
    <t>purchase addt'l condo (rental)</t>
  </si>
  <si>
    <t>house property taxes</t>
  </si>
  <si>
    <t>house monthly payment</t>
  </si>
  <si>
    <t>insurance house</t>
  </si>
  <si>
    <t>insurance cars</t>
  </si>
  <si>
    <t>insurance condo</t>
  </si>
  <si>
    <t>insurance flood</t>
  </si>
  <si>
    <t>insurance life</t>
  </si>
  <si>
    <t>electric</t>
  </si>
  <si>
    <t>golf(2)</t>
  </si>
  <si>
    <t>Pre-Tax or Deductible</t>
  </si>
  <si>
    <t>MONTHLY EXPENSES</t>
  </si>
  <si>
    <t>After-tax</t>
  </si>
  <si>
    <t>401(k) savings</t>
  </si>
  <si>
    <t>value of house</t>
  </si>
  <si>
    <t># of condo's</t>
  </si>
  <si>
    <t>income from condo(s)</t>
  </si>
  <si>
    <t>purchase/downpayment house</t>
  </si>
  <si>
    <t>required gross income/month (25% tax bracket)</t>
  </si>
  <si>
    <t>required gross income/month (pre-tax or deductible)</t>
  </si>
  <si>
    <t>condo(s) maintenance fee</t>
  </si>
  <si>
    <t>condo(s) property taxes</t>
  </si>
  <si>
    <t>mortgage on house</t>
  </si>
  <si>
    <t>Total required gross income/month</t>
  </si>
  <si>
    <t>Total required gross income/year</t>
  </si>
  <si>
    <t>$165,000 house</t>
  </si>
  <si>
    <t>mortgage</t>
  </si>
  <si>
    <t>&amp; buy 1 condo</t>
  </si>
  <si>
    <t>Calculations:</t>
  </si>
  <si>
    <t>$125,000 house</t>
  </si>
  <si>
    <t>buy</t>
  </si>
  <si>
    <t>&amp; buy 3 condos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</si>
</sst>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6" formatCode="&quot;$&quot;#,##0_);[Red]\(&quot;$&quot;#,##0\)"/>
    <numFmt numFmtId="164" formatCode="&quot;$&quot;#,##0"/>
    <numFmt numFmtId="165" formatCode="[$$-C09]#,##0"/>
  </numFmts>
  <fonts count="5" x14ac:knownFonts="1">
    <font>
      <sz val="10"/>
      <name val="Arial"/>
    </font>
    <font>
      <u/>
      <sz val="1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b/>
      <u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164" fontId="0" fillId="0" borderId="0" xfId="0" applyNumberFormat="1"/>
    <xf numFmtId="164" fontId="0" fillId="0" borderId="1" xfId="0" applyNumberFormat="1" applyBorder="1"/>
    <xf numFmtId="165" fontId="0" fillId="0" borderId="0" xfId="0" applyNumberFormat="1"/>
    <xf numFmtId="165" fontId="0" fillId="0" borderId="1" xfId="0" applyNumberFormat="1" applyBorder="1"/>
    <xf numFmtId="165" fontId="0" fillId="0" borderId="0" xfId="0" applyNumberFormat="1" applyBorder="1"/>
    <xf numFmtId="164" fontId="0" fillId="0" borderId="2" xfId="0" applyNumberFormat="1" applyBorder="1"/>
    <xf numFmtId="164" fontId="0" fillId="0" borderId="0" xfId="0" applyNumberFormat="1" applyBorder="1"/>
    <xf numFmtId="165" fontId="1" fillId="0" borderId="0" xfId="0" applyNumberFormat="1" applyFont="1" applyBorder="1"/>
    <xf numFmtId="0" fontId="0" fillId="2" borderId="3" xfId="0" applyFill="1" applyBorder="1"/>
    <xf numFmtId="0" fontId="1" fillId="0" borderId="0" xfId="0" applyFont="1"/>
    <xf numFmtId="164" fontId="0" fillId="0" borderId="0" xfId="0" applyNumberFormat="1" applyFill="1" applyBorder="1"/>
    <xf numFmtId="0" fontId="0" fillId="0" borderId="0" xfId="0" applyFill="1" applyBorder="1"/>
    <xf numFmtId="0" fontId="1" fillId="0" borderId="0" xfId="0" applyFont="1" applyFill="1" applyBorder="1"/>
    <xf numFmtId="165" fontId="0" fillId="0" borderId="0" xfId="0" applyNumberFormat="1" applyFill="1" applyBorder="1"/>
    <xf numFmtId="165" fontId="1" fillId="0" borderId="0" xfId="0" applyNumberFormat="1" applyFont="1" applyFill="1" applyBorder="1"/>
    <xf numFmtId="0" fontId="3" fillId="0" borderId="0" xfId="0" applyFont="1"/>
    <xf numFmtId="0" fontId="4" fillId="0" borderId="0" xfId="0" applyFont="1"/>
    <xf numFmtId="0" fontId="2" fillId="0" borderId="3" xfId="0" applyFont="1" applyBorder="1"/>
    <xf numFmtId="165" fontId="0" fillId="0" borderId="2" xfId="0" applyNumberFormat="1" applyFill="1" applyBorder="1"/>
    <xf numFmtId="0" fontId="0" fillId="3" borderId="0" xfId="0" applyFill="1" applyAlignment="1">
      <alignment horizontal="right"/>
    </xf>
    <xf numFmtId="3" fontId="0" fillId="0" borderId="0" xfId="0" applyNumberFormat="1" applyFill="1" applyBorder="1"/>
    <xf numFmtId="9" fontId="0" fillId="0" borderId="0" xfId="0" applyNumberFormat="1" applyBorder="1"/>
    <xf numFmtId="9" fontId="0" fillId="0" borderId="0" xfId="0" applyNumberFormat="1"/>
    <xf numFmtId="0" fontId="0" fillId="0" borderId="1" xfId="0" applyFill="1" applyBorder="1"/>
    <xf numFmtId="164" fontId="3" fillId="0" borderId="0" xfId="0" applyNumberFormat="1" applyFont="1" applyFill="1" applyBorder="1"/>
    <xf numFmtId="164" fontId="0" fillId="0" borderId="1" xfId="0" applyNumberFormat="1" applyFill="1" applyBorder="1"/>
    <xf numFmtId="0" fontId="1" fillId="4" borderId="0" xfId="0" applyFont="1" applyFill="1"/>
    <xf numFmtId="0" fontId="0" fillId="4" borderId="0" xfId="0" applyFill="1"/>
    <xf numFmtId="164" fontId="0" fillId="4" borderId="0" xfId="0" applyNumberFormat="1" applyFill="1" applyBorder="1"/>
    <xf numFmtId="0" fontId="3" fillId="5" borderId="0" xfId="0" applyFont="1" applyFill="1"/>
    <xf numFmtId="164" fontId="3" fillId="5" borderId="0" xfId="0" applyNumberFormat="1" applyFont="1" applyFill="1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6" fontId="0" fillId="0" borderId="6" xfId="0" applyNumberFormat="1" applyBorder="1" applyAlignment="1">
      <alignment horizontal="center"/>
    </xf>
    <xf numFmtId="6" fontId="0" fillId="0" borderId="7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4"/>
  <sheetViews>
    <sheetView topLeftCell="A11" workbookViewId="0">
      <selection activeCell="G37" sqref="G37"/>
    </sheetView>
  </sheetViews>
  <sheetFormatPr defaultRowHeight="12.75" x14ac:dyDescent="0.2"/>
  <cols>
    <col min="6" max="6" width="12.5703125" customWidth="1"/>
    <col min="7" max="7" width="10.7109375" bestFit="1" customWidth="1"/>
    <col min="9" max="9" width="10.140625" bestFit="1" customWidth="1"/>
  </cols>
  <sheetData>
    <row r="1" spans="1:7" x14ac:dyDescent="0.2">
      <c r="A1" s="1">
        <v>425000</v>
      </c>
      <c r="B1" t="s">
        <v>0</v>
      </c>
    </row>
    <row r="2" spans="1:7" x14ac:dyDescent="0.2">
      <c r="A2" s="1">
        <v>-189000</v>
      </c>
      <c r="B2" t="s">
        <v>1</v>
      </c>
    </row>
    <row r="3" spans="1:7" x14ac:dyDescent="0.2">
      <c r="A3" s="1">
        <v>-50000</v>
      </c>
      <c r="B3" t="s">
        <v>2</v>
      </c>
    </row>
    <row r="4" spans="1:7" x14ac:dyDescent="0.2">
      <c r="A4" s="1">
        <v>-10000</v>
      </c>
      <c r="B4" t="s">
        <v>3</v>
      </c>
    </row>
    <row r="5" spans="1:7" x14ac:dyDescent="0.2">
      <c r="A5" s="1">
        <v>-25000</v>
      </c>
      <c r="B5" t="s">
        <v>57</v>
      </c>
    </row>
    <row r="6" spans="1:7" x14ac:dyDescent="0.2">
      <c r="A6" s="2">
        <v>-20000</v>
      </c>
      <c r="B6" t="s">
        <v>4</v>
      </c>
    </row>
    <row r="7" spans="1:7" x14ac:dyDescent="0.2">
      <c r="A7" s="1">
        <f>SUM(A1:A6)</f>
        <v>131000</v>
      </c>
      <c r="B7" t="s">
        <v>5</v>
      </c>
    </row>
    <row r="8" spans="1:7" x14ac:dyDescent="0.2">
      <c r="A8" s="2">
        <v>17000</v>
      </c>
      <c r="B8" t="s">
        <v>31</v>
      </c>
    </row>
    <row r="9" spans="1:7" x14ac:dyDescent="0.2">
      <c r="A9" s="1">
        <f>A7+A8</f>
        <v>148000</v>
      </c>
    </row>
    <row r="10" spans="1:7" x14ac:dyDescent="0.2">
      <c r="A10" s="2">
        <v>-60000</v>
      </c>
      <c r="B10" t="s">
        <v>32</v>
      </c>
    </row>
    <row r="11" spans="1:7" ht="13.5" thickBot="1" x14ac:dyDescent="0.25">
      <c r="A11" s="6">
        <f>A9+A10</f>
        <v>88000</v>
      </c>
      <c r="B11" t="s">
        <v>30</v>
      </c>
    </row>
    <row r="12" spans="1:7" ht="13.5" thickTop="1" x14ac:dyDescent="0.2">
      <c r="A12" s="1"/>
    </row>
    <row r="13" spans="1:7" x14ac:dyDescent="0.2">
      <c r="A13" s="9" t="s">
        <v>6</v>
      </c>
      <c r="G13" s="9" t="s">
        <v>25</v>
      </c>
    </row>
    <row r="15" spans="1:7" x14ac:dyDescent="0.2">
      <c r="A15" s="1">
        <f>-(A46/0.75)</f>
        <v>2473.3333333333335</v>
      </c>
      <c r="B15" t="s">
        <v>35</v>
      </c>
      <c r="G15" s="1"/>
    </row>
    <row r="16" spans="1:7" x14ac:dyDescent="0.2">
      <c r="A16" s="2">
        <f>-A54</f>
        <v>1772.5</v>
      </c>
      <c r="B16" t="s">
        <v>36</v>
      </c>
      <c r="G16" s="1"/>
    </row>
    <row r="17" spans="1:8" x14ac:dyDescent="0.2">
      <c r="A17" s="1">
        <f>A15+A16</f>
        <v>4245.8333333333339</v>
      </c>
      <c r="B17" t="s">
        <v>37</v>
      </c>
      <c r="G17" s="1">
        <f>A17*12</f>
        <v>50950.000000000007</v>
      </c>
      <c r="H17" t="s">
        <v>43</v>
      </c>
    </row>
    <row r="18" spans="1:8" x14ac:dyDescent="0.2">
      <c r="G18" s="1">
        <f>(A22*3)*12</f>
        <v>25200</v>
      </c>
      <c r="H18" t="s">
        <v>26</v>
      </c>
    </row>
    <row r="19" spans="1:8" x14ac:dyDescent="0.2">
      <c r="A19" s="10" t="s">
        <v>51</v>
      </c>
      <c r="G19" s="1"/>
    </row>
    <row r="20" spans="1:8" x14ac:dyDescent="0.2">
      <c r="A20" s="10"/>
      <c r="G20" s="1"/>
    </row>
    <row r="21" spans="1:8" x14ac:dyDescent="0.2">
      <c r="A21" s="3">
        <v>-670</v>
      </c>
      <c r="B21" t="s">
        <v>59</v>
      </c>
    </row>
    <row r="22" spans="1:8" x14ac:dyDescent="0.2">
      <c r="A22" s="3">
        <v>700</v>
      </c>
      <c r="B22" t="s">
        <v>27</v>
      </c>
      <c r="G22" s="10" t="s">
        <v>38</v>
      </c>
    </row>
    <row r="23" spans="1:8" x14ac:dyDescent="0.2">
      <c r="A23" s="3">
        <v>700</v>
      </c>
      <c r="B23" t="s">
        <v>28</v>
      </c>
      <c r="G23" t="s">
        <v>39</v>
      </c>
    </row>
    <row r="24" spans="1:8" x14ac:dyDescent="0.2">
      <c r="A24" s="3">
        <v>700</v>
      </c>
      <c r="B24" t="s">
        <v>29</v>
      </c>
      <c r="G24" t="s">
        <v>40</v>
      </c>
    </row>
    <row r="25" spans="1:8" x14ac:dyDescent="0.2">
      <c r="A25" s="3">
        <v>-1125</v>
      </c>
      <c r="B25" t="s">
        <v>7</v>
      </c>
      <c r="G25" t="s">
        <v>41</v>
      </c>
    </row>
    <row r="26" spans="1:8" x14ac:dyDescent="0.2">
      <c r="A26" s="3"/>
      <c r="B26" t="s">
        <v>8</v>
      </c>
      <c r="G26" t="s">
        <v>44</v>
      </c>
    </row>
    <row r="27" spans="1:8" x14ac:dyDescent="0.2">
      <c r="A27" s="3">
        <v>-50</v>
      </c>
      <c r="B27" t="s">
        <v>13</v>
      </c>
      <c r="G27" t="s">
        <v>41</v>
      </c>
    </row>
    <row r="28" spans="1:8" x14ac:dyDescent="0.2">
      <c r="A28" s="3">
        <v>-75</v>
      </c>
      <c r="B28" t="s">
        <v>9</v>
      </c>
      <c r="G28" t="s">
        <v>42</v>
      </c>
    </row>
    <row r="29" spans="1:8" x14ac:dyDescent="0.2">
      <c r="A29" s="3">
        <v>-125</v>
      </c>
      <c r="B29" t="s">
        <v>17</v>
      </c>
    </row>
    <row r="30" spans="1:8" x14ac:dyDescent="0.2">
      <c r="A30" s="3">
        <v>-40</v>
      </c>
      <c r="B30" t="s">
        <v>18</v>
      </c>
    </row>
    <row r="31" spans="1:8" x14ac:dyDescent="0.2">
      <c r="A31" s="3">
        <v>-45</v>
      </c>
      <c r="B31" t="s">
        <v>19</v>
      </c>
    </row>
    <row r="32" spans="1:8" x14ac:dyDescent="0.2">
      <c r="A32" s="3">
        <v>-150</v>
      </c>
      <c r="B32" t="s">
        <v>10</v>
      </c>
    </row>
    <row r="33" spans="1:9" x14ac:dyDescent="0.2">
      <c r="A33" s="3">
        <v>-100</v>
      </c>
      <c r="B33" t="s">
        <v>22</v>
      </c>
    </row>
    <row r="34" spans="1:9" x14ac:dyDescent="0.2">
      <c r="A34" s="3">
        <v>-100</v>
      </c>
      <c r="B34" t="s">
        <v>11</v>
      </c>
    </row>
    <row r="35" spans="1:9" x14ac:dyDescent="0.2">
      <c r="A35" s="3">
        <v>-100</v>
      </c>
      <c r="B35" t="s">
        <v>12</v>
      </c>
    </row>
    <row r="36" spans="1:9" x14ac:dyDescent="0.2">
      <c r="A36" s="3">
        <v>-100</v>
      </c>
      <c r="B36" t="s">
        <v>14</v>
      </c>
      <c r="G36" t="s">
        <v>60</v>
      </c>
    </row>
    <row r="37" spans="1:9" x14ac:dyDescent="0.2">
      <c r="A37" s="3">
        <v>-100</v>
      </c>
      <c r="B37" t="s">
        <v>15</v>
      </c>
      <c r="G37" s="1">
        <v>118000</v>
      </c>
      <c r="H37">
        <v>5.326E-3</v>
      </c>
      <c r="I37" s="1">
        <f>G37*H37</f>
        <v>628.46799999999996</v>
      </c>
    </row>
    <row r="38" spans="1:9" x14ac:dyDescent="0.2">
      <c r="A38" s="3"/>
      <c r="B38" t="s">
        <v>16</v>
      </c>
      <c r="G38" s="1">
        <v>118000</v>
      </c>
      <c r="H38">
        <v>1.585E-2</v>
      </c>
      <c r="I38" s="1">
        <f>G38*H38</f>
        <v>1870.3</v>
      </c>
    </row>
    <row r="39" spans="1:9" x14ac:dyDescent="0.2">
      <c r="A39" s="3"/>
      <c r="B39" t="s">
        <v>47</v>
      </c>
      <c r="G39" s="1">
        <v>118000</v>
      </c>
      <c r="H39">
        <v>6.3850000000000001E-3</v>
      </c>
      <c r="I39" s="1">
        <f>G39*H39</f>
        <v>753.43</v>
      </c>
    </row>
    <row r="40" spans="1:9" x14ac:dyDescent="0.2">
      <c r="A40" s="3"/>
      <c r="B40" t="s">
        <v>49</v>
      </c>
      <c r="G40" s="1">
        <v>118000</v>
      </c>
      <c r="H40">
        <v>1.5499999999999999E-3</v>
      </c>
      <c r="I40" s="1">
        <f>G40*H40</f>
        <v>182.9</v>
      </c>
    </row>
    <row r="41" spans="1:9" x14ac:dyDescent="0.2">
      <c r="A41" s="3"/>
      <c r="B41" t="s">
        <v>48</v>
      </c>
      <c r="G41" s="1">
        <v>118000</v>
      </c>
      <c r="H41">
        <v>1.2400000000000001E-4</v>
      </c>
      <c r="I41" s="2">
        <f>G41*H41</f>
        <v>14.632000000000001</v>
      </c>
    </row>
    <row r="42" spans="1:9" x14ac:dyDescent="0.2">
      <c r="A42" s="3">
        <v>-600</v>
      </c>
      <c r="B42" t="s">
        <v>24</v>
      </c>
      <c r="G42" s="1"/>
      <c r="I42" s="1">
        <f>SUM(I37:I41)</f>
        <v>3449.73</v>
      </c>
    </row>
    <row r="43" spans="1:9" x14ac:dyDescent="0.2">
      <c r="A43" s="3">
        <v>-400</v>
      </c>
      <c r="B43" t="s">
        <v>23</v>
      </c>
      <c r="G43" s="1"/>
      <c r="I43" s="1"/>
    </row>
    <row r="44" spans="1:9" x14ac:dyDescent="0.2">
      <c r="A44" s="3">
        <v>-100</v>
      </c>
      <c r="B44" t="s">
        <v>21</v>
      </c>
      <c r="G44" s="1"/>
      <c r="I44" s="7"/>
    </row>
    <row r="45" spans="1:9" x14ac:dyDescent="0.2">
      <c r="A45" s="4">
        <v>-75</v>
      </c>
      <c r="B45" t="s">
        <v>20</v>
      </c>
      <c r="I45" s="1"/>
    </row>
    <row r="46" spans="1:9" x14ac:dyDescent="0.2">
      <c r="A46" s="5">
        <f>SUM(A21:A45)</f>
        <v>-1855</v>
      </c>
    </row>
    <row r="47" spans="1:9" x14ac:dyDescent="0.2">
      <c r="A47" s="5"/>
    </row>
    <row r="48" spans="1:9" x14ac:dyDescent="0.2">
      <c r="A48" s="8" t="s">
        <v>50</v>
      </c>
    </row>
    <row r="49" spans="1:2" x14ac:dyDescent="0.2">
      <c r="A49" s="3">
        <v>-400</v>
      </c>
      <c r="B49" t="s">
        <v>8</v>
      </c>
    </row>
    <row r="50" spans="1:2" x14ac:dyDescent="0.2">
      <c r="A50" s="3">
        <v>-400</v>
      </c>
      <c r="B50" t="s">
        <v>16</v>
      </c>
    </row>
    <row r="51" spans="1:2" x14ac:dyDescent="0.2">
      <c r="A51" s="3">
        <f>-145*3</f>
        <v>-435</v>
      </c>
      <c r="B51" t="s">
        <v>33</v>
      </c>
    </row>
    <row r="52" spans="1:2" x14ac:dyDescent="0.2">
      <c r="A52" s="3">
        <f>-3000/12</f>
        <v>-250</v>
      </c>
      <c r="B52" t="s">
        <v>34</v>
      </c>
    </row>
    <row r="53" spans="1:2" x14ac:dyDescent="0.2">
      <c r="A53" s="4">
        <f>-3450/12</f>
        <v>-287.5</v>
      </c>
      <c r="B53" t="s">
        <v>46</v>
      </c>
    </row>
    <row r="54" spans="1:2" x14ac:dyDescent="0.2">
      <c r="A54" s="3">
        <f>SUM(A49:A53)</f>
        <v>-1772.5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4"/>
  <sheetViews>
    <sheetView workbookViewId="0">
      <selection activeCell="B31" sqref="B31"/>
    </sheetView>
  </sheetViews>
  <sheetFormatPr defaultRowHeight="12.75" x14ac:dyDescent="0.2"/>
  <cols>
    <col min="6" max="6" width="12.5703125" customWidth="1"/>
    <col min="7" max="7" width="10.7109375" bestFit="1" customWidth="1"/>
    <col min="9" max="9" width="10.140625" bestFit="1" customWidth="1"/>
  </cols>
  <sheetData>
    <row r="1" spans="1:7" x14ac:dyDescent="0.2">
      <c r="A1" s="1">
        <v>425000</v>
      </c>
      <c r="B1" t="s">
        <v>0</v>
      </c>
    </row>
    <row r="2" spans="1:7" x14ac:dyDescent="0.2">
      <c r="A2" s="1">
        <v>-189000</v>
      </c>
      <c r="B2" t="s">
        <v>1</v>
      </c>
    </row>
    <row r="3" spans="1:7" x14ac:dyDescent="0.2">
      <c r="A3" s="1">
        <v>-50000</v>
      </c>
      <c r="B3" t="s">
        <v>2</v>
      </c>
    </row>
    <row r="4" spans="1:7" x14ac:dyDescent="0.2">
      <c r="A4" s="1">
        <v>-10000</v>
      </c>
      <c r="B4" t="s">
        <v>3</v>
      </c>
    </row>
    <row r="5" spans="1:7" x14ac:dyDescent="0.2">
      <c r="A5" s="1">
        <v>-125000</v>
      </c>
      <c r="B5" t="s">
        <v>52</v>
      </c>
    </row>
    <row r="6" spans="1:7" x14ac:dyDescent="0.2">
      <c r="A6" s="2">
        <v>-20000</v>
      </c>
      <c r="B6" t="s">
        <v>4</v>
      </c>
    </row>
    <row r="7" spans="1:7" x14ac:dyDescent="0.2">
      <c r="A7" s="1">
        <f>SUM(A1:A6)</f>
        <v>31000</v>
      </c>
      <c r="B7" t="s">
        <v>5</v>
      </c>
    </row>
    <row r="8" spans="1:7" x14ac:dyDescent="0.2">
      <c r="A8" s="2">
        <v>17000</v>
      </c>
      <c r="B8" t="s">
        <v>31</v>
      </c>
    </row>
    <row r="9" spans="1:7" x14ac:dyDescent="0.2">
      <c r="A9" s="1">
        <f>A7+A8</f>
        <v>48000</v>
      </c>
    </row>
    <row r="10" spans="1:7" x14ac:dyDescent="0.2">
      <c r="A10" s="2">
        <v>0</v>
      </c>
      <c r="B10" t="s">
        <v>53</v>
      </c>
    </row>
    <row r="11" spans="1:7" ht="13.5" thickBot="1" x14ac:dyDescent="0.25">
      <c r="A11" s="6">
        <f>A9+A10</f>
        <v>48000</v>
      </c>
      <c r="B11" t="s">
        <v>30</v>
      </c>
    </row>
    <row r="12" spans="1:7" ht="13.5" thickTop="1" x14ac:dyDescent="0.2">
      <c r="A12" s="1"/>
    </row>
    <row r="13" spans="1:7" x14ac:dyDescent="0.2">
      <c r="A13" s="9" t="s">
        <v>6</v>
      </c>
      <c r="G13" s="9" t="s">
        <v>25</v>
      </c>
    </row>
    <row r="15" spans="1:7" x14ac:dyDescent="0.2">
      <c r="A15" s="1">
        <f>-(A46/0.75)</f>
        <v>3446.6666666666665</v>
      </c>
      <c r="B15" t="s">
        <v>35</v>
      </c>
      <c r="G15" s="1"/>
    </row>
    <row r="16" spans="1:7" x14ac:dyDescent="0.2">
      <c r="A16" s="2">
        <f>-A54</f>
        <v>1315.8333333333333</v>
      </c>
      <c r="B16" t="s">
        <v>36</v>
      </c>
      <c r="G16" s="1"/>
    </row>
    <row r="17" spans="1:8" x14ac:dyDescent="0.2">
      <c r="A17" s="1">
        <f>A15+A16</f>
        <v>4762.5</v>
      </c>
      <c r="B17" t="s">
        <v>37</v>
      </c>
      <c r="G17" s="1">
        <f>A17*12</f>
        <v>57150</v>
      </c>
      <c r="H17" t="s">
        <v>43</v>
      </c>
    </row>
    <row r="18" spans="1:8" x14ac:dyDescent="0.2">
      <c r="G18" s="1">
        <v>8400</v>
      </c>
      <c r="H18" t="s">
        <v>26</v>
      </c>
    </row>
    <row r="19" spans="1:8" x14ac:dyDescent="0.2">
      <c r="A19" s="10" t="s">
        <v>51</v>
      </c>
      <c r="G19" s="1"/>
    </row>
    <row r="20" spans="1:8" x14ac:dyDescent="0.2">
      <c r="A20" s="10"/>
      <c r="G20" s="1"/>
    </row>
    <row r="21" spans="1:8" x14ac:dyDescent="0.2">
      <c r="A21" s="3">
        <v>0</v>
      </c>
      <c r="B21" t="s">
        <v>54</v>
      </c>
    </row>
    <row r="22" spans="1:8" x14ac:dyDescent="0.2">
      <c r="A22" s="3">
        <v>700</v>
      </c>
      <c r="B22" t="s">
        <v>27</v>
      </c>
      <c r="G22" s="10" t="s">
        <v>38</v>
      </c>
    </row>
    <row r="23" spans="1:8" x14ac:dyDescent="0.2">
      <c r="A23" s="3">
        <v>0</v>
      </c>
      <c r="B23" t="s">
        <v>28</v>
      </c>
      <c r="G23" t="s">
        <v>39</v>
      </c>
    </row>
    <row r="24" spans="1:8" x14ac:dyDescent="0.2">
      <c r="A24" s="3">
        <v>0</v>
      </c>
      <c r="B24" t="s">
        <v>29</v>
      </c>
      <c r="G24" t="s">
        <v>61</v>
      </c>
    </row>
    <row r="25" spans="1:8" x14ac:dyDescent="0.2">
      <c r="A25" s="3">
        <v>-1125</v>
      </c>
      <c r="B25" t="s">
        <v>7</v>
      </c>
      <c r="G25" t="s">
        <v>41</v>
      </c>
    </row>
    <row r="26" spans="1:8" x14ac:dyDescent="0.2">
      <c r="A26" s="3"/>
      <c r="B26" t="s">
        <v>8</v>
      </c>
      <c r="G26" t="s">
        <v>44</v>
      </c>
    </row>
    <row r="27" spans="1:8" x14ac:dyDescent="0.2">
      <c r="A27" s="3">
        <v>-50</v>
      </c>
      <c r="B27" t="s">
        <v>13</v>
      </c>
      <c r="G27" t="s">
        <v>41</v>
      </c>
    </row>
    <row r="28" spans="1:8" x14ac:dyDescent="0.2">
      <c r="A28" s="3">
        <v>-75</v>
      </c>
      <c r="B28" t="s">
        <v>9</v>
      </c>
      <c r="G28" t="s">
        <v>42</v>
      </c>
    </row>
    <row r="29" spans="1:8" x14ac:dyDescent="0.2">
      <c r="A29" s="3">
        <v>-125</v>
      </c>
      <c r="B29" t="s">
        <v>17</v>
      </c>
    </row>
    <row r="30" spans="1:8" x14ac:dyDescent="0.2">
      <c r="A30" s="3">
        <v>-40</v>
      </c>
      <c r="B30" t="s">
        <v>18</v>
      </c>
    </row>
    <row r="31" spans="1:8" x14ac:dyDescent="0.2">
      <c r="A31" s="3">
        <v>-45</v>
      </c>
      <c r="B31" t="s">
        <v>19</v>
      </c>
    </row>
    <row r="32" spans="1:8" x14ac:dyDescent="0.2">
      <c r="A32" s="3">
        <v>-150</v>
      </c>
      <c r="B32" t="s">
        <v>10</v>
      </c>
    </row>
    <row r="33" spans="1:9" x14ac:dyDescent="0.2">
      <c r="A33" s="3">
        <v>-100</v>
      </c>
      <c r="B33" t="s">
        <v>22</v>
      </c>
    </row>
    <row r="34" spans="1:9" x14ac:dyDescent="0.2">
      <c r="A34" s="3">
        <v>-100</v>
      </c>
      <c r="B34" t="s">
        <v>11</v>
      </c>
    </row>
    <row r="35" spans="1:9" x14ac:dyDescent="0.2">
      <c r="A35" s="3">
        <v>-100</v>
      </c>
      <c r="B35" t="s">
        <v>12</v>
      </c>
    </row>
    <row r="36" spans="1:9" x14ac:dyDescent="0.2">
      <c r="A36" s="3">
        <v>-100</v>
      </c>
      <c r="B36" t="s">
        <v>14</v>
      </c>
      <c r="G36" t="s">
        <v>45</v>
      </c>
    </row>
    <row r="37" spans="1:9" x14ac:dyDescent="0.2">
      <c r="A37" s="3">
        <v>-100</v>
      </c>
      <c r="B37" t="s">
        <v>15</v>
      </c>
      <c r="G37" s="1">
        <v>118000</v>
      </c>
      <c r="H37">
        <v>5.326E-3</v>
      </c>
      <c r="I37" s="1">
        <f>G37*H37</f>
        <v>628.46799999999996</v>
      </c>
    </row>
    <row r="38" spans="1:9" x14ac:dyDescent="0.2">
      <c r="A38" s="3"/>
      <c r="B38" t="s">
        <v>16</v>
      </c>
      <c r="G38" s="1">
        <v>118000</v>
      </c>
      <c r="H38">
        <v>1.585E-2</v>
      </c>
      <c r="I38" s="1">
        <f>G38*H38</f>
        <v>1870.3</v>
      </c>
    </row>
    <row r="39" spans="1:9" x14ac:dyDescent="0.2">
      <c r="A39" s="3"/>
      <c r="B39" t="s">
        <v>47</v>
      </c>
      <c r="G39" s="1">
        <v>118000</v>
      </c>
      <c r="H39">
        <v>6.3850000000000001E-3</v>
      </c>
      <c r="I39" s="1">
        <f>G39*H39</f>
        <v>753.43</v>
      </c>
    </row>
    <row r="40" spans="1:9" x14ac:dyDescent="0.2">
      <c r="A40" s="3"/>
      <c r="B40" t="s">
        <v>49</v>
      </c>
      <c r="G40" s="1">
        <v>118000</v>
      </c>
      <c r="H40">
        <v>1.5499999999999999E-3</v>
      </c>
      <c r="I40" s="1">
        <f>G40*H40</f>
        <v>182.9</v>
      </c>
    </row>
    <row r="41" spans="1:9" x14ac:dyDescent="0.2">
      <c r="A41" s="3"/>
      <c r="B41" t="s">
        <v>48</v>
      </c>
      <c r="G41" s="1">
        <v>118000</v>
      </c>
      <c r="H41">
        <v>1.2400000000000001E-4</v>
      </c>
      <c r="I41" s="2">
        <f>G41*H41</f>
        <v>14.632000000000001</v>
      </c>
    </row>
    <row r="42" spans="1:9" x14ac:dyDescent="0.2">
      <c r="A42" s="3">
        <v>-600</v>
      </c>
      <c r="B42" t="s">
        <v>24</v>
      </c>
      <c r="G42" s="1"/>
      <c r="I42" s="1">
        <f>SUM(I37:I41)</f>
        <v>3449.73</v>
      </c>
    </row>
    <row r="43" spans="1:9" x14ac:dyDescent="0.2">
      <c r="A43" s="3">
        <v>-400</v>
      </c>
      <c r="B43" t="s">
        <v>23</v>
      </c>
      <c r="G43" s="1"/>
      <c r="I43" s="1"/>
    </row>
    <row r="44" spans="1:9" x14ac:dyDescent="0.2">
      <c r="A44" s="3">
        <v>-100</v>
      </c>
      <c r="B44" t="s">
        <v>21</v>
      </c>
      <c r="G44" s="1"/>
      <c r="I44" s="7"/>
    </row>
    <row r="45" spans="1:9" x14ac:dyDescent="0.2">
      <c r="A45" s="4">
        <v>-75</v>
      </c>
      <c r="B45" t="s">
        <v>20</v>
      </c>
      <c r="I45" s="1"/>
    </row>
    <row r="46" spans="1:9" x14ac:dyDescent="0.2">
      <c r="A46" s="5">
        <f>SUM(A21:A45)</f>
        <v>-2585</v>
      </c>
    </row>
    <row r="47" spans="1:9" x14ac:dyDescent="0.2">
      <c r="A47" s="5"/>
    </row>
    <row r="48" spans="1:9" x14ac:dyDescent="0.2">
      <c r="A48" s="8" t="s">
        <v>50</v>
      </c>
    </row>
    <row r="49" spans="1:2" x14ac:dyDescent="0.2">
      <c r="A49" s="3">
        <v>-400</v>
      </c>
      <c r="B49" t="s">
        <v>8</v>
      </c>
    </row>
    <row r="50" spans="1:2" x14ac:dyDescent="0.2">
      <c r="A50" s="3">
        <v>-400</v>
      </c>
      <c r="B50" t="s">
        <v>16</v>
      </c>
    </row>
    <row r="51" spans="1:2" x14ac:dyDescent="0.2">
      <c r="A51" s="3">
        <v>-145</v>
      </c>
      <c r="B51" t="s">
        <v>55</v>
      </c>
    </row>
    <row r="52" spans="1:2" x14ac:dyDescent="0.2">
      <c r="A52" s="3">
        <f>-1000/12</f>
        <v>-83.333333333333329</v>
      </c>
      <c r="B52" t="s">
        <v>56</v>
      </c>
    </row>
    <row r="53" spans="1:2" x14ac:dyDescent="0.2">
      <c r="A53" s="4">
        <f>-3450/12</f>
        <v>-287.5</v>
      </c>
      <c r="B53" t="s">
        <v>46</v>
      </c>
    </row>
    <row r="54" spans="1:2" x14ac:dyDescent="0.2">
      <c r="A54" s="3">
        <f>SUM(A49:A53)</f>
        <v>-1315.8333333333333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4"/>
  <sheetViews>
    <sheetView topLeftCell="A3" workbookViewId="0">
      <selection activeCell="A15" sqref="A15"/>
    </sheetView>
  </sheetViews>
  <sheetFormatPr defaultRowHeight="12.75" x14ac:dyDescent="0.2"/>
  <cols>
    <col min="6" max="6" width="12.5703125" customWidth="1"/>
    <col min="7" max="7" width="10.7109375" bestFit="1" customWidth="1"/>
    <col min="9" max="9" width="10.140625" bestFit="1" customWidth="1"/>
  </cols>
  <sheetData>
    <row r="1" spans="1:7" x14ac:dyDescent="0.2">
      <c r="A1" s="1">
        <v>425000</v>
      </c>
      <c r="B1" t="s">
        <v>0</v>
      </c>
    </row>
    <row r="2" spans="1:7" x14ac:dyDescent="0.2">
      <c r="A2" s="1">
        <v>-189000</v>
      </c>
      <c r="B2" t="s">
        <v>1</v>
      </c>
    </row>
    <row r="3" spans="1:7" x14ac:dyDescent="0.2">
      <c r="A3" s="1">
        <v>-50000</v>
      </c>
      <c r="B3" t="s">
        <v>2</v>
      </c>
    </row>
    <row r="4" spans="1:7" x14ac:dyDescent="0.2">
      <c r="A4" s="1">
        <v>-10000</v>
      </c>
      <c r="B4" t="s">
        <v>3</v>
      </c>
    </row>
    <row r="5" spans="1:7" x14ac:dyDescent="0.2">
      <c r="A5" s="1">
        <v>-25000</v>
      </c>
      <c r="B5" t="s">
        <v>57</v>
      </c>
    </row>
    <row r="6" spans="1:7" x14ac:dyDescent="0.2">
      <c r="A6" s="2">
        <v>-20000</v>
      </c>
      <c r="B6" t="s">
        <v>4</v>
      </c>
    </row>
    <row r="7" spans="1:7" x14ac:dyDescent="0.2">
      <c r="A7" s="1">
        <f>SUM(A1:A6)</f>
        <v>131000</v>
      </c>
      <c r="B7" t="s">
        <v>5</v>
      </c>
    </row>
    <row r="8" spans="1:7" x14ac:dyDescent="0.2">
      <c r="A8" s="2">
        <v>17000</v>
      </c>
      <c r="B8" t="s">
        <v>31</v>
      </c>
    </row>
    <row r="9" spans="1:7" x14ac:dyDescent="0.2">
      <c r="A9" s="1">
        <f>A7+A8</f>
        <v>148000</v>
      </c>
    </row>
    <row r="10" spans="1:7" x14ac:dyDescent="0.2">
      <c r="A10" s="2">
        <v>0</v>
      </c>
      <c r="B10" t="s">
        <v>58</v>
      </c>
    </row>
    <row r="11" spans="1:7" ht="13.5" thickBot="1" x14ac:dyDescent="0.25">
      <c r="A11" s="6">
        <f>A9+A10</f>
        <v>148000</v>
      </c>
      <c r="B11" t="s">
        <v>30</v>
      </c>
    </row>
    <row r="12" spans="1:7" ht="13.5" thickTop="1" x14ac:dyDescent="0.2">
      <c r="A12" s="1"/>
    </row>
    <row r="13" spans="1:7" x14ac:dyDescent="0.2">
      <c r="A13" s="9" t="s">
        <v>6</v>
      </c>
      <c r="G13" s="9" t="s">
        <v>25</v>
      </c>
    </row>
    <row r="15" spans="1:7" x14ac:dyDescent="0.2">
      <c r="A15" s="1">
        <f>-(A46/0.75)</f>
        <v>4340</v>
      </c>
      <c r="B15" t="s">
        <v>35</v>
      </c>
      <c r="G15" s="1"/>
    </row>
    <row r="16" spans="1:7" x14ac:dyDescent="0.2">
      <c r="A16" s="2">
        <f>-A54</f>
        <v>1315.8333333333333</v>
      </c>
      <c r="B16" t="s">
        <v>36</v>
      </c>
      <c r="G16" s="1"/>
    </row>
    <row r="17" spans="1:8" x14ac:dyDescent="0.2">
      <c r="A17" s="1">
        <f>A15+A16</f>
        <v>5655.833333333333</v>
      </c>
      <c r="B17" t="s">
        <v>37</v>
      </c>
      <c r="G17" s="1">
        <f>A17*12</f>
        <v>67870</v>
      </c>
      <c r="H17" t="s">
        <v>43</v>
      </c>
    </row>
    <row r="18" spans="1:8" x14ac:dyDescent="0.2">
      <c r="G18" s="1">
        <f>700*12</f>
        <v>8400</v>
      </c>
      <c r="H18" t="s">
        <v>26</v>
      </c>
    </row>
    <row r="19" spans="1:8" x14ac:dyDescent="0.2">
      <c r="A19" s="10" t="s">
        <v>51</v>
      </c>
      <c r="G19" s="1"/>
    </row>
    <row r="20" spans="1:8" x14ac:dyDescent="0.2">
      <c r="A20" s="10"/>
      <c r="G20" s="1"/>
    </row>
    <row r="21" spans="1:8" x14ac:dyDescent="0.2">
      <c r="A21" s="3">
        <v>-670</v>
      </c>
      <c r="B21" t="s">
        <v>59</v>
      </c>
    </row>
    <row r="22" spans="1:8" x14ac:dyDescent="0.2">
      <c r="A22" s="3">
        <v>700</v>
      </c>
      <c r="B22" t="s">
        <v>27</v>
      </c>
      <c r="G22" s="10" t="s">
        <v>38</v>
      </c>
    </row>
    <row r="23" spans="1:8" x14ac:dyDescent="0.2">
      <c r="A23" s="3">
        <v>0</v>
      </c>
      <c r="B23" t="s">
        <v>28</v>
      </c>
      <c r="G23" t="s">
        <v>39</v>
      </c>
    </row>
    <row r="24" spans="1:8" x14ac:dyDescent="0.2">
      <c r="A24" s="3">
        <v>0</v>
      </c>
      <c r="B24" t="s">
        <v>29</v>
      </c>
      <c r="G24" t="s">
        <v>40</v>
      </c>
    </row>
    <row r="25" spans="1:8" x14ac:dyDescent="0.2">
      <c r="A25" s="3">
        <v>-1125</v>
      </c>
      <c r="B25" t="s">
        <v>7</v>
      </c>
      <c r="G25" t="s">
        <v>41</v>
      </c>
    </row>
    <row r="26" spans="1:8" x14ac:dyDescent="0.2">
      <c r="A26" s="3"/>
      <c r="B26" t="s">
        <v>8</v>
      </c>
      <c r="G26" t="s">
        <v>44</v>
      </c>
    </row>
    <row r="27" spans="1:8" x14ac:dyDescent="0.2">
      <c r="A27" s="3">
        <v>-50</v>
      </c>
      <c r="B27" t="s">
        <v>13</v>
      </c>
      <c r="G27" t="s">
        <v>41</v>
      </c>
    </row>
    <row r="28" spans="1:8" x14ac:dyDescent="0.2">
      <c r="A28" s="3">
        <v>-75</v>
      </c>
      <c r="B28" t="s">
        <v>9</v>
      </c>
      <c r="G28" t="s">
        <v>42</v>
      </c>
    </row>
    <row r="29" spans="1:8" x14ac:dyDescent="0.2">
      <c r="A29" s="3">
        <v>-125</v>
      </c>
      <c r="B29" t="s">
        <v>17</v>
      </c>
    </row>
    <row r="30" spans="1:8" x14ac:dyDescent="0.2">
      <c r="A30" s="3">
        <v>-40</v>
      </c>
      <c r="B30" t="s">
        <v>18</v>
      </c>
    </row>
    <row r="31" spans="1:8" x14ac:dyDescent="0.2">
      <c r="A31" s="3">
        <v>-45</v>
      </c>
      <c r="B31" t="s">
        <v>19</v>
      </c>
    </row>
    <row r="32" spans="1:8" x14ac:dyDescent="0.2">
      <c r="A32" s="3">
        <v>-150</v>
      </c>
      <c r="B32" t="s">
        <v>10</v>
      </c>
    </row>
    <row r="33" spans="1:9" x14ac:dyDescent="0.2">
      <c r="A33" s="3">
        <v>-100</v>
      </c>
      <c r="B33" t="s">
        <v>22</v>
      </c>
    </row>
    <row r="34" spans="1:9" x14ac:dyDescent="0.2">
      <c r="A34" s="3">
        <v>-100</v>
      </c>
      <c r="B34" t="s">
        <v>11</v>
      </c>
    </row>
    <row r="35" spans="1:9" x14ac:dyDescent="0.2">
      <c r="A35" s="3">
        <v>-100</v>
      </c>
      <c r="B35" t="s">
        <v>12</v>
      </c>
    </row>
    <row r="36" spans="1:9" x14ac:dyDescent="0.2">
      <c r="A36" s="3">
        <v>-100</v>
      </c>
      <c r="B36" t="s">
        <v>14</v>
      </c>
      <c r="G36" t="s">
        <v>45</v>
      </c>
    </row>
    <row r="37" spans="1:9" x14ac:dyDescent="0.2">
      <c r="A37" s="3">
        <v>-100</v>
      </c>
      <c r="B37" t="s">
        <v>15</v>
      </c>
      <c r="G37" s="1">
        <v>150000</v>
      </c>
      <c r="H37">
        <v>5.326E-3</v>
      </c>
      <c r="I37" s="1">
        <f>G37*H37</f>
        <v>798.9</v>
      </c>
    </row>
    <row r="38" spans="1:9" x14ac:dyDescent="0.2">
      <c r="A38" s="3"/>
      <c r="B38" t="s">
        <v>16</v>
      </c>
      <c r="G38" s="1">
        <v>150000</v>
      </c>
      <c r="H38">
        <v>1.585E-2</v>
      </c>
      <c r="I38" s="1">
        <f>G38*H38</f>
        <v>2377.5</v>
      </c>
    </row>
    <row r="39" spans="1:9" x14ac:dyDescent="0.2">
      <c r="A39" s="3"/>
      <c r="B39" t="s">
        <v>47</v>
      </c>
      <c r="G39" s="1">
        <v>150000</v>
      </c>
      <c r="H39">
        <v>6.3850000000000001E-3</v>
      </c>
      <c r="I39" s="1">
        <f>G39*H39</f>
        <v>957.75</v>
      </c>
    </row>
    <row r="40" spans="1:9" x14ac:dyDescent="0.2">
      <c r="A40" s="3"/>
      <c r="B40" t="s">
        <v>49</v>
      </c>
      <c r="G40" s="1">
        <v>150000</v>
      </c>
      <c r="H40">
        <v>1.5499999999999999E-3</v>
      </c>
      <c r="I40" s="1">
        <f>G40*H40</f>
        <v>232.5</v>
      </c>
    </row>
    <row r="41" spans="1:9" x14ac:dyDescent="0.2">
      <c r="A41" s="3"/>
      <c r="B41" t="s">
        <v>48</v>
      </c>
      <c r="G41" s="1">
        <v>150000</v>
      </c>
      <c r="H41">
        <v>1.2400000000000001E-4</v>
      </c>
      <c r="I41" s="2">
        <f>G41*H41</f>
        <v>18.600000000000001</v>
      </c>
    </row>
    <row r="42" spans="1:9" x14ac:dyDescent="0.2">
      <c r="A42" s="3">
        <v>-600</v>
      </c>
      <c r="B42" t="s">
        <v>24</v>
      </c>
      <c r="G42" s="1"/>
      <c r="I42" s="1">
        <f>SUM(I37:I41)</f>
        <v>4385.25</v>
      </c>
    </row>
    <row r="43" spans="1:9" x14ac:dyDescent="0.2">
      <c r="A43" s="3">
        <v>-400</v>
      </c>
      <c r="B43" t="s">
        <v>23</v>
      </c>
      <c r="G43" s="1"/>
      <c r="I43" s="1"/>
    </row>
    <row r="44" spans="1:9" x14ac:dyDescent="0.2">
      <c r="A44" s="3">
        <v>-100</v>
      </c>
      <c r="B44" t="s">
        <v>21</v>
      </c>
      <c r="G44" s="1"/>
      <c r="I44" s="22">
        <f>I42/G41</f>
        <v>2.9235000000000001E-2</v>
      </c>
    </row>
    <row r="45" spans="1:9" x14ac:dyDescent="0.2">
      <c r="A45" s="4">
        <v>-75</v>
      </c>
      <c r="B45" t="s">
        <v>20</v>
      </c>
      <c r="I45" s="23">
        <f>I42/G41</f>
        <v>2.9235000000000001E-2</v>
      </c>
    </row>
    <row r="46" spans="1:9" x14ac:dyDescent="0.2">
      <c r="A46" s="5">
        <f>SUM(A21:A45)</f>
        <v>-3255</v>
      </c>
    </row>
    <row r="47" spans="1:9" x14ac:dyDescent="0.2">
      <c r="A47" s="5"/>
    </row>
    <row r="48" spans="1:9" x14ac:dyDescent="0.2">
      <c r="A48" s="8" t="s">
        <v>50</v>
      </c>
    </row>
    <row r="49" spans="1:2" x14ac:dyDescent="0.2">
      <c r="A49" s="3">
        <v>-400</v>
      </c>
      <c r="B49" t="s">
        <v>8</v>
      </c>
    </row>
    <row r="50" spans="1:2" x14ac:dyDescent="0.2">
      <c r="A50" s="3">
        <v>-400</v>
      </c>
      <c r="B50" t="s">
        <v>16</v>
      </c>
    </row>
    <row r="51" spans="1:2" x14ac:dyDescent="0.2">
      <c r="A51" s="3">
        <f>-145*1</f>
        <v>-145</v>
      </c>
      <c r="B51" t="s">
        <v>33</v>
      </c>
    </row>
    <row r="52" spans="1:2" x14ac:dyDescent="0.2">
      <c r="A52" s="3">
        <f>-1000/12</f>
        <v>-83.333333333333329</v>
      </c>
      <c r="B52" t="s">
        <v>34</v>
      </c>
    </row>
    <row r="53" spans="1:2" x14ac:dyDescent="0.2">
      <c r="A53" s="4">
        <f>-3450/12</f>
        <v>-287.5</v>
      </c>
      <c r="B53" t="s">
        <v>46</v>
      </c>
    </row>
    <row r="54" spans="1:2" x14ac:dyDescent="0.2">
      <c r="A54" s="3">
        <f>SUM(A49:A53)</f>
        <v>-1315.8333333333333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M67"/>
  <sheetViews>
    <sheetView tabSelected="1" workbookViewId="0">
      <selection activeCell="A12" sqref="A12"/>
    </sheetView>
  </sheetViews>
  <sheetFormatPr defaultRowHeight="12.75" x14ac:dyDescent="0.2"/>
  <cols>
    <col min="1" max="1" width="44" customWidth="1"/>
    <col min="2" max="7" width="14.7109375" customWidth="1"/>
    <col min="8" max="8" width="10.7109375" bestFit="1" customWidth="1"/>
    <col min="10" max="10" width="10.140625" bestFit="1" customWidth="1"/>
  </cols>
  <sheetData>
    <row r="2" spans="1:13" x14ac:dyDescent="0.2">
      <c r="B2" s="32" t="s">
        <v>93</v>
      </c>
      <c r="C2" s="33" t="s">
        <v>93</v>
      </c>
      <c r="D2" s="32" t="s">
        <v>97</v>
      </c>
      <c r="E2" s="33" t="s">
        <v>97</v>
      </c>
      <c r="F2" s="32" t="s">
        <v>93</v>
      </c>
      <c r="G2" s="33" t="s">
        <v>93</v>
      </c>
    </row>
    <row r="3" spans="1:13" x14ac:dyDescent="0.2">
      <c r="B3" s="34" t="s">
        <v>92</v>
      </c>
      <c r="C3" s="35" t="s">
        <v>96</v>
      </c>
      <c r="D3" s="34" t="s">
        <v>92</v>
      </c>
      <c r="E3" s="35" t="s">
        <v>96</v>
      </c>
      <c r="F3" s="34" t="s">
        <v>92</v>
      </c>
      <c r="G3" s="35" t="s">
        <v>96</v>
      </c>
    </row>
    <row r="4" spans="1:13" x14ac:dyDescent="0.2">
      <c r="B4" s="36" t="s">
        <v>94</v>
      </c>
      <c r="C4" s="37" t="s">
        <v>94</v>
      </c>
      <c r="D4" s="36" t="s">
        <v>94</v>
      </c>
      <c r="E4" s="37" t="s">
        <v>94</v>
      </c>
      <c r="F4" s="36" t="s">
        <v>98</v>
      </c>
      <c r="G4" s="37" t="s">
        <v>98</v>
      </c>
    </row>
    <row r="6" spans="1:13" x14ac:dyDescent="0.2">
      <c r="A6" s="27" t="s">
        <v>95</v>
      </c>
    </row>
    <row r="7" spans="1:13" x14ac:dyDescent="0.2">
      <c r="A7" s="28" t="s">
        <v>85</v>
      </c>
      <c r="B7" s="11">
        <f t="shared" ref="B7:G7" si="0">-B49/0.75</f>
        <v>3380</v>
      </c>
      <c r="C7" s="11">
        <f t="shared" si="0"/>
        <v>3380</v>
      </c>
      <c r="D7" s="11">
        <f t="shared" si="0"/>
        <v>3380</v>
      </c>
      <c r="E7" s="11">
        <f t="shared" si="0"/>
        <v>3380</v>
      </c>
      <c r="F7" s="11">
        <f t="shared" si="0"/>
        <v>1513.3333333333333</v>
      </c>
      <c r="G7" s="11">
        <f t="shared" si="0"/>
        <v>1513.3333333333333</v>
      </c>
      <c r="H7" s="12"/>
      <c r="I7" s="12"/>
      <c r="J7" s="12"/>
      <c r="K7" s="12"/>
      <c r="L7" s="12"/>
      <c r="M7" s="12"/>
    </row>
    <row r="8" spans="1:13" x14ac:dyDescent="0.2">
      <c r="A8" s="28" t="s">
        <v>86</v>
      </c>
      <c r="B8" s="26">
        <f t="shared" ref="B8:G8" si="1">-B58</f>
        <v>2178.958333333333</v>
      </c>
      <c r="C8" s="26">
        <f t="shared" si="1"/>
        <v>1963.9583333333333</v>
      </c>
      <c r="D8" s="26">
        <f t="shared" si="1"/>
        <v>1378.9583333333333</v>
      </c>
      <c r="E8" s="26">
        <f t="shared" si="1"/>
        <v>1293.9583333333333</v>
      </c>
      <c r="F8" s="26">
        <f t="shared" si="1"/>
        <v>2635.625</v>
      </c>
      <c r="G8" s="26">
        <f t="shared" si="1"/>
        <v>2420.625</v>
      </c>
      <c r="H8" s="12"/>
      <c r="I8" s="12"/>
      <c r="J8" s="12"/>
      <c r="K8" s="12"/>
      <c r="L8" s="12"/>
      <c r="M8" s="12"/>
    </row>
    <row r="9" spans="1:13" x14ac:dyDescent="0.2">
      <c r="A9" s="28" t="s">
        <v>90</v>
      </c>
      <c r="B9" s="11">
        <f t="shared" ref="B9:G9" si="2">B7+B8</f>
        <v>5558.958333333333</v>
      </c>
      <c r="C9" s="11">
        <f t="shared" si="2"/>
        <v>5343.958333333333</v>
      </c>
      <c r="D9" s="11">
        <f t="shared" si="2"/>
        <v>4758.958333333333</v>
      </c>
      <c r="E9" s="11">
        <f t="shared" si="2"/>
        <v>4673.958333333333</v>
      </c>
      <c r="F9" s="11">
        <f t="shared" si="2"/>
        <v>4148.958333333333</v>
      </c>
      <c r="G9" s="11">
        <f t="shared" si="2"/>
        <v>3933.958333333333</v>
      </c>
      <c r="H9" s="12"/>
      <c r="I9" s="12"/>
      <c r="J9" s="12"/>
      <c r="K9" s="12"/>
      <c r="L9" s="12"/>
      <c r="M9" s="12"/>
    </row>
    <row r="10" spans="1:13" x14ac:dyDescent="0.2">
      <c r="A10" s="28" t="s">
        <v>91</v>
      </c>
      <c r="B10" s="29">
        <f t="shared" ref="B10:G10" si="3">B9*12</f>
        <v>66707.5</v>
      </c>
      <c r="C10" s="29">
        <f t="shared" si="3"/>
        <v>64127.5</v>
      </c>
      <c r="D10" s="29">
        <f t="shared" si="3"/>
        <v>57107.5</v>
      </c>
      <c r="E10" s="29">
        <f t="shared" si="3"/>
        <v>56087.5</v>
      </c>
      <c r="F10" s="29">
        <f t="shared" si="3"/>
        <v>49787.5</v>
      </c>
      <c r="G10" s="29">
        <f t="shared" si="3"/>
        <v>47207.5</v>
      </c>
      <c r="H10" s="12"/>
      <c r="I10" s="12"/>
      <c r="J10" s="12"/>
      <c r="K10" s="12"/>
      <c r="L10" s="12"/>
      <c r="M10" s="12"/>
    </row>
    <row r="11" spans="1:13" x14ac:dyDescent="0.2">
      <c r="B11" s="11"/>
      <c r="C11" s="11"/>
      <c r="D11" s="11"/>
      <c r="E11" s="11"/>
      <c r="F11" s="11"/>
      <c r="G11" s="11"/>
      <c r="H11" s="12"/>
      <c r="I11" s="12"/>
      <c r="J11" s="12"/>
      <c r="K11" s="12"/>
      <c r="L11" s="12"/>
      <c r="M11" s="12"/>
    </row>
    <row r="12" spans="1:13" x14ac:dyDescent="0.2">
      <c r="A12" t="s">
        <v>0</v>
      </c>
      <c r="B12" s="11">
        <v>425000</v>
      </c>
      <c r="C12" s="11">
        <v>425000</v>
      </c>
      <c r="D12" s="11">
        <v>425000</v>
      </c>
      <c r="E12" s="11">
        <v>425000</v>
      </c>
      <c r="F12" s="11">
        <v>425000</v>
      </c>
      <c r="G12" s="11">
        <v>425000</v>
      </c>
      <c r="H12" s="12"/>
      <c r="I12" s="12"/>
      <c r="J12" s="12"/>
      <c r="K12" s="12"/>
      <c r="L12" s="12"/>
      <c r="M12" s="12"/>
    </row>
    <row r="13" spans="1:13" x14ac:dyDescent="0.2">
      <c r="A13" t="s">
        <v>31</v>
      </c>
      <c r="B13" s="11">
        <v>17000</v>
      </c>
      <c r="C13" s="11">
        <v>17000</v>
      </c>
      <c r="D13" s="11">
        <v>17000</v>
      </c>
      <c r="E13" s="11">
        <v>17000</v>
      </c>
      <c r="F13" s="11">
        <v>17000</v>
      </c>
      <c r="G13" s="11">
        <v>17000</v>
      </c>
      <c r="H13" s="12"/>
      <c r="I13" s="12"/>
      <c r="J13" s="12"/>
      <c r="K13" s="12"/>
      <c r="L13" s="12"/>
      <c r="M13" s="12"/>
    </row>
    <row r="14" spans="1:13" x14ac:dyDescent="0.2">
      <c r="A14" t="s">
        <v>1</v>
      </c>
      <c r="B14" s="11">
        <v>-189000</v>
      </c>
      <c r="C14" s="11">
        <v>-189000</v>
      </c>
      <c r="D14" s="11">
        <v>-189000</v>
      </c>
      <c r="E14" s="11">
        <v>-189000</v>
      </c>
      <c r="F14" s="11">
        <v>-189000</v>
      </c>
      <c r="G14" s="11">
        <v>-189000</v>
      </c>
      <c r="H14" s="12"/>
      <c r="I14" s="12"/>
      <c r="J14" s="12"/>
      <c r="K14" s="12"/>
      <c r="L14" s="12"/>
      <c r="M14" s="12"/>
    </row>
    <row r="15" spans="1:13" x14ac:dyDescent="0.2">
      <c r="A15" t="s">
        <v>62</v>
      </c>
      <c r="B15" s="11">
        <v>-18000</v>
      </c>
      <c r="C15" s="11">
        <v>-18000</v>
      </c>
      <c r="D15" s="11">
        <v>-18000</v>
      </c>
      <c r="E15" s="11">
        <v>-18000</v>
      </c>
      <c r="F15" s="11">
        <v>-18000</v>
      </c>
      <c r="G15" s="11">
        <v>-18000</v>
      </c>
      <c r="H15" s="12"/>
      <c r="I15" s="12"/>
      <c r="J15" s="12"/>
      <c r="K15" s="12"/>
      <c r="L15" s="12"/>
      <c r="M15" s="12"/>
    </row>
    <row r="16" spans="1:13" x14ac:dyDescent="0.2">
      <c r="A16" t="s">
        <v>63</v>
      </c>
      <c r="B16" s="11">
        <v>-25000</v>
      </c>
      <c r="C16" s="11">
        <v>-25000</v>
      </c>
      <c r="D16" s="11">
        <v>-25000</v>
      </c>
      <c r="E16" s="11">
        <v>-25000</v>
      </c>
      <c r="F16" s="11">
        <v>-25000</v>
      </c>
      <c r="G16" s="11">
        <v>-25000</v>
      </c>
      <c r="H16" s="12"/>
      <c r="I16" s="12"/>
      <c r="J16" s="12"/>
      <c r="K16" s="12"/>
      <c r="L16" s="12"/>
      <c r="M16" s="12"/>
    </row>
    <row r="17" spans="1:13" x14ac:dyDescent="0.2">
      <c r="A17" t="s">
        <v>3</v>
      </c>
      <c r="B17" s="11">
        <v>-10000</v>
      </c>
      <c r="C17" s="11">
        <v>-10000</v>
      </c>
      <c r="D17" s="11">
        <v>-10000</v>
      </c>
      <c r="E17" s="11">
        <v>-10000</v>
      </c>
      <c r="F17" s="11">
        <v>-10000</v>
      </c>
      <c r="G17" s="11">
        <v>-10000</v>
      </c>
      <c r="H17" s="12"/>
      <c r="I17" s="12"/>
      <c r="J17" s="12"/>
      <c r="K17" s="12"/>
      <c r="L17" s="12"/>
      <c r="M17" s="12"/>
    </row>
    <row r="18" spans="1:13" x14ac:dyDescent="0.2">
      <c r="A18" t="s">
        <v>66</v>
      </c>
      <c r="B18" s="11">
        <v>-20000</v>
      </c>
      <c r="C18" s="11">
        <v>-20000</v>
      </c>
      <c r="D18" s="11">
        <v>-20000</v>
      </c>
      <c r="E18" s="11">
        <v>-20000</v>
      </c>
      <c r="F18" s="11">
        <v>-20000</v>
      </c>
      <c r="G18" s="11">
        <v>-20000</v>
      </c>
      <c r="H18" s="12"/>
      <c r="I18" s="12"/>
      <c r="J18" s="12"/>
      <c r="K18" s="12"/>
      <c r="L18" s="12"/>
      <c r="M18" s="12"/>
    </row>
    <row r="19" spans="1:13" x14ac:dyDescent="0.2">
      <c r="A19" t="s">
        <v>84</v>
      </c>
      <c r="B19" s="11">
        <v>-45000</v>
      </c>
      <c r="C19" s="11">
        <v>-25000</v>
      </c>
      <c r="D19" s="11">
        <v>-165000</v>
      </c>
      <c r="E19" s="11">
        <v>-125000</v>
      </c>
      <c r="F19" s="11">
        <v>-45000</v>
      </c>
      <c r="G19" s="11">
        <v>-25000</v>
      </c>
      <c r="H19" s="12"/>
      <c r="I19" s="12"/>
      <c r="J19" s="12"/>
      <c r="K19" s="12"/>
      <c r="L19" s="12"/>
      <c r="M19" s="12"/>
    </row>
    <row r="20" spans="1:13" x14ac:dyDescent="0.2">
      <c r="A20" t="s">
        <v>67</v>
      </c>
      <c r="B20" s="24"/>
      <c r="C20" s="24"/>
      <c r="D20" s="24"/>
      <c r="E20" s="24"/>
      <c r="F20" s="24">
        <v>-60000</v>
      </c>
      <c r="G20" s="24">
        <v>-60000</v>
      </c>
      <c r="H20" s="12"/>
      <c r="I20" s="12"/>
      <c r="J20" s="12"/>
      <c r="K20" s="12"/>
      <c r="L20" s="12"/>
      <c r="M20" s="12"/>
    </row>
    <row r="21" spans="1:13" x14ac:dyDescent="0.2">
      <c r="A21" s="30" t="s">
        <v>64</v>
      </c>
      <c r="B21" s="31">
        <f t="shared" ref="B21:G21" si="4">SUM(B12:B20)</f>
        <v>135000</v>
      </c>
      <c r="C21" s="31">
        <f t="shared" si="4"/>
        <v>155000</v>
      </c>
      <c r="D21" s="31">
        <f t="shared" si="4"/>
        <v>15000</v>
      </c>
      <c r="E21" s="31">
        <f t="shared" si="4"/>
        <v>55000</v>
      </c>
      <c r="F21" s="31">
        <f t="shared" si="4"/>
        <v>75000</v>
      </c>
      <c r="G21" s="31">
        <f t="shared" si="4"/>
        <v>95000</v>
      </c>
      <c r="H21" s="12"/>
      <c r="I21" s="12"/>
      <c r="J21" s="12"/>
      <c r="K21" s="12"/>
      <c r="L21" s="12"/>
      <c r="M21" s="12"/>
    </row>
    <row r="22" spans="1:13" x14ac:dyDescent="0.2">
      <c r="A22" s="16" t="s">
        <v>65</v>
      </c>
      <c r="B22" s="25">
        <v>140000</v>
      </c>
      <c r="C22" s="25">
        <v>140000</v>
      </c>
      <c r="D22" s="25">
        <v>140000</v>
      </c>
      <c r="E22" s="25">
        <v>140000</v>
      </c>
      <c r="F22" s="25">
        <v>140000</v>
      </c>
      <c r="G22" s="25">
        <v>140000</v>
      </c>
      <c r="H22" s="11"/>
      <c r="I22" s="12"/>
      <c r="J22" s="12"/>
      <c r="K22" s="12"/>
      <c r="L22" s="12"/>
      <c r="M22" s="12"/>
    </row>
    <row r="23" spans="1:13" x14ac:dyDescent="0.2">
      <c r="B23" s="11"/>
      <c r="C23" s="11"/>
      <c r="D23" s="11"/>
      <c r="E23" s="11"/>
      <c r="F23" s="11"/>
      <c r="G23" s="11"/>
      <c r="H23" s="11"/>
      <c r="I23" s="12"/>
      <c r="J23" s="12"/>
      <c r="K23" s="12"/>
      <c r="L23" s="12"/>
      <c r="M23" s="12"/>
    </row>
    <row r="24" spans="1:13" x14ac:dyDescent="0.2">
      <c r="A24" s="20" t="s">
        <v>81</v>
      </c>
      <c r="B24" s="14">
        <v>165000</v>
      </c>
      <c r="C24" s="14">
        <v>125000</v>
      </c>
      <c r="D24" s="14">
        <v>165000</v>
      </c>
      <c r="E24" s="14">
        <v>125000</v>
      </c>
      <c r="F24" s="14">
        <v>165000</v>
      </c>
      <c r="G24" s="14">
        <v>125000</v>
      </c>
      <c r="H24" s="12"/>
      <c r="I24" s="12"/>
      <c r="J24" s="12"/>
      <c r="K24" s="12"/>
      <c r="L24" s="12"/>
      <c r="M24" s="12"/>
    </row>
    <row r="25" spans="1:13" x14ac:dyDescent="0.2">
      <c r="A25" s="20" t="s">
        <v>89</v>
      </c>
      <c r="B25" s="14">
        <f>B24+B19</f>
        <v>120000</v>
      </c>
      <c r="C25" s="14">
        <f>C24+C19</f>
        <v>100000</v>
      </c>
      <c r="D25" s="14">
        <v>0</v>
      </c>
      <c r="E25" s="14">
        <v>0</v>
      </c>
      <c r="F25" s="14">
        <f>F24+F19</f>
        <v>120000</v>
      </c>
      <c r="G25" s="14">
        <f>G24+G19</f>
        <v>100000</v>
      </c>
      <c r="H25" s="12"/>
      <c r="I25" s="12"/>
      <c r="J25" s="12"/>
      <c r="K25" s="12"/>
      <c r="L25" s="12"/>
      <c r="M25" s="12"/>
    </row>
    <row r="26" spans="1:13" x14ac:dyDescent="0.2">
      <c r="A26" s="20" t="s">
        <v>82</v>
      </c>
      <c r="B26" s="21">
        <v>1</v>
      </c>
      <c r="C26" s="21">
        <v>1</v>
      </c>
      <c r="D26" s="21">
        <v>1</v>
      </c>
      <c r="E26" s="21">
        <v>1</v>
      </c>
      <c r="F26" s="21">
        <v>3</v>
      </c>
      <c r="G26" s="21">
        <v>3</v>
      </c>
      <c r="H26" s="12"/>
      <c r="I26" s="12"/>
      <c r="J26" s="12"/>
      <c r="K26" s="12"/>
      <c r="L26" s="12"/>
      <c r="M26" s="12"/>
    </row>
    <row r="27" spans="1:13" x14ac:dyDescent="0.2">
      <c r="B27" s="14"/>
      <c r="C27" s="14"/>
      <c r="D27" s="14"/>
      <c r="E27" s="14"/>
      <c r="F27" s="14"/>
      <c r="G27" s="14"/>
      <c r="H27" s="12"/>
      <c r="I27" s="12"/>
      <c r="J27" s="12"/>
      <c r="K27" s="12"/>
      <c r="L27" s="12"/>
      <c r="M27" s="12"/>
    </row>
    <row r="28" spans="1:13" x14ac:dyDescent="0.2">
      <c r="A28" s="18" t="s">
        <v>78</v>
      </c>
      <c r="B28" s="14"/>
      <c r="C28" s="14"/>
      <c r="D28" s="14"/>
      <c r="E28" s="14"/>
      <c r="F28" s="14"/>
      <c r="G28" s="14"/>
      <c r="H28" s="12"/>
      <c r="I28" s="12"/>
      <c r="J28" s="12"/>
      <c r="K28" s="12"/>
      <c r="L28" s="12"/>
      <c r="M28" s="12"/>
    </row>
    <row r="29" spans="1:13" x14ac:dyDescent="0.2">
      <c r="B29" s="14"/>
      <c r="C29" s="14"/>
      <c r="D29" s="14"/>
      <c r="E29" s="14"/>
      <c r="F29" s="14"/>
      <c r="G29" s="14"/>
      <c r="H29" s="12"/>
      <c r="I29" s="12"/>
      <c r="J29" s="12"/>
      <c r="K29" s="12"/>
      <c r="L29" s="12"/>
      <c r="M29" s="12"/>
    </row>
    <row r="30" spans="1:13" x14ac:dyDescent="0.2">
      <c r="A30" s="17" t="s">
        <v>79</v>
      </c>
      <c r="B30" s="14"/>
      <c r="C30" s="14"/>
      <c r="D30" s="14"/>
      <c r="E30" s="14"/>
      <c r="F30" s="14"/>
      <c r="G30" s="14"/>
      <c r="H30" s="12"/>
      <c r="I30" s="12"/>
      <c r="J30" s="12"/>
      <c r="K30" s="12"/>
      <c r="L30" s="12"/>
      <c r="M30" s="12"/>
    </row>
    <row r="31" spans="1:13" x14ac:dyDescent="0.2">
      <c r="A31" t="s">
        <v>83</v>
      </c>
      <c r="B31" s="14">
        <f t="shared" ref="B31:G31" si="5">B26*700</f>
        <v>700</v>
      </c>
      <c r="C31" s="14">
        <f t="shared" si="5"/>
        <v>700</v>
      </c>
      <c r="D31" s="14">
        <f t="shared" si="5"/>
        <v>700</v>
      </c>
      <c r="E31" s="14">
        <f t="shared" si="5"/>
        <v>700</v>
      </c>
      <c r="F31" s="14">
        <f t="shared" si="5"/>
        <v>2100</v>
      </c>
      <c r="G31" s="14">
        <f t="shared" si="5"/>
        <v>2100</v>
      </c>
      <c r="H31" s="13"/>
      <c r="I31" s="12"/>
      <c r="J31" s="12"/>
      <c r="K31" s="12"/>
      <c r="L31" s="12"/>
      <c r="M31" s="12"/>
    </row>
    <row r="32" spans="1:13" x14ac:dyDescent="0.2">
      <c r="A32" t="s">
        <v>7</v>
      </c>
      <c r="B32" s="14">
        <v>-1125</v>
      </c>
      <c r="C32" s="14">
        <v>-1125</v>
      </c>
      <c r="D32" s="14">
        <v>-1125</v>
      </c>
      <c r="E32" s="14">
        <v>-1125</v>
      </c>
      <c r="F32" s="14">
        <v>-1125</v>
      </c>
      <c r="G32" s="14">
        <v>-1125</v>
      </c>
      <c r="H32" s="12"/>
      <c r="I32" s="12"/>
      <c r="J32" s="12"/>
      <c r="K32" s="12"/>
      <c r="L32" s="12"/>
      <c r="M32" s="12"/>
    </row>
    <row r="33" spans="1:13" x14ac:dyDescent="0.2">
      <c r="A33" t="s">
        <v>70</v>
      </c>
      <c r="B33" s="14">
        <v>-100</v>
      </c>
      <c r="C33" s="14">
        <v>-100</v>
      </c>
      <c r="D33" s="14">
        <v>-100</v>
      </c>
      <c r="E33" s="14">
        <v>-100</v>
      </c>
      <c r="F33" s="14">
        <v>-100</v>
      </c>
      <c r="G33" s="14">
        <v>-100</v>
      </c>
      <c r="H33" s="12"/>
      <c r="I33" s="12"/>
      <c r="J33" s="12"/>
      <c r="K33" s="12"/>
      <c r="L33" s="12"/>
      <c r="M33" s="12"/>
    </row>
    <row r="34" spans="1:13" x14ac:dyDescent="0.2">
      <c r="A34" t="s">
        <v>73</v>
      </c>
      <c r="B34" s="14">
        <v>-50</v>
      </c>
      <c r="C34" s="14">
        <v>-50</v>
      </c>
      <c r="D34" s="14">
        <v>-50</v>
      </c>
      <c r="E34" s="14">
        <v>-50</v>
      </c>
      <c r="F34" s="14">
        <v>-50</v>
      </c>
      <c r="G34" s="14">
        <v>-50</v>
      </c>
      <c r="H34" s="12"/>
      <c r="I34" s="12"/>
      <c r="J34" s="12"/>
      <c r="K34" s="12"/>
      <c r="L34" s="12"/>
      <c r="M34" s="12"/>
    </row>
    <row r="35" spans="1:13" x14ac:dyDescent="0.2">
      <c r="A35" t="s">
        <v>71</v>
      </c>
      <c r="B35" s="14">
        <v>-100</v>
      </c>
      <c r="C35" s="14">
        <v>-100</v>
      </c>
      <c r="D35" s="14">
        <v>-100</v>
      </c>
      <c r="E35" s="14">
        <v>-100</v>
      </c>
      <c r="F35" s="14">
        <v>-100</v>
      </c>
      <c r="G35" s="14">
        <v>-100</v>
      </c>
      <c r="H35" s="12"/>
      <c r="I35" s="12"/>
      <c r="J35" s="12"/>
      <c r="K35" s="12"/>
      <c r="L35" s="12"/>
      <c r="M35" s="12"/>
    </row>
    <row r="36" spans="1:13" x14ac:dyDescent="0.2">
      <c r="A36" t="s">
        <v>72</v>
      </c>
      <c r="B36" s="14">
        <v>-100</v>
      </c>
      <c r="C36" s="14">
        <v>-100</v>
      </c>
      <c r="D36" s="14">
        <v>-100</v>
      </c>
      <c r="E36" s="14">
        <v>-100</v>
      </c>
      <c r="F36" s="14">
        <v>-100</v>
      </c>
      <c r="G36" s="14">
        <v>-100</v>
      </c>
      <c r="H36" s="12"/>
      <c r="I36" s="12"/>
      <c r="J36" s="12"/>
      <c r="K36" s="12"/>
      <c r="L36" s="12"/>
      <c r="M36" s="12"/>
    </row>
    <row r="37" spans="1:13" x14ac:dyDescent="0.2">
      <c r="A37" t="s">
        <v>74</v>
      </c>
      <c r="B37" s="14">
        <v>-50</v>
      </c>
      <c r="C37" s="14">
        <v>-50</v>
      </c>
      <c r="D37" s="14">
        <v>-50</v>
      </c>
      <c r="E37" s="14">
        <v>-50</v>
      </c>
      <c r="F37" s="14">
        <v>-50</v>
      </c>
      <c r="G37" s="14">
        <v>-50</v>
      </c>
      <c r="H37" s="12"/>
      <c r="I37" s="12"/>
      <c r="J37" s="12"/>
      <c r="K37" s="12"/>
      <c r="L37" s="12"/>
      <c r="M37" s="12"/>
    </row>
    <row r="38" spans="1:13" x14ac:dyDescent="0.2">
      <c r="A38" t="s">
        <v>75</v>
      </c>
      <c r="B38" s="14">
        <v>-150</v>
      </c>
      <c r="C38" s="14">
        <v>-150</v>
      </c>
      <c r="D38" s="14">
        <v>-150</v>
      </c>
      <c r="E38" s="14">
        <v>-150</v>
      </c>
      <c r="F38" s="14">
        <v>-150</v>
      </c>
      <c r="G38" s="14">
        <v>-150</v>
      </c>
      <c r="H38" s="12"/>
      <c r="I38" s="12"/>
      <c r="J38" s="12"/>
      <c r="K38" s="12"/>
      <c r="L38" s="12"/>
      <c r="M38" s="12"/>
    </row>
    <row r="39" spans="1:13" x14ac:dyDescent="0.2">
      <c r="A39" t="s">
        <v>18</v>
      </c>
      <c r="B39" s="14">
        <v>-40</v>
      </c>
      <c r="C39" s="14">
        <v>-40</v>
      </c>
      <c r="D39" s="14">
        <v>-40</v>
      </c>
      <c r="E39" s="14">
        <v>-40</v>
      </c>
      <c r="F39" s="14">
        <v>-40</v>
      </c>
      <c r="G39" s="14">
        <v>-40</v>
      </c>
      <c r="H39" s="12"/>
      <c r="I39" s="12"/>
      <c r="J39" s="12"/>
      <c r="K39" s="12"/>
      <c r="L39" s="12"/>
      <c r="M39" s="12"/>
    </row>
    <row r="40" spans="1:13" x14ac:dyDescent="0.2">
      <c r="A40" t="s">
        <v>9</v>
      </c>
      <c r="B40" s="14">
        <v>-75</v>
      </c>
      <c r="C40" s="14">
        <v>-75</v>
      </c>
      <c r="D40" s="14">
        <v>-75</v>
      </c>
      <c r="E40" s="14">
        <v>-75</v>
      </c>
      <c r="F40" s="14">
        <v>-75</v>
      </c>
      <c r="G40" s="14">
        <v>-75</v>
      </c>
      <c r="H40" s="12"/>
      <c r="I40" s="12"/>
      <c r="J40" s="12"/>
      <c r="K40" s="12"/>
      <c r="L40" s="12"/>
      <c r="M40" s="12"/>
    </row>
    <row r="41" spans="1:13" x14ac:dyDescent="0.2">
      <c r="A41" t="s">
        <v>10</v>
      </c>
      <c r="B41" s="14">
        <v>-75</v>
      </c>
      <c r="C41" s="14">
        <v>-75</v>
      </c>
      <c r="D41" s="14">
        <v>-75</v>
      </c>
      <c r="E41" s="14">
        <v>-75</v>
      </c>
      <c r="F41" s="14">
        <v>-75</v>
      </c>
      <c r="G41" s="14">
        <v>-75</v>
      </c>
      <c r="H41" s="12"/>
      <c r="I41" s="12"/>
      <c r="J41" s="12"/>
      <c r="K41" s="12"/>
      <c r="L41" s="12"/>
      <c r="M41" s="12"/>
    </row>
    <row r="42" spans="1:13" x14ac:dyDescent="0.2">
      <c r="A42" t="s">
        <v>19</v>
      </c>
      <c r="B42" s="14">
        <v>-45</v>
      </c>
      <c r="C42" s="14">
        <v>-45</v>
      </c>
      <c r="D42" s="14">
        <v>-45</v>
      </c>
      <c r="E42" s="14">
        <v>-45</v>
      </c>
      <c r="F42" s="14">
        <v>-45</v>
      </c>
      <c r="G42" s="14">
        <v>-45</v>
      </c>
      <c r="H42" s="12"/>
      <c r="I42" s="12"/>
      <c r="J42" s="12"/>
      <c r="K42" s="12"/>
      <c r="L42" s="12"/>
      <c r="M42" s="12"/>
    </row>
    <row r="43" spans="1:13" x14ac:dyDescent="0.2">
      <c r="A43" t="s">
        <v>13</v>
      </c>
      <c r="B43" s="14">
        <v>-50</v>
      </c>
      <c r="C43" s="14">
        <v>-50</v>
      </c>
      <c r="D43" s="14">
        <v>-50</v>
      </c>
      <c r="E43" s="14">
        <v>-50</v>
      </c>
      <c r="F43" s="14">
        <v>-50</v>
      </c>
      <c r="G43" s="14">
        <v>-50</v>
      </c>
      <c r="H43" s="12"/>
      <c r="I43" s="12"/>
      <c r="J43" s="12"/>
      <c r="K43" s="12"/>
      <c r="L43" s="12"/>
      <c r="M43" s="12"/>
    </row>
    <row r="44" spans="1:13" x14ac:dyDescent="0.2">
      <c r="A44" t="s">
        <v>22</v>
      </c>
      <c r="B44" s="14">
        <v>-100</v>
      </c>
      <c r="C44" s="14">
        <v>-100</v>
      </c>
      <c r="D44" s="14">
        <v>-100</v>
      </c>
      <c r="E44" s="14">
        <v>-100</v>
      </c>
      <c r="F44" s="14">
        <v>-100</v>
      </c>
      <c r="G44" s="14">
        <v>-100</v>
      </c>
      <c r="H44" s="12"/>
      <c r="I44" s="12"/>
      <c r="J44" s="12"/>
      <c r="K44" s="12"/>
      <c r="L44" s="12"/>
      <c r="M44" s="12"/>
    </row>
    <row r="45" spans="1:13" x14ac:dyDescent="0.2">
      <c r="A45" t="s">
        <v>24</v>
      </c>
      <c r="B45" s="14">
        <v>-600</v>
      </c>
      <c r="C45" s="14">
        <v>-600</v>
      </c>
      <c r="D45" s="14">
        <v>-600</v>
      </c>
      <c r="E45" s="14">
        <v>-600</v>
      </c>
      <c r="F45" s="14">
        <v>-600</v>
      </c>
      <c r="G45" s="14">
        <v>-600</v>
      </c>
      <c r="H45" s="12"/>
      <c r="I45" s="12"/>
      <c r="J45" s="12"/>
      <c r="K45" s="12"/>
      <c r="L45" s="12"/>
      <c r="M45" s="12"/>
    </row>
    <row r="46" spans="1:13" x14ac:dyDescent="0.2">
      <c r="A46" t="s">
        <v>23</v>
      </c>
      <c r="B46" s="14">
        <v>-400</v>
      </c>
      <c r="C46" s="14">
        <v>-400</v>
      </c>
      <c r="D46" s="14">
        <v>-400</v>
      </c>
      <c r="E46" s="14">
        <v>-400</v>
      </c>
      <c r="F46" s="14">
        <v>-400</v>
      </c>
      <c r="G46" s="14">
        <v>-400</v>
      </c>
      <c r="H46" s="12"/>
      <c r="I46" s="12"/>
      <c r="J46" s="12"/>
      <c r="K46" s="12"/>
      <c r="L46" s="12"/>
      <c r="M46" s="12"/>
    </row>
    <row r="47" spans="1:13" x14ac:dyDescent="0.2">
      <c r="A47" t="s">
        <v>76</v>
      </c>
      <c r="B47" s="14">
        <v>-100</v>
      </c>
      <c r="C47" s="14">
        <v>-100</v>
      </c>
      <c r="D47" s="14">
        <v>-100</v>
      </c>
      <c r="E47" s="14">
        <v>-100</v>
      </c>
      <c r="F47" s="14">
        <v>-100</v>
      </c>
      <c r="G47" s="14">
        <v>-100</v>
      </c>
      <c r="H47" s="12"/>
      <c r="I47" s="12"/>
      <c r="J47" s="12"/>
      <c r="K47" s="12"/>
      <c r="L47" s="12"/>
      <c r="M47" s="12"/>
    </row>
    <row r="48" spans="1:13" x14ac:dyDescent="0.2">
      <c r="A48" t="s">
        <v>20</v>
      </c>
      <c r="B48" s="14">
        <v>-75</v>
      </c>
      <c r="C48" s="14">
        <v>-75</v>
      </c>
      <c r="D48" s="14">
        <v>-75</v>
      </c>
      <c r="E48" s="14">
        <v>-75</v>
      </c>
      <c r="F48" s="14">
        <v>-75</v>
      </c>
      <c r="G48" s="14">
        <v>-75</v>
      </c>
      <c r="H48" s="11"/>
      <c r="I48" s="12"/>
      <c r="J48" s="11"/>
      <c r="K48" s="12"/>
      <c r="L48" s="12"/>
      <c r="M48" s="12"/>
    </row>
    <row r="49" spans="1:13" ht="13.5" thickBot="1" x14ac:dyDescent="0.25">
      <c r="B49" s="19">
        <f t="shared" ref="B49:G49" si="6">SUM(B31:B48)</f>
        <v>-2535</v>
      </c>
      <c r="C49" s="19">
        <f t="shared" si="6"/>
        <v>-2535</v>
      </c>
      <c r="D49" s="19">
        <f t="shared" si="6"/>
        <v>-2535</v>
      </c>
      <c r="E49" s="19">
        <f t="shared" si="6"/>
        <v>-2535</v>
      </c>
      <c r="F49" s="19">
        <f t="shared" si="6"/>
        <v>-1135</v>
      </c>
      <c r="G49" s="19">
        <f t="shared" si="6"/>
        <v>-1135</v>
      </c>
      <c r="H49" s="11"/>
      <c r="I49" s="12"/>
      <c r="J49" s="11"/>
      <c r="K49" s="12"/>
      <c r="L49" s="12"/>
      <c r="M49" s="12"/>
    </row>
    <row r="50" spans="1:13" ht="13.5" thickTop="1" x14ac:dyDescent="0.2">
      <c r="B50" s="14"/>
      <c r="C50" s="14"/>
      <c r="D50" s="14"/>
      <c r="E50" s="14"/>
      <c r="F50" s="14"/>
      <c r="G50" s="14"/>
      <c r="H50" s="11"/>
      <c r="I50" s="12"/>
      <c r="J50" s="11"/>
      <c r="K50" s="12"/>
      <c r="L50" s="12"/>
      <c r="M50" s="12"/>
    </row>
    <row r="51" spans="1:13" x14ac:dyDescent="0.2">
      <c r="A51" s="17" t="s">
        <v>77</v>
      </c>
      <c r="B51" s="14"/>
      <c r="C51" s="14"/>
      <c r="D51" s="14"/>
      <c r="E51" s="14"/>
      <c r="F51" s="14"/>
      <c r="G51" s="14"/>
      <c r="H51" s="11"/>
      <c r="I51" s="12"/>
      <c r="J51" s="11"/>
      <c r="K51" s="12"/>
      <c r="L51" s="12"/>
      <c r="M51" s="12"/>
    </row>
    <row r="52" spans="1:13" x14ac:dyDescent="0.2">
      <c r="A52" t="s">
        <v>80</v>
      </c>
      <c r="B52" s="14">
        <v>-400</v>
      </c>
      <c r="C52" s="14">
        <v>-400</v>
      </c>
      <c r="D52" s="14">
        <v>-400</v>
      </c>
      <c r="E52" s="14">
        <v>-400</v>
      </c>
      <c r="F52" s="14">
        <v>-400</v>
      </c>
      <c r="G52" s="14">
        <v>-400</v>
      </c>
      <c r="H52" s="11"/>
      <c r="I52" s="12"/>
      <c r="J52" s="11"/>
      <c r="K52" s="12"/>
      <c r="L52" s="12"/>
      <c r="M52" s="12"/>
    </row>
    <row r="53" spans="1:13" x14ac:dyDescent="0.2">
      <c r="A53" t="s">
        <v>8</v>
      </c>
      <c r="B53" s="14">
        <v>-400</v>
      </c>
      <c r="C53" s="14">
        <v>-400</v>
      </c>
      <c r="D53" s="14">
        <v>-400</v>
      </c>
      <c r="E53" s="14">
        <v>-400</v>
      </c>
      <c r="F53" s="14">
        <v>-400</v>
      </c>
      <c r="G53" s="14">
        <v>-400</v>
      </c>
      <c r="H53" s="11"/>
      <c r="I53" s="12"/>
      <c r="J53" s="11"/>
      <c r="K53" s="12"/>
      <c r="L53" s="12"/>
      <c r="M53" s="12"/>
    </row>
    <row r="54" spans="1:13" x14ac:dyDescent="0.2">
      <c r="A54" t="s">
        <v>69</v>
      </c>
      <c r="B54" s="14">
        <v>-800</v>
      </c>
      <c r="C54" s="14">
        <v>-670</v>
      </c>
      <c r="D54" s="14">
        <v>0</v>
      </c>
      <c r="E54" s="14">
        <v>0</v>
      </c>
      <c r="F54" s="14">
        <v>-800</v>
      </c>
      <c r="G54" s="14">
        <v>-670</v>
      </c>
      <c r="H54" s="11"/>
      <c r="I54" s="12"/>
      <c r="J54" s="11"/>
      <c r="K54" s="12"/>
      <c r="L54" s="12"/>
      <c r="M54" s="12"/>
    </row>
    <row r="55" spans="1:13" x14ac:dyDescent="0.2">
      <c r="A55" t="s">
        <v>68</v>
      </c>
      <c r="B55" s="14">
        <f t="shared" ref="B55:G55" si="7">-(B24*0.85)*0.03/12</f>
        <v>-350.625</v>
      </c>
      <c r="C55" s="14">
        <f t="shared" si="7"/>
        <v>-265.625</v>
      </c>
      <c r="D55" s="14">
        <f t="shared" si="7"/>
        <v>-350.625</v>
      </c>
      <c r="E55" s="14">
        <f t="shared" si="7"/>
        <v>-265.625</v>
      </c>
      <c r="F55" s="14">
        <f t="shared" si="7"/>
        <v>-350.625</v>
      </c>
      <c r="G55" s="14">
        <f t="shared" si="7"/>
        <v>-265.625</v>
      </c>
      <c r="H55" s="11"/>
      <c r="I55" s="12"/>
      <c r="J55" s="11"/>
      <c r="K55" s="12"/>
      <c r="L55" s="12"/>
      <c r="M55" s="12"/>
    </row>
    <row r="56" spans="1:13" x14ac:dyDescent="0.2">
      <c r="A56" t="s">
        <v>88</v>
      </c>
      <c r="B56" s="14">
        <f t="shared" ref="B56:G56" si="8">-(B26*1000)/12</f>
        <v>-83.333333333333329</v>
      </c>
      <c r="C56" s="14">
        <f t="shared" si="8"/>
        <v>-83.333333333333329</v>
      </c>
      <c r="D56" s="14">
        <f t="shared" si="8"/>
        <v>-83.333333333333329</v>
      </c>
      <c r="E56" s="14">
        <f t="shared" si="8"/>
        <v>-83.333333333333329</v>
      </c>
      <c r="F56" s="14">
        <f t="shared" si="8"/>
        <v>-250</v>
      </c>
      <c r="G56" s="14">
        <f t="shared" si="8"/>
        <v>-250</v>
      </c>
      <c r="H56" s="11"/>
      <c r="I56" s="12"/>
      <c r="J56" s="11"/>
      <c r="K56" s="12"/>
      <c r="L56" s="12"/>
      <c r="M56" s="12"/>
    </row>
    <row r="57" spans="1:13" x14ac:dyDescent="0.2">
      <c r="A57" t="s">
        <v>87</v>
      </c>
      <c r="B57" s="14">
        <f t="shared" ref="B57:G57" si="9">-B26*145</f>
        <v>-145</v>
      </c>
      <c r="C57" s="14">
        <f t="shared" si="9"/>
        <v>-145</v>
      </c>
      <c r="D57" s="14">
        <f t="shared" si="9"/>
        <v>-145</v>
      </c>
      <c r="E57" s="14">
        <f t="shared" si="9"/>
        <v>-145</v>
      </c>
      <c r="F57" s="14">
        <f t="shared" si="9"/>
        <v>-435</v>
      </c>
      <c r="G57" s="14">
        <f t="shared" si="9"/>
        <v>-435</v>
      </c>
      <c r="H57" s="12"/>
      <c r="I57" s="12"/>
      <c r="J57" s="11"/>
      <c r="K57" s="12"/>
      <c r="L57" s="12"/>
      <c r="M57" s="12"/>
    </row>
    <row r="58" spans="1:13" ht="13.5" thickBot="1" x14ac:dyDescent="0.25">
      <c r="B58" s="19">
        <f t="shared" ref="B58:G58" si="10">SUM(B52:B57)</f>
        <v>-2178.958333333333</v>
      </c>
      <c r="C58" s="19">
        <f t="shared" si="10"/>
        <v>-1963.9583333333333</v>
      </c>
      <c r="D58" s="19">
        <f t="shared" si="10"/>
        <v>-1378.9583333333333</v>
      </c>
      <c r="E58" s="19">
        <f t="shared" si="10"/>
        <v>-1293.9583333333333</v>
      </c>
      <c r="F58" s="19">
        <f t="shared" si="10"/>
        <v>-2635.625</v>
      </c>
      <c r="G58" s="19">
        <f t="shared" si="10"/>
        <v>-2420.625</v>
      </c>
      <c r="H58" s="12"/>
      <c r="I58" s="12"/>
      <c r="J58" s="12"/>
      <c r="K58" s="12"/>
      <c r="L58" s="12"/>
      <c r="M58" s="12"/>
    </row>
    <row r="59" spans="1:13" ht="13.5" thickTop="1" x14ac:dyDescent="0.2">
      <c r="B59" s="14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</row>
    <row r="60" spans="1:13" x14ac:dyDescent="0.2">
      <c r="B60" s="15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</row>
    <row r="61" spans="1:13" x14ac:dyDescent="0.2">
      <c r="B61" s="14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</row>
    <row r="62" spans="1:13" x14ac:dyDescent="0.2">
      <c r="B62" s="14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</row>
    <row r="63" spans="1:13" x14ac:dyDescent="0.2">
      <c r="B63" s="14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</row>
    <row r="64" spans="1:13" x14ac:dyDescent="0.2">
      <c r="B64" s="14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</row>
    <row r="65" spans="2:13" x14ac:dyDescent="0.2">
      <c r="B65" s="14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</row>
    <row r="66" spans="2:13" x14ac:dyDescent="0.2">
      <c r="B66" s="14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</row>
    <row r="67" spans="2:13" x14ac:dyDescent="0.2"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</row>
  </sheetData>
  <phoneticPr fontId="0" type="noConversion"/>
  <pageMargins left="0.75" right="0.75" top="1" bottom="1" header="0.5" footer="0.5"/>
  <pageSetup scale="68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Mortgage House &amp; Buy 3 Condo's</vt:lpstr>
      <vt:lpstr>Buy House &amp; Buy 1 Condo</vt:lpstr>
      <vt:lpstr>Mortgage House &amp; Buy 1 Cond0</vt:lpstr>
      <vt:lpstr>Sheet2</vt:lpstr>
      <vt:lpstr>Sheet3</vt:lpstr>
      <vt:lpstr>Buy House &amp; Buy 1 Condo (2)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ldonoho</dc:creator>
  <cp:lastModifiedBy>Jan Havlíček</cp:lastModifiedBy>
  <cp:lastPrinted>2002-01-18T21:47:38Z</cp:lastPrinted>
  <dcterms:created xsi:type="dcterms:W3CDTF">2002-01-14T16:24:08Z</dcterms:created>
  <dcterms:modified xsi:type="dcterms:W3CDTF">2023-09-17T14:25:26Z</dcterms:modified>
</cp:coreProperties>
</file>