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7179C1-1807-4369-956D-6DFF1F14C837}" xr6:coauthVersionLast="47" xr6:coauthVersionMax="47" xr10:uidLastSave="{00000000-0000-0000-0000-000000000000}"/>
  <bookViews>
    <workbookView xWindow="-120" yWindow="-120" windowWidth="38640" windowHeight="15720"/>
  </bookViews>
  <sheets>
    <sheet name="Contractual Obligations" sheetId="1" r:id="rId1"/>
    <sheet name="Alternative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5" i="2"/>
  <c r="C22" i="2"/>
  <c r="G23" i="2"/>
  <c r="C24" i="2"/>
  <c r="G24" i="2"/>
  <c r="C28" i="2"/>
  <c r="E28" i="2"/>
  <c r="C17" i="1"/>
  <c r="D17" i="1"/>
  <c r="F17" i="1"/>
  <c r="G17" i="1"/>
  <c r="H17" i="1"/>
  <c r="C21" i="1"/>
  <c r="D21" i="1"/>
  <c r="F21" i="1"/>
  <c r="G21" i="1"/>
  <c r="H21" i="1"/>
  <c r="C22" i="1"/>
  <c r="D22" i="1"/>
  <c r="F22" i="1"/>
  <c r="G22" i="1"/>
  <c r="H22" i="1"/>
  <c r="C23" i="1"/>
  <c r="D23" i="1"/>
  <c r="F23" i="1"/>
  <c r="G23" i="1"/>
  <c r="H23" i="1"/>
  <c r="C24" i="1"/>
  <c r="D24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52" i="1"/>
  <c r="H54" i="1"/>
  <c r="H56" i="1"/>
  <c r="H58" i="1"/>
  <c r="G60" i="1"/>
  <c r="H60" i="1"/>
</calcChain>
</file>

<file path=xl/sharedStrings.xml><?xml version="1.0" encoding="utf-8"?>
<sst xmlns="http://schemas.openxmlformats.org/spreadsheetml/2006/main" count="64" uniqueCount="55">
  <si>
    <t>CUNNINGHAM BASE GAS SUMMARY</t>
  </si>
  <si>
    <t>CONTRACTUAL OBLIGATIONS</t>
  </si>
  <si>
    <t>Contract Provisions</t>
  </si>
  <si>
    <t>Sempra</t>
  </si>
  <si>
    <t>TCEM</t>
  </si>
  <si>
    <t>- SBA Term :</t>
  </si>
  <si>
    <t>Through May 31, 2002</t>
  </si>
  <si>
    <t>Through May 31, 2003</t>
  </si>
  <si>
    <t>- SBA Monthly Demand Charge :</t>
  </si>
  <si>
    <t>$235,000/month</t>
  </si>
  <si>
    <t>$938,000/month</t>
  </si>
  <si>
    <t>- Gas Delivery Obligation :</t>
  </si>
  <si>
    <t>15 Bcf</t>
  </si>
  <si>
    <t>12.2 Bcf of base gas</t>
  </si>
  <si>
    <t>1.8 Bcf of operational storage</t>
  </si>
  <si>
    <t>- Gas Delivery Timing Commitment :</t>
  </si>
  <si>
    <t>June - October, 2002</t>
  </si>
  <si>
    <t>June - October, 2003</t>
  </si>
  <si>
    <t>Sempra Deal</t>
  </si>
  <si>
    <t>TCEM Deal</t>
  </si>
  <si>
    <t>14 Bcf</t>
  </si>
  <si>
    <t>Net Present Value</t>
  </si>
  <si>
    <t>SBA Expense</t>
  </si>
  <si>
    <t>Gas Repurchase</t>
  </si>
  <si>
    <t>Base Gas Repurchase</t>
  </si>
  <si>
    <t>Operational Storage</t>
  </si>
  <si>
    <t>Overall Economics (using NPV values from above)</t>
  </si>
  <si>
    <t>Gas Purchase</t>
  </si>
  <si>
    <t>Jan - Dec, 2002</t>
  </si>
  <si>
    <t>SBA Savings</t>
  </si>
  <si>
    <t>Jan - May, 2003</t>
  </si>
  <si>
    <t>Pre-Pay 2001</t>
  </si>
  <si>
    <t>Investment</t>
  </si>
  <si>
    <t>Expense</t>
  </si>
  <si>
    <t>Total</t>
  </si>
  <si>
    <t>Privileged &amp; Confidential</t>
  </si>
  <si>
    <t>Subject to Litigation</t>
  </si>
  <si>
    <t>CUNNINGHAM BASE GAS ALTERNATIVES</t>
  </si>
  <si>
    <t>Recommendation</t>
  </si>
  <si>
    <t>Alternative "A"</t>
  </si>
  <si>
    <t>Alternative "B"</t>
  </si>
  <si>
    <t>Alternative "C"</t>
  </si>
  <si>
    <t>Buy $25 million of Base Gas, Extend SBA for remainder</t>
  </si>
  <si>
    <t>Buy All Base Gas and Buy Out of SBA's</t>
  </si>
  <si>
    <t>Buy -0- Base Gas and Extend SBA's</t>
  </si>
  <si>
    <t>Pre-Pay in 2001:</t>
  </si>
  <si>
    <t>Gas Purchases</t>
  </si>
  <si>
    <t>SBA Expenses</t>
  </si>
  <si>
    <t>2002 Impacts:</t>
  </si>
  <si>
    <r>
      <t xml:space="preserve">(Less Stretch </t>
    </r>
    <r>
      <rPr>
        <u/>
        <sz val="10"/>
        <rFont val="Arial"/>
        <family val="2"/>
      </rPr>
      <t>Objective for 2002)</t>
    </r>
  </si>
  <si>
    <t>Net SBA Expense</t>
  </si>
  <si>
    <t>Rate Base - Cunningham Base Gas:</t>
  </si>
  <si>
    <t>(Original Rate Base = $20.1 million)</t>
  </si>
  <si>
    <t>Rate Case Effect:</t>
  </si>
  <si>
    <t>---------------------(To Be Discussed)-------------------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</si>
</sst>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4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6" fontId="3" fillId="0" borderId="0" xfId="0" applyNumberFormat="1" applyFont="1" applyAlignment="1">
      <alignment horizontal="center"/>
    </xf>
    <xf numFmtId="17" fontId="0" fillId="0" borderId="0" xfId="0" applyNumberFormat="1"/>
    <xf numFmtId="5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6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5" fontId="0" fillId="0" borderId="9" xfId="0" applyNumberFormat="1" applyBorder="1" applyAlignment="1">
      <alignment horizontal="center"/>
    </xf>
    <xf numFmtId="5" fontId="0" fillId="0" borderId="10" xfId="0" applyNumberFormat="1" applyBorder="1" applyAlignment="1">
      <alignment horizontal="center"/>
    </xf>
    <xf numFmtId="0" fontId="0" fillId="0" borderId="0" xfId="0" applyAlignment="1">
      <alignment wrapText="1"/>
    </xf>
    <xf numFmtId="5" fontId="0" fillId="0" borderId="11" xfId="0" applyNumberFormat="1" applyBorder="1" applyAlignment="1">
      <alignment horizontal="center" wrapText="1"/>
    </xf>
    <xf numFmtId="5" fontId="0" fillId="0" borderId="0" xfId="0" applyNumberFormat="1" applyAlignment="1">
      <alignment horizontal="center" wrapText="1"/>
    </xf>
    <xf numFmtId="5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5" fontId="3" fillId="0" borderId="10" xfId="0" applyNumberFormat="1" applyFont="1" applyBorder="1" applyAlignment="1">
      <alignment horizontal="center"/>
    </xf>
    <xf numFmtId="5" fontId="2" fillId="0" borderId="10" xfId="0" applyNumberFormat="1" applyFont="1" applyBorder="1" applyAlignment="1">
      <alignment horizontal="center"/>
    </xf>
    <xf numFmtId="5" fontId="2" fillId="0" borderId="0" xfId="0" applyNumberFormat="1" applyFont="1" applyAlignment="1">
      <alignment horizontal="center"/>
    </xf>
    <xf numFmtId="5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0" quotePrefix="1" applyNumberFormat="1" applyAlignment="1">
      <alignment horizontal="center"/>
    </xf>
    <xf numFmtId="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zoomScale="75" workbookViewId="0">
      <selection activeCell="A4" sqref="A4:H4"/>
    </sheetView>
  </sheetViews>
  <sheetFormatPr defaultColWidth="9.140625" defaultRowHeight="12.75" x14ac:dyDescent="0.2"/>
  <cols>
    <col min="1" max="1" width="19.7109375" customWidth="1"/>
    <col min="2" max="2" width="12.5703125" customWidth="1"/>
    <col min="3" max="4" width="15" bestFit="1" customWidth="1"/>
    <col min="6" max="6" width="14.5703125" bestFit="1" customWidth="1"/>
    <col min="7" max="7" width="20" bestFit="1" customWidth="1"/>
    <col min="8" max="8" width="17.7109375" bestFit="1" customWidth="1"/>
  </cols>
  <sheetData>
    <row r="1" spans="1:8" x14ac:dyDescent="0.2">
      <c r="H1" s="29" t="s">
        <v>35</v>
      </c>
    </row>
    <row r="2" spans="1:8" x14ac:dyDescent="0.2">
      <c r="H2" s="29" t="s">
        <v>36</v>
      </c>
    </row>
    <row r="3" spans="1:8" ht="15.75" x14ac:dyDescent="0.25">
      <c r="A3" s="43" t="s">
        <v>0</v>
      </c>
      <c r="B3" s="43"/>
      <c r="C3" s="43"/>
      <c r="D3" s="43"/>
      <c r="E3" s="43"/>
      <c r="F3" s="43"/>
      <c r="G3" s="43"/>
      <c r="H3" s="43"/>
    </row>
    <row r="4" spans="1:8" ht="15.75" x14ac:dyDescent="0.25">
      <c r="A4" s="43" t="s">
        <v>1</v>
      </c>
      <c r="B4" s="43"/>
      <c r="C4" s="43"/>
      <c r="D4" s="43"/>
      <c r="E4" s="43"/>
      <c r="F4" s="43"/>
      <c r="G4" s="43"/>
      <c r="H4" s="43"/>
    </row>
    <row r="6" spans="1:8" x14ac:dyDescent="0.2">
      <c r="A6" s="1" t="s">
        <v>2</v>
      </c>
      <c r="C6" s="1" t="s">
        <v>3</v>
      </c>
      <c r="F6" s="1" t="s">
        <v>4</v>
      </c>
    </row>
    <row r="7" spans="1:8" x14ac:dyDescent="0.2">
      <c r="A7" s="2" t="s">
        <v>5</v>
      </c>
      <c r="C7" t="s">
        <v>6</v>
      </c>
      <c r="F7" t="s">
        <v>7</v>
      </c>
    </row>
    <row r="8" spans="1:8" x14ac:dyDescent="0.2">
      <c r="A8" s="2" t="s">
        <v>8</v>
      </c>
      <c r="C8" t="s">
        <v>9</v>
      </c>
      <c r="F8" t="s">
        <v>10</v>
      </c>
    </row>
    <row r="9" spans="1:8" x14ac:dyDescent="0.2">
      <c r="A9" s="2" t="s">
        <v>11</v>
      </c>
      <c r="C9" t="s">
        <v>12</v>
      </c>
      <c r="F9" t="s">
        <v>13</v>
      </c>
    </row>
    <row r="10" spans="1:8" x14ac:dyDescent="0.2">
      <c r="F10" t="s">
        <v>14</v>
      </c>
    </row>
    <row r="11" spans="1:8" x14ac:dyDescent="0.2">
      <c r="A11" s="2" t="s">
        <v>15</v>
      </c>
      <c r="C11" t="s">
        <v>16</v>
      </c>
      <c r="F11" t="s">
        <v>17</v>
      </c>
    </row>
    <row r="12" spans="1:8" x14ac:dyDescent="0.2">
      <c r="A12" s="2"/>
    </row>
    <row r="13" spans="1:8" x14ac:dyDescent="0.2">
      <c r="A13" s="2"/>
    </row>
    <row r="14" spans="1:8" x14ac:dyDescent="0.2">
      <c r="C14" s="44" t="s">
        <v>18</v>
      </c>
      <c r="D14" s="44"/>
      <c r="F14" s="44" t="s">
        <v>19</v>
      </c>
      <c r="G14" s="44"/>
      <c r="H14" s="44"/>
    </row>
    <row r="15" spans="1:8" x14ac:dyDescent="0.2">
      <c r="C15" s="41" t="s">
        <v>12</v>
      </c>
      <c r="D15" s="41"/>
      <c r="F15" s="41" t="s">
        <v>20</v>
      </c>
      <c r="G15" s="41"/>
      <c r="H15" s="41"/>
    </row>
    <row r="16" spans="1:8" x14ac:dyDescent="0.2">
      <c r="C16" s="3"/>
      <c r="D16" s="3"/>
      <c r="F16" s="3"/>
      <c r="G16" s="3"/>
    </row>
    <row r="17" spans="1:8" x14ac:dyDescent="0.2">
      <c r="A17" s="5" t="s">
        <v>21</v>
      </c>
      <c r="B17" s="5"/>
      <c r="C17" s="6">
        <f>+NPV(0.08/12,C20:C41)</f>
        <v>-1151860.7393272347</v>
      </c>
      <c r="D17" s="6">
        <f>+NPV(0.08/12,D20:D41)</f>
        <v>-40579330.106024019</v>
      </c>
      <c r="E17" s="6"/>
      <c r="F17" s="6">
        <f>+NPV(0.08/12,F20:F41)</f>
        <v>-15028326.783805789</v>
      </c>
      <c r="G17" s="6">
        <f>+NPV(0.08/12,G20:G41)</f>
        <v>-32343481.325133432</v>
      </c>
      <c r="H17" s="6">
        <f>+NPV(0.08/12,H20:H41)</f>
        <v>-4771989.0479705054</v>
      </c>
    </row>
    <row r="19" spans="1:8" x14ac:dyDescent="0.2">
      <c r="C19" t="s">
        <v>22</v>
      </c>
      <c r="D19" t="s">
        <v>23</v>
      </c>
      <c r="F19" t="s">
        <v>22</v>
      </c>
      <c r="G19" t="s">
        <v>24</v>
      </c>
      <c r="H19" t="s">
        <v>25</v>
      </c>
    </row>
    <row r="20" spans="1:8" x14ac:dyDescent="0.2">
      <c r="A20" s="7">
        <v>37257</v>
      </c>
      <c r="C20" s="8">
        <v>-235000</v>
      </c>
      <c r="D20" s="3">
        <v>0</v>
      </c>
      <c r="E20" s="3"/>
      <c r="F20" s="8">
        <v>-938000</v>
      </c>
      <c r="G20" s="3">
        <v>0</v>
      </c>
      <c r="H20" s="3">
        <v>0</v>
      </c>
    </row>
    <row r="21" spans="1:8" x14ac:dyDescent="0.2">
      <c r="A21" s="7">
        <v>37288</v>
      </c>
      <c r="C21" s="8">
        <f t="shared" ref="C21:D24" si="0">+C20</f>
        <v>-235000</v>
      </c>
      <c r="D21" s="3">
        <f t="shared" si="0"/>
        <v>0</v>
      </c>
      <c r="E21" s="3"/>
      <c r="F21" s="8">
        <f>+F20</f>
        <v>-938000</v>
      </c>
      <c r="G21" s="3">
        <f>+G20</f>
        <v>0</v>
      </c>
      <c r="H21" s="3">
        <f>+H20</f>
        <v>0</v>
      </c>
    </row>
    <row r="22" spans="1:8" x14ac:dyDescent="0.2">
      <c r="A22" s="7">
        <v>37316</v>
      </c>
      <c r="C22" s="8">
        <f t="shared" si="0"/>
        <v>-235000</v>
      </c>
      <c r="D22" s="3">
        <f t="shared" si="0"/>
        <v>0</v>
      </c>
      <c r="E22" s="3"/>
      <c r="F22" s="8">
        <f t="shared" ref="F22:H36" si="1">+F21</f>
        <v>-938000</v>
      </c>
      <c r="G22" s="3">
        <f t="shared" si="1"/>
        <v>0</v>
      </c>
      <c r="H22" s="3">
        <f t="shared" si="1"/>
        <v>0</v>
      </c>
    </row>
    <row r="23" spans="1:8" x14ac:dyDescent="0.2">
      <c r="A23" s="7">
        <v>37347</v>
      </c>
      <c r="C23" s="8">
        <f t="shared" si="0"/>
        <v>-235000</v>
      </c>
      <c r="D23" s="3">
        <f t="shared" si="0"/>
        <v>0</v>
      </c>
      <c r="E23" s="3"/>
      <c r="F23" s="8">
        <f t="shared" si="1"/>
        <v>-938000</v>
      </c>
      <c r="G23" s="3">
        <f t="shared" si="1"/>
        <v>0</v>
      </c>
      <c r="H23" s="3">
        <f t="shared" si="1"/>
        <v>0</v>
      </c>
    </row>
    <row r="24" spans="1:8" x14ac:dyDescent="0.2">
      <c r="A24" s="7">
        <v>37377</v>
      </c>
      <c r="C24" s="8">
        <f t="shared" si="0"/>
        <v>-235000</v>
      </c>
      <c r="D24" s="3">
        <f t="shared" si="0"/>
        <v>0</v>
      </c>
      <c r="E24" s="3"/>
      <c r="F24" s="8">
        <f t="shared" si="1"/>
        <v>-938000</v>
      </c>
      <c r="G24" s="3">
        <f t="shared" si="1"/>
        <v>0</v>
      </c>
      <c r="H24" s="3">
        <f t="shared" si="1"/>
        <v>0</v>
      </c>
    </row>
    <row r="25" spans="1:8" x14ac:dyDescent="0.2">
      <c r="A25" s="7">
        <v>37408</v>
      </c>
      <c r="C25" s="3"/>
      <c r="D25" s="8">
        <v>-5640000</v>
      </c>
      <c r="E25" s="3"/>
      <c r="F25" s="8">
        <f t="shared" si="1"/>
        <v>-938000</v>
      </c>
      <c r="G25" s="3">
        <f t="shared" si="1"/>
        <v>0</v>
      </c>
      <c r="H25" s="3">
        <f t="shared" si="1"/>
        <v>0</v>
      </c>
    </row>
    <row r="26" spans="1:8" x14ac:dyDescent="0.2">
      <c r="A26" s="7">
        <v>37438</v>
      </c>
      <c r="C26" s="3"/>
      <c r="D26" s="8">
        <v>-8550000</v>
      </c>
      <c r="E26" s="3"/>
      <c r="F26" s="8">
        <f t="shared" si="1"/>
        <v>-938000</v>
      </c>
      <c r="G26" s="3">
        <f t="shared" si="1"/>
        <v>0</v>
      </c>
      <c r="H26" s="3">
        <f t="shared" si="1"/>
        <v>0</v>
      </c>
    </row>
    <row r="27" spans="1:8" x14ac:dyDescent="0.2">
      <c r="A27" s="7">
        <v>37469</v>
      </c>
      <c r="C27" s="3"/>
      <c r="D27" s="8">
        <v>-8640000</v>
      </c>
      <c r="E27" s="3"/>
      <c r="F27" s="8">
        <f t="shared" si="1"/>
        <v>-938000</v>
      </c>
      <c r="G27" s="3">
        <f t="shared" si="1"/>
        <v>0</v>
      </c>
      <c r="H27" s="3">
        <f t="shared" si="1"/>
        <v>0</v>
      </c>
    </row>
    <row r="28" spans="1:8" x14ac:dyDescent="0.2">
      <c r="A28" s="7">
        <v>37500</v>
      </c>
      <c r="C28" s="3"/>
      <c r="D28" s="8">
        <v>-8640000</v>
      </c>
      <c r="E28" s="3"/>
      <c r="F28" s="8">
        <f t="shared" si="1"/>
        <v>-938000</v>
      </c>
      <c r="G28" s="3">
        <f t="shared" si="1"/>
        <v>0</v>
      </c>
      <c r="H28" s="3">
        <f t="shared" si="1"/>
        <v>0</v>
      </c>
    </row>
    <row r="29" spans="1:8" x14ac:dyDescent="0.2">
      <c r="A29" s="7">
        <v>37530</v>
      </c>
      <c r="C29" s="3"/>
      <c r="D29" s="8">
        <v>-11400000</v>
      </c>
      <c r="E29" s="3"/>
      <c r="F29" s="8">
        <f t="shared" si="1"/>
        <v>-938000</v>
      </c>
      <c r="G29" s="3">
        <f t="shared" si="1"/>
        <v>0</v>
      </c>
      <c r="H29" s="3">
        <f t="shared" si="1"/>
        <v>0</v>
      </c>
    </row>
    <row r="30" spans="1:8" x14ac:dyDescent="0.2">
      <c r="A30" s="7">
        <v>37561</v>
      </c>
      <c r="C30" s="3"/>
      <c r="D30" s="3"/>
      <c r="E30" s="3"/>
      <c r="F30" s="8">
        <f t="shared" si="1"/>
        <v>-938000</v>
      </c>
      <c r="G30" s="3">
        <f t="shared" si="1"/>
        <v>0</v>
      </c>
      <c r="H30" s="3">
        <f t="shared" si="1"/>
        <v>0</v>
      </c>
    </row>
    <row r="31" spans="1:8" x14ac:dyDescent="0.2">
      <c r="A31" s="7">
        <v>37591</v>
      </c>
      <c r="C31" s="3"/>
      <c r="D31" s="3"/>
      <c r="E31" s="3"/>
      <c r="F31" s="8">
        <f t="shared" si="1"/>
        <v>-938000</v>
      </c>
      <c r="G31" s="3">
        <f t="shared" si="1"/>
        <v>0</v>
      </c>
      <c r="H31" s="3">
        <f t="shared" si="1"/>
        <v>0</v>
      </c>
    </row>
    <row r="32" spans="1:8" x14ac:dyDescent="0.2">
      <c r="A32" s="7">
        <v>37622</v>
      </c>
      <c r="C32" s="3"/>
      <c r="D32" s="3"/>
      <c r="E32" s="3"/>
      <c r="F32" s="8">
        <f t="shared" si="1"/>
        <v>-938000</v>
      </c>
      <c r="G32" s="3">
        <f t="shared" si="1"/>
        <v>0</v>
      </c>
      <c r="H32" s="3">
        <f t="shared" si="1"/>
        <v>0</v>
      </c>
    </row>
    <row r="33" spans="1:8" x14ac:dyDescent="0.2">
      <c r="A33" s="7">
        <v>37653</v>
      </c>
      <c r="C33" s="3"/>
      <c r="D33" s="3"/>
      <c r="E33" s="3"/>
      <c r="F33" s="8">
        <f t="shared" si="1"/>
        <v>-938000</v>
      </c>
      <c r="G33" s="3">
        <f t="shared" si="1"/>
        <v>0</v>
      </c>
      <c r="H33" s="3">
        <f t="shared" si="1"/>
        <v>0</v>
      </c>
    </row>
    <row r="34" spans="1:8" x14ac:dyDescent="0.2">
      <c r="A34" s="7">
        <v>37681</v>
      </c>
      <c r="C34" s="3"/>
      <c r="D34" s="3"/>
      <c r="E34" s="3"/>
      <c r="F34" s="8">
        <f t="shared" si="1"/>
        <v>-938000</v>
      </c>
      <c r="G34" s="3">
        <f t="shared" si="1"/>
        <v>0</v>
      </c>
      <c r="H34" s="3">
        <f t="shared" si="1"/>
        <v>0</v>
      </c>
    </row>
    <row r="35" spans="1:8" x14ac:dyDescent="0.2">
      <c r="A35" s="7">
        <v>37712</v>
      </c>
      <c r="C35" s="3"/>
      <c r="D35" s="3"/>
      <c r="E35" s="3"/>
      <c r="F35" s="8">
        <f t="shared" si="1"/>
        <v>-938000</v>
      </c>
      <c r="G35" s="3">
        <f t="shared" si="1"/>
        <v>0</v>
      </c>
      <c r="H35" s="3">
        <f t="shared" si="1"/>
        <v>0</v>
      </c>
    </row>
    <row r="36" spans="1:8" x14ac:dyDescent="0.2">
      <c r="A36" s="7">
        <v>37742</v>
      </c>
      <c r="C36" s="3"/>
      <c r="D36" s="3"/>
      <c r="E36" s="3"/>
      <c r="F36" s="8">
        <f t="shared" si="1"/>
        <v>-938000</v>
      </c>
      <c r="G36" s="3">
        <f t="shared" si="1"/>
        <v>0</v>
      </c>
      <c r="H36" s="3">
        <f t="shared" si="1"/>
        <v>0</v>
      </c>
    </row>
    <row r="37" spans="1:8" x14ac:dyDescent="0.2">
      <c r="A37" s="7">
        <v>37773</v>
      </c>
      <c r="C37" s="3"/>
      <c r="D37" s="3"/>
      <c r="E37" s="3"/>
      <c r="F37" s="3"/>
      <c r="G37" s="8">
        <v>-7271200</v>
      </c>
      <c r="H37" s="8">
        <v>-1072800</v>
      </c>
    </row>
    <row r="38" spans="1:8" x14ac:dyDescent="0.2">
      <c r="A38" s="7">
        <v>37803</v>
      </c>
      <c r="C38" s="3"/>
      <c r="D38" s="3"/>
      <c r="E38" s="3"/>
      <c r="F38" s="3"/>
      <c r="G38" s="8">
        <v>-7368800</v>
      </c>
      <c r="H38" s="8">
        <v>-1087200</v>
      </c>
    </row>
    <row r="39" spans="1:8" x14ac:dyDescent="0.2">
      <c r="A39" s="7">
        <v>37834</v>
      </c>
      <c r="C39" s="3"/>
      <c r="D39" s="3"/>
      <c r="E39" s="3"/>
      <c r="F39" s="3"/>
      <c r="G39" s="8">
        <v>-7417600</v>
      </c>
      <c r="H39" s="8">
        <v>-1094400</v>
      </c>
    </row>
    <row r="40" spans="1:8" x14ac:dyDescent="0.2">
      <c r="A40" s="7">
        <v>37865</v>
      </c>
      <c r="C40" s="3"/>
      <c r="D40" s="3"/>
      <c r="E40" s="3"/>
      <c r="F40" s="3"/>
      <c r="G40" s="8">
        <v>-7417600</v>
      </c>
      <c r="H40" s="8">
        <v>-1094400</v>
      </c>
    </row>
    <row r="41" spans="1:8" x14ac:dyDescent="0.2">
      <c r="A41" s="7">
        <v>37895</v>
      </c>
      <c r="C41" s="3"/>
      <c r="D41" s="3"/>
      <c r="E41" s="3"/>
      <c r="F41" s="3"/>
      <c r="G41" s="8">
        <v>-7466400</v>
      </c>
      <c r="H41" s="8">
        <v>-1101600</v>
      </c>
    </row>
    <row r="42" spans="1:8" x14ac:dyDescent="0.2">
      <c r="C42" s="3"/>
      <c r="D42" s="3"/>
      <c r="E42" s="3"/>
      <c r="F42" s="3"/>
      <c r="G42" s="3"/>
    </row>
    <row r="43" spans="1:8" x14ac:dyDescent="0.2">
      <c r="C43" s="3"/>
      <c r="D43" s="3"/>
      <c r="E43" s="3"/>
      <c r="F43" s="3"/>
      <c r="G43" s="3"/>
    </row>
    <row r="44" spans="1:8" x14ac:dyDescent="0.2">
      <c r="C44" s="3"/>
      <c r="D44" s="3"/>
      <c r="E44" s="3"/>
      <c r="F44" s="3"/>
      <c r="G44" s="3"/>
    </row>
    <row r="45" spans="1:8" x14ac:dyDescent="0.2">
      <c r="C45" s="3"/>
      <c r="D45" s="3"/>
      <c r="E45" s="3"/>
      <c r="F45" s="3"/>
      <c r="G45" s="3"/>
    </row>
    <row r="46" spans="1:8" x14ac:dyDescent="0.2">
      <c r="A46" s="9"/>
      <c r="B46" s="10"/>
      <c r="C46" s="10"/>
      <c r="D46" s="10"/>
      <c r="E46" s="10"/>
      <c r="F46" s="10"/>
      <c r="G46" s="10"/>
      <c r="H46" s="11"/>
    </row>
    <row r="47" spans="1:8" x14ac:dyDescent="0.2">
      <c r="A47" s="12"/>
      <c r="B47" s="13"/>
      <c r="C47" s="13"/>
      <c r="D47" s="13"/>
      <c r="E47" s="13"/>
      <c r="F47" s="13"/>
      <c r="G47" s="13"/>
      <c r="H47" s="14"/>
    </row>
    <row r="48" spans="1:8" x14ac:dyDescent="0.2">
      <c r="A48" s="12"/>
      <c r="B48" s="42" t="s">
        <v>26</v>
      </c>
      <c r="C48" s="42"/>
      <c r="D48" s="42"/>
      <c r="E48" s="42"/>
      <c r="F48" s="42"/>
      <c r="G48" s="42"/>
      <c r="H48" s="14"/>
    </row>
    <row r="49" spans="1:8" x14ac:dyDescent="0.2">
      <c r="A49" s="12"/>
      <c r="B49" s="15"/>
      <c r="C49" s="15"/>
      <c r="D49" s="15"/>
      <c r="E49" s="15"/>
      <c r="F49" s="15"/>
      <c r="G49" s="15"/>
      <c r="H49" s="14"/>
    </row>
    <row r="50" spans="1:8" x14ac:dyDescent="0.2">
      <c r="A50" s="12"/>
      <c r="B50" s="15"/>
      <c r="C50" s="15"/>
      <c r="D50" s="15"/>
      <c r="E50" s="15"/>
      <c r="F50" s="15"/>
      <c r="G50" s="27" t="s">
        <v>32</v>
      </c>
      <c r="H50" s="28" t="s">
        <v>33</v>
      </c>
    </row>
    <row r="51" spans="1:8" x14ac:dyDescent="0.2">
      <c r="A51" s="12"/>
      <c r="C51" s="13"/>
      <c r="D51" s="13"/>
      <c r="E51" s="13"/>
      <c r="F51" s="13"/>
      <c r="G51" s="13"/>
      <c r="H51" s="14"/>
    </row>
    <row r="52" spans="1:8" x14ac:dyDescent="0.2">
      <c r="A52" s="12"/>
      <c r="C52" s="13" t="s">
        <v>31</v>
      </c>
      <c r="D52" s="13"/>
      <c r="E52" s="13"/>
      <c r="F52" s="16" t="s">
        <v>27</v>
      </c>
      <c r="G52" s="20">
        <f>+D17+G17+H17</f>
        <v>-77694800.479127958</v>
      </c>
      <c r="H52" s="21"/>
    </row>
    <row r="53" spans="1:8" x14ac:dyDescent="0.2">
      <c r="A53" s="12"/>
      <c r="C53" s="13"/>
      <c r="D53" s="13"/>
      <c r="E53" s="13"/>
      <c r="F53" s="13"/>
      <c r="G53" s="22"/>
      <c r="H53" s="21"/>
    </row>
    <row r="54" spans="1:8" x14ac:dyDescent="0.2">
      <c r="A54" s="12"/>
      <c r="C54" s="13" t="s">
        <v>31</v>
      </c>
      <c r="D54" s="13"/>
      <c r="E54" s="13"/>
      <c r="F54" s="16" t="s">
        <v>22</v>
      </c>
      <c r="G54" s="3"/>
      <c r="H54" s="23">
        <f>+C17+F17</f>
        <v>-16180187.523133025</v>
      </c>
    </row>
    <row r="55" spans="1:8" x14ac:dyDescent="0.2">
      <c r="A55" s="12"/>
      <c r="C55" s="13"/>
      <c r="D55" s="13"/>
      <c r="E55" s="13"/>
      <c r="F55" s="16"/>
      <c r="G55" s="3"/>
      <c r="H55" s="21"/>
    </row>
    <row r="56" spans="1:8" x14ac:dyDescent="0.2">
      <c r="A56" s="12"/>
      <c r="C56" s="13" t="s">
        <v>28</v>
      </c>
      <c r="D56" s="13"/>
      <c r="E56" s="13"/>
      <c r="F56" s="16" t="s">
        <v>29</v>
      </c>
      <c r="G56" s="3"/>
      <c r="H56" s="24">
        <f>-SUM(C20:C24)-SUM(F20:F31)</f>
        <v>12431000</v>
      </c>
    </row>
    <row r="57" spans="1:8" x14ac:dyDescent="0.2">
      <c r="A57" s="12"/>
      <c r="C57" s="13"/>
      <c r="D57" s="13"/>
      <c r="E57" s="13"/>
      <c r="F57" s="16"/>
      <c r="G57" s="3"/>
      <c r="H57" s="21"/>
    </row>
    <row r="58" spans="1:8" x14ac:dyDescent="0.2">
      <c r="A58" s="12"/>
      <c r="C58" s="13" t="s">
        <v>30</v>
      </c>
      <c r="D58" s="13"/>
      <c r="E58" s="13"/>
      <c r="F58" s="16" t="s">
        <v>29</v>
      </c>
      <c r="G58" s="4"/>
      <c r="H58" s="25">
        <f>-SUM(F32:F36)</f>
        <v>4690000</v>
      </c>
    </row>
    <row r="59" spans="1:8" x14ac:dyDescent="0.2">
      <c r="A59" s="12"/>
      <c r="C59" s="13"/>
      <c r="D59" s="13"/>
      <c r="E59" s="13"/>
      <c r="F59" s="16"/>
      <c r="G59" s="3"/>
      <c r="H59" s="24"/>
    </row>
    <row r="60" spans="1:8" x14ac:dyDescent="0.2">
      <c r="A60" s="12"/>
      <c r="C60" s="13"/>
      <c r="D60" s="13"/>
      <c r="E60" s="13"/>
      <c r="F60" s="16" t="s">
        <v>34</v>
      </c>
      <c r="G60" s="26">
        <f>+SUM(G52:G58)</f>
        <v>-77694800.479127958</v>
      </c>
      <c r="H60" s="23">
        <f>+SUM(H52:H58)</f>
        <v>940812.47686697543</v>
      </c>
    </row>
    <row r="61" spans="1:8" x14ac:dyDescent="0.2">
      <c r="A61" s="12"/>
      <c r="B61" s="13"/>
      <c r="C61" s="13"/>
      <c r="D61" s="13"/>
      <c r="E61" s="13"/>
      <c r="F61" s="13"/>
      <c r="G61" s="22"/>
      <c r="H61" s="21"/>
    </row>
    <row r="62" spans="1:8" x14ac:dyDescent="0.2">
      <c r="A62" s="17"/>
      <c r="B62" s="18"/>
      <c r="C62" s="18"/>
      <c r="D62" s="18"/>
      <c r="E62" s="18"/>
      <c r="F62" s="18"/>
      <c r="G62" s="18"/>
      <c r="H62" s="19"/>
    </row>
  </sheetData>
  <mergeCells count="7">
    <mergeCell ref="C15:D15"/>
    <mergeCell ref="F15:H15"/>
    <mergeCell ref="B48:G48"/>
    <mergeCell ref="A3:H3"/>
    <mergeCell ref="A4:H4"/>
    <mergeCell ref="C14:D14"/>
    <mergeCell ref="F14:H14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75" workbookViewId="0">
      <selection activeCell="G1" sqref="G1:G2"/>
    </sheetView>
  </sheetViews>
  <sheetFormatPr defaultRowHeight="12.75" x14ac:dyDescent="0.2"/>
  <cols>
    <col min="1" max="1" width="17.140625" customWidth="1"/>
    <col min="2" max="2" width="16.28515625" bestFit="1" customWidth="1"/>
    <col min="3" max="3" width="18.140625" style="8" customWidth="1"/>
    <col min="4" max="4" width="7.42578125" style="8" customWidth="1"/>
    <col min="5" max="5" width="14.42578125" style="8" customWidth="1"/>
    <col min="6" max="6" width="7.42578125" style="8" customWidth="1"/>
    <col min="7" max="7" width="14.42578125" style="8" customWidth="1"/>
    <col min="8" max="9" width="9.140625" style="3"/>
  </cols>
  <sheetData>
    <row r="1" spans="1:9" x14ac:dyDescent="0.2">
      <c r="G1" s="29" t="s">
        <v>35</v>
      </c>
    </row>
    <row r="2" spans="1:9" x14ac:dyDescent="0.2">
      <c r="G2" s="29" t="s">
        <v>36</v>
      </c>
    </row>
    <row r="3" spans="1:9" ht="15.75" x14ac:dyDescent="0.25">
      <c r="A3" s="43" t="s">
        <v>37</v>
      </c>
      <c r="B3" s="43"/>
      <c r="C3" s="43"/>
      <c r="D3" s="43"/>
      <c r="E3" s="43"/>
      <c r="F3" s="43"/>
      <c r="G3" s="43"/>
    </row>
    <row r="7" spans="1:9" x14ac:dyDescent="0.2">
      <c r="C7" s="8" t="s">
        <v>38</v>
      </c>
    </row>
    <row r="8" spans="1:9" x14ac:dyDescent="0.2">
      <c r="C8" s="30" t="s">
        <v>39</v>
      </c>
      <c r="E8" s="8" t="s">
        <v>40</v>
      </c>
      <c r="G8" s="8" t="s">
        <v>41</v>
      </c>
    </row>
    <row r="9" spans="1:9" x14ac:dyDescent="0.2">
      <c r="C9" s="31"/>
    </row>
    <row r="10" spans="1:9" s="32" customFormat="1" ht="38.25" x14ac:dyDescent="0.2">
      <c r="C10" s="33" t="s">
        <v>42</v>
      </c>
      <c r="D10" s="34"/>
      <c r="E10" s="35" t="s">
        <v>43</v>
      </c>
      <c r="F10" s="34"/>
      <c r="G10" s="35" t="s">
        <v>44</v>
      </c>
      <c r="H10" s="36"/>
      <c r="I10" s="36"/>
    </row>
    <row r="11" spans="1:9" x14ac:dyDescent="0.2">
      <c r="C11" s="31"/>
    </row>
    <row r="12" spans="1:9" x14ac:dyDescent="0.2">
      <c r="C12" s="31"/>
    </row>
    <row r="13" spans="1:9" x14ac:dyDescent="0.2">
      <c r="A13" t="s">
        <v>45</v>
      </c>
      <c r="B13" t="s">
        <v>46</v>
      </c>
      <c r="C13" s="31"/>
      <c r="E13" s="8">
        <f>+'Contractual Obligations'!G52</f>
        <v>-77694800.479127958</v>
      </c>
    </row>
    <row r="14" spans="1:9" x14ac:dyDescent="0.2">
      <c r="C14" s="31"/>
    </row>
    <row r="15" spans="1:9" x14ac:dyDescent="0.2">
      <c r="B15" t="s">
        <v>47</v>
      </c>
      <c r="C15" s="31"/>
      <c r="E15" s="8">
        <f>+'Contractual Obligations'!H54</f>
        <v>-16180187.523133025</v>
      </c>
    </row>
    <row r="16" spans="1:9" x14ac:dyDescent="0.2">
      <c r="C16" s="31"/>
    </row>
    <row r="17" spans="1:7" x14ac:dyDescent="0.2">
      <c r="C17" s="31"/>
    </row>
    <row r="18" spans="1:7" x14ac:dyDescent="0.2">
      <c r="C18" s="31"/>
    </row>
    <row r="19" spans="1:7" x14ac:dyDescent="0.2">
      <c r="C19" s="31"/>
    </row>
    <row r="20" spans="1:7" x14ac:dyDescent="0.2">
      <c r="A20" t="s">
        <v>48</v>
      </c>
      <c r="B20" t="s">
        <v>46</v>
      </c>
      <c r="C20" s="37">
        <v>-25000000</v>
      </c>
      <c r="G20" s="8">
        <v>0</v>
      </c>
    </row>
    <row r="21" spans="1:7" x14ac:dyDescent="0.2">
      <c r="C21" s="31"/>
    </row>
    <row r="22" spans="1:7" x14ac:dyDescent="0.2">
      <c r="B22" t="s">
        <v>47</v>
      </c>
      <c r="C22" s="31">
        <f>-(235000*5)-(448000*12)-(490000*12)-1000000-69000</f>
        <v>-13500000</v>
      </c>
      <c r="E22" s="8">
        <v>0</v>
      </c>
      <c r="G22" s="8">
        <v>-14500000</v>
      </c>
    </row>
    <row r="23" spans="1:7" ht="38.25" x14ac:dyDescent="0.2">
      <c r="B23" s="36" t="s">
        <v>49</v>
      </c>
      <c r="C23" s="38">
        <v>3000000</v>
      </c>
      <c r="G23" s="39">
        <f>+C23</f>
        <v>3000000</v>
      </c>
    </row>
    <row r="24" spans="1:7" x14ac:dyDescent="0.2">
      <c r="B24" t="s">
        <v>50</v>
      </c>
      <c r="C24" s="37">
        <f>+SUM(C22:C23)</f>
        <v>-10500000</v>
      </c>
      <c r="G24" s="8">
        <f>+SUM(G22:G23)</f>
        <v>-11500000</v>
      </c>
    </row>
    <row r="25" spans="1:7" x14ac:dyDescent="0.2">
      <c r="C25" s="31"/>
    </row>
    <row r="26" spans="1:7" x14ac:dyDescent="0.2">
      <c r="C26" s="31"/>
    </row>
    <row r="27" spans="1:7" x14ac:dyDescent="0.2">
      <c r="C27" s="31"/>
    </row>
    <row r="28" spans="1:7" x14ac:dyDescent="0.2">
      <c r="A28" t="s">
        <v>51</v>
      </c>
      <c r="C28" s="37">
        <f>-C20</f>
        <v>25000000</v>
      </c>
      <c r="E28" s="8">
        <f>-E13</f>
        <v>77694800.479127958</v>
      </c>
      <c r="G28" s="8">
        <v>0</v>
      </c>
    </row>
    <row r="29" spans="1:7" x14ac:dyDescent="0.2">
      <c r="A29" s="2" t="s">
        <v>52</v>
      </c>
      <c r="C29" s="40"/>
    </row>
    <row r="32" spans="1:7" x14ac:dyDescent="0.2">
      <c r="A32" t="s">
        <v>53</v>
      </c>
      <c r="C32" s="45" t="s">
        <v>54</v>
      </c>
      <c r="D32" s="45"/>
      <c r="E32" s="46"/>
      <c r="F32" s="46"/>
      <c r="G32" s="46"/>
    </row>
  </sheetData>
  <mergeCells count="2">
    <mergeCell ref="A3:G3"/>
    <mergeCell ref="C32:G32"/>
  </mergeCells>
  <phoneticPr fontId="0" type="noConversion"/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Contractual Obligations</vt:lpstr>
      <vt:lpstr>Alternatives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kmiller2</dc:creator>
  <cp:lastModifiedBy>Jan Havlíček</cp:lastModifiedBy>
  <cp:lastPrinted>2001-09-20T18:10:54Z</cp:lastPrinted>
  <dcterms:created xsi:type="dcterms:W3CDTF">2001-09-20T15:46:28Z</dcterms:created>
  <dcterms:modified xsi:type="dcterms:W3CDTF">2023-09-17T15:47:54Z</dcterms:modified>
</cp:coreProperties>
</file>