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C25DC-ADE7-450B-A7F9-AE1FDB866063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H5" i="4"/>
  <c r="A10" i="4"/>
  <c r="F10" i="4"/>
  <c r="G10" i="4"/>
  <c r="H10" i="4"/>
  <c r="C14" i="4"/>
  <c r="D14" i="4"/>
  <c r="E14" i="4"/>
  <c r="F14" i="4"/>
  <c r="G14" i="4"/>
  <c r="H14" i="4"/>
  <c r="A15" i="4"/>
  <c r="F15" i="4"/>
  <c r="G15" i="4"/>
  <c r="H1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A26" i="4"/>
  <c r="F26" i="4"/>
  <c r="G26" i="4"/>
  <c r="H26" i="4"/>
  <c r="A31" i="4"/>
  <c r="F31" i="4"/>
  <c r="G31" i="4"/>
  <c r="H31" i="4"/>
  <c r="A33" i="4"/>
  <c r="F33" i="4"/>
  <c r="G33" i="4"/>
  <c r="H33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<sst xmlns="http://schemas.openxmlformats.org/spreadsheetml/2006/main" count="376" uniqueCount="131">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</sst>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0-4AD7-8DBE-DADD678B22DF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0-4AD7-8DBE-DADD678B22DF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0-4AD7-8DBE-DADD678B22DF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0-4AD7-8DBE-DADD678B22DF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0-4AD7-8DBE-DADD678B22DF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C0-4AD7-8DBE-DADD678B22DF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C0-4AD7-8DBE-DADD678B22DF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C0-4AD7-8DBE-DADD678B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93391"/>
        <c:axId val="1"/>
      </c:lineChart>
      <c:dateAx>
        <c:axId val="482793391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82793391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0553059665704204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57FC255F-D6A6-44EE-1FB8-76572BC0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51</xdr:row>
      <xdr:rowOff>104775</xdr:rowOff>
    </xdr:from>
    <xdr:to>
      <xdr:col>4</xdr:col>
      <xdr:colOff>533400</xdr:colOff>
      <xdr:row>51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0C9427D6-0D3D-BAC2-995E-236F854BDAAD}"/>
            </a:ext>
          </a:extLst>
        </xdr:cNvPr>
        <xdr:cNvSpPr>
          <a:spLocks noChangeShapeType="1"/>
        </xdr:cNvSpPr>
      </xdr:nvSpPr>
      <xdr:spPr bwMode="auto">
        <a:xfrm flipH="1">
          <a:off x="2533650" y="9477375"/>
          <a:ext cx="3895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49</xdr:row>
      <xdr:rowOff>28575</xdr:rowOff>
    </xdr:from>
    <xdr:to>
      <xdr:col>4</xdr:col>
      <xdr:colOff>0</xdr:colOff>
      <xdr:row>50</xdr:row>
      <xdr:rowOff>28575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CECBFA10-DD04-7B75-402C-522D5163520C}"/>
            </a:ext>
          </a:extLst>
        </xdr:cNvPr>
        <xdr:cNvSpPr>
          <a:spLocks noChangeArrowheads="1"/>
        </xdr:cNvSpPr>
      </xdr:nvSpPr>
      <xdr:spPr bwMode="auto">
        <a:xfrm>
          <a:off x="2495550" y="9077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3</xdr:col>
      <xdr:colOff>1733550</xdr:colOff>
      <xdr:row>48</xdr:row>
      <xdr:rowOff>66675</xdr:rowOff>
    </xdr:from>
    <xdr:to>
      <xdr:col>4</xdr:col>
      <xdr:colOff>114300</xdr:colOff>
      <xdr:row>51</xdr:row>
      <xdr:rowOff>19050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DAE3C5EA-5803-88CE-191D-AD77A837BABE}"/>
            </a:ext>
          </a:extLst>
        </xdr:cNvPr>
        <xdr:cNvSpPr>
          <a:spLocks noChangeShapeType="1"/>
        </xdr:cNvSpPr>
      </xdr:nvSpPr>
      <xdr:spPr bwMode="auto">
        <a:xfrm flipH="1" flipV="1">
          <a:off x="5457825" y="895350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45</xdr:row>
      <xdr:rowOff>0</xdr:rowOff>
    </xdr:from>
    <xdr:to>
      <xdr:col>4</xdr:col>
      <xdr:colOff>352425</xdr:colOff>
      <xdr:row>48</xdr:row>
      <xdr:rowOff>47625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56C5C3C1-AD12-2F9A-D13F-54A4DB7A04D5}"/>
            </a:ext>
          </a:extLst>
        </xdr:cNvPr>
        <xdr:cNvSpPr>
          <a:spLocks noChangeArrowheads="1"/>
        </xdr:cNvSpPr>
      </xdr:nvSpPr>
      <xdr:spPr bwMode="auto">
        <a:xfrm>
          <a:off x="3514725" y="84010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51</xdr:row>
      <xdr:rowOff>133350</xdr:rowOff>
    </xdr:from>
    <xdr:to>
      <xdr:col>4</xdr:col>
      <xdr:colOff>9525</xdr:colOff>
      <xdr:row>52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232FC168-127A-F72A-C18C-FEB5963A6246}"/>
            </a:ext>
          </a:extLst>
        </xdr:cNvPr>
        <xdr:cNvSpPr>
          <a:spLocks noChangeArrowheads="1"/>
        </xdr:cNvSpPr>
      </xdr:nvSpPr>
      <xdr:spPr bwMode="auto">
        <a:xfrm>
          <a:off x="2505075" y="95059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50</xdr:row>
      <xdr:rowOff>57150</xdr:rowOff>
    </xdr:from>
    <xdr:to>
      <xdr:col>4</xdr:col>
      <xdr:colOff>533400</xdr:colOff>
      <xdr:row>50</xdr:row>
      <xdr:rowOff>57150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58F944B7-D517-AF7F-EF27-714EC71A1989}"/>
            </a:ext>
          </a:extLst>
        </xdr:cNvPr>
        <xdr:cNvSpPr>
          <a:spLocks noChangeShapeType="1"/>
        </xdr:cNvSpPr>
      </xdr:nvSpPr>
      <xdr:spPr bwMode="auto">
        <a:xfrm flipH="1">
          <a:off x="2552700" y="9267825"/>
          <a:ext cx="387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50</xdr:row>
      <xdr:rowOff>66675</xdr:rowOff>
    </xdr:from>
    <xdr:to>
      <xdr:col>4</xdr:col>
      <xdr:colOff>285750</xdr:colOff>
      <xdr:row>51</xdr:row>
      <xdr:rowOff>104775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812DA2A-4DEB-D5F1-9178-A05CF0903216}"/>
            </a:ext>
          </a:extLst>
        </xdr:cNvPr>
        <xdr:cNvSpPr>
          <a:spLocks/>
        </xdr:cNvSpPr>
      </xdr:nvSpPr>
      <xdr:spPr bwMode="auto">
        <a:xfrm>
          <a:off x="5991225" y="9277350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0.70039</cdr:x>
      <cdr:y>0.38359</cdr:y>
    </cdr:from>
    <cdr:to>
      <cdr:x>0.70039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5C28A03E-ED9A-E21B-7C3C-5F0BEA01A0D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268157" y="1680232"/>
          <a:ext cx="0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0.60825</cdr:x>
      <cdr:y>0.31072</cdr:y>
    </cdr:from>
    <cdr:to>
      <cdr:x>0.78907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EEABD3FB-413B-017B-859B-2579A1835F1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2352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37197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111</v>
      </c>
      <c r="M8" s="204" t="s">
        <v>109</v>
      </c>
      <c r="N8" s="201" t="s">
        <v>32</v>
      </c>
      <c r="O8" s="201" t="s">
        <v>30</v>
      </c>
      <c r="P8" s="201" t="s">
        <v>107</v>
      </c>
      <c r="Q8" s="200" t="s">
        <v>110</v>
      </c>
      <c r="R8" s="200"/>
      <c r="S8" s="200" t="s">
        <v>112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122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107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123</v>
      </c>
      <c r="X9" s="206" t="s">
        <v>127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118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107</v>
      </c>
      <c r="Q10" s="206" t="s">
        <v>106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117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103</v>
      </c>
      <c r="M11" s="210" t="s">
        <v>78</v>
      </c>
      <c r="N11" s="207" t="s">
        <v>32</v>
      </c>
      <c r="O11" s="207" t="s">
        <v>30</v>
      </c>
      <c r="P11" s="207" t="s">
        <v>119</v>
      </c>
      <c r="Q11" s="206" t="s">
        <v>86</v>
      </c>
      <c r="R11" s="206" t="s">
        <v>48</v>
      </c>
      <c r="S11" s="206" t="s">
        <v>113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103</v>
      </c>
      <c r="M12" s="210" t="s">
        <v>78</v>
      </c>
      <c r="N12" s="207" t="s">
        <v>32</v>
      </c>
      <c r="O12" s="207" t="s">
        <v>30</v>
      </c>
      <c r="P12" s="207" t="s">
        <v>119</v>
      </c>
      <c r="Q12" s="206" t="s">
        <v>86</v>
      </c>
      <c r="R12" s="206" t="s">
        <v>48</v>
      </c>
      <c r="S12" s="206" t="s">
        <v>113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103</v>
      </c>
      <c r="M13" s="210" t="s">
        <v>78</v>
      </c>
      <c r="N13" s="207" t="s">
        <v>32</v>
      </c>
      <c r="O13" s="207" t="s">
        <v>30</v>
      </c>
      <c r="P13" s="207" t="s">
        <v>119</v>
      </c>
      <c r="Q13" s="206" t="s">
        <v>86</v>
      </c>
      <c r="R13" s="206" t="s">
        <v>48</v>
      </c>
      <c r="S13" s="206" t="s">
        <v>113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118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107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130</v>
      </c>
      <c r="X14" s="206" t="s">
        <v>121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118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107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130</v>
      </c>
      <c r="X15" s="206" t="s">
        <v>121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102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115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102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116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105</v>
      </c>
      <c r="N18" s="207" t="s">
        <v>32</v>
      </c>
      <c r="O18" s="207" t="s">
        <v>30</v>
      </c>
      <c r="P18" s="207" t="s">
        <v>107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124</v>
      </c>
      <c r="X18" s="206" t="s">
        <v>129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107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125</v>
      </c>
      <c r="X19" s="206" t="s">
        <v>128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107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126</v>
      </c>
      <c r="X20" s="206" t="s">
        <v>128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114</v>
      </c>
      <c r="M21" s="210" t="s">
        <v>78</v>
      </c>
      <c r="N21" s="207"/>
      <c r="O21" s="207"/>
      <c r="P21" s="207" t="s">
        <v>114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38" style="9" customWidth="1"/>
    <col min="5" max="5" width="27" style="9" customWidth="1"/>
    <col min="6" max="6" width="15" style="10" customWidth="1"/>
    <col min="7" max="7" width="16.6640625" style="10" customWidth="1"/>
    <col min="8" max="8" width="21" style="134" customWidth="1"/>
    <col min="9" max="9" width="14" style="10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H1" s="185" t="s">
        <v>87</v>
      </c>
    </row>
    <row r="2" spans="1:9" ht="19.5" x14ac:dyDescent="0.25">
      <c r="A2" s="159" t="s">
        <v>51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1"/>
      <c r="H4" s="167"/>
    </row>
    <row r="5" spans="1:9" ht="14.25" x14ac:dyDescent="0.2">
      <c r="G5" s="142" t="s">
        <v>73</v>
      </c>
      <c r="H5" s="143">
        <f>'Detail by Turbine'!K3</f>
        <v>37225</v>
      </c>
    </row>
    <row r="6" spans="1:9" ht="60.7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91</v>
      </c>
      <c r="I6" s="13" t="s">
        <v>44</v>
      </c>
    </row>
    <row r="7" spans="1:9" s="18" customFormat="1" ht="24.95" customHeight="1" x14ac:dyDescent="0.2">
      <c r="A7" s="178" t="s">
        <v>90</v>
      </c>
      <c r="C7" s="19"/>
      <c r="E7" s="19"/>
      <c r="F7" s="38"/>
      <c r="G7" s="38"/>
      <c r="H7" s="152"/>
      <c r="I7" s="19"/>
    </row>
    <row r="8" spans="1:9" s="18" customFormat="1" ht="9.9499999999999993" customHeight="1" x14ac:dyDescent="0.2">
      <c r="A8" s="17"/>
      <c r="C8" s="19"/>
      <c r="E8" s="19"/>
      <c r="F8" s="195"/>
      <c r="G8" s="195"/>
      <c r="H8" s="196"/>
      <c r="I8" s="19"/>
    </row>
    <row r="9" spans="1:9" s="18" customFormat="1" ht="12.75" customHeight="1" x14ac:dyDescent="0.2">
      <c r="A9" s="214"/>
      <c r="C9" s="19"/>
      <c r="E9" s="19"/>
      <c r="F9" s="39"/>
      <c r="G9" s="39"/>
      <c r="H9" s="194"/>
      <c r="I9" s="19"/>
    </row>
    <row r="10" spans="1:9" s="17" customFormat="1" x14ac:dyDescent="0.2">
      <c r="A10" s="51">
        <f>SUM(A9:A9)</f>
        <v>0</v>
      </c>
      <c r="C10" s="29"/>
      <c r="D10" s="30" t="s">
        <v>54</v>
      </c>
      <c r="E10" s="29"/>
      <c r="F10" s="40">
        <f>SUM(F9:F9)</f>
        <v>0</v>
      </c>
      <c r="G10" s="40">
        <f>SUM(G9:G9)</f>
        <v>0</v>
      </c>
      <c r="H10" s="40">
        <f>SUM(H9:H9)</f>
        <v>0</v>
      </c>
      <c r="I10" s="29"/>
    </row>
    <row r="11" spans="1:9" ht="5.0999999999999996" customHeight="1" x14ac:dyDescent="0.2">
      <c r="A11" s="10"/>
      <c r="E11" s="10"/>
      <c r="F11" s="41"/>
      <c r="G11" s="41"/>
      <c r="H11" s="153"/>
    </row>
    <row r="12" spans="1:9" s="21" customFormat="1" ht="24.95" customHeight="1" x14ac:dyDescent="0.2">
      <c r="A12" s="179" t="s">
        <v>82</v>
      </c>
      <c r="C12" s="22"/>
      <c r="E12" s="22"/>
      <c r="F12" s="42"/>
      <c r="G12" s="42"/>
      <c r="H12" s="154"/>
      <c r="I12" s="22"/>
    </row>
    <row r="13" spans="1:9" s="21" customFormat="1" ht="9.9499999999999993" customHeight="1" x14ac:dyDescent="0.2">
      <c r="A13" s="22"/>
      <c r="C13" s="22"/>
      <c r="E13" s="22"/>
      <c r="F13" s="42"/>
      <c r="G13" s="42"/>
      <c r="H13" s="154"/>
      <c r="I13" s="22"/>
    </row>
    <row r="14" spans="1:9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1" t="str">
        <f>'Detail by Turbine'!S8</f>
        <v>Columbia / Longview</v>
      </c>
      <c r="E14" s="22" t="str">
        <f>+'Detail by Turbine'!M8</f>
        <v>$16.5MM on 2/16/01</v>
      </c>
      <c r="F14" s="43">
        <f>'Detail by Turbine'!T8</f>
        <v>39.200000000000003</v>
      </c>
      <c r="G14" s="43">
        <f>'Detail by Turbine'!U8</f>
        <v>14.504000000000005</v>
      </c>
      <c r="H14" s="43">
        <f>'Detail by Turbine'!V8</f>
        <v>10.192000000000002</v>
      </c>
      <c r="I14" s="22" t="s">
        <v>35</v>
      </c>
    </row>
    <row r="15" spans="1:9" s="21" customFormat="1" x14ac:dyDescent="0.2">
      <c r="A15" s="52">
        <f>SUM(A14)</f>
        <v>1</v>
      </c>
      <c r="B15" s="20"/>
      <c r="C15" s="32"/>
      <c r="D15" s="33" t="s">
        <v>55</v>
      </c>
      <c r="E15" s="32"/>
      <c r="F15" s="44">
        <f>SUM(F14)</f>
        <v>39.200000000000003</v>
      </c>
      <c r="G15" s="44">
        <f>SUM(G14)</f>
        <v>14.504000000000005</v>
      </c>
      <c r="H15" s="44">
        <f>SUM(H14)</f>
        <v>10.192000000000002</v>
      </c>
      <c r="I15" s="32"/>
    </row>
    <row r="16" spans="1:9" s="21" customFormat="1" x14ac:dyDescent="0.2">
      <c r="A16" s="10"/>
      <c r="B16" s="9"/>
      <c r="C16" s="10"/>
      <c r="D16" s="9"/>
      <c r="E16" s="10"/>
      <c r="F16" s="41"/>
      <c r="G16" s="41"/>
      <c r="H16" s="153"/>
      <c r="I16" s="10"/>
    </row>
    <row r="17" spans="1:9" s="20" customFormat="1" ht="15" x14ac:dyDescent="0.2">
      <c r="A17" s="180" t="s">
        <v>83</v>
      </c>
      <c r="B17" s="15"/>
      <c r="C17" s="16"/>
      <c r="D17" s="15"/>
      <c r="E17" s="16"/>
      <c r="F17" s="45"/>
      <c r="G17" s="45"/>
      <c r="H17" s="155"/>
      <c r="I17" s="16"/>
    </row>
    <row r="18" spans="1:9" ht="5.0999999999999996" customHeight="1" x14ac:dyDescent="0.2">
      <c r="A18" s="14"/>
      <c r="B18" s="15"/>
      <c r="C18" s="16"/>
      <c r="D18" s="15"/>
      <c r="E18" s="16"/>
      <c r="F18" s="45"/>
      <c r="G18" s="45"/>
      <c r="H18" s="155"/>
      <c r="I18" s="16"/>
    </row>
    <row r="19" spans="1:9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5" t="str">
        <f>'Detail by Turbine'!S10</f>
        <v>Unassigned</v>
      </c>
      <c r="E19" s="193" t="str">
        <f>+'Detail by Turbine'!M10</f>
        <v>Analyzing</v>
      </c>
      <c r="F19" s="45">
        <f>'Detail by Turbine'!T10</f>
        <v>24.506</v>
      </c>
      <c r="G19" s="45">
        <f>'Detail by Turbine'!U10</f>
        <v>24.506200000000003</v>
      </c>
      <c r="H19" s="155">
        <f>'Detail by Turbine'!V10</f>
        <v>24.506</v>
      </c>
      <c r="I19" s="16" t="s">
        <v>9</v>
      </c>
    </row>
    <row r="20" spans="1:9" s="21" customFormat="1" x14ac:dyDescent="0.2">
      <c r="A20" s="16">
        <v>3</v>
      </c>
      <c r="B20" s="15" t="s">
        <v>43</v>
      </c>
      <c r="C20" s="16" t="str">
        <f>'Detail by Turbine'!P11</f>
        <v>EEL</v>
      </c>
      <c r="D20" s="15" t="str">
        <f>'Detail by Turbine'!S11</f>
        <v>Arcos</v>
      </c>
      <c r="E20" s="193" t="str">
        <f>+'Detail by Turbine'!M11</f>
        <v>Analyzing</v>
      </c>
      <c r="F20" s="45">
        <f>SUM('Detail by Turbine'!T11:T13)</f>
        <v>250.25</v>
      </c>
      <c r="G20" s="45">
        <f>SUM('Detail by Turbine'!U11:U13)</f>
        <v>212.71250000000009</v>
      </c>
      <c r="H20" s="155">
        <f>SUM('Detail by Turbine'!V11:V13)</f>
        <v>202.45225000000005</v>
      </c>
      <c r="I20" s="16" t="s">
        <v>9</v>
      </c>
    </row>
    <row r="21" spans="1:9" s="21" customFormat="1" x14ac:dyDescent="0.2">
      <c r="A21" s="16">
        <v>2</v>
      </c>
      <c r="B21" s="15" t="s">
        <v>10</v>
      </c>
      <c r="C21" s="16" t="str">
        <f>'Detail by Turbine'!P14</f>
        <v>EA</v>
      </c>
      <c r="D21" s="15" t="str">
        <f>'Detail by Turbine'!S14</f>
        <v>Unassigned</v>
      </c>
      <c r="E21" s="193" t="str">
        <f>IF(ISNA('Detail by Turbine'!M14),"-",'Detail by Turbine'!M14)</f>
        <v>Analyzing</v>
      </c>
      <c r="F21" s="45">
        <f>SUM('Detail by Turbine'!T14:T15)</f>
        <v>34.5</v>
      </c>
      <c r="G21" s="45">
        <f>SUM('Detail by Turbine'!U14:U15)</f>
        <v>34.5</v>
      </c>
      <c r="H21" s="155">
        <f>SUM('Detail by Turbine'!V14:V15)</f>
        <v>34.5</v>
      </c>
      <c r="I21" s="16" t="s">
        <v>9</v>
      </c>
    </row>
    <row r="22" spans="1:9" s="21" customFormat="1" x14ac:dyDescent="0.2">
      <c r="A22" s="16">
        <v>1</v>
      </c>
      <c r="B22" s="15" t="s">
        <v>101</v>
      </c>
      <c r="C22" s="16" t="str">
        <f>'Detail by Turbine'!P18</f>
        <v>EA</v>
      </c>
      <c r="D22" s="15" t="str">
        <f>'Detail by Turbine'!S18</f>
        <v>Unassigned</v>
      </c>
      <c r="E22" s="193" t="str">
        <f>+'Detail by Turbine'!M18</f>
        <v>$2.5MM on 1/31/01</v>
      </c>
      <c r="F22" s="45">
        <f>'Detail by Turbine'!T18</f>
        <v>37.170180000000002</v>
      </c>
      <c r="G22" s="45">
        <f>SUM('Detail by Turbine'!U18:U18)</f>
        <v>37.170180000000002</v>
      </c>
      <c r="H22" s="155">
        <f>SUM('Detail by Turbine'!V18:V18)</f>
        <v>37.170180000000002</v>
      </c>
      <c r="I22" s="16" t="s">
        <v>9</v>
      </c>
    </row>
    <row r="23" spans="1:9" s="21" customFormat="1" x14ac:dyDescent="0.2">
      <c r="A23" s="16">
        <v>3</v>
      </c>
      <c r="B23" s="15" t="s">
        <v>101</v>
      </c>
      <c r="C23" s="16" t="str">
        <f>'Detail by Turbine'!P19</f>
        <v>EA</v>
      </c>
      <c r="D23" s="15" t="str">
        <f>'Detail by Turbine'!S19</f>
        <v>Unassigned</v>
      </c>
      <c r="E23" s="193" t="str">
        <f>+'Detail by Turbine'!M19</f>
        <v>Analyzing</v>
      </c>
      <c r="F23" s="45">
        <f>SUM('Detail by Turbine'!T19:T20)+'Detail by Turbine'!T9</f>
        <v>104.79097999999999</v>
      </c>
      <c r="G23" s="45">
        <f>SUM('Detail by Turbine'!U19:U20)+'Detail by Turbine'!U9</f>
        <v>56.784464</v>
      </c>
      <c r="H23" s="45">
        <f>SUM('Detail by Turbine'!V19:V20)+'Detail by Turbine'!V9</f>
        <v>104.79097999999999</v>
      </c>
      <c r="I23" s="16" t="s">
        <v>9</v>
      </c>
    </row>
    <row r="24" spans="1:9" s="21" customFormat="1" x14ac:dyDescent="0.2">
      <c r="A24" s="16">
        <v>2</v>
      </c>
      <c r="B24" s="15" t="s">
        <v>94</v>
      </c>
      <c r="C24" s="16" t="str">
        <f>+'Detail by Turbine'!P16</f>
        <v>EGM</v>
      </c>
      <c r="D24" s="15" t="str">
        <f>'Detail by Turbine'!S16</f>
        <v>Unassigned</v>
      </c>
      <c r="E24" s="193" t="str">
        <f>+'Detail by Turbine'!M16</f>
        <v>Analyzing</v>
      </c>
      <c r="F24" s="45">
        <f>SUM('Detail by Turbine'!T16:T17)</f>
        <v>13</v>
      </c>
      <c r="G24" s="45">
        <f>SUM('Detail by Turbine'!U16:U17)</f>
        <v>13</v>
      </c>
      <c r="H24" s="155">
        <f>SUM('Detail by Turbine'!V16:V17)</f>
        <v>13</v>
      </c>
      <c r="I24" s="16" t="s">
        <v>9</v>
      </c>
    </row>
    <row r="25" spans="1:9" s="21" customFormat="1" x14ac:dyDescent="0.2">
      <c r="A25" s="54">
        <v>1</v>
      </c>
      <c r="B25" s="15" t="s">
        <v>5</v>
      </c>
      <c r="C25" s="16" t="str">
        <f>+'Detail by Turbine'!P21</f>
        <v>PGE</v>
      </c>
      <c r="D25" s="15" t="str">
        <f>'Detail by Turbine'!S21</f>
        <v>Unassigned</v>
      </c>
      <c r="E25" s="193" t="str">
        <f>+'Detail by Turbine'!M21</f>
        <v>Analyzing</v>
      </c>
      <c r="F25" s="46">
        <f>'Detail by Turbine'!T21</f>
        <v>0</v>
      </c>
      <c r="G25" s="46">
        <f>'Detail by Turbine'!U21</f>
        <v>0</v>
      </c>
      <c r="H25" s="156">
        <f>'Detail by Turbine'!V21</f>
        <v>0</v>
      </c>
      <c r="I25" s="16" t="s">
        <v>9</v>
      </c>
    </row>
    <row r="26" spans="1:9" s="15" customFormat="1" x14ac:dyDescent="0.2">
      <c r="A26" s="53">
        <f>SUM(A19:A25)</f>
        <v>13</v>
      </c>
      <c r="C26" s="16"/>
      <c r="D26" s="34" t="s">
        <v>56</v>
      </c>
      <c r="E26" s="53"/>
      <c r="F26" s="47">
        <f>SUM(F19:F25)</f>
        <v>464.21715999999998</v>
      </c>
      <c r="G26" s="47">
        <f>SUM(G19:G25)</f>
        <v>378.67334400000016</v>
      </c>
      <c r="H26" s="47">
        <f>SUM(H19:H25)</f>
        <v>416.41941000000003</v>
      </c>
      <c r="I26" s="16"/>
    </row>
    <row r="27" spans="1:9" ht="5.0999999999999996" customHeight="1" x14ac:dyDescent="0.2">
      <c r="A27" s="10"/>
      <c r="E27" s="10"/>
      <c r="F27" s="41"/>
      <c r="G27" s="41"/>
      <c r="H27" s="153"/>
    </row>
    <row r="28" spans="1:9" s="24" customFormat="1" ht="24.95" customHeight="1" x14ac:dyDescent="0.2">
      <c r="A28" s="181" t="s">
        <v>81</v>
      </c>
      <c r="C28" s="25"/>
      <c r="F28" s="48"/>
      <c r="G28" s="48"/>
      <c r="H28" s="157"/>
      <c r="I28" s="25"/>
    </row>
    <row r="29" spans="1:9" s="24" customFormat="1" ht="9.9499999999999993" customHeight="1" x14ac:dyDescent="0.2">
      <c r="A29" s="25"/>
      <c r="C29" s="25"/>
      <c r="E29" s="25"/>
      <c r="F29" s="48"/>
      <c r="G29" s="48"/>
      <c r="H29" s="157"/>
      <c r="I29" s="25"/>
    </row>
    <row r="30" spans="1:9" s="24" customFormat="1" x14ac:dyDescent="0.2">
      <c r="A30" s="57"/>
      <c r="C30" s="25"/>
      <c r="E30" s="25"/>
      <c r="F30" s="49"/>
      <c r="G30" s="49"/>
      <c r="H30" s="158"/>
      <c r="I30" s="16"/>
    </row>
    <row r="31" spans="1:9" s="24" customFormat="1" x14ac:dyDescent="0.2">
      <c r="A31" s="56">
        <f>SUM(A30:A30)</f>
        <v>0</v>
      </c>
      <c r="C31" s="25"/>
      <c r="D31" s="35" t="s">
        <v>57</v>
      </c>
      <c r="E31" s="35"/>
      <c r="F31" s="50">
        <f>SUM(F30:F30)</f>
        <v>0</v>
      </c>
      <c r="G31" s="50">
        <f>SUM(G30:G30)</f>
        <v>0</v>
      </c>
      <c r="H31" s="50">
        <f>SUM(H30:H30)</f>
        <v>0</v>
      </c>
      <c r="I31" s="25"/>
    </row>
    <row r="32" spans="1:9" ht="5.0999999999999996" customHeight="1" x14ac:dyDescent="0.2">
      <c r="A32" s="10"/>
      <c r="E32" s="10"/>
      <c r="F32" s="41"/>
      <c r="G32" s="41"/>
      <c r="H32" s="153"/>
    </row>
    <row r="33" spans="1:8" ht="13.5" thickBot="1" x14ac:dyDescent="0.25">
      <c r="A33" s="55">
        <f>+A31+A26+A15+A10</f>
        <v>14</v>
      </c>
      <c r="B33" s="36" t="s">
        <v>74</v>
      </c>
      <c r="D33" s="37" t="s">
        <v>58</v>
      </c>
      <c r="E33" s="37"/>
      <c r="F33" s="184">
        <f>+F31+F26+F15+F10</f>
        <v>503.41715999999997</v>
      </c>
      <c r="G33" s="184">
        <f>+G26+G15+G10</f>
        <v>393.17734400000018</v>
      </c>
      <c r="H33" s="184">
        <f>+H26+H15+H10</f>
        <v>426.61141000000003</v>
      </c>
    </row>
    <row r="34" spans="1:8" ht="15.75" thickTop="1" x14ac:dyDescent="0.2">
      <c r="A34" s="1"/>
      <c r="G34" s="192"/>
    </row>
    <row r="35" spans="1:8" ht="8.25" customHeight="1" x14ac:dyDescent="0.2"/>
    <row r="36" spans="1:8" ht="18" x14ac:dyDescent="0.25">
      <c r="A36" s="133" t="s">
        <v>72</v>
      </c>
    </row>
    <row r="37" spans="1:8" x14ac:dyDescent="0.2">
      <c r="A37" s="36" t="s">
        <v>77</v>
      </c>
    </row>
    <row r="41" spans="1:8" x14ac:dyDescent="0.2">
      <c r="F41" s="28"/>
    </row>
    <row r="65" spans="1:5" ht="14.25" x14ac:dyDescent="0.2">
      <c r="A65" s="187" t="s">
        <v>92</v>
      </c>
      <c r="E65" s="19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37197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176" t="str">
        <f>+'Summary by Status'!E21</f>
        <v>Analyzing</v>
      </c>
      <c r="F8" s="7">
        <f>+'Summary by Status'!F21</f>
        <v>34.5</v>
      </c>
      <c r="G8" s="7">
        <f>+'Summary by Status'!G21</f>
        <v>34.5</v>
      </c>
      <c r="H8" s="7">
        <f>+'Summary by Status'!H21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176" t="str">
        <f>+'Summary by Status'!E19</f>
        <v>Analyzing</v>
      </c>
      <c r="F10" s="7">
        <f>+'Summary by Status'!F19</f>
        <v>24.506</v>
      </c>
      <c r="G10" s="7">
        <f>+'Summary by Status'!G19</f>
        <v>24.506200000000003</v>
      </c>
      <c r="H10" s="7">
        <f>+'Summary by Status'!H19</f>
        <v>24.506</v>
      </c>
      <c r="I10" s="2" t="str">
        <f>+'Summary by Status'!I19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Unassigned</v>
      </c>
      <c r="E12" s="176" t="str">
        <f>+'Summary by Status'!E23</f>
        <v>Analyzing</v>
      </c>
      <c r="F12" s="7">
        <f>+'Summary by Status'!F23</f>
        <v>104.79097999999999</v>
      </c>
      <c r="G12" s="7">
        <f>+'Summary by Status'!G23</f>
        <v>56.784464</v>
      </c>
      <c r="H12" s="7">
        <f>+'Summary by Status'!H23</f>
        <v>104.79097999999999</v>
      </c>
      <c r="I12" s="2" t="str">
        <f>+'Summary by Status'!I23</f>
        <v>Available</v>
      </c>
    </row>
    <row r="13" spans="1:9" s="18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EA</v>
      </c>
      <c r="D13" s="3" t="str">
        <f>+'Summary by Status'!D22</f>
        <v>Unassigned</v>
      </c>
      <c r="E13" s="176" t="str">
        <f>+'Summary by Status'!E22</f>
        <v>$2.5MM on 1/31/01</v>
      </c>
      <c r="F13" s="7">
        <f>+'Summary by Status'!F22</f>
        <v>37.170180000000002</v>
      </c>
      <c r="G13" s="7">
        <f>+'Summary by Status'!G22</f>
        <v>37.170180000000002</v>
      </c>
      <c r="H13" s="7">
        <f>+'Summary by Status'!H22</f>
        <v>37.170180000000002</v>
      </c>
      <c r="I13" s="2" t="str">
        <f>+'Summary by Status'!I22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176" t="str">
        <f>+'Summary by Status'!E14</f>
        <v>$16.5MM on 2/16/01</v>
      </c>
      <c r="F15" s="7">
        <f>+'Summary by Status'!F14</f>
        <v>39.200000000000003</v>
      </c>
      <c r="G15" s="7">
        <f>+'Summary by Status'!G14</f>
        <v>14.504000000000005</v>
      </c>
      <c r="H15" s="7">
        <f>+'Summary by Status'!H14</f>
        <v>10.192000000000002</v>
      </c>
      <c r="I15" s="2" t="str">
        <f>+'Summary by Status'!I14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176" t="str">
        <f>+'Summary by Status'!E20</f>
        <v>Analyzing</v>
      </c>
      <c r="F17" s="7">
        <f>+'Summary by Status'!F20</f>
        <v>250.25</v>
      </c>
      <c r="G17" s="7">
        <f>+'Summary by Status'!G20</f>
        <v>212.71250000000009</v>
      </c>
      <c r="H17" s="7">
        <f>+'Summary by Status'!H20</f>
        <v>202.45225000000005</v>
      </c>
      <c r="I17" s="2" t="str">
        <f>+'Summary by Status'!I20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176" t="str">
        <f>+'Summary by Status'!E24</f>
        <v>Analyzing</v>
      </c>
      <c r="F19" s="7">
        <f>+'Summary by Status'!F24</f>
        <v>13</v>
      </c>
      <c r="G19" s="7">
        <f>+'Summary by Status'!G24</f>
        <v>13</v>
      </c>
      <c r="H19" s="7">
        <f>+'Summary by Status'!H24</f>
        <v>13</v>
      </c>
      <c r="I19" s="2" t="str">
        <f>+'Summary by Status'!I24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176" t="str">
        <f>+'Summary by Status'!E25</f>
        <v>Analyzing</v>
      </c>
      <c r="F21" s="7">
        <f>+'Summary by Status'!F25</f>
        <v>0</v>
      </c>
      <c r="G21" s="7">
        <f>+'Summary by Status'!G25</f>
        <v>0</v>
      </c>
      <c r="H21" s="7">
        <f>+'Summary by Status'!H25</f>
        <v>0</v>
      </c>
      <c r="I21" s="2" t="str">
        <f>+'Summary by Status'!I25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14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Status'!A33</f>
        <v>14</v>
      </c>
      <c r="E25" s="134" t="s">
        <v>95</v>
      </c>
      <c r="F25" s="146">
        <f>+'Summary by Status'!F33</f>
        <v>503.41715999999997</v>
      </c>
      <c r="G25" s="146">
        <f>+'Summary by Status'!G33</f>
        <v>393.17734400000018</v>
      </c>
      <c r="H25" s="146">
        <f>+'Summary by Status'!H33</f>
        <v>426.61141000000003</v>
      </c>
    </row>
    <row r="26" spans="1:9" x14ac:dyDescent="0.2">
      <c r="A26" s="146">
        <f>+A24-A25</f>
        <v>0</v>
      </c>
      <c r="E26" s="134" t="s">
        <v>96</v>
      </c>
      <c r="F26" s="146">
        <f>+F24-F25</f>
        <v>0</v>
      </c>
      <c r="G26" s="146">
        <f>+G24-G25</f>
        <v>0</v>
      </c>
      <c r="H26" s="146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37197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119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176" t="str">
        <f>+'Summary by Status'!E20</f>
        <v>Analyzing</v>
      </c>
      <c r="F8" s="151" t="str">
        <f>+'Summary by Status'!D20</f>
        <v>Arcos</v>
      </c>
      <c r="G8" s="182">
        <f>+'Summary by Status'!F20</f>
        <v>250.25</v>
      </c>
      <c r="H8" s="182">
        <f>+'Summary by Status'!G20</f>
        <v>212.71250000000009</v>
      </c>
      <c r="I8" s="183">
        <f>+'Summary by Status'!H20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120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107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176" t="str">
        <f>+'Summary by Status'!E19</f>
        <v>Analyzing</v>
      </c>
      <c r="F12" s="151" t="str">
        <f>+'Summary by Status'!D19</f>
        <v>Unassigned</v>
      </c>
      <c r="G12" s="7">
        <f>+'Summary by Status'!F19</f>
        <v>24.506</v>
      </c>
      <c r="H12" s="7">
        <f>+'Summary by Status'!G19</f>
        <v>24.506200000000003</v>
      </c>
      <c r="I12" s="177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176" t="str">
        <f>+'Summary by Status'!E14</f>
        <v>$16.5MM on 2/16/01</v>
      </c>
      <c r="F13" s="151" t="str">
        <f>+'Summary by Status'!D14</f>
        <v>Columbia / Longview</v>
      </c>
      <c r="G13" s="7">
        <f>+'Summary by Status'!F14</f>
        <v>39.200000000000003</v>
      </c>
      <c r="H13" s="7">
        <f>+'Summary by Status'!G14</f>
        <v>14.504000000000005</v>
      </c>
      <c r="I13" s="177">
        <f>+'Summary by Status'!H14</f>
        <v>10.192000000000002</v>
      </c>
    </row>
    <row r="14" spans="1:9" s="3" customFormat="1" x14ac:dyDescent="0.2">
      <c r="A14" s="10">
        <f>+'Summary by Status'!A21</f>
        <v>2</v>
      </c>
      <c r="B14" s="9" t="str">
        <f>+'Summary by Status'!B21</f>
        <v>11N1</v>
      </c>
      <c r="C14" s="10" t="str">
        <f>+'Summary by Status'!C21</f>
        <v>EA</v>
      </c>
      <c r="D14" s="10" t="str">
        <f>+'Summary by Status'!I21</f>
        <v>Available</v>
      </c>
      <c r="E14" s="10" t="str">
        <f>+'Summary by Status'!E21</f>
        <v>Analyzing</v>
      </c>
      <c r="F14" s="135" t="str">
        <f>+'Summary by Status'!D21</f>
        <v>Unassigned</v>
      </c>
      <c r="G14" s="226">
        <f>+'Summary by Status'!F21</f>
        <v>34.5</v>
      </c>
      <c r="H14" s="226">
        <f>+'Summary by Status'!G21</f>
        <v>34.5</v>
      </c>
      <c r="I14" s="177">
        <f>+'Summary by Status'!H21</f>
        <v>34.5</v>
      </c>
    </row>
    <row r="15" spans="1:9" s="23" customFormat="1" x14ac:dyDescent="0.2">
      <c r="A15" s="2">
        <f>+'Summary by Status'!A23</f>
        <v>3</v>
      </c>
      <c r="B15" s="3" t="str">
        <f>+'Summary by Status'!B23</f>
        <v>MHI 501F simple cycle</v>
      </c>
      <c r="C15" s="2" t="str">
        <f>+'Summary by Status'!C23</f>
        <v>EA</v>
      </c>
      <c r="D15" s="2" t="str">
        <f>+'Summary by Status'!I23</f>
        <v>Available</v>
      </c>
      <c r="E15" s="176" t="str">
        <f>+'Summary by Status'!E23</f>
        <v>Analyzing</v>
      </c>
      <c r="F15" s="151" t="str">
        <f>+'Summary by Status'!D23</f>
        <v>Unassigned</v>
      </c>
      <c r="G15" s="7">
        <f>+'Summary by Status'!F23</f>
        <v>104.79097999999999</v>
      </c>
      <c r="H15" s="7">
        <f>+'Summary by Status'!G23</f>
        <v>56.784464</v>
      </c>
      <c r="I15" s="177">
        <f>+'Summary by Status'!H23</f>
        <v>104.79097999999999</v>
      </c>
    </row>
    <row r="16" spans="1:9" s="23" customFormat="1" x14ac:dyDescent="0.2">
      <c r="A16" s="2">
        <f>+'Summary by Status'!A22</f>
        <v>1</v>
      </c>
      <c r="B16" s="3" t="str">
        <f>+'Summary by Status'!B22</f>
        <v>MHI 501F simple cycle</v>
      </c>
      <c r="C16" s="2" t="str">
        <f>+'Summary by Status'!C22</f>
        <v>EA</v>
      </c>
      <c r="D16" s="2" t="str">
        <f>+'Summary by Status'!I22</f>
        <v>Available</v>
      </c>
      <c r="E16" s="176" t="str">
        <f>+'Summary by Status'!E22</f>
        <v>$2.5MM on 1/31/01</v>
      </c>
      <c r="F16" s="151" t="str">
        <f>+'Summary by Status'!D22</f>
        <v>Unassigned</v>
      </c>
      <c r="G16" s="182">
        <f>+'Summary by Status'!F22</f>
        <v>37.170180000000002</v>
      </c>
      <c r="H16" s="182">
        <f>+'Summary by Status'!G22</f>
        <v>37.170180000000002</v>
      </c>
      <c r="I16" s="183">
        <f>+'Summary by Status'!H22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108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102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Status'!A24</f>
        <v>2</v>
      </c>
      <c r="B20" s="3" t="str">
        <f>+'Summary by Status'!B24</f>
        <v>Fr 6B 60hz power barges (BV=0)</v>
      </c>
      <c r="C20" s="2" t="str">
        <f>+'Summary by Status'!C24</f>
        <v>EGM</v>
      </c>
      <c r="D20" s="2" t="str">
        <f>+'Summary by Status'!I24</f>
        <v>Available</v>
      </c>
      <c r="E20" s="176" t="str">
        <f>+'Summary by Status'!E24</f>
        <v>Analyzing</v>
      </c>
      <c r="F20" s="151" t="str">
        <f>+'Summary by Status'!D24</f>
        <v>Unassigned</v>
      </c>
      <c r="G20" s="7">
        <f>+'Summary by Status'!F24</f>
        <v>13</v>
      </c>
      <c r="H20" s="7">
        <f>+'Summary by Status'!G24</f>
        <v>13</v>
      </c>
      <c r="I20" s="177">
        <f>+'Summary by Status'!H24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114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Status'!A25</f>
        <v>1</v>
      </c>
      <c r="B23" s="3" t="str">
        <f>+'Summary by Status'!B25</f>
        <v>LM6000</v>
      </c>
      <c r="C23" s="2" t="str">
        <f>+'Summary by Status'!C25</f>
        <v>PGE</v>
      </c>
      <c r="D23" s="2" t="str">
        <f>+'Summary by Status'!I25</f>
        <v>Available</v>
      </c>
      <c r="E23" s="176" t="str">
        <f>+'Summary by Status'!E25</f>
        <v>Analyzing</v>
      </c>
      <c r="F23" s="151" t="str">
        <f>+'Summary by Status'!D25</f>
        <v>Unassigned</v>
      </c>
      <c r="G23" s="7">
        <f>+'Summary by Status'!F25</f>
        <v>0</v>
      </c>
      <c r="H23" s="7">
        <f>+'Summary by Status'!G25</f>
        <v>0</v>
      </c>
      <c r="I23" s="177">
        <f>+'Summary by Status'!H25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14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Status'!F33</f>
        <v>503.41715999999997</v>
      </c>
      <c r="H27" s="146">
        <f>+'Summary by Status'!G33</f>
        <v>393.17734400000018</v>
      </c>
      <c r="I27" s="146">
        <f>+'Summary by Status'!H33</f>
        <v>426.61141000000003</v>
      </c>
    </row>
    <row r="28" spans="1:9" x14ac:dyDescent="0.2">
      <c r="F28" s="135" t="s">
        <v>96</v>
      </c>
      <c r="G28" s="146">
        <f>+G25-G27</f>
        <v>0</v>
      </c>
      <c r="H28" s="146">
        <f>+H25-H27</f>
        <v>0</v>
      </c>
      <c r="I28" s="146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2001-10-19T21:52:22Z</cp:lastPrinted>
  <dcterms:created xsi:type="dcterms:W3CDTF">2000-08-10T19:34:44Z</dcterms:created>
  <dcterms:modified xsi:type="dcterms:W3CDTF">2023-09-17T15:49:49Z</dcterms:modified>
</cp:coreProperties>
</file>