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B7B7C58-DEF7-4260-A261-04669FED024B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Region'!$A$1:$I$25</definedName>
    <definedName name="_xlnm.Print_Area" localSheetId="1">'Summary by Status'!$A$1:$J$67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T8" i="1"/>
  <c r="U8" i="1"/>
  <c r="V8" i="1"/>
  <c r="A9" i="1"/>
  <c r="T9" i="1"/>
  <c r="U9" i="1"/>
  <c r="V9" i="1"/>
  <c r="A10" i="1"/>
  <c r="T10" i="1"/>
  <c r="U10" i="1"/>
  <c r="V10" i="1"/>
  <c r="A11" i="1"/>
  <c r="T11" i="1"/>
  <c r="U11" i="1"/>
  <c r="V11" i="1"/>
  <c r="A12" i="1"/>
  <c r="T12" i="1"/>
  <c r="U12" i="1"/>
  <c r="V12" i="1"/>
  <c r="A13" i="1"/>
  <c r="T13" i="1"/>
  <c r="U13" i="1"/>
  <c r="V13" i="1"/>
  <c r="A14" i="1"/>
  <c r="H14" i="1"/>
  <c r="T14" i="1"/>
  <c r="U14" i="1"/>
  <c r="V14" i="1"/>
  <c r="A15" i="1"/>
  <c r="T15" i="1"/>
  <c r="U15" i="1"/>
  <c r="V15" i="1"/>
  <c r="A16" i="1"/>
  <c r="T16" i="1"/>
  <c r="U16" i="1"/>
  <c r="V16" i="1"/>
  <c r="A17" i="1"/>
  <c r="T17" i="1"/>
  <c r="U17" i="1"/>
  <c r="V17" i="1"/>
  <c r="A18" i="1"/>
  <c r="T18" i="1"/>
  <c r="U18" i="1"/>
  <c r="V18" i="1"/>
  <c r="A19" i="1"/>
  <c r="T19" i="1"/>
  <c r="U19" i="1"/>
  <c r="V19" i="1"/>
  <c r="A20" i="1"/>
  <c r="T20" i="1"/>
  <c r="U20" i="1"/>
  <c r="V20" i="1"/>
  <c r="A21" i="1"/>
  <c r="A3" i="10"/>
  <c r="I5" i="10"/>
  <c r="A8" i="10"/>
  <c r="B8" i="10"/>
  <c r="C8" i="10"/>
  <c r="D8" i="10"/>
  <c r="E8" i="10"/>
  <c r="F8" i="10"/>
  <c r="G8" i="10"/>
  <c r="H8" i="10"/>
  <c r="I8" i="10"/>
  <c r="G9" i="10"/>
  <c r="H9" i="10"/>
  <c r="I9" i="10"/>
  <c r="A12" i="10"/>
  <c r="B12" i="10"/>
  <c r="C12" i="10"/>
  <c r="D12" i="10"/>
  <c r="E12" i="10"/>
  <c r="F12" i="10"/>
  <c r="G12" i="10"/>
  <c r="H12" i="10"/>
  <c r="I12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G17" i="10"/>
  <c r="H17" i="10"/>
  <c r="I17" i="10"/>
  <c r="A20" i="10"/>
  <c r="B20" i="10"/>
  <c r="C20" i="10"/>
  <c r="D20" i="10"/>
  <c r="E20" i="10"/>
  <c r="F20" i="10"/>
  <c r="G20" i="10"/>
  <c r="H20" i="10"/>
  <c r="I20" i="10"/>
  <c r="A23" i="10"/>
  <c r="B23" i="10"/>
  <c r="C23" i="10"/>
  <c r="D23" i="10"/>
  <c r="E23" i="10"/>
  <c r="F23" i="10"/>
  <c r="G23" i="10"/>
  <c r="H23" i="10"/>
  <c r="I23" i="10"/>
  <c r="A25" i="10"/>
  <c r="G25" i="10"/>
  <c r="H25" i="10"/>
  <c r="I25" i="10"/>
  <c r="G27" i="10"/>
  <c r="H27" i="10"/>
  <c r="I27" i="10"/>
  <c r="G28" i="10"/>
  <c r="H28" i="10"/>
  <c r="I28" i="10"/>
  <c r="A3" i="4"/>
  <c r="J5" i="4"/>
  <c r="A10" i="4"/>
  <c r="H10" i="4"/>
  <c r="I10" i="4"/>
  <c r="J10" i="4"/>
  <c r="C14" i="4"/>
  <c r="F14" i="4"/>
  <c r="H14" i="4"/>
  <c r="I14" i="4"/>
  <c r="J14" i="4"/>
  <c r="A15" i="4"/>
  <c r="H15" i="4"/>
  <c r="I15" i="4"/>
  <c r="J15" i="4"/>
  <c r="C19" i="4"/>
  <c r="F19" i="4"/>
  <c r="G19" i="4"/>
  <c r="H19" i="4"/>
  <c r="I19" i="4"/>
  <c r="J19" i="4"/>
  <c r="C20" i="4"/>
  <c r="G20" i="4"/>
  <c r="H20" i="4"/>
  <c r="I20" i="4"/>
  <c r="J20" i="4"/>
  <c r="C21" i="4"/>
  <c r="F21" i="4"/>
  <c r="G21" i="4"/>
  <c r="H21" i="4"/>
  <c r="I21" i="4"/>
  <c r="J21" i="4"/>
  <c r="C22" i="4"/>
  <c r="F22" i="4"/>
  <c r="G22" i="4"/>
  <c r="H22" i="4"/>
  <c r="I22" i="4"/>
  <c r="J22" i="4"/>
  <c r="C23" i="4"/>
  <c r="F23" i="4"/>
  <c r="G23" i="4"/>
  <c r="H23" i="4"/>
  <c r="I23" i="4"/>
  <c r="J23" i="4"/>
  <c r="C24" i="4"/>
  <c r="F24" i="4"/>
  <c r="G24" i="4"/>
  <c r="H24" i="4"/>
  <c r="I24" i="4"/>
  <c r="J24" i="4"/>
  <c r="C25" i="4"/>
  <c r="F25" i="4"/>
  <c r="G25" i="4"/>
  <c r="H25" i="4"/>
  <c r="I25" i="4"/>
  <c r="J25" i="4"/>
  <c r="C26" i="4"/>
  <c r="F26" i="4"/>
  <c r="G26" i="4"/>
  <c r="H26" i="4"/>
  <c r="I26" i="4"/>
  <c r="J26" i="4"/>
  <c r="A27" i="4"/>
  <c r="H27" i="4"/>
  <c r="I27" i="4"/>
  <c r="J27" i="4"/>
  <c r="A32" i="4"/>
  <c r="H32" i="4"/>
  <c r="I32" i="4"/>
  <c r="J32" i="4"/>
  <c r="A34" i="4"/>
  <c r="H34" i="4"/>
  <c r="I34" i="4"/>
  <c r="J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9" i="11"/>
  <c r="B19" i="11"/>
  <c r="C19" i="11"/>
  <c r="D19" i="11"/>
  <c r="E19" i="11"/>
  <c r="F19" i="11"/>
  <c r="G19" i="11"/>
  <c r="H19" i="11"/>
  <c r="I19" i="11"/>
  <c r="A21" i="11"/>
  <c r="B21" i="11"/>
  <c r="C21" i="11"/>
  <c r="D21" i="11"/>
  <c r="E21" i="11"/>
  <c r="F21" i="11"/>
  <c r="G21" i="11"/>
  <c r="H21" i="11"/>
  <c r="I21" i="11"/>
  <c r="A24" i="11"/>
  <c r="F24" i="11"/>
  <c r="G24" i="11"/>
  <c r="H24" i="11"/>
  <c r="A25" i="11"/>
  <c r="F25" i="11"/>
  <c r="G25" i="11"/>
  <c r="H25" i="11"/>
  <c r="A26" i="11"/>
  <c r="F26" i="11"/>
  <c r="G26" i="11"/>
  <c r="H26" i="1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<sst xmlns="http://schemas.openxmlformats.org/spreadsheetml/2006/main" count="400" uniqueCount="145">
  <si>
    <t>Delivery Date</t>
  </si>
  <si>
    <t>Vendor</t>
  </si>
  <si>
    <t>Model</t>
  </si>
  <si>
    <t>Serial #</t>
  </si>
  <si>
    <t>GE</t>
  </si>
  <si>
    <t>LM6000</t>
  </si>
  <si>
    <t>West LB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</si>
  <si>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</si>
  <si>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</si>
  <si>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</si>
  <si>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</si>
  <si>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</si>
  <si>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</si>
  <si>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</si>
  <si>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</si>
  <si>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</si>
  <si>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</si>
  <si>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</si>
  <si>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</si>
  <si>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</si>
  <si>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</si>
  <si>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</si>
  <si>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</si>
  <si>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</si>
  <si>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</si>
  <si>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</si>
  <si>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</si>
  <si>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</si>
  <si>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</si>
  <si>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</si>
  <si>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</si>
  <si>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</si>
  <si>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</si>
  <si>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</si>
  <si>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</si>
  <si>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</si>
  <si>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ENE B/S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</si>
  <si>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</si>
  <si>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</si>
  <si>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</si>
  <si>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</si>
  <si>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</si>
  <si>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</si>
  <si>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</si>
  <si>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</si>
  <si>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</si>
  <si>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</si>
  <si>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</si>
  <si>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</si>
  <si>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</si>
  <si>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</si>
  <si>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</si>
  <si>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</si>
  <si>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</si>
  <si>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</si>
  <si>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</si>
  <si>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</si>
  <si>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</si>
  <si>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</si>
  <si>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</si>
  <si>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</si>
  <si>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</si>
  <si>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</si>
  <si>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</si>
  <si>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</si>
  <si>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</si>
  <si>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</si>
  <si>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</si>
  <si>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</si>
  <si>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</si>
  <si>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</si>
  <si>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</si>
  <si>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</si>
  <si>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</si>
  <si>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</si>
  <si>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</si>
  <si>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</si>
  <si>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</si>
  <si>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</si>
  <si>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</si>
  <si>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</si>
  <si>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</si>
  <si>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</si>
  <si>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</si>
  <si>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</si>
  <si>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</si>
  <si>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</si>
  <si>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</si>
  <si>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</si>
  <si>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</si>
  <si>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</si>
  <si>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</si>
  <si>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</si>
  <si>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</si>
  <si>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</si>
  <si>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</si>
  <si>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</si>
  <si>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</si>
  <si>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</si>
  <si>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</si>
  <si>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</si>
  <si>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EGM</t>
  </si>
  <si>
    <t>Whitewing</t>
  </si>
  <si>
    <t>Status Update</t>
  </si>
  <si>
    <t>$2.5MM on 1/31/01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</si>
  <si>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</si>
  <si>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</si>
  <si>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</si>
  <si>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</si>
  <si>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</si>
  <si>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</si>
  <si>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</si>
  <si>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</si>
  <si>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</si>
  <si>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</si>
  <si>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</si>
  <si>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</si>
  <si>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</si>
  <si>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</si>
  <si>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</si>
  <si>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</si>
  <si>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</si>
  <si>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</si>
  <si>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</si>
  <si>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</si>
  <si>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</si>
  <si>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</si>
  <si>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</si>
  <si>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</si>
  <si>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</si>
  <si>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MHI 501F simple cycle (Units 1 &amp; 2)</t>
  </si>
  <si>
    <t>MHI 501F simple cycle (Units 3 &amp; 4)</t>
  </si>
  <si>
    <t>East River / NY</t>
  </si>
  <si>
    <t>S&amp;S / Houston</t>
  </si>
  <si>
    <t>Shipboard to Freeport, TX</t>
  </si>
  <si>
    <t>Calgary</t>
  </si>
  <si>
    <t>Houston Ship Channel</t>
  </si>
  <si>
    <t>Balance Sheet</t>
  </si>
  <si>
    <t>West LB CAA</t>
  </si>
  <si>
    <t>FINANCING VEHICLE</t>
  </si>
  <si>
    <t>PHYSICAL LOCATION</t>
  </si>
  <si>
    <t>Shipboard to Cadiz, Spain</t>
  </si>
  <si>
    <t>In Fabrication</t>
  </si>
  <si>
    <t>Balance Sheet / PGE</t>
  </si>
  <si>
    <t>DASH 11/16/01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</si>
</sst>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662961138013995E-2"/>
          <c:y val="7.4238132788139941E-2"/>
          <c:w val="0.92704194124292794"/>
          <c:h val="0.84718810358230279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A-41B4-B87F-B90B2038C982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DA-41B4-B87F-B90B2038C982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DA-41B4-B87F-B90B2038C982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DA-41B4-B87F-B90B2038C982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DA-41B4-B87F-B90B2038C982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DA-41B4-B87F-B90B2038C982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DA-41B4-B87F-B90B2038C982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DA-41B4-B87F-B90B2038C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19423"/>
        <c:axId val="1"/>
      </c:lineChart>
      <c:dateAx>
        <c:axId val="370519423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370519423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6.997962705811063E-2"/>
          <c:y val="3.2752117406532326E-2"/>
          <c:w val="0.234770361743338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9</xdr:col>
      <xdr:colOff>1143000</xdr:colOff>
      <xdr:row>64</xdr:row>
      <xdr:rowOff>142875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AE8A895B-D064-6FB3-70FA-F99D1C93B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1781175</xdr:colOff>
      <xdr:row>52</xdr:row>
      <xdr:rowOff>104775</xdr:rowOff>
    </xdr:from>
    <xdr:to>
      <xdr:col>6</xdr:col>
      <xdr:colOff>533400</xdr:colOff>
      <xdr:row>52</xdr:row>
      <xdr:rowOff>104775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479CCEC4-47AD-2215-E37C-F099EE30E6BC}"/>
            </a:ext>
          </a:extLst>
        </xdr:cNvPr>
        <xdr:cNvSpPr>
          <a:spLocks noChangeShapeType="1"/>
        </xdr:cNvSpPr>
      </xdr:nvSpPr>
      <xdr:spPr bwMode="auto">
        <a:xfrm flipH="1">
          <a:off x="2533650" y="9639300"/>
          <a:ext cx="6191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1743075</xdr:colOff>
      <xdr:row>50</xdr:row>
      <xdr:rowOff>28575</xdr:rowOff>
    </xdr:from>
    <xdr:to>
      <xdr:col>6</xdr:col>
      <xdr:colOff>0</xdr:colOff>
      <xdr:row>51</xdr:row>
      <xdr:rowOff>28575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EA5591C5-5053-6359-32EA-75C51A87E173}"/>
            </a:ext>
          </a:extLst>
        </xdr:cNvPr>
        <xdr:cNvSpPr>
          <a:spLocks noChangeArrowheads="1"/>
        </xdr:cNvSpPr>
      </xdr:nvSpPr>
      <xdr:spPr bwMode="auto">
        <a:xfrm>
          <a:off x="2495550" y="9239250"/>
          <a:ext cx="56959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5</xdr:col>
      <xdr:colOff>1733550</xdr:colOff>
      <xdr:row>49</xdr:row>
      <xdr:rowOff>66675</xdr:rowOff>
    </xdr:from>
    <xdr:to>
      <xdr:col>6</xdr:col>
      <xdr:colOff>114300</xdr:colOff>
      <xdr:row>52</xdr:row>
      <xdr:rowOff>19050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E42203A1-0F99-EDA6-B9AB-0470313EF4E4}"/>
            </a:ext>
          </a:extLst>
        </xdr:cNvPr>
        <xdr:cNvSpPr>
          <a:spLocks noChangeShapeType="1"/>
        </xdr:cNvSpPr>
      </xdr:nvSpPr>
      <xdr:spPr bwMode="auto">
        <a:xfrm flipH="1" flipV="1">
          <a:off x="7753350" y="9115425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857250</xdr:colOff>
      <xdr:row>46</xdr:row>
      <xdr:rowOff>0</xdr:rowOff>
    </xdr:from>
    <xdr:to>
      <xdr:col>6</xdr:col>
      <xdr:colOff>352425</xdr:colOff>
      <xdr:row>49</xdr:row>
      <xdr:rowOff>47625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C72BACD4-3A89-290C-FEA6-5B5D4C4A07BE}"/>
            </a:ext>
          </a:extLst>
        </xdr:cNvPr>
        <xdr:cNvSpPr>
          <a:spLocks noChangeArrowheads="1"/>
        </xdr:cNvSpPr>
      </xdr:nvSpPr>
      <xdr:spPr bwMode="auto">
        <a:xfrm>
          <a:off x="3514725" y="8562975"/>
          <a:ext cx="5029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$34MM</a:t>
          </a:r>
        </a:p>
      </xdr:txBody>
    </xdr:sp>
    <xdr:clientData/>
  </xdr:twoCellAnchor>
  <xdr:twoCellAnchor>
    <xdr:from>
      <xdr:col>1</xdr:col>
      <xdr:colOff>1752600</xdr:colOff>
      <xdr:row>52</xdr:row>
      <xdr:rowOff>133350</xdr:rowOff>
    </xdr:from>
    <xdr:to>
      <xdr:col>6</xdr:col>
      <xdr:colOff>9525</xdr:colOff>
      <xdr:row>53</xdr:row>
      <xdr:rowOff>133350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CCF28228-2EDB-4C24-6EA4-AF91D766B8B4}"/>
            </a:ext>
          </a:extLst>
        </xdr:cNvPr>
        <xdr:cNvSpPr>
          <a:spLocks noChangeArrowheads="1"/>
        </xdr:cNvSpPr>
      </xdr:nvSpPr>
      <xdr:spPr bwMode="auto">
        <a:xfrm>
          <a:off x="2505075" y="9667875"/>
          <a:ext cx="569595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$393MM</a:t>
          </a:r>
        </a:p>
      </xdr:txBody>
    </xdr:sp>
    <xdr:clientData/>
  </xdr:twoCellAnchor>
  <xdr:twoCellAnchor>
    <xdr:from>
      <xdr:col>1</xdr:col>
      <xdr:colOff>1800225</xdr:colOff>
      <xdr:row>51</xdr:row>
      <xdr:rowOff>57150</xdr:rowOff>
    </xdr:from>
    <xdr:to>
      <xdr:col>6</xdr:col>
      <xdr:colOff>533400</xdr:colOff>
      <xdr:row>51</xdr:row>
      <xdr:rowOff>57150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1FE24D11-0AC1-74A3-5C46-B887E57F7B2F}"/>
            </a:ext>
          </a:extLst>
        </xdr:cNvPr>
        <xdr:cNvSpPr>
          <a:spLocks noChangeShapeType="1"/>
        </xdr:cNvSpPr>
      </xdr:nvSpPr>
      <xdr:spPr bwMode="auto">
        <a:xfrm flipH="1">
          <a:off x="2552700" y="9429750"/>
          <a:ext cx="6172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</xdr:colOff>
      <xdr:row>51</xdr:row>
      <xdr:rowOff>66675</xdr:rowOff>
    </xdr:from>
    <xdr:to>
      <xdr:col>6</xdr:col>
      <xdr:colOff>285750</xdr:colOff>
      <xdr:row>52</xdr:row>
      <xdr:rowOff>104775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8342DDF2-6505-CEA9-198C-F4A2B1A72FF1}"/>
            </a:ext>
          </a:extLst>
        </xdr:cNvPr>
        <xdr:cNvSpPr>
          <a:spLocks/>
        </xdr:cNvSpPr>
      </xdr:nvSpPr>
      <xdr:spPr bwMode="auto">
        <a:xfrm>
          <a:off x="8286750" y="9439275"/>
          <a:ext cx="190500" cy="200025"/>
        </a:xfrm>
        <a:prstGeom prst="leftBrace">
          <a:avLst>
            <a:gd name="adj1" fmla="val 17500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0.70271</cdr:x>
      <cdr:y>0.38335</cdr:y>
    </cdr:from>
    <cdr:to>
      <cdr:x>0.70271</cdr:x>
      <cdr:y>0.91868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7EFE5456-7FBF-A6ED-9E69-59E3B9D34A6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8905335" y="1679163"/>
          <a:ext cx="0" cy="23404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0.60818</cdr:x>
      <cdr:y>0.30998</cdr:y>
    </cdr:from>
    <cdr:to>
      <cdr:x>0.79154</cdr:x>
      <cdr:y>0.36819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EBA0489B-FAA9-0DC9-3BC8-704C9AA5E60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07757" y="1358409"/>
          <a:ext cx="2322862" cy="2544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6" sqref="A6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38" customWidth="1"/>
    <col min="22" max="22" width="13" style="168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14</v>
      </c>
      <c r="B1" s="1"/>
      <c r="C1" s="2"/>
    </row>
    <row r="2" spans="1:158" ht="15" x14ac:dyDescent="0.2">
      <c r="A2" s="1" t="s">
        <v>52</v>
      </c>
      <c r="B2" s="1"/>
      <c r="C2" s="2"/>
    </row>
    <row r="3" spans="1:158" ht="14.25" customHeight="1" x14ac:dyDescent="0.2">
      <c r="A3" s="228">
        <v>37210</v>
      </c>
      <c r="B3" s="228"/>
      <c r="C3" s="228"/>
      <c r="D3" s="228"/>
      <c r="J3" s="137" t="s">
        <v>59</v>
      </c>
      <c r="K3" s="136">
        <v>37225</v>
      </c>
      <c r="O3" s="190"/>
      <c r="Q3" s="4"/>
    </row>
    <row r="4" spans="1:158" ht="6.75" customHeight="1" x14ac:dyDescent="0.2"/>
    <row r="5" spans="1:158" s="5" customFormat="1" ht="54.75" customHeight="1" thickBot="1" x14ac:dyDescent="0.25">
      <c r="A5" s="5" t="s">
        <v>49</v>
      </c>
      <c r="B5" s="5" t="s">
        <v>7</v>
      </c>
      <c r="D5" s="5" t="s">
        <v>1</v>
      </c>
      <c r="E5" s="5" t="s">
        <v>27</v>
      </c>
      <c r="F5" s="5" t="s">
        <v>3</v>
      </c>
      <c r="G5" s="5" t="s">
        <v>2</v>
      </c>
      <c r="H5" s="5" t="s">
        <v>16</v>
      </c>
      <c r="I5" s="8" t="s">
        <v>17</v>
      </c>
      <c r="J5" s="5" t="s">
        <v>22</v>
      </c>
      <c r="K5" s="6" t="s">
        <v>0</v>
      </c>
      <c r="L5" s="5" t="s">
        <v>18</v>
      </c>
      <c r="M5" s="5" t="s">
        <v>37</v>
      </c>
      <c r="N5" s="5" t="s">
        <v>31</v>
      </c>
      <c r="O5" s="5" t="s">
        <v>38</v>
      </c>
      <c r="P5" s="5" t="s">
        <v>19</v>
      </c>
      <c r="Q5" s="5" t="s">
        <v>15</v>
      </c>
      <c r="R5" s="5" t="s">
        <v>34</v>
      </c>
      <c r="S5" s="5" t="s">
        <v>20</v>
      </c>
      <c r="T5" s="139" t="s">
        <v>26</v>
      </c>
      <c r="U5" s="139" t="s">
        <v>84</v>
      </c>
      <c r="V5" s="140" t="s">
        <v>67</v>
      </c>
      <c r="W5" s="5" t="s">
        <v>21</v>
      </c>
      <c r="X5" s="5" t="s">
        <v>103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8"/>
      <c r="R7" s="18"/>
      <c r="S7" s="18"/>
      <c r="T7" s="222"/>
      <c r="U7" s="222"/>
      <c r="V7" s="223"/>
      <c r="W7" s="18"/>
      <c r="X7" s="18"/>
    </row>
    <row r="8" spans="1:158" s="199" customFormat="1" ht="27.95" customHeight="1" x14ac:dyDescent="0.2">
      <c r="A8" s="26">
        <v>1</v>
      </c>
      <c r="B8" s="200" t="s">
        <v>35</v>
      </c>
      <c r="C8" s="200">
        <v>4</v>
      </c>
      <c r="D8" s="201" t="s">
        <v>4</v>
      </c>
      <c r="E8" s="200"/>
      <c r="F8" s="201"/>
      <c r="G8" s="200" t="s">
        <v>8</v>
      </c>
      <c r="H8" s="201"/>
      <c r="I8" s="205"/>
      <c r="J8" s="201"/>
      <c r="K8" s="202">
        <v>37592</v>
      </c>
      <c r="L8" s="201" t="s">
        <v>110</v>
      </c>
      <c r="M8" s="204" t="s">
        <v>108</v>
      </c>
      <c r="N8" s="201" t="s">
        <v>32</v>
      </c>
      <c r="O8" s="201" t="s">
        <v>30</v>
      </c>
      <c r="P8" s="201" t="s">
        <v>106</v>
      </c>
      <c r="Q8" s="200" t="s">
        <v>109</v>
      </c>
      <c r="R8" s="200"/>
      <c r="S8" s="200" t="s">
        <v>111</v>
      </c>
      <c r="T8" s="203">
        <f>'Cost Cancel Details'!C10</f>
        <v>39.200000000000003</v>
      </c>
      <c r="U8" s="203">
        <f>'Cost Cancel Details'!AO10</f>
        <v>14.504000000000005</v>
      </c>
      <c r="V8" s="203">
        <f>'Cost Cancel Details'!AO11</f>
        <v>10.192000000000002</v>
      </c>
      <c r="W8" s="200"/>
      <c r="X8" s="200" t="s">
        <v>121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</row>
    <row r="9" spans="1:158" s="213" customFormat="1" ht="27.95" customHeight="1" x14ac:dyDescent="0.2">
      <c r="A9" s="26">
        <f>1+A8</f>
        <v>2</v>
      </c>
      <c r="B9" s="206" t="s">
        <v>9</v>
      </c>
      <c r="C9" s="206">
        <v>2</v>
      </c>
      <c r="D9" s="207" t="s">
        <v>12</v>
      </c>
      <c r="E9" s="206"/>
      <c r="F9" s="207"/>
      <c r="G9" s="206" t="s">
        <v>100</v>
      </c>
      <c r="H9" s="207">
        <v>184</v>
      </c>
      <c r="I9" s="208">
        <v>10256</v>
      </c>
      <c r="J9" s="207" t="s">
        <v>23</v>
      </c>
      <c r="K9" s="209">
        <v>37135</v>
      </c>
      <c r="L9" s="207" t="s">
        <v>6</v>
      </c>
      <c r="M9" s="210" t="s">
        <v>78</v>
      </c>
      <c r="N9" s="207" t="s">
        <v>32</v>
      </c>
      <c r="O9" s="207" t="s">
        <v>30</v>
      </c>
      <c r="P9" s="207" t="s">
        <v>106</v>
      </c>
      <c r="Q9" s="206"/>
      <c r="R9" s="206"/>
      <c r="S9" s="206" t="s">
        <v>28</v>
      </c>
      <c r="T9" s="211">
        <f>+'Cost Cancel Details'!C42</f>
        <v>37.170180000000002</v>
      </c>
      <c r="U9" s="211">
        <f>+'Cost Cancel Details'!AO42</f>
        <v>29.736144000000003</v>
      </c>
      <c r="V9" s="212">
        <f>+'Cost Cancel Details'!AO43</f>
        <v>37.170180000000002</v>
      </c>
      <c r="W9" s="206" t="s">
        <v>122</v>
      </c>
      <c r="X9" s="206" t="s">
        <v>126</v>
      </c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</row>
    <row r="10" spans="1:158" s="213" customFormat="1" ht="27.95" customHeight="1" x14ac:dyDescent="0.2">
      <c r="A10" s="26">
        <f t="shared" ref="A10:A17" si="0">1+A9</f>
        <v>3</v>
      </c>
      <c r="B10" s="206" t="s">
        <v>9</v>
      </c>
      <c r="C10" s="206">
        <v>3</v>
      </c>
      <c r="D10" s="207" t="s">
        <v>33</v>
      </c>
      <c r="E10" s="206" t="s">
        <v>47</v>
      </c>
      <c r="F10" s="207"/>
      <c r="G10" s="206" t="s">
        <v>11</v>
      </c>
      <c r="H10" s="207">
        <v>122</v>
      </c>
      <c r="I10" s="208">
        <v>10856</v>
      </c>
      <c r="J10" s="207" t="s">
        <v>23</v>
      </c>
      <c r="K10" s="209" t="s">
        <v>117</v>
      </c>
      <c r="L10" s="207" t="s">
        <v>36</v>
      </c>
      <c r="M10" s="210" t="s">
        <v>78</v>
      </c>
      <c r="N10" s="207" t="s">
        <v>32</v>
      </c>
      <c r="O10" s="207" t="s">
        <v>30</v>
      </c>
      <c r="P10" s="207" t="s">
        <v>106</v>
      </c>
      <c r="Q10" s="206" t="s">
        <v>105</v>
      </c>
      <c r="R10" s="206"/>
      <c r="S10" s="206" t="s">
        <v>28</v>
      </c>
      <c r="T10" s="211">
        <f>+'Cost Cancel Details'!C50</f>
        <v>24.506</v>
      </c>
      <c r="U10" s="211">
        <f>+'Cost Cancel Details'!AO50</f>
        <v>24.506200000000003</v>
      </c>
      <c r="V10" s="212">
        <f>+'Cost Cancel Details'!AO51</f>
        <v>24.506</v>
      </c>
      <c r="W10" s="206"/>
      <c r="X10" s="206" t="s">
        <v>116</v>
      </c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</row>
    <row r="11" spans="1:158" s="213" customFormat="1" ht="27.95" customHeight="1" x14ac:dyDescent="0.2">
      <c r="A11" s="26">
        <f t="shared" si="0"/>
        <v>4</v>
      </c>
      <c r="B11" s="206" t="s">
        <v>9</v>
      </c>
      <c r="C11" s="206">
        <v>1</v>
      </c>
      <c r="D11" s="207" t="s">
        <v>4</v>
      </c>
      <c r="E11" s="206"/>
      <c r="F11" s="207"/>
      <c r="G11" s="206" t="s">
        <v>13</v>
      </c>
      <c r="H11" s="207">
        <v>375</v>
      </c>
      <c r="I11" s="208">
        <v>10456</v>
      </c>
      <c r="J11" s="207" t="s">
        <v>23</v>
      </c>
      <c r="K11" s="209">
        <v>37165</v>
      </c>
      <c r="L11" s="207" t="s">
        <v>102</v>
      </c>
      <c r="M11" s="210" t="s">
        <v>78</v>
      </c>
      <c r="N11" s="207" t="s">
        <v>32</v>
      </c>
      <c r="O11" s="207" t="s">
        <v>30</v>
      </c>
      <c r="P11" s="207" t="s">
        <v>118</v>
      </c>
      <c r="Q11" s="206" t="s">
        <v>86</v>
      </c>
      <c r="R11" s="206" t="s">
        <v>48</v>
      </c>
      <c r="S11" s="206" t="s">
        <v>112</v>
      </c>
      <c r="T11" s="211">
        <f>+'Cost Cancel Details'!C58</f>
        <v>83.416666666666671</v>
      </c>
      <c r="U11" s="211">
        <f>+'Cost Cancel Details'!AO58</f>
        <v>70.904166666666697</v>
      </c>
      <c r="V11" s="212">
        <f>+'Cost Cancel Details'!AO59</f>
        <v>67.484083333333345</v>
      </c>
      <c r="W11" s="206"/>
      <c r="X11" s="20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</row>
    <row r="12" spans="1:158" s="213" customFormat="1" ht="27.95" customHeight="1" x14ac:dyDescent="0.2">
      <c r="A12" s="26">
        <f t="shared" si="0"/>
        <v>5</v>
      </c>
      <c r="B12" s="206" t="s">
        <v>9</v>
      </c>
      <c r="C12" s="206">
        <v>1</v>
      </c>
      <c r="D12" s="207" t="s">
        <v>4</v>
      </c>
      <c r="E12" s="206"/>
      <c r="F12" s="207"/>
      <c r="G12" s="206" t="s">
        <v>13</v>
      </c>
      <c r="H12" s="207">
        <v>375</v>
      </c>
      <c r="I12" s="208">
        <v>10456</v>
      </c>
      <c r="J12" s="207" t="s">
        <v>23</v>
      </c>
      <c r="K12" s="209">
        <v>37196</v>
      </c>
      <c r="L12" s="207" t="s">
        <v>102</v>
      </c>
      <c r="M12" s="210" t="s">
        <v>78</v>
      </c>
      <c r="N12" s="207" t="s">
        <v>32</v>
      </c>
      <c r="O12" s="207" t="s">
        <v>30</v>
      </c>
      <c r="P12" s="207" t="s">
        <v>118</v>
      </c>
      <c r="Q12" s="206" t="s">
        <v>86</v>
      </c>
      <c r="R12" s="206" t="s">
        <v>48</v>
      </c>
      <c r="S12" s="206" t="s">
        <v>112</v>
      </c>
      <c r="T12" s="211">
        <f>+'Cost Cancel Details'!C66</f>
        <v>83.416666666666671</v>
      </c>
      <c r="U12" s="211">
        <f>+'Cost Cancel Details'!AO66</f>
        <v>70.904166666666697</v>
      </c>
      <c r="V12" s="212">
        <f>+'Cost Cancel Details'!AO67</f>
        <v>67.484083333333345</v>
      </c>
      <c r="W12" s="206"/>
      <c r="X12" s="206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</row>
    <row r="13" spans="1:158" s="213" customFormat="1" ht="27.95" customHeight="1" x14ac:dyDescent="0.2">
      <c r="A13" s="26">
        <f t="shared" si="0"/>
        <v>6</v>
      </c>
      <c r="B13" s="206" t="s">
        <v>9</v>
      </c>
      <c r="C13" s="206">
        <v>1</v>
      </c>
      <c r="D13" s="207" t="s">
        <v>4</v>
      </c>
      <c r="E13" s="206"/>
      <c r="F13" s="207"/>
      <c r="G13" s="206" t="s">
        <v>13</v>
      </c>
      <c r="H13" s="207">
        <v>375</v>
      </c>
      <c r="I13" s="208">
        <v>10456</v>
      </c>
      <c r="J13" s="207" t="s">
        <v>23</v>
      </c>
      <c r="K13" s="209">
        <v>37226</v>
      </c>
      <c r="L13" s="207" t="s">
        <v>102</v>
      </c>
      <c r="M13" s="210" t="s">
        <v>78</v>
      </c>
      <c r="N13" s="207" t="s">
        <v>32</v>
      </c>
      <c r="O13" s="207" t="s">
        <v>30</v>
      </c>
      <c r="P13" s="207" t="s">
        <v>118</v>
      </c>
      <c r="Q13" s="206" t="s">
        <v>86</v>
      </c>
      <c r="R13" s="206" t="s">
        <v>48</v>
      </c>
      <c r="S13" s="206" t="s">
        <v>112</v>
      </c>
      <c r="T13" s="211">
        <f>+'Cost Cancel Details'!C74</f>
        <v>83.416666666666671</v>
      </c>
      <c r="U13" s="211">
        <f>+'Cost Cancel Details'!AO74</f>
        <v>70.904166666666697</v>
      </c>
      <c r="V13" s="212">
        <f>+'Cost Cancel Details'!AO75</f>
        <v>67.484083333333345</v>
      </c>
      <c r="W13" s="206"/>
      <c r="X13" s="20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</row>
    <row r="14" spans="1:158" s="213" customFormat="1" ht="27.95" customHeight="1" x14ac:dyDescent="0.2">
      <c r="A14" s="26">
        <f t="shared" si="0"/>
        <v>7</v>
      </c>
      <c r="B14" s="206" t="s">
        <v>9</v>
      </c>
      <c r="C14" s="206">
        <v>3</v>
      </c>
      <c r="D14" s="207" t="s">
        <v>25</v>
      </c>
      <c r="E14" s="206"/>
      <c r="F14" s="207"/>
      <c r="G14" s="206" t="s">
        <v>10</v>
      </c>
      <c r="H14" s="207">
        <f>166/2</f>
        <v>83</v>
      </c>
      <c r="I14" s="208">
        <v>11447</v>
      </c>
      <c r="J14" s="207" t="s">
        <v>24</v>
      </c>
      <c r="K14" s="209" t="s">
        <v>117</v>
      </c>
      <c r="L14" s="207" t="s">
        <v>6</v>
      </c>
      <c r="M14" s="210" t="s">
        <v>78</v>
      </c>
      <c r="N14" s="207" t="s">
        <v>32</v>
      </c>
      <c r="O14" s="207" t="s">
        <v>30</v>
      </c>
      <c r="P14" s="207" t="s">
        <v>106</v>
      </c>
      <c r="Q14" s="206"/>
      <c r="R14" s="206"/>
      <c r="S14" s="206" t="s">
        <v>28</v>
      </c>
      <c r="T14" s="211">
        <f>+'Cost Cancel Details'!C82</f>
        <v>17.25</v>
      </c>
      <c r="U14" s="211">
        <f>+'Cost Cancel Details'!AO82</f>
        <v>17.25</v>
      </c>
      <c r="V14" s="212">
        <f>+'Cost Cancel Details'!AO83</f>
        <v>17.25</v>
      </c>
      <c r="W14" s="206" t="s">
        <v>129</v>
      </c>
      <c r="X14" s="206" t="s">
        <v>120</v>
      </c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</row>
    <row r="15" spans="1:158" s="213" customFormat="1" ht="27.95" customHeight="1" x14ac:dyDescent="0.2">
      <c r="A15" s="26">
        <f t="shared" si="0"/>
        <v>8</v>
      </c>
      <c r="B15" s="206" t="s">
        <v>9</v>
      </c>
      <c r="C15" s="206">
        <v>3</v>
      </c>
      <c r="D15" s="207" t="s">
        <v>25</v>
      </c>
      <c r="E15" s="206"/>
      <c r="F15" s="207"/>
      <c r="G15" s="206" t="s">
        <v>10</v>
      </c>
      <c r="H15" s="207">
        <v>83</v>
      </c>
      <c r="I15" s="208">
        <v>11447</v>
      </c>
      <c r="J15" s="207" t="s">
        <v>24</v>
      </c>
      <c r="K15" s="209" t="s">
        <v>117</v>
      </c>
      <c r="L15" s="207" t="s">
        <v>6</v>
      </c>
      <c r="M15" s="210" t="s">
        <v>78</v>
      </c>
      <c r="N15" s="207" t="s">
        <v>32</v>
      </c>
      <c r="O15" s="207" t="s">
        <v>30</v>
      </c>
      <c r="P15" s="207" t="s">
        <v>106</v>
      </c>
      <c r="Q15" s="206"/>
      <c r="R15" s="206"/>
      <c r="S15" s="206" t="s">
        <v>28</v>
      </c>
      <c r="T15" s="211">
        <f>+'Cost Cancel Details'!C90</f>
        <v>17.25</v>
      </c>
      <c r="U15" s="211">
        <f>+'Cost Cancel Details'!AO90</f>
        <v>17.25</v>
      </c>
      <c r="V15" s="212">
        <f>+'Cost Cancel Details'!AO91</f>
        <v>17.25</v>
      </c>
      <c r="W15" s="206" t="s">
        <v>129</v>
      </c>
      <c r="X15" s="206" t="s">
        <v>120</v>
      </c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</row>
    <row r="16" spans="1:158" s="213" customFormat="1" ht="27.95" customHeight="1" x14ac:dyDescent="0.2">
      <c r="A16" s="26">
        <f t="shared" si="0"/>
        <v>9</v>
      </c>
      <c r="B16" s="206" t="s">
        <v>9</v>
      </c>
      <c r="C16" s="206">
        <v>2</v>
      </c>
      <c r="D16" s="207" t="s">
        <v>4</v>
      </c>
      <c r="E16" s="206"/>
      <c r="F16" s="207"/>
      <c r="G16" s="206" t="s">
        <v>93</v>
      </c>
      <c r="H16" s="207">
        <v>31</v>
      </c>
      <c r="I16" s="208">
        <v>10151</v>
      </c>
      <c r="J16" s="207" t="s">
        <v>24</v>
      </c>
      <c r="K16" s="209" t="s">
        <v>29</v>
      </c>
      <c r="L16" s="207" t="s">
        <v>36</v>
      </c>
      <c r="M16" s="210" t="s">
        <v>78</v>
      </c>
      <c r="N16" s="207" t="s">
        <v>32</v>
      </c>
      <c r="O16" s="207" t="s">
        <v>30</v>
      </c>
      <c r="P16" s="207" t="s">
        <v>101</v>
      </c>
      <c r="Q16" s="206"/>
      <c r="R16" s="206"/>
      <c r="S16" s="206" t="s">
        <v>28</v>
      </c>
      <c r="T16" s="211">
        <f>+'Cost Cancel Details'!C98</f>
        <v>6.5</v>
      </c>
      <c r="U16" s="211">
        <f>+'Cost Cancel Details'!AO98</f>
        <v>6.5</v>
      </c>
      <c r="V16" s="212">
        <f>+'Cost Cancel Details'!AO99</f>
        <v>6.5</v>
      </c>
      <c r="W16" s="206" t="s">
        <v>114</v>
      </c>
      <c r="X16" s="206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</row>
    <row r="17" spans="1:92" s="213" customFormat="1" ht="27.95" customHeight="1" x14ac:dyDescent="0.2">
      <c r="A17" s="26">
        <f t="shared" si="0"/>
        <v>10</v>
      </c>
      <c r="B17" s="206" t="s">
        <v>9</v>
      </c>
      <c r="C17" s="206">
        <v>2</v>
      </c>
      <c r="D17" s="207" t="s">
        <v>4</v>
      </c>
      <c r="E17" s="206"/>
      <c r="F17" s="207"/>
      <c r="G17" s="206" t="s">
        <v>93</v>
      </c>
      <c r="H17" s="207">
        <v>31</v>
      </c>
      <c r="I17" s="208">
        <v>10151</v>
      </c>
      <c r="J17" s="207" t="s">
        <v>24</v>
      </c>
      <c r="K17" s="209" t="s">
        <v>29</v>
      </c>
      <c r="L17" s="207" t="s">
        <v>36</v>
      </c>
      <c r="M17" s="210" t="s">
        <v>78</v>
      </c>
      <c r="N17" s="207" t="s">
        <v>32</v>
      </c>
      <c r="O17" s="207" t="s">
        <v>30</v>
      </c>
      <c r="P17" s="207" t="s">
        <v>101</v>
      </c>
      <c r="Q17" s="206"/>
      <c r="R17" s="206"/>
      <c r="S17" s="206" t="s">
        <v>28</v>
      </c>
      <c r="T17" s="211">
        <f>+'Cost Cancel Details'!C106</f>
        <v>6.5</v>
      </c>
      <c r="U17" s="211">
        <f>+'Cost Cancel Details'!AO106</f>
        <v>6.5</v>
      </c>
      <c r="V17" s="212">
        <f>+'Cost Cancel Details'!AO107</f>
        <v>6.5</v>
      </c>
      <c r="W17" s="206" t="s">
        <v>115</v>
      </c>
      <c r="X17" s="206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</row>
    <row r="18" spans="1:92" s="199" customFormat="1" ht="27.95" customHeight="1" x14ac:dyDescent="0.2">
      <c r="A18" s="26">
        <f>1+A17</f>
        <v>11</v>
      </c>
      <c r="B18" s="206" t="s">
        <v>9</v>
      </c>
      <c r="C18" s="200">
        <v>2</v>
      </c>
      <c r="D18" s="207" t="s">
        <v>12</v>
      </c>
      <c r="E18" s="206"/>
      <c r="F18" s="207"/>
      <c r="G18" s="206" t="s">
        <v>100</v>
      </c>
      <c r="H18" s="207">
        <v>184</v>
      </c>
      <c r="I18" s="208">
        <v>10256</v>
      </c>
      <c r="J18" s="207" t="s">
        <v>23</v>
      </c>
      <c r="K18" s="209">
        <v>37043</v>
      </c>
      <c r="L18" s="207" t="s">
        <v>6</v>
      </c>
      <c r="M18" s="210" t="s">
        <v>104</v>
      </c>
      <c r="N18" s="207" t="s">
        <v>32</v>
      </c>
      <c r="O18" s="207" t="s">
        <v>30</v>
      </c>
      <c r="P18" s="207" t="s">
        <v>106</v>
      </c>
      <c r="Q18" s="206"/>
      <c r="R18" s="206"/>
      <c r="S18" s="206" t="s">
        <v>28</v>
      </c>
      <c r="T18" s="211">
        <f>+'Cost Cancel Details'!C18</f>
        <v>37.170180000000002</v>
      </c>
      <c r="U18" s="211">
        <f>+'Cost Cancel Details'!AO18</f>
        <v>37.170180000000002</v>
      </c>
      <c r="V18" s="212">
        <f>+'Cost Cancel Details'!AO19</f>
        <v>37.170180000000002</v>
      </c>
      <c r="W18" s="206" t="s">
        <v>123</v>
      </c>
      <c r="X18" s="206" t="s">
        <v>128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</row>
    <row r="19" spans="1:92" s="199" customFormat="1" ht="27.95" customHeight="1" x14ac:dyDescent="0.2">
      <c r="A19" s="26">
        <f>1+A18</f>
        <v>12</v>
      </c>
      <c r="B19" s="206" t="s">
        <v>9</v>
      </c>
      <c r="C19" s="200">
        <v>2</v>
      </c>
      <c r="D19" s="207" t="s">
        <v>12</v>
      </c>
      <c r="E19" s="206"/>
      <c r="F19" s="207"/>
      <c r="G19" s="206" t="s">
        <v>100</v>
      </c>
      <c r="H19" s="207">
        <v>184</v>
      </c>
      <c r="I19" s="208">
        <v>10256</v>
      </c>
      <c r="J19" s="207" t="s">
        <v>23</v>
      </c>
      <c r="K19" s="209">
        <v>37377</v>
      </c>
      <c r="L19" s="207" t="s">
        <v>6</v>
      </c>
      <c r="M19" s="210" t="s">
        <v>78</v>
      </c>
      <c r="N19" s="207" t="s">
        <v>32</v>
      </c>
      <c r="O19" s="207" t="s">
        <v>30</v>
      </c>
      <c r="P19" s="207" t="s">
        <v>106</v>
      </c>
      <c r="Q19" s="206"/>
      <c r="R19" s="206" t="s">
        <v>46</v>
      </c>
      <c r="S19" s="206" t="s">
        <v>28</v>
      </c>
      <c r="T19" s="211">
        <f>+'Cost Cancel Details'!C26</f>
        <v>33.810399999999994</v>
      </c>
      <c r="U19" s="211">
        <f>+'Cost Cancel Details'!AO26</f>
        <v>13.524159999999998</v>
      </c>
      <c r="V19" s="212">
        <f>+'Cost Cancel Details'!AO27</f>
        <v>33.810399999999994</v>
      </c>
      <c r="W19" s="206" t="s">
        <v>124</v>
      </c>
      <c r="X19" s="206" t="s">
        <v>127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</row>
    <row r="20" spans="1:92" s="199" customFormat="1" ht="27.95" customHeight="1" x14ac:dyDescent="0.2">
      <c r="A20" s="26">
        <f>1+A19</f>
        <v>13</v>
      </c>
      <c r="B20" s="206" t="s">
        <v>9</v>
      </c>
      <c r="C20" s="200">
        <v>2</v>
      </c>
      <c r="D20" s="207" t="s">
        <v>12</v>
      </c>
      <c r="E20" s="206"/>
      <c r="F20" s="207"/>
      <c r="G20" s="206" t="s">
        <v>100</v>
      </c>
      <c r="H20" s="207">
        <v>184</v>
      </c>
      <c r="I20" s="208">
        <v>10256</v>
      </c>
      <c r="J20" s="207" t="s">
        <v>23</v>
      </c>
      <c r="K20" s="209">
        <v>37377</v>
      </c>
      <c r="L20" s="207" t="s">
        <v>6</v>
      </c>
      <c r="M20" s="210" t="s">
        <v>78</v>
      </c>
      <c r="N20" s="207" t="s">
        <v>32</v>
      </c>
      <c r="O20" s="207" t="s">
        <v>30</v>
      </c>
      <c r="P20" s="207" t="s">
        <v>106</v>
      </c>
      <c r="Q20" s="206"/>
      <c r="R20" s="206" t="s">
        <v>46</v>
      </c>
      <c r="S20" s="206" t="s">
        <v>28</v>
      </c>
      <c r="T20" s="211">
        <f>+'Cost Cancel Details'!C34</f>
        <v>33.810399999999994</v>
      </c>
      <c r="U20" s="211">
        <f>+'Cost Cancel Details'!AO34</f>
        <v>13.524159999999998</v>
      </c>
      <c r="V20" s="212">
        <f>+'Cost Cancel Details'!AO35</f>
        <v>33.810399999999994</v>
      </c>
      <c r="W20" s="206" t="s">
        <v>125</v>
      </c>
      <c r="X20" s="206" t="s">
        <v>127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</row>
    <row r="21" spans="1:92" s="213" customFormat="1" ht="27.95" customHeight="1" x14ac:dyDescent="0.2">
      <c r="A21" s="26">
        <f>1+A20</f>
        <v>14</v>
      </c>
      <c r="B21" s="206" t="s">
        <v>9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113</v>
      </c>
      <c r="M21" s="210" t="s">
        <v>78</v>
      </c>
      <c r="N21" s="207"/>
      <c r="O21" s="207"/>
      <c r="P21" s="207" t="s">
        <v>113</v>
      </c>
      <c r="Q21" s="206"/>
      <c r="R21" s="206"/>
      <c r="S21" s="206" t="s">
        <v>28</v>
      </c>
      <c r="T21" s="211">
        <v>0</v>
      </c>
      <c r="U21" s="211">
        <v>0</v>
      </c>
      <c r="V21" s="212">
        <v>0</v>
      </c>
      <c r="W21" s="206"/>
      <c r="X21" s="206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</row>
    <row r="22" spans="1:92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5"/>
      <c r="R22" s="215"/>
      <c r="S22" s="215"/>
      <c r="T22" s="219"/>
      <c r="U22" s="219"/>
      <c r="V22" s="220"/>
      <c r="W22" s="215"/>
      <c r="X22" s="215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41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41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4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66"/>
  <sheetViews>
    <sheetView tabSelected="1" view="pageBreakPreview" zoomScale="80" zoomScaleNormal="85" zoomScaleSheetLayoutView="75" workbookViewId="0">
      <selection activeCell="G14" sqref="G14"/>
    </sheetView>
  </sheetViews>
  <sheetFormatPr defaultRowHeight="12.75" x14ac:dyDescent="0.2"/>
  <cols>
    <col min="1" max="1" width="13.1640625" style="9" customWidth="1"/>
    <col min="2" max="2" width="33.33203125" style="9" customWidth="1"/>
    <col min="3" max="3" width="18.6640625" style="10" customWidth="1"/>
    <col min="4" max="4" width="21.5" style="10" customWidth="1"/>
    <col min="5" max="5" width="18.6640625" style="10" customWidth="1"/>
    <col min="6" max="6" width="38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30" x14ac:dyDescent="0.4">
      <c r="A1" s="159" t="s">
        <v>14</v>
      </c>
      <c r="B1" s="160"/>
      <c r="C1" s="2"/>
      <c r="D1" s="2"/>
      <c r="E1" s="2"/>
      <c r="J1" s="185" t="s">
        <v>87</v>
      </c>
    </row>
    <row r="2" spans="1:11" ht="19.5" x14ac:dyDescent="0.25">
      <c r="A2" s="159" t="s">
        <v>51</v>
      </c>
      <c r="B2" s="160"/>
      <c r="C2" s="2"/>
      <c r="D2" s="2"/>
      <c r="E2" s="2"/>
    </row>
    <row r="3" spans="1:11" ht="19.5" x14ac:dyDescent="0.25">
      <c r="A3" s="229">
        <f>'Detail by Turbine'!A3:C3</f>
        <v>37210</v>
      </c>
      <c r="B3" s="229"/>
      <c r="C3" s="11"/>
      <c r="D3" s="11"/>
      <c r="E3" s="11"/>
    </row>
    <row r="4" spans="1:11" ht="19.5" x14ac:dyDescent="0.25">
      <c r="A4" s="159" t="s">
        <v>77</v>
      </c>
      <c r="B4" s="161"/>
      <c r="J4" s="167"/>
    </row>
    <row r="5" spans="1:11" ht="14.25" x14ac:dyDescent="0.2">
      <c r="I5" s="142" t="s">
        <v>73</v>
      </c>
      <c r="J5" s="143">
        <f>'Detail by Turbine'!K3</f>
        <v>37225</v>
      </c>
    </row>
    <row r="6" spans="1:11" ht="60.75" customHeight="1" x14ac:dyDescent="0.2">
      <c r="A6" s="12" t="s">
        <v>39</v>
      </c>
      <c r="B6" s="12" t="s">
        <v>40</v>
      </c>
      <c r="C6" s="13" t="s">
        <v>50</v>
      </c>
      <c r="D6" s="13" t="s">
        <v>140</v>
      </c>
      <c r="E6" s="13" t="s">
        <v>139</v>
      </c>
      <c r="F6" s="12" t="s">
        <v>41</v>
      </c>
      <c r="G6" s="166" t="s">
        <v>79</v>
      </c>
      <c r="H6" s="13" t="s">
        <v>45</v>
      </c>
      <c r="I6" s="13" t="s">
        <v>88</v>
      </c>
      <c r="J6" s="13" t="s">
        <v>91</v>
      </c>
      <c r="K6" s="13" t="s">
        <v>44</v>
      </c>
    </row>
    <row r="7" spans="1:11" s="18" customFormat="1" ht="24.95" customHeight="1" x14ac:dyDescent="0.2">
      <c r="A7" s="178" t="s">
        <v>90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499999999999993" customHeight="1" x14ac:dyDescent="0.2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">
      <c r="A10" s="51">
        <f>SUM(A9:A9)</f>
        <v>0</v>
      </c>
      <c r="C10" s="29"/>
      <c r="D10" s="29"/>
      <c r="E10" s="29"/>
      <c r="F10" s="30" t="s">
        <v>54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">
      <c r="A11" s="10"/>
      <c r="G11" s="10"/>
      <c r="H11" s="41"/>
      <c r="I11" s="41"/>
      <c r="J11" s="153"/>
    </row>
    <row r="12" spans="1:11" s="21" customFormat="1" ht="24.95" customHeight="1" x14ac:dyDescent="0.2">
      <c r="A12" s="179" t="s">
        <v>82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499999999999993" customHeight="1" x14ac:dyDescent="0.2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">
      <c r="A14" s="31">
        <v>1</v>
      </c>
      <c r="B14" s="21" t="s">
        <v>8</v>
      </c>
      <c r="C14" s="22" t="str">
        <f>'Detail by Turbine'!P8</f>
        <v>EA</v>
      </c>
      <c r="D14" s="22" t="s">
        <v>142</v>
      </c>
      <c r="E14" s="22" t="s">
        <v>110</v>
      </c>
      <c r="F14" s="21" t="str">
        <f>'Detail by Turbine'!S8</f>
        <v>Columbia / Longview</v>
      </c>
      <c r="G14" s="22" t="s">
        <v>144</v>
      </c>
      <c r="H14" s="43">
        <f>'Detail by Turbine'!T8</f>
        <v>39.200000000000003</v>
      </c>
      <c r="I14" s="43">
        <f>'Detail by Turbine'!U8</f>
        <v>14.504000000000005</v>
      </c>
      <c r="J14" s="43">
        <f>'Detail by Turbine'!V8</f>
        <v>10.192000000000002</v>
      </c>
      <c r="K14" s="22" t="s">
        <v>35</v>
      </c>
    </row>
    <row r="15" spans="1:11" s="21" customFormat="1" x14ac:dyDescent="0.2">
      <c r="A15" s="52">
        <f>SUM(A14)</f>
        <v>1</v>
      </c>
      <c r="B15" s="20"/>
      <c r="C15" s="32"/>
      <c r="D15" s="32"/>
      <c r="E15" s="32"/>
      <c r="F15" s="33" t="s">
        <v>55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">
      <c r="A17" s="180" t="s">
        <v>83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">
      <c r="A19" s="16">
        <v>1</v>
      </c>
      <c r="B19" s="15" t="s">
        <v>42</v>
      </c>
      <c r="C19" s="16" t="str">
        <f>'Detail by Turbine'!P10</f>
        <v>EA</v>
      </c>
      <c r="D19" s="16" t="s">
        <v>136</v>
      </c>
      <c r="E19" s="16" t="s">
        <v>137</v>
      </c>
      <c r="F19" s="15" t="str">
        <f>'Detail by Turbine'!S10</f>
        <v>Unassigned</v>
      </c>
      <c r="G19" s="193" t="str">
        <f>+'Detail by Turbine'!M10</f>
        <v>Analyzing</v>
      </c>
      <c r="H19" s="45">
        <f>'Detail by Turbine'!T10</f>
        <v>24.506</v>
      </c>
      <c r="I19" s="45">
        <f>'Detail by Turbine'!U10</f>
        <v>24.506200000000003</v>
      </c>
      <c r="J19" s="155">
        <f>'Detail by Turbine'!V10</f>
        <v>24.506</v>
      </c>
      <c r="K19" s="16" t="s">
        <v>9</v>
      </c>
    </row>
    <row r="20" spans="1:11" s="15" customFormat="1" x14ac:dyDescent="0.2">
      <c r="A20" s="16">
        <v>1</v>
      </c>
      <c r="B20" s="15" t="s">
        <v>43</v>
      </c>
      <c r="C20" s="16" t="str">
        <f>'Detail by Turbine'!P10</f>
        <v>EA</v>
      </c>
      <c r="D20" s="16" t="s">
        <v>141</v>
      </c>
      <c r="E20" s="16" t="s">
        <v>102</v>
      </c>
      <c r="F20" s="15" t="s">
        <v>112</v>
      </c>
      <c r="G20" s="193" t="str">
        <f>+'Detail by Turbine'!M10</f>
        <v>Analyzing</v>
      </c>
      <c r="H20" s="45">
        <f>SUM('Detail by Turbine'!T10:T12)</f>
        <v>191.33933333333334</v>
      </c>
      <c r="I20" s="45">
        <f>SUM('Detail by Turbine'!U10:U12)</f>
        <v>166.3145333333334</v>
      </c>
      <c r="J20" s="155">
        <f>SUM('Detail by Turbine'!V10:V12)</f>
        <v>159.47416666666669</v>
      </c>
      <c r="K20" s="16" t="s">
        <v>9</v>
      </c>
    </row>
    <row r="21" spans="1:11" s="21" customFormat="1" x14ac:dyDescent="0.2">
      <c r="A21" s="16">
        <v>2</v>
      </c>
      <c r="B21" s="15" t="s">
        <v>43</v>
      </c>
      <c r="C21" s="16" t="str">
        <f>'Detail by Turbine'!P11</f>
        <v>EEL</v>
      </c>
      <c r="D21" s="16" t="s">
        <v>142</v>
      </c>
      <c r="E21" s="16" t="s">
        <v>102</v>
      </c>
      <c r="F21" s="15" t="str">
        <f>'Detail by Turbine'!S11</f>
        <v>Arcos</v>
      </c>
      <c r="G21" s="193" t="str">
        <f>+'Detail by Turbine'!M11</f>
        <v>Analyzing</v>
      </c>
      <c r="H21" s="45">
        <f>SUM('Detail by Turbine'!T11:T13)</f>
        <v>250.25</v>
      </c>
      <c r="I21" s="45">
        <f>SUM('Detail by Turbine'!U11:U13)</f>
        <v>212.71250000000009</v>
      </c>
      <c r="J21" s="155">
        <f>SUM('Detail by Turbine'!V11:V13)</f>
        <v>202.45225000000005</v>
      </c>
      <c r="K21" s="16" t="s">
        <v>9</v>
      </c>
    </row>
    <row r="22" spans="1:11" s="21" customFormat="1" x14ac:dyDescent="0.2">
      <c r="A22" s="16">
        <v>2</v>
      </c>
      <c r="B22" s="15" t="s">
        <v>10</v>
      </c>
      <c r="C22" s="16" t="str">
        <f>'Detail by Turbine'!P14</f>
        <v>EA</v>
      </c>
      <c r="D22" s="16" t="s">
        <v>135</v>
      </c>
      <c r="E22" s="16" t="s">
        <v>102</v>
      </c>
      <c r="F22" s="15" t="str">
        <f>'Detail by Turbine'!S14</f>
        <v>Unassigned</v>
      </c>
      <c r="G22" s="193" t="str">
        <f>IF(ISNA('Detail by Turbine'!M14),"-",'Detail by Turbine'!M14)</f>
        <v>Analyzing</v>
      </c>
      <c r="H22" s="45">
        <f>SUM('Detail by Turbine'!T14:T15)</f>
        <v>34.5</v>
      </c>
      <c r="I22" s="45">
        <f>SUM('Detail by Turbine'!U14:U15)</f>
        <v>34.5</v>
      </c>
      <c r="J22" s="155">
        <f>SUM('Detail by Turbine'!V14:V15)</f>
        <v>34.5</v>
      </c>
      <c r="K22" s="16" t="s">
        <v>9</v>
      </c>
    </row>
    <row r="23" spans="1:11" s="21" customFormat="1" x14ac:dyDescent="0.2">
      <c r="A23" s="16">
        <v>2</v>
      </c>
      <c r="B23" s="15" t="s">
        <v>130</v>
      </c>
      <c r="C23" s="16" t="str">
        <f>'Detail by Turbine'!P18</f>
        <v>EA</v>
      </c>
      <c r="D23" s="16" t="s">
        <v>134</v>
      </c>
      <c r="E23" s="16" t="s">
        <v>138</v>
      </c>
      <c r="F23" s="15" t="str">
        <f>'Detail by Turbine'!S18</f>
        <v>Unassigned</v>
      </c>
      <c r="G23" s="193" t="str">
        <f>+'Detail by Turbine'!M18</f>
        <v>$2.5MM on 1/31/01</v>
      </c>
      <c r="H23" s="45">
        <f>'Detail by Turbine'!T18</f>
        <v>37.170180000000002</v>
      </c>
      <c r="I23" s="45">
        <f>SUM('Detail by Turbine'!U18:U18)</f>
        <v>37.170180000000002</v>
      </c>
      <c r="J23" s="155">
        <f>SUM('Detail by Turbine'!V18:V18)</f>
        <v>37.170180000000002</v>
      </c>
      <c r="K23" s="16" t="s">
        <v>9</v>
      </c>
    </row>
    <row r="24" spans="1:11" s="21" customFormat="1" x14ac:dyDescent="0.2">
      <c r="A24" s="16">
        <v>2</v>
      </c>
      <c r="B24" s="15" t="s">
        <v>131</v>
      </c>
      <c r="C24" s="16" t="str">
        <f>'Detail by Turbine'!P19</f>
        <v>EA</v>
      </c>
      <c r="D24" s="16" t="s">
        <v>142</v>
      </c>
      <c r="E24" s="16" t="s">
        <v>138</v>
      </c>
      <c r="F24" s="15" t="str">
        <f>'Detail by Turbine'!S19</f>
        <v>Unassigned</v>
      </c>
      <c r="G24" s="193" t="str">
        <f>+'Detail by Turbine'!M19</f>
        <v>Analyzing</v>
      </c>
      <c r="H24" s="45">
        <f>SUM('Detail by Turbine'!T19:T20)+'Detail by Turbine'!T9</f>
        <v>104.79097999999999</v>
      </c>
      <c r="I24" s="45">
        <f>SUM('Detail by Turbine'!U19:U20)+'Detail by Turbine'!U9</f>
        <v>56.784464</v>
      </c>
      <c r="J24" s="45">
        <f>SUM('Detail by Turbine'!V19:V20)+'Detail by Turbine'!V9</f>
        <v>104.79097999999999</v>
      </c>
      <c r="K24" s="16" t="s">
        <v>9</v>
      </c>
    </row>
    <row r="25" spans="1:11" s="21" customFormat="1" x14ac:dyDescent="0.2">
      <c r="A25" s="16">
        <v>2</v>
      </c>
      <c r="B25" s="15" t="s">
        <v>94</v>
      </c>
      <c r="C25" s="16" t="str">
        <f>+'Detail by Turbine'!P16</f>
        <v>EGM</v>
      </c>
      <c r="D25" s="16" t="s">
        <v>132</v>
      </c>
      <c r="E25" s="16" t="s">
        <v>137</v>
      </c>
      <c r="F25" s="15" t="str">
        <f>'Detail by Turbine'!S16</f>
        <v>Unassigned</v>
      </c>
      <c r="G25" s="193" t="str">
        <f>+'Detail by Turbine'!M16</f>
        <v>Analyzing</v>
      </c>
      <c r="H25" s="45">
        <f>SUM('Detail by Turbine'!T16:T17)</f>
        <v>13</v>
      </c>
      <c r="I25" s="45">
        <f>SUM('Detail by Turbine'!U16:U17)</f>
        <v>13</v>
      </c>
      <c r="J25" s="155">
        <f>SUM('Detail by Turbine'!V16:V17)</f>
        <v>13</v>
      </c>
      <c r="K25" s="16" t="s">
        <v>9</v>
      </c>
    </row>
    <row r="26" spans="1:11" s="21" customFormat="1" x14ac:dyDescent="0.2">
      <c r="A26" s="54">
        <v>1</v>
      </c>
      <c r="B26" s="15" t="s">
        <v>5</v>
      </c>
      <c r="C26" s="16" t="str">
        <f>+'Detail by Turbine'!P21</f>
        <v>PGE</v>
      </c>
      <c r="D26" s="16" t="s">
        <v>133</v>
      </c>
      <c r="E26" s="16" t="s">
        <v>143</v>
      </c>
      <c r="F26" s="15" t="str">
        <f>'Detail by Turbine'!S21</f>
        <v>Unassigned</v>
      </c>
      <c r="G26" s="193" t="str">
        <f>+'Detail by Turbine'!M21</f>
        <v>Analyzing</v>
      </c>
      <c r="H26" s="46">
        <f>'Detail by Turbine'!T21</f>
        <v>0</v>
      </c>
      <c r="I26" s="46">
        <f>'Detail by Turbine'!U21</f>
        <v>0</v>
      </c>
      <c r="J26" s="156">
        <f>'Detail by Turbine'!V21</f>
        <v>0</v>
      </c>
      <c r="K26" s="16" t="s">
        <v>9</v>
      </c>
    </row>
    <row r="27" spans="1:11" s="15" customFormat="1" x14ac:dyDescent="0.2">
      <c r="A27" s="53">
        <f>SUM(A19:A26)</f>
        <v>13</v>
      </c>
      <c r="C27" s="16"/>
      <c r="D27" s="16"/>
      <c r="E27" s="16"/>
      <c r="F27" s="34" t="s">
        <v>56</v>
      </c>
      <c r="G27" s="53"/>
      <c r="H27" s="47">
        <f>SUM(H19:H26)</f>
        <v>655.55649333333326</v>
      </c>
      <c r="I27" s="47">
        <f>SUM(I19:I26)</f>
        <v>544.98787733333347</v>
      </c>
      <c r="J27" s="47">
        <f>SUM(J19:J26)</f>
        <v>575.89357666666683</v>
      </c>
      <c r="K27" s="16"/>
    </row>
    <row r="28" spans="1:11" ht="5.0999999999999996" customHeight="1" x14ac:dyDescent="0.2">
      <c r="A28" s="10"/>
      <c r="G28" s="10"/>
      <c r="H28" s="41"/>
      <c r="I28" s="41"/>
      <c r="J28" s="153"/>
    </row>
    <row r="29" spans="1:11" s="24" customFormat="1" ht="24.95" customHeight="1" x14ac:dyDescent="0.2">
      <c r="A29" s="181" t="s">
        <v>81</v>
      </c>
      <c r="C29" s="25"/>
      <c r="D29" s="25"/>
      <c r="E29" s="25"/>
      <c r="H29" s="48"/>
      <c r="I29" s="48"/>
      <c r="J29" s="157"/>
      <c r="K29" s="25"/>
    </row>
    <row r="30" spans="1:11" s="24" customFormat="1" ht="9.9499999999999993" customHeight="1" x14ac:dyDescent="0.2">
      <c r="A30" s="25"/>
      <c r="C30" s="25"/>
      <c r="D30" s="25"/>
      <c r="E30" s="25"/>
      <c r="G30" s="25"/>
      <c r="H30" s="48"/>
      <c r="I30" s="48"/>
      <c r="J30" s="157"/>
      <c r="K30" s="25"/>
    </row>
    <row r="31" spans="1:11" s="24" customFormat="1" x14ac:dyDescent="0.2">
      <c r="A31" s="57"/>
      <c r="C31" s="25"/>
      <c r="D31" s="25"/>
      <c r="E31" s="25"/>
      <c r="G31" s="25"/>
      <c r="H31" s="49"/>
      <c r="I31" s="49"/>
      <c r="J31" s="158"/>
      <c r="K31" s="16"/>
    </row>
    <row r="32" spans="1:11" s="24" customFormat="1" x14ac:dyDescent="0.2">
      <c r="A32" s="56">
        <f>SUM(A31:A31)</f>
        <v>0</v>
      </c>
      <c r="C32" s="25"/>
      <c r="D32" s="25"/>
      <c r="E32" s="25"/>
      <c r="F32" s="35" t="s">
        <v>57</v>
      </c>
      <c r="G32" s="35"/>
      <c r="H32" s="50">
        <f>SUM(H31:H31)</f>
        <v>0</v>
      </c>
      <c r="I32" s="50">
        <f>SUM(I31:I31)</f>
        <v>0</v>
      </c>
      <c r="J32" s="50">
        <f>SUM(J31:J31)</f>
        <v>0</v>
      </c>
      <c r="K32" s="25"/>
    </row>
    <row r="33" spans="1:10" ht="5.0999999999999996" customHeight="1" x14ac:dyDescent="0.2">
      <c r="A33" s="10"/>
      <c r="G33" s="10"/>
      <c r="H33" s="41"/>
      <c r="I33" s="41"/>
      <c r="J33" s="153"/>
    </row>
    <row r="34" spans="1:10" ht="13.5" thickBot="1" x14ac:dyDescent="0.25">
      <c r="A34" s="55">
        <f>+A32+A27+A15+A10</f>
        <v>14</v>
      </c>
      <c r="B34" s="36" t="s">
        <v>74</v>
      </c>
      <c r="F34" s="37" t="s">
        <v>58</v>
      </c>
      <c r="G34" s="37"/>
      <c r="H34" s="184">
        <f>+H32+H27+H15+H10</f>
        <v>694.75649333333331</v>
      </c>
      <c r="I34" s="184">
        <f>+I27+I15+I10</f>
        <v>559.49187733333349</v>
      </c>
      <c r="J34" s="184">
        <f>+J27+J15+J10</f>
        <v>586.08557666666684</v>
      </c>
    </row>
    <row r="35" spans="1:10" ht="15.75" thickTop="1" x14ac:dyDescent="0.2">
      <c r="A35" s="1"/>
      <c r="I35" s="192"/>
    </row>
    <row r="36" spans="1:10" ht="8.25" customHeight="1" x14ac:dyDescent="0.2"/>
    <row r="37" spans="1:10" ht="18" x14ac:dyDescent="0.25">
      <c r="A37" s="133" t="s">
        <v>72</v>
      </c>
    </row>
    <row r="38" spans="1:10" x14ac:dyDescent="0.2">
      <c r="A38" s="36" t="s">
        <v>77</v>
      </c>
    </row>
    <row r="42" spans="1:10" x14ac:dyDescent="0.2">
      <c r="H42" s="28"/>
    </row>
    <row r="66" spans="1:7" ht="14.25" x14ac:dyDescent="0.2">
      <c r="A66" s="187" t="s">
        <v>92</v>
      </c>
      <c r="G66" s="198"/>
    </row>
  </sheetData>
  <mergeCells count="1">
    <mergeCell ref="A3:B3"/>
  </mergeCells>
  <phoneticPr fontId="0" type="noConversion"/>
  <pageMargins left="0.5" right="0.26" top="0.5" bottom="0.5" header="0.26" footer="0.5"/>
  <pageSetup scale="4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zoomScale="80" zoomScaleNormal="100" workbookViewId="0">
      <selection activeCell="C1" sqref="C1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14</v>
      </c>
      <c r="B1" s="160"/>
      <c r="C1" s="2"/>
      <c r="I1" s="185" t="s">
        <v>87</v>
      </c>
    </row>
    <row r="2" spans="1:9" ht="19.5" x14ac:dyDescent="0.25">
      <c r="A2" s="159" t="s">
        <v>75</v>
      </c>
      <c r="B2" s="160"/>
      <c r="C2" s="2"/>
    </row>
    <row r="3" spans="1:9" ht="19.5" x14ac:dyDescent="0.25">
      <c r="A3" s="229">
        <f>'Detail by Turbine'!A3:C3</f>
        <v>37210</v>
      </c>
      <c r="B3" s="229"/>
      <c r="C3" s="11"/>
      <c r="I3" s="146"/>
    </row>
    <row r="4" spans="1:9" ht="19.5" x14ac:dyDescent="0.25">
      <c r="A4" s="159" t="s">
        <v>77</v>
      </c>
      <c r="B4" s="161"/>
      <c r="I4" s="167"/>
    </row>
    <row r="5" spans="1:9" ht="14.25" x14ac:dyDescent="0.2">
      <c r="G5" s="9"/>
      <c r="H5" s="142" t="s">
        <v>73</v>
      </c>
      <c r="I5" s="143">
        <f>+'Detail by Turbine'!K3</f>
        <v>37225</v>
      </c>
    </row>
    <row r="6" spans="1:9" ht="59.25" customHeight="1" x14ac:dyDescent="0.2">
      <c r="A6" s="12" t="s">
        <v>39</v>
      </c>
      <c r="B6" s="12" t="s">
        <v>40</v>
      </c>
      <c r="C6" s="13" t="s">
        <v>50</v>
      </c>
      <c r="D6" s="12" t="s">
        <v>41</v>
      </c>
      <c r="E6" s="166" t="s">
        <v>79</v>
      </c>
      <c r="F6" s="13" t="s">
        <v>45</v>
      </c>
      <c r="G6" s="13" t="s">
        <v>88</v>
      </c>
      <c r="H6" s="13" t="s">
        <v>89</v>
      </c>
      <c r="I6" s="13" t="s">
        <v>44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Status'!A22</f>
        <v>2</v>
      </c>
      <c r="B8" s="3" t="str">
        <f>+'Summary by Status'!B22</f>
        <v>11N1</v>
      </c>
      <c r="C8" s="2" t="str">
        <f>+'Summary by Status'!C22</f>
        <v>EA</v>
      </c>
      <c r="D8" s="3" t="str">
        <f>+'Summary by Status'!F22</f>
        <v>Unassigned</v>
      </c>
      <c r="E8" s="176" t="str">
        <f>+'Summary by Status'!G22</f>
        <v>Analyzing</v>
      </c>
      <c r="F8" s="7">
        <f>+'Summary by Status'!H22</f>
        <v>34.5</v>
      </c>
      <c r="G8" s="7">
        <f>+'Summary by Status'!I22</f>
        <v>34.5</v>
      </c>
      <c r="H8" s="7">
        <f>+'Summary by Status'!J22</f>
        <v>34.5</v>
      </c>
      <c r="I8" s="2" t="s">
        <v>9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24.506200000000003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Status'!A24</f>
        <v>2</v>
      </c>
      <c r="B12" s="3" t="str">
        <f>+'Summary by Status'!B24</f>
        <v>MHI 501F simple cycle (Units 3 &amp; 4)</v>
      </c>
      <c r="C12" s="2" t="str">
        <f>+'Summary by Status'!C24</f>
        <v>EA</v>
      </c>
      <c r="D12" s="3" t="str">
        <f>+'Summary by Status'!F24</f>
        <v>Unassigned</v>
      </c>
      <c r="E12" s="176" t="str">
        <f>+'Summary by Status'!G24</f>
        <v>Analyzing</v>
      </c>
      <c r="F12" s="7">
        <f>+'Summary by Status'!H24</f>
        <v>104.79097999999999</v>
      </c>
      <c r="G12" s="7">
        <f>+'Summary by Status'!I24</f>
        <v>56.784464</v>
      </c>
      <c r="H12" s="7">
        <f>+'Summary by Status'!J24</f>
        <v>104.79097999999999</v>
      </c>
      <c r="I12" s="2" t="str">
        <f>+'Summary by Status'!K24</f>
        <v>Available</v>
      </c>
    </row>
    <row r="13" spans="1:9" s="18" customFormat="1" x14ac:dyDescent="0.2">
      <c r="A13" s="2">
        <f>+'Summary by Status'!A23</f>
        <v>2</v>
      </c>
      <c r="B13" s="3" t="str">
        <f>+'Summary by Status'!B23</f>
        <v>MHI 501F simple cycle (Units 1 &amp; 2)</v>
      </c>
      <c r="C13" s="2" t="str">
        <f>+'Summary by Status'!C23</f>
        <v>EA</v>
      </c>
      <c r="D13" s="3" t="str">
        <f>+'Summary by Status'!F23</f>
        <v>Unassigned</v>
      </c>
      <c r="E13" s="176" t="str">
        <f>+'Summary by Status'!G23</f>
        <v>$2.5MM on 1/31/01</v>
      </c>
      <c r="F13" s="7">
        <f>+'Summary by Status'!H23</f>
        <v>37.170180000000002</v>
      </c>
      <c r="G13" s="7">
        <f>+'Summary by Status'!I23</f>
        <v>37.170180000000002</v>
      </c>
      <c r="H13" s="7">
        <f>+'Summary by Status'!J23</f>
        <v>37.170180000000002</v>
      </c>
      <c r="I13" s="2" t="str">
        <f>+'Summary by Status'!K23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DASH 11/16/01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Status'!A21</f>
        <v>2</v>
      </c>
      <c r="B17" s="3" t="str">
        <f>+'Summary by Status'!B21</f>
        <v>9FA STAG power islands</v>
      </c>
      <c r="C17" s="2" t="str">
        <f>+'Summary by Status'!C21</f>
        <v>EEL</v>
      </c>
      <c r="D17" s="3" t="str">
        <f>+'Summary by Status'!F21</f>
        <v>Arcos</v>
      </c>
      <c r="E17" s="176" t="str">
        <f>+'Summary by Status'!G21</f>
        <v>Analyzing</v>
      </c>
      <c r="F17" s="7">
        <f>+'Summary by Status'!H21</f>
        <v>250.25</v>
      </c>
      <c r="G17" s="7">
        <f>+'Summary by Status'!I21</f>
        <v>212.71250000000009</v>
      </c>
      <c r="H17" s="7">
        <f>+'Summary by Status'!J21</f>
        <v>202.45225000000005</v>
      </c>
      <c r="I17" s="2" t="str">
        <f>+'Summary by Status'!K21</f>
        <v>Available</v>
      </c>
    </row>
    <row r="18" spans="1:9" s="21" customFormat="1" x14ac:dyDescent="0.2">
      <c r="A18" s="2"/>
      <c r="B18" s="3"/>
      <c r="C18" s="2"/>
      <c r="D18" s="3"/>
      <c r="E18" s="176"/>
      <c r="F18" s="7"/>
      <c r="G18" s="7"/>
      <c r="H18" s="7"/>
      <c r="I18" s="2"/>
    </row>
    <row r="19" spans="1:9" s="21" customFormat="1" x14ac:dyDescent="0.2">
      <c r="A19" s="2">
        <f>+'Summary by Status'!A25</f>
        <v>2</v>
      </c>
      <c r="B19" s="3" t="str">
        <f>+'Summary by Status'!B25</f>
        <v>Fr 6B 60hz power barges (BV=0)</v>
      </c>
      <c r="C19" s="2" t="str">
        <f>+'Summary by Status'!C25</f>
        <v>EGM</v>
      </c>
      <c r="D19" s="3" t="str">
        <f>+'Summary by Status'!F25</f>
        <v>Unassigned</v>
      </c>
      <c r="E19" s="176" t="str">
        <f>+'Summary by Status'!G25</f>
        <v>Analyzing</v>
      </c>
      <c r="F19" s="7">
        <f>+'Summary by Status'!H25</f>
        <v>13</v>
      </c>
      <c r="G19" s="7">
        <f>+'Summary by Status'!I25</f>
        <v>13</v>
      </c>
      <c r="H19" s="7">
        <f>+'Summary by Status'!J25</f>
        <v>13</v>
      </c>
      <c r="I19" s="2" t="str">
        <f>+'Summary by Status'!K25</f>
        <v>Available</v>
      </c>
    </row>
    <row r="20" spans="1:9" s="21" customFormat="1" x14ac:dyDescent="0.2">
      <c r="A20" s="2"/>
      <c r="B20" s="3"/>
      <c r="C20" s="2"/>
      <c r="D20" s="3"/>
      <c r="E20" s="176"/>
      <c r="F20" s="7"/>
      <c r="G20" s="7"/>
      <c r="H20" s="7"/>
      <c r="I20" s="2"/>
    </row>
    <row r="21" spans="1:9" s="21" customFormat="1" x14ac:dyDescent="0.2">
      <c r="A21" s="2">
        <f>+'Summary by Status'!A26</f>
        <v>1</v>
      </c>
      <c r="B21" s="3" t="str">
        <f>+'Summary by Status'!B26</f>
        <v>LM6000</v>
      </c>
      <c r="C21" s="2" t="str">
        <f>+'Summary by Status'!C26</f>
        <v>PGE</v>
      </c>
      <c r="D21" s="3" t="str">
        <f>+'Summary by Status'!F26</f>
        <v>Unassigned</v>
      </c>
      <c r="E21" s="176" t="str">
        <f>+'Summary by Status'!G26</f>
        <v>Analyzing</v>
      </c>
      <c r="F21" s="7">
        <f>+'Summary by Status'!H26</f>
        <v>0</v>
      </c>
      <c r="G21" s="7">
        <f>+'Summary by Status'!I26</f>
        <v>0</v>
      </c>
      <c r="H21" s="7">
        <f>+'Summary by Status'!J26</f>
        <v>0</v>
      </c>
      <c r="I21" s="2" t="str">
        <f>+'Summary by Status'!K26</f>
        <v>Available</v>
      </c>
    </row>
    <row r="22" spans="1:9" s="21" customFormat="1" x14ac:dyDescent="0.2">
      <c r="A22" s="2"/>
      <c r="B22" s="3"/>
      <c r="C22" s="2"/>
      <c r="D22" s="3"/>
      <c r="E22" s="176"/>
      <c r="F22" s="7"/>
      <c r="G22" s="7"/>
      <c r="H22" s="7"/>
      <c r="I22" s="2"/>
    </row>
    <row r="24" spans="1:9" x14ac:dyDescent="0.2">
      <c r="A24" s="9">
        <f>SUM(A8:A22)</f>
        <v>13</v>
      </c>
      <c r="E24" s="134" t="s">
        <v>97</v>
      </c>
      <c r="F24" s="146">
        <f>SUM(F7:F22)</f>
        <v>503.41715999999997</v>
      </c>
      <c r="G24" s="146">
        <f>SUM(G7:G22)</f>
        <v>393.17734400000012</v>
      </c>
      <c r="H24" s="146">
        <f>SUM(H7:H22)</f>
        <v>426.61141000000003</v>
      </c>
    </row>
    <row r="25" spans="1:9" x14ac:dyDescent="0.2">
      <c r="A25" s="9">
        <f>+'Summary by Status'!A34</f>
        <v>14</v>
      </c>
      <c r="E25" s="134" t="s">
        <v>95</v>
      </c>
      <c r="F25" s="146">
        <f>+'Summary by Status'!H34</f>
        <v>694.75649333333331</v>
      </c>
      <c r="G25" s="146">
        <f>+'Summary by Status'!I34</f>
        <v>559.49187733333349</v>
      </c>
      <c r="H25" s="146">
        <f>+'Summary by Status'!J34</f>
        <v>586.08557666666684</v>
      </c>
    </row>
    <row r="26" spans="1:9" x14ac:dyDescent="0.2">
      <c r="A26" s="146">
        <f>+A24-A25</f>
        <v>-1</v>
      </c>
      <c r="E26" s="134" t="s">
        <v>96</v>
      </c>
      <c r="F26" s="146">
        <f>+F24-F25</f>
        <v>-191.33933333333334</v>
      </c>
      <c r="G26" s="146">
        <f>+G24-G25</f>
        <v>-166.31453333333337</v>
      </c>
      <c r="H26" s="146">
        <f>+H24-H25</f>
        <v>-159.4741666666668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8"/>
  <sheetViews>
    <sheetView view="pageBreakPreview" zoomScale="80" zoomScaleNormal="100" workbookViewId="0">
      <selection activeCell="E1" sqref="E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14</v>
      </c>
      <c r="B1" s="163"/>
      <c r="C1" s="2"/>
      <c r="I1" s="185" t="s">
        <v>87</v>
      </c>
    </row>
    <row r="2" spans="1:9" ht="19.5" x14ac:dyDescent="0.25">
      <c r="A2" s="164" t="s">
        <v>53</v>
      </c>
      <c r="B2" s="163"/>
      <c r="C2" s="2"/>
    </row>
    <row r="3" spans="1:9" ht="19.5" x14ac:dyDescent="0.25">
      <c r="A3" s="229">
        <f>'Detail by Turbine'!A3:C3</f>
        <v>37210</v>
      </c>
      <c r="B3" s="229"/>
      <c r="C3" s="11"/>
    </row>
    <row r="4" spans="1:9" ht="19.5" x14ac:dyDescent="0.25">
      <c r="A4" s="159" t="s">
        <v>77</v>
      </c>
      <c r="B4" s="165"/>
      <c r="I4" s="167"/>
    </row>
    <row r="5" spans="1:9" ht="14.25" x14ac:dyDescent="0.2">
      <c r="H5" s="144" t="s">
        <v>73</v>
      </c>
      <c r="I5" s="143">
        <f>+'Detail by Turbine'!K3</f>
        <v>37225</v>
      </c>
    </row>
    <row r="6" spans="1:9" ht="58.5" customHeight="1" x14ac:dyDescent="0.2">
      <c r="A6" s="12" t="s">
        <v>39</v>
      </c>
      <c r="B6" s="12" t="s">
        <v>40</v>
      </c>
      <c r="C6" s="13" t="s">
        <v>50</v>
      </c>
      <c r="D6" s="13" t="s">
        <v>44</v>
      </c>
      <c r="E6" s="166" t="s">
        <v>79</v>
      </c>
      <c r="F6" s="12" t="s">
        <v>41</v>
      </c>
      <c r="G6" s="145" t="s">
        <v>45</v>
      </c>
      <c r="H6" s="13" t="s">
        <v>88</v>
      </c>
      <c r="I6" s="13" t="s">
        <v>89</v>
      </c>
    </row>
    <row r="7" spans="1:9" s="21" customFormat="1" x14ac:dyDescent="0.2">
      <c r="A7" s="60" t="s">
        <v>118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Status'!A21</f>
        <v>2</v>
      </c>
      <c r="B8" s="3" t="str">
        <f>+'Summary by Status'!B21</f>
        <v>9FA STAG power islands</v>
      </c>
      <c r="C8" s="2" t="str">
        <f>+'Summary by Status'!C21</f>
        <v>EEL</v>
      </c>
      <c r="D8" s="2" t="str">
        <f>+'Summary by Status'!K21</f>
        <v>Available</v>
      </c>
      <c r="E8" s="176" t="str">
        <f>+'Summary by Status'!G21</f>
        <v>Analyzing</v>
      </c>
      <c r="F8" s="151" t="str">
        <f>+'Summary by Status'!F21</f>
        <v>Arcos</v>
      </c>
      <c r="G8" s="182">
        <f>+'Summary by Status'!H21</f>
        <v>250.25</v>
      </c>
      <c r="H8" s="182">
        <f>+'Summary by Status'!I21</f>
        <v>212.71250000000009</v>
      </c>
      <c r="I8" s="183">
        <f>+'Summary by Status'!J21</f>
        <v>202.45225000000005</v>
      </c>
    </row>
    <row r="9" spans="1:9" s="21" customFormat="1" x14ac:dyDescent="0.2">
      <c r="A9" s="58"/>
      <c r="B9" s="59"/>
      <c r="C9" s="58"/>
      <c r="D9" s="58"/>
      <c r="E9" s="58"/>
      <c r="F9" s="63" t="s">
        <v>119</v>
      </c>
      <c r="G9" s="148">
        <f>SUM(G8:G8)</f>
        <v>250.25</v>
      </c>
      <c r="H9" s="148">
        <f>SUM(H8:H8)</f>
        <v>212.71250000000009</v>
      </c>
      <c r="I9" s="148">
        <f>SUM(I8:I8)</f>
        <v>202.45225000000005</v>
      </c>
    </row>
    <row r="10" spans="1:9" s="21" customFormat="1" x14ac:dyDescent="0.2">
      <c r="A10" s="58"/>
      <c r="B10" s="59"/>
      <c r="C10" s="58"/>
      <c r="D10" s="58"/>
      <c r="E10" s="58"/>
      <c r="F10" s="150"/>
      <c r="G10" s="147"/>
      <c r="H10" s="147"/>
      <c r="I10" s="147"/>
    </row>
    <row r="11" spans="1:9" s="21" customFormat="1" x14ac:dyDescent="0.2">
      <c r="A11" s="60" t="s">
        <v>106</v>
      </c>
      <c r="B11" s="59"/>
      <c r="C11" s="58"/>
      <c r="D11" s="58"/>
      <c r="E11" s="58"/>
      <c r="F11" s="150"/>
      <c r="G11" s="147"/>
      <c r="H11" s="147"/>
      <c r="I11" s="147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Status'!K19</f>
        <v>Available</v>
      </c>
      <c r="E12" s="176" t="str">
        <f>+'Summary by Status'!G19</f>
        <v>Analyzing</v>
      </c>
      <c r="F12" s="151" t="str">
        <f>+'Summary by Status'!F19</f>
        <v>Unassigned</v>
      </c>
      <c r="G12" s="7">
        <f>+'Summary by Status'!H19</f>
        <v>24.506</v>
      </c>
      <c r="H12" s="7">
        <f>+'Summary by Status'!I19</f>
        <v>24.506200000000003</v>
      </c>
      <c r="I12" s="177">
        <f>+'Summary by Status'!J19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Status'!K14</f>
        <v>Tentative</v>
      </c>
      <c r="E13" s="176" t="str">
        <f>+'Summary by Status'!G14</f>
        <v>DASH 11/16/01</v>
      </c>
      <c r="F13" s="151" t="str">
        <f>+'Summary by Status'!F14</f>
        <v>Columbia / Longview</v>
      </c>
      <c r="G13" s="7">
        <f>+'Summary by Status'!H14</f>
        <v>39.200000000000003</v>
      </c>
      <c r="H13" s="7">
        <f>+'Summary by Status'!I14</f>
        <v>14.504000000000005</v>
      </c>
      <c r="I13" s="177">
        <f>+'Summary by Status'!J14</f>
        <v>10.192000000000002</v>
      </c>
    </row>
    <row r="14" spans="1:9" s="3" customFormat="1" x14ac:dyDescent="0.2">
      <c r="A14" s="10">
        <f>+'Summary by Status'!A22</f>
        <v>2</v>
      </c>
      <c r="B14" s="9" t="str">
        <f>+'Summary by Status'!B22</f>
        <v>11N1</v>
      </c>
      <c r="C14" s="10" t="str">
        <f>+'Summary by Status'!C22</f>
        <v>EA</v>
      </c>
      <c r="D14" s="10" t="str">
        <f>+'Summary by Status'!K22</f>
        <v>Available</v>
      </c>
      <c r="E14" s="10" t="str">
        <f>+'Summary by Status'!G22</f>
        <v>Analyzing</v>
      </c>
      <c r="F14" s="135" t="str">
        <f>+'Summary by Status'!F22</f>
        <v>Unassigned</v>
      </c>
      <c r="G14" s="226">
        <f>+'Summary by Status'!H22</f>
        <v>34.5</v>
      </c>
      <c r="H14" s="226">
        <f>+'Summary by Status'!I22</f>
        <v>34.5</v>
      </c>
      <c r="I14" s="177">
        <f>+'Summary by Status'!J22</f>
        <v>34.5</v>
      </c>
    </row>
    <row r="15" spans="1:9" s="23" customFormat="1" x14ac:dyDescent="0.2">
      <c r="A15" s="2">
        <f>+'Summary by Status'!A24</f>
        <v>2</v>
      </c>
      <c r="B15" s="3" t="str">
        <f>+'Summary by Status'!B24</f>
        <v>MHI 501F simple cycle (Units 3 &amp; 4)</v>
      </c>
      <c r="C15" s="2" t="str">
        <f>+'Summary by Status'!C24</f>
        <v>EA</v>
      </c>
      <c r="D15" s="2" t="str">
        <f>+'Summary by Status'!K24</f>
        <v>Available</v>
      </c>
      <c r="E15" s="176" t="str">
        <f>+'Summary by Status'!G24</f>
        <v>Analyzing</v>
      </c>
      <c r="F15" s="151" t="str">
        <f>+'Summary by Status'!F24</f>
        <v>Unassigned</v>
      </c>
      <c r="G15" s="7">
        <f>+'Summary by Status'!H24</f>
        <v>104.79097999999999</v>
      </c>
      <c r="H15" s="7">
        <f>+'Summary by Status'!I24</f>
        <v>56.784464</v>
      </c>
      <c r="I15" s="177">
        <f>+'Summary by Status'!J24</f>
        <v>104.79097999999999</v>
      </c>
    </row>
    <row r="16" spans="1:9" s="23" customFormat="1" x14ac:dyDescent="0.2">
      <c r="A16" s="2">
        <f>+'Summary by Status'!A23</f>
        <v>2</v>
      </c>
      <c r="B16" s="3" t="str">
        <f>+'Summary by Status'!B23</f>
        <v>MHI 501F simple cycle (Units 1 &amp; 2)</v>
      </c>
      <c r="C16" s="2" t="str">
        <f>+'Summary by Status'!C23</f>
        <v>EA</v>
      </c>
      <c r="D16" s="2" t="str">
        <f>+'Summary by Status'!K23</f>
        <v>Available</v>
      </c>
      <c r="E16" s="176" t="str">
        <f>+'Summary by Status'!G23</f>
        <v>$2.5MM on 1/31/01</v>
      </c>
      <c r="F16" s="151" t="str">
        <f>+'Summary by Status'!F23</f>
        <v>Unassigned</v>
      </c>
      <c r="G16" s="182">
        <f>+'Summary by Status'!H23</f>
        <v>37.170180000000002</v>
      </c>
      <c r="H16" s="182">
        <f>+'Summary by Status'!I23</f>
        <v>37.170180000000002</v>
      </c>
      <c r="I16" s="183">
        <f>+'Summary by Status'!J23</f>
        <v>37.170180000000002</v>
      </c>
    </row>
    <row r="17" spans="1:9" s="23" customFormat="1" x14ac:dyDescent="0.2">
      <c r="A17" s="61"/>
      <c r="B17" s="62"/>
      <c r="C17" s="61"/>
      <c r="D17" s="61"/>
      <c r="E17" s="61"/>
      <c r="F17" s="63" t="s">
        <v>107</v>
      </c>
      <c r="G17" s="148">
        <f>SUM(G12:G16)</f>
        <v>240.16716000000002</v>
      </c>
      <c r="H17" s="148">
        <f>SUM(H12:H16)</f>
        <v>167.46484400000003</v>
      </c>
      <c r="I17" s="148">
        <f>SUM(I12:I16)</f>
        <v>211.15915999999999</v>
      </c>
    </row>
    <row r="18" spans="1:9" s="23" customFormat="1" x14ac:dyDescent="0.2">
      <c r="A18" s="61"/>
      <c r="B18" s="62"/>
      <c r="C18" s="61"/>
      <c r="D18" s="61"/>
      <c r="E18" s="61"/>
      <c r="F18" s="63"/>
      <c r="G18" s="148"/>
      <c r="H18" s="148"/>
      <c r="I18" s="148"/>
    </row>
    <row r="19" spans="1:9" s="23" customFormat="1" x14ac:dyDescent="0.2">
      <c r="A19" s="60" t="s">
        <v>101</v>
      </c>
      <c r="B19" s="62"/>
      <c r="C19" s="61"/>
      <c r="D19" s="61"/>
      <c r="E19" s="61"/>
      <c r="F19" s="63"/>
      <c r="G19" s="148"/>
      <c r="H19" s="148"/>
      <c r="I19" s="148"/>
    </row>
    <row r="20" spans="1:9" s="3" customFormat="1" x14ac:dyDescent="0.2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2" t="str">
        <f>+'Summary by Status'!K25</f>
        <v>Available</v>
      </c>
      <c r="E20" s="176" t="str">
        <f>+'Summary by Status'!G25</f>
        <v>Analyzing</v>
      </c>
      <c r="F20" s="151" t="str">
        <f>+'Summary by Status'!F25</f>
        <v>Unassigned</v>
      </c>
      <c r="G20" s="7">
        <f>+'Summary by Status'!H25</f>
        <v>13</v>
      </c>
      <c r="H20" s="7">
        <f>+'Summary by Status'!I25</f>
        <v>13</v>
      </c>
      <c r="I20" s="177">
        <f>+'Summary by Status'!J25</f>
        <v>13</v>
      </c>
    </row>
    <row r="21" spans="1:9" s="3" customFormat="1" x14ac:dyDescent="0.2">
      <c r="A21" s="2"/>
      <c r="C21" s="2"/>
      <c r="D21" s="2"/>
      <c r="E21" s="176"/>
      <c r="F21" s="151"/>
      <c r="G21" s="7"/>
      <c r="H21" s="7"/>
      <c r="I21" s="177"/>
    </row>
    <row r="22" spans="1:9" s="3" customFormat="1" x14ac:dyDescent="0.2">
      <c r="A22" s="60" t="s">
        <v>113</v>
      </c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2">
        <f>+'Summary by Status'!A26</f>
        <v>1</v>
      </c>
      <c r="B23" s="3" t="str">
        <f>+'Summary by Status'!B26</f>
        <v>LM6000</v>
      </c>
      <c r="C23" s="2" t="str">
        <f>+'Summary by Status'!C26</f>
        <v>PGE</v>
      </c>
      <c r="D23" s="2" t="str">
        <f>+'Summary by Status'!K26</f>
        <v>Available</v>
      </c>
      <c r="E23" s="176" t="str">
        <f>+'Summary by Status'!G26</f>
        <v>Analyzing</v>
      </c>
      <c r="F23" s="151" t="str">
        <f>+'Summary by Status'!F26</f>
        <v>Unassigned</v>
      </c>
      <c r="G23" s="7">
        <f>+'Summary by Status'!H26</f>
        <v>0</v>
      </c>
      <c r="H23" s="7">
        <f>+'Summary by Status'!I26</f>
        <v>0</v>
      </c>
      <c r="I23" s="177">
        <f>+'Summary by Status'!J26</f>
        <v>0</v>
      </c>
    </row>
    <row r="24" spans="1:9" s="3" customFormat="1" x14ac:dyDescent="0.2">
      <c r="A24" s="2"/>
      <c r="C24" s="2"/>
      <c r="D24" s="2"/>
      <c r="E24" s="176"/>
      <c r="F24" s="151"/>
      <c r="G24" s="7"/>
      <c r="H24" s="7"/>
      <c r="I24" s="177"/>
    </row>
    <row r="25" spans="1:9" s="36" customFormat="1" ht="13.5" thickBot="1" x14ac:dyDescent="0.25">
      <c r="A25" s="64">
        <f>SUM(A8:A24)</f>
        <v>13</v>
      </c>
      <c r="B25" s="36" t="s">
        <v>74</v>
      </c>
      <c r="C25" s="64"/>
      <c r="D25" s="64"/>
      <c r="E25" s="64"/>
      <c r="F25" s="63" t="s">
        <v>58</v>
      </c>
      <c r="G25" s="184">
        <f>G9+G20+G17</f>
        <v>503.41716000000002</v>
      </c>
      <c r="H25" s="184">
        <f>H9+H20+H17</f>
        <v>393.17734400000012</v>
      </c>
      <c r="I25" s="184">
        <f>I9+I20+I17</f>
        <v>426.61141000000003</v>
      </c>
    </row>
    <row r="26" spans="1:9" ht="13.5" thickTop="1" x14ac:dyDescent="0.2"/>
    <row r="27" spans="1:9" x14ac:dyDescent="0.2">
      <c r="F27" s="135" t="s">
        <v>95</v>
      </c>
      <c r="G27" s="146">
        <f>+'Summary by Status'!H34</f>
        <v>694.75649333333331</v>
      </c>
      <c r="H27" s="146">
        <f>+'Summary by Status'!I34</f>
        <v>559.49187733333349</v>
      </c>
      <c r="I27" s="146">
        <f>+'Summary by Status'!J34</f>
        <v>586.08557666666684</v>
      </c>
    </row>
    <row r="28" spans="1:9" x14ac:dyDescent="0.2">
      <c r="F28" s="135" t="s">
        <v>96</v>
      </c>
      <c r="G28" s="146">
        <f>+G25-G27</f>
        <v>-191.33933333333329</v>
      </c>
      <c r="H28" s="146">
        <f>+H25-H27</f>
        <v>-166.31453333333337</v>
      </c>
      <c r="I28" s="146">
        <f>+I25-I27</f>
        <v>-159.4741666666668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4" activePane="bottomRight" state="frozen"/>
      <selection pane="topRight" activeCell="E1" sqref="E1"/>
      <selection pane="bottomLeft" activeCell="A6" sqref="A6"/>
      <selection pane="bottomRight" activeCell="AO34" sqref="AO34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14</v>
      </c>
    </row>
    <row r="2" spans="1:102" ht="18" x14ac:dyDescent="0.25">
      <c r="B2" s="186" t="s">
        <v>60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71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2">
        <v>1</v>
      </c>
      <c r="B4" s="89" t="str">
        <f>+'Detail by Turbine'!G8</f>
        <v>7FA</v>
      </c>
      <c r="C4" s="235" t="str">
        <f>+'Detail by Turbine'!S8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3"/>
      <c r="B5" s="92" t="s">
        <v>61</v>
      </c>
      <c r="C5" s="236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3"/>
      <c r="B6" s="92" t="s">
        <v>62</v>
      </c>
      <c r="C6" s="236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3"/>
      <c r="B7" s="92" t="s">
        <v>63</v>
      </c>
      <c r="C7" s="236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3"/>
      <c r="B8" s="92" t="s">
        <v>64</v>
      </c>
      <c r="C8" s="236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3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3"/>
      <c r="B10" s="82" t="s">
        <v>65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4"/>
      <c r="B11" s="122" t="s">
        <v>66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2">
        <f>+A4+1</f>
        <v>2</v>
      </c>
      <c r="B12" s="100" t="str">
        <f>+'Detail by Turbine'!G18</f>
        <v>MHI 501F Simple Cycle</v>
      </c>
      <c r="C12" s="230" t="str">
        <f>+'Detail by Turbine'!S18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3"/>
      <c r="B13" s="105" t="s">
        <v>61</v>
      </c>
      <c r="C13" s="231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3"/>
      <c r="B14" s="105" t="s">
        <v>62</v>
      </c>
      <c r="C14" s="231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3"/>
      <c r="B15" s="105" t="s">
        <v>63</v>
      </c>
      <c r="C15" s="231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3"/>
      <c r="B16" s="105" t="s">
        <v>64</v>
      </c>
      <c r="C16" s="231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3"/>
      <c r="B17" s="109"/>
      <c r="C17" s="231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3"/>
      <c r="B18" s="112" t="s">
        <v>65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4"/>
      <c r="B19" s="128" t="s">
        <v>66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2">
        <f>+A12+1</f>
        <v>3</v>
      </c>
      <c r="B20" s="100" t="str">
        <f>+'Detail by Turbine'!G19</f>
        <v>MHI 501F Simple Cycle</v>
      </c>
      <c r="C20" s="230" t="str">
        <f>+'Detail by Turbine'!S19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3"/>
      <c r="B21" s="105" t="s">
        <v>61</v>
      </c>
      <c r="C21" s="231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3"/>
      <c r="B22" s="105" t="s">
        <v>62</v>
      </c>
      <c r="C22" s="231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3"/>
      <c r="B23" s="105" t="s">
        <v>63</v>
      </c>
      <c r="C23" s="231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3"/>
      <c r="B24" s="105" t="s">
        <v>64</v>
      </c>
      <c r="C24" s="231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3"/>
      <c r="B25" s="109"/>
      <c r="C25" s="231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3"/>
      <c r="B26" s="112" t="s">
        <v>65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4"/>
      <c r="B27" s="128" t="s">
        <v>66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2">
        <f>+A20+1</f>
        <v>4</v>
      </c>
      <c r="B28" s="100" t="str">
        <f>+'Detail by Turbine'!G20</f>
        <v>MHI 501F Simple Cycle</v>
      </c>
      <c r="C28" s="230" t="str">
        <f>+'Detail by Turbine'!S20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3"/>
      <c r="B29" s="105" t="s">
        <v>61</v>
      </c>
      <c r="C29" s="231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3"/>
      <c r="B30" s="105" t="s">
        <v>62</v>
      </c>
      <c r="C30" s="231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3"/>
      <c r="B31" s="105" t="s">
        <v>63</v>
      </c>
      <c r="C31" s="231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3"/>
      <c r="B32" s="105" t="s">
        <v>64</v>
      </c>
      <c r="C32" s="231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3"/>
      <c r="B33" s="109"/>
      <c r="C33" s="231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3"/>
      <c r="B34" s="112" t="s">
        <v>65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4"/>
      <c r="B35" s="128" t="s">
        <v>66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2">
        <f>+A28+1</f>
        <v>5</v>
      </c>
      <c r="B36" s="100" t="str">
        <f>+'Detail by Turbine'!G9</f>
        <v>MHI 501F Simple Cycle</v>
      </c>
      <c r="C36" s="230" t="str">
        <f>+'Detail by Turbine'!S9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3"/>
      <c r="B37" s="105" t="s">
        <v>61</v>
      </c>
      <c r="C37" s="231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3"/>
      <c r="B38" s="105" t="s">
        <v>62</v>
      </c>
      <c r="C38" s="231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3"/>
      <c r="B39" s="105" t="s">
        <v>63</v>
      </c>
      <c r="C39" s="231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3"/>
      <c r="B40" s="105" t="s">
        <v>64</v>
      </c>
      <c r="C40" s="231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3"/>
      <c r="B41" s="109"/>
      <c r="C41" s="231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3"/>
      <c r="B42" s="112" t="s">
        <v>65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4"/>
      <c r="B43" s="128" t="s">
        <v>66</v>
      </c>
      <c r="C43" s="129" t="str">
        <f>+'Detail by Turbine'!B9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2">
        <f>+A36+1</f>
        <v>6</v>
      </c>
      <c r="B44" s="100" t="str">
        <f>+'Detail by Turbine'!G10</f>
        <v>501D5A Simple Cycle</v>
      </c>
      <c r="C44" s="230" t="str">
        <f>+'Detail by Turbine'!S10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3"/>
      <c r="B45" s="105" t="s">
        <v>61</v>
      </c>
      <c r="C45" s="231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f>1558.4/24506</f>
        <v>6.3592589569901256E-2</v>
      </c>
      <c r="AP45" s="106">
        <v>0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3"/>
      <c r="B46" s="105" t="s">
        <v>62</v>
      </c>
      <c r="C46" s="231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 t="shared" si="40"/>
        <v>1.0000081612666287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3"/>
      <c r="B47" s="105" t="s">
        <v>63</v>
      </c>
      <c r="C47" s="231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3"/>
      <c r="B48" s="105" t="s">
        <v>64</v>
      </c>
      <c r="C48" s="231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 t="shared" si="42"/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3"/>
      <c r="B49" s="109"/>
      <c r="C49" s="231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3"/>
      <c r="B50" s="112" t="s">
        <v>65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24.506200000000003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4"/>
      <c r="B51" s="128" t="s">
        <v>66</v>
      </c>
      <c r="C51" s="129" t="str">
        <f>+'Detail by Turbine'!B10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2">
        <f>+A44+1</f>
        <v>7</v>
      </c>
      <c r="B52" s="100" t="str">
        <f>+'Detail by Turbine'!G11</f>
        <v>9FA STAG Power Islands</v>
      </c>
      <c r="C52" s="230" t="str">
        <f>+'Detail by Turbine'!S11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3"/>
      <c r="B53" s="105" t="s">
        <v>61</v>
      </c>
      <c r="C53" s="231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3"/>
      <c r="B54" s="105" t="s">
        <v>62</v>
      </c>
      <c r="C54" s="231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3"/>
      <c r="B55" s="105" t="s">
        <v>63</v>
      </c>
      <c r="C55" s="231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3"/>
      <c r="B56" s="105" t="s">
        <v>64</v>
      </c>
      <c r="C56" s="231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3"/>
      <c r="B57" s="109"/>
      <c r="C57" s="231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3"/>
      <c r="B58" s="112" t="s">
        <v>65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4"/>
      <c r="B59" s="128" t="s">
        <v>66</v>
      </c>
      <c r="C59" s="129" t="str">
        <f>+'Detail by Turbine'!B11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2">
        <f>+A52+1</f>
        <v>8</v>
      </c>
      <c r="B60" s="100" t="str">
        <f>+'Detail by Turbine'!G12</f>
        <v>9FA STAG Power Islands</v>
      </c>
      <c r="C60" s="230" t="str">
        <f>+'Detail by Turbine'!S12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3"/>
      <c r="B61" s="105" t="s">
        <v>61</v>
      </c>
      <c r="C61" s="231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3"/>
      <c r="B62" s="105" t="s">
        <v>62</v>
      </c>
      <c r="C62" s="231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3"/>
      <c r="B63" s="105" t="s">
        <v>63</v>
      </c>
      <c r="C63" s="231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3"/>
      <c r="B64" s="105" t="s">
        <v>64</v>
      </c>
      <c r="C64" s="231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3"/>
      <c r="B65" s="109"/>
      <c r="C65" s="231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3"/>
      <c r="B66" s="112" t="s">
        <v>65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4"/>
      <c r="B67" s="128" t="s">
        <v>66</v>
      </c>
      <c r="C67" s="129" t="str">
        <f>+'Detail by Turbine'!B12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2">
        <f>+A60+1</f>
        <v>9</v>
      </c>
      <c r="B68" s="100" t="str">
        <f>+'Detail by Turbine'!G13</f>
        <v>9FA STAG Power Islands</v>
      </c>
      <c r="C68" s="230" t="str">
        <f>+'Detail by Turbine'!S13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3"/>
      <c r="B69" s="105" t="s">
        <v>61</v>
      </c>
      <c r="C69" s="231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3"/>
      <c r="B70" s="105" t="s">
        <v>62</v>
      </c>
      <c r="C70" s="231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3"/>
      <c r="B71" s="105" t="s">
        <v>63</v>
      </c>
      <c r="C71" s="231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3"/>
      <c r="B72" s="105" t="s">
        <v>64</v>
      </c>
      <c r="C72" s="231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3"/>
      <c r="B73" s="109"/>
      <c r="C73" s="231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3"/>
      <c r="B74" s="112" t="s">
        <v>65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4"/>
      <c r="B75" s="128" t="s">
        <v>66</v>
      </c>
      <c r="C75" s="129" t="str">
        <f>+'Detail by Turbine'!B13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2">
        <f>+A68+1</f>
        <v>10</v>
      </c>
      <c r="B76" s="100" t="str">
        <f>+'Detail by Turbine'!G14</f>
        <v>11N1</v>
      </c>
      <c r="C76" s="230" t="str">
        <f>+'Detail by Turbine'!S14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3"/>
      <c r="B77" s="105" t="s">
        <v>61</v>
      </c>
      <c r="C77" s="231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3"/>
      <c r="B78" s="105" t="s">
        <v>62</v>
      </c>
      <c r="C78" s="231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3"/>
      <c r="B79" s="105" t="s">
        <v>63</v>
      </c>
      <c r="C79" s="231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3"/>
      <c r="B80" s="105" t="s">
        <v>64</v>
      </c>
      <c r="C80" s="231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3"/>
      <c r="B81" s="109"/>
      <c r="C81" s="231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3"/>
      <c r="B82" s="112" t="s">
        <v>65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4"/>
      <c r="B83" s="128" t="s">
        <v>66</v>
      </c>
      <c r="C83" s="129" t="str">
        <f>+'Detail by Turbine'!B14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2">
        <f>+A76+1</f>
        <v>11</v>
      </c>
      <c r="B84" s="100" t="str">
        <f>+'Detail by Turbine'!G15</f>
        <v>11N1</v>
      </c>
      <c r="C84" s="230" t="str">
        <f>+'Detail by Turbine'!S15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3"/>
      <c r="B85" s="105" t="s">
        <v>61</v>
      </c>
      <c r="C85" s="231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3"/>
      <c r="B86" s="105" t="s">
        <v>62</v>
      </c>
      <c r="C86" s="231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3"/>
      <c r="B87" s="105" t="s">
        <v>63</v>
      </c>
      <c r="C87" s="231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3"/>
      <c r="B88" s="105" t="s">
        <v>64</v>
      </c>
      <c r="C88" s="231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3"/>
      <c r="B89" s="109"/>
      <c r="C89" s="231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3"/>
      <c r="B90" s="112" t="s">
        <v>65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4"/>
      <c r="B91" s="128" t="s">
        <v>66</v>
      </c>
      <c r="C91" s="129" t="str">
        <f>+'Detail by Turbine'!B15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2">
        <f>+A84+1</f>
        <v>12</v>
      </c>
      <c r="B92" s="100" t="str">
        <f>+'Detail by Turbine'!G16</f>
        <v>Fr 6B 60 hz power barges (BV = 0)</v>
      </c>
      <c r="C92" s="230" t="str">
        <f>+'Detail by Turbine'!S16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3"/>
      <c r="B93" s="105" t="s">
        <v>61</v>
      </c>
      <c r="C93" s="231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3"/>
      <c r="B94" s="105" t="s">
        <v>62</v>
      </c>
      <c r="C94" s="231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3"/>
      <c r="B95" s="105" t="s">
        <v>63</v>
      </c>
      <c r="C95" s="231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3"/>
      <c r="B96" s="105" t="s">
        <v>64</v>
      </c>
      <c r="C96" s="231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3"/>
      <c r="B97" s="109"/>
      <c r="C97" s="231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3"/>
      <c r="B98" s="112" t="s">
        <v>65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4"/>
      <c r="B99" s="128" t="s">
        <v>66</v>
      </c>
      <c r="C99" s="129" t="str">
        <f>+'Detail by Turbine'!B16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2">
        <f>+A92+1</f>
        <v>13</v>
      </c>
      <c r="B100" s="100" t="str">
        <f>+'Detail by Turbine'!G17</f>
        <v>Fr 6B 60 hz power barges (BV = 0)</v>
      </c>
      <c r="C100" s="230" t="str">
        <f>+'Detail by Turbine'!S17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3"/>
      <c r="B101" s="105" t="s">
        <v>61</v>
      </c>
      <c r="C101" s="231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3"/>
      <c r="B102" s="105" t="s">
        <v>62</v>
      </c>
      <c r="C102" s="231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3"/>
      <c r="B103" s="105" t="s">
        <v>63</v>
      </c>
      <c r="C103" s="231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3"/>
      <c r="B104" s="105" t="s">
        <v>64</v>
      </c>
      <c r="C104" s="231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3"/>
      <c r="B105" s="109"/>
      <c r="C105" s="231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3"/>
      <c r="B106" s="112" t="s">
        <v>65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4"/>
      <c r="B107" s="128" t="s">
        <v>66</v>
      </c>
      <c r="C107" s="129" t="str">
        <f>+'Detail by Turbine'!B17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69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80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65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66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68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65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66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70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65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378.67334400000004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66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85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65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393.17734400000006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66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76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33.434065999999973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98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393.17734400000006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33.43406600000003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99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2001-10-19T21:52:22Z</cp:lastPrinted>
  <dcterms:created xsi:type="dcterms:W3CDTF">2000-08-10T19:34:44Z</dcterms:created>
  <dcterms:modified xsi:type="dcterms:W3CDTF">2023-09-17T15:53:26Z</dcterms:modified>
</cp:coreProperties>
</file>