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A549BD-5979-4ECF-B57F-987C874089B6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<sst xmlns="http://schemas.openxmlformats.org/spreadsheetml/2006/main" count="1176" uniqueCount="489">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</sst>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488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36850</v>
      </c>
      <c r="D5" s="61" t="s">
        <v>16</v>
      </c>
      <c r="E5" s="62">
        <f>+C5-1</f>
        <v>36849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183377911.00749999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1" sqref="A61:B61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/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62">
        <f>+Summary!C5</f>
        <v>36850</v>
      </c>
      <c r="I2" s="262"/>
      <c r="J2" s="90"/>
      <c r="L2" s="262">
        <f>H2</f>
        <v>36850</v>
      </c>
      <c r="M2" s="262"/>
      <c r="N2" s="262"/>
      <c r="O2" s="262"/>
      <c r="P2" s="262"/>
    </row>
    <row r="3" spans="1:18" ht="16.5" thickBot="1" x14ac:dyDescent="0.3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25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5" thickBot="1" x14ac:dyDescent="0.3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80.25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36850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72226299.757500008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363827185.95376712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36850</v>
      </c>
      <c r="J11" s="13"/>
      <c r="L11" s="7" t="s">
        <v>40</v>
      </c>
      <c r="M11" s="7">
        <f>+Amort!B28</f>
        <v>787500</v>
      </c>
      <c r="O11" s="7" t="s">
        <v>34</v>
      </c>
      <c r="P11" s="7">
        <f>E7-I16+'Cash-Int-Trans'!B9</f>
        <v>406300000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1225299.7575000001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9540985.7112671137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787500</v>
      </c>
      <c r="J14" s="13"/>
      <c r="L14" s="85" t="s">
        <v>7</v>
      </c>
      <c r="M14" s="12">
        <f>SUM(M8:M13)</f>
        <v>486840985.71126711</v>
      </c>
      <c r="N14" s="20"/>
      <c r="O14" s="85" t="s">
        <v>7</v>
      </c>
      <c r="P14" s="12">
        <f>SUM(P8:P13)</f>
        <v>486840985.71126711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13827185.953767123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-6300000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9539985.711267123</v>
      </c>
      <c r="L17" s="216" t="s">
        <v>46</v>
      </c>
      <c r="M17" s="216"/>
      <c r="P17" s="7">
        <f>M14</f>
        <v>486840985.71126711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1007222515.1878296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9539985.711267123</v>
      </c>
      <c r="J23" s="38" t="s">
        <v>60</v>
      </c>
      <c r="L23" s="7" t="s">
        <v>51</v>
      </c>
      <c r="P23" s="7">
        <f>P21*P22</f>
        <v>30418119.958672456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-418119.95867245644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9539985.711267123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-29257958.125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-13827185.953767123</v>
      </c>
      <c r="J34" s="32" t="s">
        <v>53</v>
      </c>
      <c r="L34" s="7" t="s">
        <v>72</v>
      </c>
      <c r="M34" s="7">
        <f>I23</f>
        <v>9539985.711267123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183377911.00749999</v>
      </c>
      <c r="J36" s="13"/>
      <c r="L36" s="7" t="s">
        <v>74</v>
      </c>
      <c r="M36" s="7">
        <f>SUM(M33:M35)</f>
        <v>39540985.711267121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9540985.7112671137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25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25">
      <c r="A5" s="7"/>
      <c r="B5" s="14"/>
      <c r="C5" s="7"/>
      <c r="G5">
        <v>5.76</v>
      </c>
      <c r="H5" s="1">
        <v>36769</v>
      </c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5" thickTop="1" x14ac:dyDescent="0.25">
      <c r="A7" s="7"/>
      <c r="B7" s="14"/>
      <c r="C7" s="7"/>
      <c r="F7" s="3">
        <f>+F6*G6</f>
        <v>29978993.210000001</v>
      </c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9539985.711267123</v>
      </c>
    </row>
    <row r="23" spans="1:5" x14ac:dyDescent="0.25">
      <c r="A23" t="s">
        <v>100</v>
      </c>
      <c r="B23" s="7">
        <f>-Financials!I15</f>
        <v>-13827185.953767123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-787500</v>
      </c>
    </row>
    <row r="29" spans="1:5" x14ac:dyDescent="0.25">
      <c r="A29" t="s">
        <v>105</v>
      </c>
      <c r="B29" s="7">
        <f>-Financials!E7+Financials!P11</f>
        <v>6300000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72226299.757500008</v>
      </c>
      <c r="D35" s="7">
        <f>+B20+B12+B13+B38+B16</f>
        <v>72226299.757499993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1225299.7575000001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36850</v>
      </c>
      <c r="E42" s="1">
        <v>36845</v>
      </c>
      <c r="F42" s="44"/>
    </row>
    <row r="43" spans="1:6" x14ac:dyDescent="0.25">
      <c r="A43" t="s">
        <v>75</v>
      </c>
      <c r="B43" s="3">
        <f>+B42-B40</f>
        <v>81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1225299.7575000001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6300000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6300000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36850</v>
      </c>
    </row>
    <row r="55" spans="1:6" x14ac:dyDescent="0.25">
      <c r="A55" t="s">
        <v>75</v>
      </c>
      <c r="B55" s="3">
        <f>+B54-B52</f>
        <v>36850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36850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36850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36850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81</v>
      </c>
      <c r="E27" s="111"/>
    </row>
    <row r="28" spans="1:9" s="97" customFormat="1" x14ac:dyDescent="0.25">
      <c r="A28" s="111" t="s">
        <v>26</v>
      </c>
      <c r="B28" s="97">
        <f>F25*B27/(F26-F24)</f>
        <v>787500</v>
      </c>
    </row>
    <row r="29" spans="1:9" s="97" customFormat="1" x14ac:dyDescent="0.25">
      <c r="A29" s="111" t="s">
        <v>27</v>
      </c>
      <c r="B29" s="97">
        <f>+B25+B28</f>
        <v>787500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36850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81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6300000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6300000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0" t="s">
        <v>211</v>
      </c>
      <c r="S1" s="270"/>
      <c r="T1" s="270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1" t="s">
        <v>213</v>
      </c>
      <c r="AE1" s="271"/>
      <c r="AF1" s="271"/>
      <c r="AG1" s="271"/>
      <c r="AH1" s="271"/>
      <c r="AI1" s="271"/>
      <c r="AJ1" s="271"/>
      <c r="AK1" s="271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1" t="s">
        <v>215</v>
      </c>
      <c r="AU1" s="271"/>
      <c r="AV1" s="271"/>
      <c r="AW1" s="271"/>
      <c r="AX1" s="271"/>
      <c r="AY1" s="271"/>
      <c r="AZ1" s="271"/>
      <c r="BA1" s="271"/>
      <c r="BB1" s="132" t="s">
        <v>206</v>
      </c>
      <c r="BC1" s="132" t="s">
        <v>207</v>
      </c>
      <c r="BD1" s="271" t="s">
        <v>216</v>
      </c>
      <c r="BE1" s="271"/>
      <c r="BF1" s="271"/>
      <c r="BG1" s="271"/>
      <c r="BH1" s="271"/>
      <c r="BI1" s="271"/>
      <c r="BJ1" s="271"/>
      <c r="BK1" s="271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1"/>
      <c r="AJ2" s="271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2023-09-17T16:13:24Z</dcterms:modified>
</cp:coreProperties>
</file>