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3C879D-E303-4815-A4AC-3431CE4C424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<sst xmlns="http://schemas.openxmlformats.org/spreadsheetml/2006/main" count="1173" uniqueCount="486">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</sst>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485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36887</v>
      </c>
      <c r="D5" s="61" t="s">
        <v>16</v>
      </c>
      <c r="E5" s="62">
        <f>+C5-1</f>
        <v>36886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197633213.61444446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4" activePane="bottomLeft" state="frozen"/>
      <selection pane="bottomLeft" activeCell="A86" sqref="A86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70" spans="1:2" x14ac:dyDescent="0.25">
      <c r="A70" s="240">
        <v>36864</v>
      </c>
      <c r="B70" s="121">
        <v>65.938000000000002</v>
      </c>
    </row>
    <row r="71" spans="1:2" x14ac:dyDescent="0.25">
      <c r="A71" s="240">
        <v>36865</v>
      </c>
      <c r="B71" s="121">
        <v>68.25</v>
      </c>
    </row>
    <row r="72" spans="1:2" x14ac:dyDescent="0.25">
      <c r="A72" s="240">
        <v>36866</v>
      </c>
      <c r="B72" s="121">
        <v>71.938000000000002</v>
      </c>
    </row>
    <row r="73" spans="1:2" x14ac:dyDescent="0.25">
      <c r="A73" s="240">
        <v>36867</v>
      </c>
      <c r="B73" s="121">
        <v>72.875</v>
      </c>
    </row>
    <row r="74" spans="1:2" x14ac:dyDescent="0.25">
      <c r="A74" s="240">
        <v>36868</v>
      </c>
      <c r="B74" s="121">
        <v>73.063000000000002</v>
      </c>
    </row>
    <row r="75" spans="1:2" x14ac:dyDescent="0.25">
      <c r="A75" s="240">
        <v>36871</v>
      </c>
      <c r="B75" s="121">
        <v>76.5</v>
      </c>
    </row>
    <row r="76" spans="1:2" x14ac:dyDescent="0.25">
      <c r="A76" s="240">
        <v>36872</v>
      </c>
      <c r="B76" s="121">
        <v>77.188000000000002</v>
      </c>
    </row>
    <row r="77" spans="1:2" x14ac:dyDescent="0.25">
      <c r="A77" s="240">
        <v>36873</v>
      </c>
      <c r="B77" s="121">
        <v>74.5</v>
      </c>
    </row>
    <row r="78" spans="1:2" x14ac:dyDescent="0.25">
      <c r="A78" s="240">
        <v>36874</v>
      </c>
      <c r="B78" s="121">
        <v>76.5</v>
      </c>
    </row>
    <row r="79" spans="1:2" x14ac:dyDescent="0.25">
      <c r="A79" s="240">
        <v>36875</v>
      </c>
      <c r="B79" s="121">
        <v>77.563000000000002</v>
      </c>
    </row>
    <row r="80" spans="1:2" x14ac:dyDescent="0.25">
      <c r="A80" s="240">
        <v>36878</v>
      </c>
      <c r="B80" s="121">
        <v>79.563000000000002</v>
      </c>
    </row>
    <row r="81" spans="1:2" x14ac:dyDescent="0.25">
      <c r="A81" s="240">
        <v>36879</v>
      </c>
      <c r="B81" s="121">
        <v>79.75</v>
      </c>
    </row>
    <row r="82" spans="1:2" x14ac:dyDescent="0.25">
      <c r="A82" s="240">
        <v>36880</v>
      </c>
      <c r="B82" s="121">
        <v>79.75</v>
      </c>
    </row>
    <row r="83" spans="1:2" x14ac:dyDescent="0.25">
      <c r="A83" s="240">
        <v>36881</v>
      </c>
      <c r="B83" s="121">
        <v>79.313000000000002</v>
      </c>
    </row>
    <row r="84" spans="1:2" x14ac:dyDescent="0.25">
      <c r="A84" s="240">
        <v>36882</v>
      </c>
      <c r="B84" s="121">
        <v>81.188000000000002</v>
      </c>
    </row>
    <row r="85" spans="1:2" x14ac:dyDescent="0.25">
      <c r="A85" s="240">
        <v>36886</v>
      </c>
      <c r="B85" s="121">
        <v>83.5</v>
      </c>
    </row>
    <row r="86" spans="1:2" x14ac:dyDescent="0.25">
      <c r="A86" s="240">
        <v>36887</v>
      </c>
      <c r="B86" s="121">
        <v>82.813000000000002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36887</v>
      </c>
      <c r="I2" s="262"/>
      <c r="J2" s="90"/>
      <c r="L2" s="262">
        <f>H2</f>
        <v>36887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82.813000000000002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36887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72786004.585000008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370143307.93264842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36887</v>
      </c>
      <c r="J11" s="13"/>
      <c r="L11" s="7" t="s">
        <v>40</v>
      </c>
      <c r="M11" s="7">
        <f>+Amort!B28</f>
        <v>1147222.2222222222</v>
      </c>
      <c r="O11" s="7" t="s">
        <v>34</v>
      </c>
      <c r="P11" s="7">
        <f>E7-I16+'Cash-Int-Trans'!B9</f>
        <v>409177777.77777779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1785004.5850000002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13898756.962092876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1147222.2222222222</v>
      </c>
      <c r="J14" s="13"/>
      <c r="L14" s="85" t="s">
        <v>7</v>
      </c>
      <c r="M14" s="12">
        <f>SUM(M8:M13)</f>
        <v>494076534.73987067</v>
      </c>
      <c r="N14" s="20"/>
      <c r="O14" s="85" t="s">
        <v>7</v>
      </c>
      <c r="P14" s="12">
        <f>SUM(P8:P13)</f>
        <v>494076534.73987067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20143307.932648402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-9177777.777777778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13897756.962092845</v>
      </c>
      <c r="L17" s="216" t="s">
        <v>46</v>
      </c>
      <c r="M17" s="216"/>
      <c r="P17" s="7">
        <f>M14</f>
        <v>494076534.73987067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1014458064.2164332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13897756.962092845</v>
      </c>
      <c r="J23" s="38" t="s">
        <v>60</v>
      </c>
      <c r="L23" s="7" t="s">
        <v>51</v>
      </c>
      <c r="P23" s="7">
        <f>P21*P22</f>
        <v>30636633.539336283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-636633.53933628276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13897756.962092845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-13044304.789999984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-20143307.932648402</v>
      </c>
      <c r="J34" s="32" t="s">
        <v>53</v>
      </c>
      <c r="L34" s="7" t="s">
        <v>72</v>
      </c>
      <c r="M34" s="7">
        <f>I23</f>
        <v>13897756.962092845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197633213.61444446</v>
      </c>
      <c r="J36" s="13"/>
      <c r="L36" s="7" t="s">
        <v>74</v>
      </c>
      <c r="M36" s="7">
        <f>SUM(M33:M35)</f>
        <v>43898756.962092847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13898756.962092876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/>
      <c r="G3" s="248"/>
    </row>
    <row r="4" spans="1:8" x14ac:dyDescent="0.25">
      <c r="A4" s="8" t="s">
        <v>79</v>
      </c>
      <c r="B4" s="16"/>
      <c r="C4" s="7"/>
      <c r="D4" s="1"/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13897756.962092845</v>
      </c>
    </row>
    <row r="23" spans="1:5" x14ac:dyDescent="0.25">
      <c r="A23" t="s">
        <v>100</v>
      </c>
      <c r="B23" s="7">
        <f>-Financials!I15</f>
        <v>-20143307.932648402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-1147222.2222222222</v>
      </c>
    </row>
    <row r="29" spans="1:5" x14ac:dyDescent="0.25">
      <c r="A29" t="s">
        <v>105</v>
      </c>
      <c r="B29" s="7">
        <f>-Financials!E7+Financials!P11</f>
        <v>9177777.777777791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72786004.585000008</v>
      </c>
      <c r="D35" s="7">
        <f>+B20+B12+B13+B38+B16</f>
        <v>72786004.584999993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1785004.5850000002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36887</v>
      </c>
      <c r="E42" s="1">
        <v>36845</v>
      </c>
      <c r="F42" s="44"/>
    </row>
    <row r="43" spans="1:6" x14ac:dyDescent="0.25">
      <c r="A43" t="s">
        <v>75</v>
      </c>
      <c r="B43" s="3">
        <f>+B42-B40</f>
        <v>118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1785004.5850000002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9177777.777777778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9177777.777777778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36887</v>
      </c>
    </row>
    <row r="55" spans="1:6" x14ac:dyDescent="0.25">
      <c r="A55" t="s">
        <v>75</v>
      </c>
      <c r="B55" s="3">
        <f>+B54-B52</f>
        <v>36887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36887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36887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36887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118</v>
      </c>
      <c r="E27" s="111"/>
    </row>
    <row r="28" spans="1:9" s="97" customFormat="1" x14ac:dyDescent="0.25">
      <c r="A28" s="111" t="s">
        <v>26</v>
      </c>
      <c r="B28" s="97">
        <f>F25*B27/(F26-F24)</f>
        <v>1147222.2222222222</v>
      </c>
    </row>
    <row r="29" spans="1:9" s="97" customFormat="1" x14ac:dyDescent="0.25">
      <c r="A29" s="111" t="s">
        <v>27</v>
      </c>
      <c r="B29" s="97">
        <f>+B25+B28</f>
        <v>1147222.2222222222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36887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118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9177777.777777778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9177777.777777778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5" t="s">
        <v>211</v>
      </c>
      <c r="S1" s="275"/>
      <c r="T1" s="275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3" t="s">
        <v>213</v>
      </c>
      <c r="AE1" s="273"/>
      <c r="AF1" s="273"/>
      <c r="AG1" s="273"/>
      <c r="AH1" s="273"/>
      <c r="AI1" s="273"/>
      <c r="AJ1" s="273"/>
      <c r="AK1" s="273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3" t="s">
        <v>215</v>
      </c>
      <c r="AU1" s="273"/>
      <c r="AV1" s="273"/>
      <c r="AW1" s="273"/>
      <c r="AX1" s="273"/>
      <c r="AY1" s="273"/>
      <c r="AZ1" s="273"/>
      <c r="BA1" s="273"/>
      <c r="BB1" s="132" t="s">
        <v>206</v>
      </c>
      <c r="BC1" s="132" t="s">
        <v>207</v>
      </c>
      <c r="BD1" s="273" t="s">
        <v>216</v>
      </c>
      <c r="BE1" s="273"/>
      <c r="BF1" s="273"/>
      <c r="BG1" s="273"/>
      <c r="BH1" s="273"/>
      <c r="BI1" s="273"/>
      <c r="BJ1" s="273"/>
      <c r="BK1" s="273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0" t="s">
        <v>223</v>
      </c>
      <c r="CH1" s="270"/>
      <c r="CI1" s="270"/>
      <c r="CJ1" s="270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1" t="s">
        <v>234</v>
      </c>
      <c r="AE2" s="271"/>
      <c r="AF2" s="271"/>
      <c r="AG2" s="271"/>
      <c r="AH2" s="272" t="s">
        <v>235</v>
      </c>
      <c r="AI2" s="273"/>
      <c r="AJ2" s="273"/>
      <c r="AK2" s="274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1" t="s">
        <v>241</v>
      </c>
      <c r="AU2" s="271"/>
      <c r="AV2" s="271"/>
      <c r="AW2" s="271"/>
      <c r="AX2" s="271" t="s">
        <v>236</v>
      </c>
      <c r="AY2" s="271"/>
      <c r="AZ2" s="271"/>
      <c r="BA2" s="271"/>
      <c r="BB2" s="137" t="s">
        <v>239</v>
      </c>
      <c r="BC2" s="137" t="s">
        <v>239</v>
      </c>
      <c r="BD2" s="271" t="s">
        <v>241</v>
      </c>
      <c r="BE2" s="271"/>
      <c r="BF2" s="271"/>
      <c r="BG2" s="271"/>
      <c r="BH2" s="271" t="s">
        <v>236</v>
      </c>
      <c r="BI2" s="271"/>
      <c r="BJ2" s="271"/>
      <c r="BK2" s="271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1" t="s">
        <v>249</v>
      </c>
      <c r="CH2" s="271"/>
      <c r="CI2" s="271"/>
      <c r="CJ2" s="271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2023-09-17T16:22:01Z</dcterms:modified>
</cp:coreProperties>
</file>