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AEC565E-D2E3-43FC-A876-C9D2A02AC9AC}" xr6:coauthVersionLast="47" xr6:coauthVersionMax="47" xr10:uidLastSave="{00000000-0000-0000-0000-000000000000}"/>
  <bookViews>
    <workbookView xWindow="-120" yWindow="-120" windowWidth="38640" windowHeight="15720"/>
  </bookViews>
  <sheets>
    <sheet name="Graph Data Sep 04" sheetId="5" r:id="rId1"/>
    <sheet name="summary 0904" sheetId="6" r:id="rId2"/>
    <sheet name="Graph Data Aug 27" sheetId="3" r:id="rId3"/>
    <sheet name="summary 0827" sheetId="4" r:id="rId4"/>
    <sheet name="Graph Data Aug 20" sheetId="1" r:id="rId5"/>
    <sheet name="summary 0820" sheetId="2" r:id="rId6"/>
  </sheets>
  <externalReferences>
    <externalReference r:id="rId7"/>
    <externalReference r:id="rId8"/>
    <externalReference r:id="rId9"/>
    <externalReference r:id="rId10"/>
    <externalReference r:id="rId11"/>
    <externalReference r:id="rId12"/>
  </externalReferences>
  <definedNames>
    <definedName name="_xlnm.Print_Area" localSheetId="4">'Graph Data Aug 20'!$A$17:$J$74</definedName>
    <definedName name="_xlnm.Print_Area" localSheetId="2">'Graph Data Aug 27'!$A$17:$J$74</definedName>
    <definedName name="_xlnm.Print_Area" localSheetId="0">'Graph Data Sep 04'!$A$26:$J$83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alcChain>
</file>

<file path=xl/sharedStrings.xml><?xml version="1.0" encoding="utf-8"?>
<sst xmlns="http://schemas.openxmlformats.org/spreadsheetml/2006/main" count="1346" uniqueCount="371">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</sst>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2 Months</a:t>
            </a:r>
          </a:p>
        </c:rich>
      </c:tx>
      <c:layout>
        <c:manualLayout>
          <c:xMode val="edge"/>
          <c:yMode val="edge"/>
          <c:x val="0.21574294763181176"/>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4387-45CA-B88B-95A9AB010DC7}"/>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87-45CA-B88B-95A9AB010DC7}"/>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4387-45CA-B88B-95A9AB010DC7}"/>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87-45CA-B88B-95A9AB010DC7}"/>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4387-45CA-B88B-95A9AB010DC7}"/>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87-45CA-B88B-95A9AB010DC7}"/>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4387-45CA-B88B-95A9AB010DC7}"/>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387-45CA-B88B-95A9AB010DC7}"/>
                </c:ext>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87-45CA-B88B-95A9AB010DC7}"/>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4387-45CA-B88B-95A9AB010DC7}"/>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387-45CA-B88B-95A9AB010DC7}"/>
                </c:ext>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87-45CA-B88B-95A9AB010DC7}"/>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4387-45CA-B88B-95A9AB010DC7}"/>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4387-45CA-B88B-95A9AB010DC7}"/>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387-45CA-B88B-95A9AB010DC7}"/>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4387-45CA-B88B-95A9AB010DC7}"/>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4387-45CA-B88B-95A9AB010DC7}"/>
            </c:ext>
          </c:extLst>
        </c:ser>
        <c:dLbls>
          <c:showLegendKey val="0"/>
          <c:showVal val="1"/>
          <c:showCatName val="0"/>
          <c:showSerName val="0"/>
          <c:showPercent val="0"/>
          <c:showBubbleSize val="0"/>
        </c:dLbls>
        <c:gapWidth val="110"/>
        <c:overlap val="50"/>
        <c:axId val="1964773472"/>
        <c:axId val="1"/>
      </c:barChart>
      <c:catAx>
        <c:axId val="19647734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64773472"/>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719-4B2D-982A-B6506D7C50E0}"/>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719-4B2D-982A-B6506D7C50E0}"/>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719-4B2D-982A-B6506D7C50E0}"/>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719-4B2D-982A-B6506D7C50E0}"/>
                </c:ext>
              </c:extLst>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19-4B2D-982A-B6506D7C50E0}"/>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719-4B2D-982A-B6506D7C50E0}"/>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719-4B2D-982A-B6506D7C50E0}"/>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719-4B2D-982A-B6506D7C50E0}"/>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719-4B2D-982A-B6506D7C50E0}"/>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719-4B2D-982A-B6506D7C50E0}"/>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C719-4B2D-982A-B6506D7C50E0}"/>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719-4B2D-982A-B6506D7C50E0}"/>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719-4B2D-982A-B6506D7C50E0}"/>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719-4B2D-982A-B6506D7C50E0}"/>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719-4B2D-982A-B6506D7C50E0}"/>
                </c:ext>
              </c:extLst>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19-4B2D-982A-B6506D7C50E0}"/>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719-4B2D-982A-B6506D7C50E0}"/>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719-4B2D-982A-B6506D7C50E0}"/>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719-4B2D-982A-B6506D7C50E0}"/>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C719-4B2D-982A-B6506D7C50E0}"/>
            </c:ext>
          </c:extLst>
        </c:ser>
        <c:dLbls>
          <c:showLegendKey val="0"/>
          <c:showVal val="1"/>
          <c:showCatName val="0"/>
          <c:showSerName val="0"/>
          <c:showPercent val="0"/>
          <c:showBubbleSize val="0"/>
        </c:dLbls>
        <c:gapWidth val="150"/>
        <c:axId val="1963730624"/>
        <c:axId val="1"/>
      </c:barChart>
      <c:catAx>
        <c:axId val="1963730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63730624"/>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extLst>
            <c:ext xmlns:c16="http://schemas.microsoft.com/office/drawing/2014/chart" uri="{C3380CC4-5D6E-409C-BE32-E72D297353CC}">
              <c16:uniqueId val="{00000000-055C-449E-BF4E-73574A45A3ED}"/>
            </c:ext>
          </c:extLst>
        </c:ser>
        <c:dLbls>
          <c:showLegendKey val="0"/>
          <c:showVal val="0"/>
          <c:showCatName val="0"/>
          <c:showSerName val="0"/>
          <c:showPercent val="0"/>
          <c:showBubbleSize val="0"/>
        </c:dLbls>
        <c:gapWidth val="150"/>
        <c:axId val="1963724864"/>
        <c:axId val="1"/>
      </c:barChart>
      <c:catAx>
        <c:axId val="196372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6372486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7CD-4389-A3F2-2AAD646C3C96}"/>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D7CD-4389-A3F2-2AAD646C3C96}"/>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D7CD-4389-A3F2-2AAD646C3C96}"/>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D7CD-4389-A3F2-2AAD646C3C96}"/>
            </c:ext>
          </c:extLst>
        </c:ser>
        <c:dLbls>
          <c:showLegendKey val="0"/>
          <c:showVal val="0"/>
          <c:showCatName val="0"/>
          <c:showSerName val="0"/>
          <c:showPercent val="0"/>
          <c:showBubbleSize val="0"/>
        </c:dLbls>
        <c:marker val="1"/>
        <c:smooth val="0"/>
        <c:axId val="1963726784"/>
        <c:axId val="1"/>
      </c:lineChart>
      <c:dateAx>
        <c:axId val="19637267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37267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[3]Chart!$AB$44:$AB$92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1FB7-4DE9-AAE6-D9BA34AD4EFE}"/>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[3]Chart!$AC$44:$AC$92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2-1FB7-4DE9-AAE6-D9BA34AD4EFE}"/>
            </c:ext>
          </c:extLst>
        </c:ser>
        <c:dLbls>
          <c:showLegendKey val="0"/>
          <c:showVal val="0"/>
          <c:showCatName val="0"/>
          <c:showSerName val="0"/>
          <c:showPercent val="0"/>
          <c:showBubbleSize val="0"/>
        </c:dLbls>
        <c:marker val="1"/>
        <c:smooth val="0"/>
        <c:axId val="1964777312"/>
        <c:axId val="1"/>
      </c:lineChart>
      <c:catAx>
        <c:axId val="196477731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6477731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55B1-44B9-BF40-0A003A86FACE}"/>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B1-44B9-BF40-0A003A86FAC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55B1-44B9-BF40-0A003A86FACE}"/>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B1-44B9-BF40-0A003A86FAC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55B1-44B9-BF40-0A003A86FACE}"/>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B1-44B9-BF40-0A003A86FAC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55B1-44B9-BF40-0A003A86FACE}"/>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B1-44B9-BF40-0A003A86FACE}"/>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B1-44B9-BF40-0A003A86FACE}"/>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55B1-44B9-BF40-0A003A86FACE}"/>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B1-44B9-BF40-0A003A86FACE}"/>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B1-44B9-BF40-0A003A86FAC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55B1-44B9-BF40-0A003A86FACE}"/>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55B1-44B9-BF40-0A003A86FACE}"/>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B1-44B9-BF40-0A003A86FAC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55B1-44B9-BF40-0A003A86FACE}"/>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55B1-44B9-BF40-0A003A86FACE}"/>
            </c:ext>
          </c:extLst>
        </c:ser>
        <c:dLbls>
          <c:showLegendKey val="0"/>
          <c:showVal val="1"/>
          <c:showCatName val="0"/>
          <c:showSerName val="0"/>
          <c:showPercent val="0"/>
          <c:showBubbleSize val="0"/>
        </c:dLbls>
        <c:gapWidth val="110"/>
        <c:overlap val="50"/>
        <c:axId val="1866491344"/>
        <c:axId val="1"/>
      </c:barChart>
      <c:catAx>
        <c:axId val="18664913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866491344"/>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F59E-4F19-BE63-4217346CCDE5}"/>
            </c:ext>
          </c:extLst>
        </c:ser>
        <c:dLbls>
          <c:showLegendKey val="0"/>
          <c:showVal val="0"/>
          <c:showCatName val="0"/>
          <c:showSerName val="0"/>
          <c:showPercent val="0"/>
          <c:showBubbleSize val="0"/>
        </c:dLbls>
        <c:marker val="1"/>
        <c:smooth val="0"/>
        <c:axId val="1957952608"/>
        <c:axId val="1"/>
      </c:lineChart>
      <c:catAx>
        <c:axId val="195795260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795260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5C0-4BCE-ACF2-F77F43FB7C9E}"/>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5C0-4BCE-ACF2-F77F43FB7C9E}"/>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5C0-4BCE-ACF2-F77F43FB7C9E}"/>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5C0-4BCE-ACF2-F77F43FB7C9E}"/>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C0-4BCE-ACF2-F77F43FB7C9E}"/>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5C0-4BCE-ACF2-F77F43FB7C9E}"/>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5C0-4BCE-ACF2-F77F43FB7C9E}"/>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5C0-4BCE-ACF2-F77F43FB7C9E}"/>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5C0-4BCE-ACF2-F77F43FB7C9E}"/>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5C0-4BCE-ACF2-F77F43FB7C9E}"/>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F5C0-4BCE-ACF2-F77F43FB7C9E}"/>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5C0-4BCE-ACF2-F77F43FB7C9E}"/>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5C0-4BCE-ACF2-F77F43FB7C9E}"/>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5C0-4BCE-ACF2-F77F43FB7C9E}"/>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5C0-4BCE-ACF2-F77F43FB7C9E}"/>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5C0-4BCE-ACF2-F77F43FB7C9E}"/>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5C0-4BCE-ACF2-F77F43FB7C9E}"/>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5C0-4BCE-ACF2-F77F43FB7C9E}"/>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5C0-4BCE-ACF2-F77F43FB7C9E}"/>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F5C0-4BCE-ACF2-F77F43FB7C9E}"/>
            </c:ext>
          </c:extLst>
        </c:ser>
        <c:dLbls>
          <c:showLegendKey val="0"/>
          <c:showVal val="1"/>
          <c:showCatName val="0"/>
          <c:showSerName val="0"/>
          <c:showPercent val="0"/>
          <c:showBubbleSize val="0"/>
        </c:dLbls>
        <c:gapWidth val="150"/>
        <c:axId val="1957952128"/>
        <c:axId val="1"/>
      </c:barChart>
      <c:catAx>
        <c:axId val="1957952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5795212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extLst>
            <c:ext xmlns:c16="http://schemas.microsoft.com/office/drawing/2014/chart" uri="{C3380CC4-5D6E-409C-BE32-E72D297353CC}">
              <c16:uniqueId val="{00000000-C8DB-4B1F-9DE2-24F6E63F471E}"/>
            </c:ext>
          </c:extLst>
        </c:ser>
        <c:dLbls>
          <c:showLegendKey val="0"/>
          <c:showVal val="0"/>
          <c:showCatName val="0"/>
          <c:showSerName val="0"/>
          <c:showPercent val="0"/>
          <c:showBubbleSize val="0"/>
        </c:dLbls>
        <c:gapWidth val="150"/>
        <c:axId val="1957946368"/>
        <c:axId val="1"/>
      </c:barChart>
      <c:catAx>
        <c:axId val="1957946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5794636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5D94-4A16-84B0-06207D6E503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5D94-4A16-84B0-06207D6E503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5D94-4A16-84B0-06207D6E503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5D94-4A16-84B0-06207D6E5034}"/>
            </c:ext>
          </c:extLst>
        </c:ser>
        <c:dLbls>
          <c:showLegendKey val="0"/>
          <c:showVal val="0"/>
          <c:showCatName val="0"/>
          <c:showSerName val="0"/>
          <c:showPercent val="0"/>
          <c:showBubbleSize val="0"/>
        </c:dLbls>
        <c:marker val="1"/>
        <c:smooth val="0"/>
        <c:axId val="1957953568"/>
        <c:axId val="1"/>
      </c:lineChart>
      <c:dateAx>
        <c:axId val="195795356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795356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[3]Chart!$AB$39:$AB$86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48C1-4F21-AEDD-D6F6A7E005C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[3]Chart!$AC$39:$AC$86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48C1-4F21-AEDD-D6F6A7E005C0}"/>
            </c:ext>
          </c:extLst>
        </c:ser>
        <c:dLbls>
          <c:showLegendKey val="0"/>
          <c:showVal val="0"/>
          <c:showCatName val="0"/>
          <c:showSerName val="0"/>
          <c:showPercent val="0"/>
          <c:showBubbleSize val="0"/>
        </c:dLbls>
        <c:marker val="1"/>
        <c:smooth val="0"/>
        <c:axId val="1963727264"/>
        <c:axId val="1"/>
      </c:lineChart>
      <c:catAx>
        <c:axId val="196372726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6372726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2 Months</a:t>
            </a:r>
          </a:p>
        </c:rich>
      </c:tx>
      <c:layout>
        <c:manualLayout>
          <c:xMode val="edge"/>
          <c:yMode val="edge"/>
          <c:x val="0.2322169041510445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1-7D25-4E29-842C-D45D65856EBC}"/>
            </c:ext>
          </c:extLst>
        </c:ser>
        <c:dLbls>
          <c:showLegendKey val="0"/>
          <c:showVal val="0"/>
          <c:showCatName val="0"/>
          <c:showSerName val="0"/>
          <c:showPercent val="0"/>
          <c:showBubbleSize val="0"/>
        </c:dLbls>
        <c:marker val="1"/>
        <c:smooth val="0"/>
        <c:axId val="1964778272"/>
        <c:axId val="1"/>
      </c:lineChart>
      <c:catAx>
        <c:axId val="19647782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647782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7D5-4C42-8B0D-B86B6020185E}"/>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7D5-4C42-8B0D-B86B6020185E}"/>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7D5-4C42-8B0D-B86B6020185E}"/>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7D5-4C42-8B0D-B86B6020185E}"/>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7D5-4C42-8B0D-B86B6020185E}"/>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7D5-4C42-8B0D-B86B6020185E}"/>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7D5-4C42-8B0D-B86B6020185E}"/>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7D5-4C42-8B0D-B86B6020185E}"/>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7D5-4C42-8B0D-B86B6020185E}"/>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7D5-4C42-8B0D-B86B6020185E}"/>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27D5-4C42-8B0D-B86B6020185E}"/>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7D5-4C42-8B0D-B86B6020185E}"/>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7D5-4C42-8B0D-B86B6020185E}"/>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7D5-4C42-8B0D-B86B6020185E}"/>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7D5-4C42-8B0D-B86B6020185E}"/>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7D5-4C42-8B0D-B86B6020185E}"/>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7D5-4C42-8B0D-B86B6020185E}"/>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7D5-4C42-8B0D-B86B6020185E}"/>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7D5-4C42-8B0D-B86B6020185E}"/>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27D5-4C42-8B0D-B86B6020185E}"/>
            </c:ext>
          </c:extLst>
        </c:ser>
        <c:dLbls>
          <c:showLegendKey val="0"/>
          <c:showVal val="1"/>
          <c:showCatName val="0"/>
          <c:showSerName val="0"/>
          <c:showPercent val="0"/>
          <c:showBubbleSize val="0"/>
        </c:dLbls>
        <c:gapWidth val="150"/>
        <c:axId val="1964774432"/>
        <c:axId val="1"/>
      </c:barChart>
      <c:catAx>
        <c:axId val="1964774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6477443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extLst>
            <c:ext xmlns:c16="http://schemas.microsoft.com/office/drawing/2014/chart" uri="{C3380CC4-5D6E-409C-BE32-E72D297353CC}">
              <c16:uniqueId val="{00000000-E50D-4340-92E7-5018A05AB09B}"/>
            </c:ext>
          </c:extLst>
        </c:ser>
        <c:dLbls>
          <c:showLegendKey val="0"/>
          <c:showVal val="0"/>
          <c:showCatName val="0"/>
          <c:showSerName val="0"/>
          <c:showPercent val="0"/>
          <c:showBubbleSize val="0"/>
        </c:dLbls>
        <c:gapWidth val="150"/>
        <c:axId val="1964775392"/>
        <c:axId val="1"/>
      </c:barChart>
      <c:catAx>
        <c:axId val="1964775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6477539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4A6A-4603-9878-7C90606BC97B}"/>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4A6A-4603-9878-7C90606BC97B}"/>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4A6A-4603-9878-7C90606BC97B}"/>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4A6A-4603-9878-7C90606BC97B}"/>
            </c:ext>
          </c:extLst>
        </c:ser>
        <c:dLbls>
          <c:showLegendKey val="0"/>
          <c:showVal val="0"/>
          <c:showCatName val="0"/>
          <c:showSerName val="0"/>
          <c:showPercent val="0"/>
          <c:showBubbleSize val="0"/>
        </c:dLbls>
        <c:marker val="1"/>
        <c:smooth val="0"/>
        <c:axId val="1955946704"/>
        <c:axId val="1"/>
      </c:lineChart>
      <c:dateAx>
        <c:axId val="19559467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59467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527234685445434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[6]Chart!$AB$48:$AB$96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3FAD-4C93-A015-DCED10496F13}"/>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[6]Chart!$AC$48:$AC$96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2-3FAD-4C93-A015-DCED10496F13}"/>
            </c:ext>
          </c:extLst>
        </c:ser>
        <c:dLbls>
          <c:showLegendKey val="0"/>
          <c:showVal val="0"/>
          <c:showCatName val="0"/>
          <c:showSerName val="0"/>
          <c:showPercent val="0"/>
          <c:showBubbleSize val="0"/>
        </c:dLbls>
        <c:marker val="1"/>
        <c:smooth val="0"/>
        <c:axId val="1955947664"/>
        <c:axId val="1"/>
      </c:lineChart>
      <c:catAx>
        <c:axId val="195594766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2003544668668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559476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821C-4F44-AA82-85582550DD46}"/>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1C-4F44-AA82-85582550DD46}"/>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821C-4F44-AA82-85582550DD46}"/>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821C-4F44-AA82-85582550DD46}"/>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821C-4F44-AA82-85582550DD46}"/>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821C-4F44-AA82-85582550DD46}"/>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821C-4F44-AA82-85582550DD46}"/>
            </c:ext>
          </c:extLst>
        </c:ser>
        <c:dLbls>
          <c:showLegendKey val="0"/>
          <c:showVal val="0"/>
          <c:showCatName val="0"/>
          <c:showSerName val="0"/>
          <c:showPercent val="0"/>
          <c:showBubbleSize val="0"/>
        </c:dLbls>
        <c:gapWidth val="0"/>
        <c:overlap val="90"/>
        <c:axId val="1955945264"/>
        <c:axId val="1"/>
      </c:barChart>
      <c:dateAx>
        <c:axId val="19559452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55945264"/>
        <c:crossesAt val="37104"/>
        <c:crossBetween val="between"/>
      </c:valAx>
      <c:spPr>
        <a:solidFill>
          <a:srgbClr val="FFFFFF"/>
        </a:solidFill>
        <a:ln w="12700">
          <a:solidFill>
            <a:srgbClr val="808080"/>
          </a:solidFill>
          <a:prstDash val="solid"/>
        </a:ln>
      </c:spPr>
    </c:plotArea>
    <c:legend>
      <c:legendPos val="r"/>
      <c:layout>
        <c:manualLayout>
          <c:xMode val="edge"/>
          <c:yMode val="edge"/>
          <c:x val="0.88457755365362367"/>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B3DB-4DCF-A3B7-D37A5F512FCF}"/>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DB-4DCF-A3B7-D37A5F512FC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B3DB-4DCF-A3B7-D37A5F512FCF}"/>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DB-4DCF-A3B7-D37A5F512FCF}"/>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B3DB-4DCF-A3B7-D37A5F512FCF}"/>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DB-4DCF-A3B7-D37A5F512FCF}"/>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B3DB-4DCF-A3B7-D37A5F512FCF}"/>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DB-4DCF-A3B7-D37A5F512FCF}"/>
                </c:ext>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DB-4DCF-A3B7-D37A5F512FCF}"/>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B3DB-4DCF-A3B7-D37A5F512FCF}"/>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DB-4DCF-A3B7-D37A5F512FCF}"/>
                </c:ext>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DB-4DCF-A3B7-D37A5F512FC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B3DB-4DCF-A3B7-D37A5F512FCF}"/>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B3DB-4DCF-A3B7-D37A5F512FCF}"/>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3DB-4DCF-A3B7-D37A5F512FC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B3DB-4DCF-A3B7-D37A5F512FCF}"/>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B3DB-4DCF-A3B7-D37A5F512FCF}"/>
            </c:ext>
          </c:extLst>
        </c:ser>
        <c:dLbls>
          <c:showLegendKey val="0"/>
          <c:showVal val="1"/>
          <c:showCatName val="0"/>
          <c:showSerName val="0"/>
          <c:showPercent val="0"/>
          <c:showBubbleSize val="0"/>
        </c:dLbls>
        <c:gapWidth val="110"/>
        <c:overlap val="50"/>
        <c:axId val="1963729184"/>
        <c:axId val="1"/>
      </c:barChart>
      <c:catAx>
        <c:axId val="19637291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963729184"/>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1-09B3-434E-B6EA-2AFBC69FF847}"/>
            </c:ext>
          </c:extLst>
        </c:ser>
        <c:dLbls>
          <c:showLegendKey val="0"/>
          <c:showVal val="0"/>
          <c:showCatName val="0"/>
          <c:showSerName val="0"/>
          <c:showPercent val="0"/>
          <c:showBubbleSize val="0"/>
        </c:dLbls>
        <c:marker val="1"/>
        <c:smooth val="0"/>
        <c:axId val="1963728704"/>
        <c:axId val="1"/>
      </c:lineChart>
      <c:catAx>
        <c:axId val="19637287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637287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a:extLst>
            <a:ext uri="{FF2B5EF4-FFF2-40B4-BE49-F238E27FC236}">
              <a16:creationId xmlns:a16="http://schemas.microsoft.com/office/drawing/2014/main" id="{9205D705-5441-8209-79D3-ED36C384A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a:extLst>
            <a:ext uri="{FF2B5EF4-FFF2-40B4-BE49-F238E27FC236}">
              <a16:creationId xmlns:a16="http://schemas.microsoft.com/office/drawing/2014/main" id="{944C73C1-70C9-C115-00C3-E29BBACAE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a:extLst>
            <a:ext uri="{FF2B5EF4-FFF2-40B4-BE49-F238E27FC236}">
              <a16:creationId xmlns:a16="http://schemas.microsoft.com/office/drawing/2014/main" id="{F0AE27F8-3999-AA83-C165-896C0B1B0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a:extLst>
            <a:ext uri="{FF2B5EF4-FFF2-40B4-BE49-F238E27FC236}">
              <a16:creationId xmlns:a16="http://schemas.microsoft.com/office/drawing/2014/main" id="{DE92D253-22A3-7746-3014-B9061CA53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a:extLst>
            <a:ext uri="{FF2B5EF4-FFF2-40B4-BE49-F238E27FC236}">
              <a16:creationId xmlns:a16="http://schemas.microsoft.com/office/drawing/2014/main" id="{34AA2206-FCD7-B6C9-392E-A7921984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a:extLst>
            <a:ext uri="{FF2B5EF4-FFF2-40B4-BE49-F238E27FC236}">
              <a16:creationId xmlns:a16="http://schemas.microsoft.com/office/drawing/2014/main" id="{06F88E93-4FD7-7486-D5B2-1B8732E18610}"/>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a:extLst>
            <a:ext uri="{FF2B5EF4-FFF2-40B4-BE49-F238E27FC236}">
              <a16:creationId xmlns:a16="http://schemas.microsoft.com/office/drawing/2014/main" id="{43B414D5-9A69-193C-D7A5-9162FF763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a:extLst>
            <a:ext uri="{FF2B5EF4-FFF2-40B4-BE49-F238E27FC236}">
              <a16:creationId xmlns:a16="http://schemas.microsoft.com/office/drawing/2014/main" id="{E05EBB25-5BEB-E758-58DD-4611F0D28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0.30908</cdr:x>
      <cdr:y>0.84978</cdr:y>
    </cdr:from>
    <cdr:to>
      <cdr:x>0.57435</cdr:x>
      <cdr:y>0.92408</cdr:y>
    </cdr:to>
    <cdr:sp macro="" textlink="">
      <cdr:nvSpPr>
        <cdr:cNvPr id="30721" name="Text Box 1">
          <a:extLst xmlns:a="http://schemas.openxmlformats.org/drawingml/2006/main">
            <a:ext uri="{FF2B5EF4-FFF2-40B4-BE49-F238E27FC236}">
              <a16:creationId xmlns:a16="http://schemas.microsoft.com/office/drawing/2014/main" id="{95DD9666-219F-5F84-81CF-BBDEAD35A97A}"/>
            </a:ext>
          </a:extLst>
        </cdr:cNvPr>
        <cdr:cNvSpPr txBox="1">
          <a:spLocks xmlns:a="http://schemas.openxmlformats.org/drawingml/2006/main" noChangeArrowheads="1"/>
        </cdr:cNvSpPr>
      </cdr:nvSpPr>
      <cdr:spPr bwMode="auto">
        <a:xfrm xmlns:a="http://schemas.openxmlformats.org/drawingml/2006/main">
          <a:off x="1601770" y="2310011"/>
          <a:ext cx="1372012" cy="2016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a:extLst>
            <a:ext uri="{FF2B5EF4-FFF2-40B4-BE49-F238E27FC236}">
              <a16:creationId xmlns:a16="http://schemas.microsoft.com/office/drawing/2014/main" id="{BC42BDD7-6DCD-64D0-FE15-BD1FDE3CD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a:extLst>
            <a:ext uri="{FF2B5EF4-FFF2-40B4-BE49-F238E27FC236}">
              <a16:creationId xmlns:a16="http://schemas.microsoft.com/office/drawing/2014/main" id="{58671A98-8C4D-1580-88AD-9FEC6C5A5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a:extLst>
            <a:ext uri="{FF2B5EF4-FFF2-40B4-BE49-F238E27FC236}">
              <a16:creationId xmlns:a16="http://schemas.microsoft.com/office/drawing/2014/main" id="{AB4D6B64-AAD4-A1C4-7B1B-281CF6350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a:extLst>
            <a:ext uri="{FF2B5EF4-FFF2-40B4-BE49-F238E27FC236}">
              <a16:creationId xmlns:a16="http://schemas.microsoft.com/office/drawing/2014/main" id="{4A6CAE30-749D-41FD-C5B4-FB3B0B2DA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a:extLst>
            <a:ext uri="{FF2B5EF4-FFF2-40B4-BE49-F238E27FC236}">
              <a16:creationId xmlns:a16="http://schemas.microsoft.com/office/drawing/2014/main" id="{A5B5F2A4-CD9F-A75C-24BA-B3560EF16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a:extLst>
            <a:ext uri="{FF2B5EF4-FFF2-40B4-BE49-F238E27FC236}">
              <a16:creationId xmlns:a16="http://schemas.microsoft.com/office/drawing/2014/main" id="{7787BCF2-C9A3-E780-AD81-B44BA42CD581}"/>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a:extLst>
            <a:ext uri="{FF2B5EF4-FFF2-40B4-BE49-F238E27FC236}">
              <a16:creationId xmlns:a16="http://schemas.microsoft.com/office/drawing/2014/main" id="{0476FEE3-C8DF-B630-FD29-B928CD052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a:extLst xmlns:a="http://schemas.openxmlformats.org/drawingml/2006/main">
            <a:ext uri="{FF2B5EF4-FFF2-40B4-BE49-F238E27FC236}">
              <a16:creationId xmlns:a16="http://schemas.microsoft.com/office/drawing/2014/main" id="{C5550E69-DD9B-1CB1-9F66-0A906E81A084}"/>
            </a:ext>
          </a:extLst>
        </cdr:cNvPr>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E52BCFE7-9E10-2624-F29D-A19B55CAB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9017625E-7B0D-84FE-9C9B-E10459283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A9702692-D07C-CE42-AF45-1F78D513A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C1D101D9-2E55-981C-3DC8-99D7063CAB90}"/>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3543B850-7707-D853-36EB-A027A229D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286BC5EC-8E40-3BA8-DFF9-B32C07641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E346627C-475E-7271-78E5-4CD724BA848F}"/>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8FB3B027-5E1E-CD34-9E6B-3EFF136CA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CFA4B5BF-4873-3260-6C0D-C3E5F3DFDA07}"/>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7.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a:extLst xmlns:a="http://schemas.openxmlformats.org/drawingml/2006/main">
            <a:ext uri="{FF2B5EF4-FFF2-40B4-BE49-F238E27FC236}">
              <a16:creationId xmlns:a16="http://schemas.microsoft.com/office/drawing/2014/main" id="{B5E101F1-F604-9AA9-9DA8-C5474294524F}"/>
            </a:ext>
          </a:extLst>
        </cdr:cNvPr>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abSelected="1" topLeftCell="A55" zoomScale="80" zoomScaleNormal="100" workbookViewId="0">
      <selection activeCell="G93" sqref="G9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
      <c r="A2" s="2" t="s">
        <v>21</v>
      </c>
      <c r="B2" s="3"/>
      <c r="H2" s="4">
        <f>1+1</f>
        <v>2</v>
      </c>
      <c r="J2" s="4">
        <f>1</f>
        <v>1</v>
      </c>
      <c r="K2" s="3"/>
      <c r="L2" s="5"/>
      <c r="M2" s="3"/>
      <c r="N2" s="3"/>
      <c r="P2" s="4">
        <v>1</v>
      </c>
    </row>
    <row r="3" spans="1:29" x14ac:dyDescent="0.2">
      <c r="A3" s="2" t="s">
        <v>22</v>
      </c>
      <c r="B3" s="5"/>
      <c r="K3" s="5"/>
      <c r="L3" s="5"/>
      <c r="M3" s="5"/>
      <c r="N3" s="6">
        <v>1</v>
      </c>
      <c r="P3" s="4">
        <v>1</v>
      </c>
      <c r="R3" s="4">
        <f>'[4]summary 0625'!K11</f>
        <v>2</v>
      </c>
      <c r="T3" s="4">
        <f>'[4]summary 0709'!K10</f>
        <v>1</v>
      </c>
    </row>
    <row r="4" spans="1:29"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c r="AA4" s="4">
        <f>'summary 0827'!K12</f>
        <v>8</v>
      </c>
      <c r="AB4" s="4">
        <f>'summary 0904'!K12</f>
        <v>11</v>
      </c>
    </row>
    <row r="5" spans="1:29"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c r="AA5" s="4">
        <f>'summary 0827'!K13</f>
        <v>6</v>
      </c>
      <c r="AB5" s="4">
        <f>'summary 0904'!K13</f>
        <v>4</v>
      </c>
    </row>
    <row r="6" spans="1:29"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c r="AA6" s="4">
        <f>'summary 0827'!K14</f>
        <v>1</v>
      </c>
    </row>
    <row r="7" spans="1:29"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c r="AA7" s="4">
        <f>'summary 0827'!K15</f>
        <v>3</v>
      </c>
      <c r="AB7" s="4">
        <f>'summary 0904'!K15</f>
        <v>1</v>
      </c>
    </row>
    <row r="8" spans="1:29"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c r="AA8" s="4">
        <f>'summary 0827'!K16</f>
        <v>2</v>
      </c>
    </row>
    <row r="9" spans="1:29"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c r="AA9" s="4">
        <f>'summary 0827'!K17</f>
        <v>2</v>
      </c>
      <c r="AB9" s="4">
        <f>'summary 0904'!K17</f>
        <v>1</v>
      </c>
    </row>
    <row r="10" spans="1:29"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c r="AA10" s="4">
        <f>'summary 0827'!K18</f>
        <v>1</v>
      </c>
      <c r="AB10" s="4">
        <f>'summary 0904'!K18</f>
        <v>1</v>
      </c>
    </row>
    <row r="11" spans="1:29"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250</v>
      </c>
      <c r="Y15" s="4">
        <f>[5]Aug!$U$24+[5]Aug!$U$9</f>
        <v>3</v>
      </c>
      <c r="Z15" s="4">
        <f>[5]Aug!$AB$27</f>
        <v>1</v>
      </c>
      <c r="AB15" s="4">
        <f>3</f>
        <v>3</v>
      </c>
      <c r="AC15" s="4" t="s">
        <v>250</v>
      </c>
    </row>
    <row r="16" spans="1:29" x14ac:dyDescent="0.2">
      <c r="A16" s="4" t="s">
        <v>69</v>
      </c>
      <c r="X16" s="4">
        <f>[5]Aug!$N$22+[5]Aug!$N$20+[5]Aug!$N$7+[5]Aug!$N$8</f>
        <v>14</v>
      </c>
      <c r="Y16" s="4">
        <f>[5]Aug!$U$20+[5]Aug!$U$22+[5]Aug!$U$16</f>
        <v>3</v>
      </c>
      <c r="Z16" s="4">
        <f>[5]Aug!$AB$22+[5]Aug!$AB$7+[5]Aug!$AB$8</f>
        <v>8</v>
      </c>
      <c r="AA16" s="4">
        <f>[5]Aug!$AI$16+1</f>
        <v>2</v>
      </c>
      <c r="AB16" s="4">
        <f>1+1+5+2</f>
        <v>9</v>
      </c>
      <c r="AC16" s="4" t="s">
        <v>69</v>
      </c>
    </row>
    <row r="17" spans="1:29" x14ac:dyDescent="0.2">
      <c r="A17" s="4" t="s">
        <v>215</v>
      </c>
      <c r="AC17" s="4" t="s">
        <v>215</v>
      </c>
    </row>
    <row r="18" spans="1:29" x14ac:dyDescent="0.2">
      <c r="A18" s="4" t="s">
        <v>50</v>
      </c>
      <c r="AC18" s="4" t="s">
        <v>50</v>
      </c>
    </row>
    <row r="19" spans="1:29" x14ac:dyDescent="0.2">
      <c r="A19" s="4" t="s">
        <v>113</v>
      </c>
      <c r="AC19" s="4" t="s">
        <v>113</v>
      </c>
    </row>
    <row r="20" spans="1:29" x14ac:dyDescent="0.2">
      <c r="A20" s="4" t="s">
        <v>332</v>
      </c>
      <c r="X20" s="4">
        <f>[5]Aug!$N$21+[5]Aug!$N$15</f>
        <v>6</v>
      </c>
      <c r="Y20" s="4">
        <f>[5]Aug!$U$26+[5]Aug!$U$21</f>
        <v>7</v>
      </c>
      <c r="Z20" s="4">
        <f>[5]Aug!$AB$26+[5]Aug!$AB$21</f>
        <v>3</v>
      </c>
      <c r="AA20" s="4">
        <f>[5]Aug!$AI$26+[5]Aug!$AI$21</f>
        <v>11</v>
      </c>
      <c r="AB20" s="4">
        <f>1</f>
        <v>1</v>
      </c>
      <c r="AC20" s="4" t="s">
        <v>332</v>
      </c>
    </row>
    <row r="22" spans="1:29" x14ac:dyDescent="0.2">
      <c r="A22" s="4" t="s">
        <v>329</v>
      </c>
      <c r="X22" s="4">
        <f>SUM(X15:X20)</f>
        <v>20</v>
      </c>
      <c r="Y22" s="4">
        <f>SUM(Y15:Y20)</f>
        <v>13</v>
      </c>
      <c r="Z22" s="4">
        <f>SUM(Z15:Z20)</f>
        <v>12</v>
      </c>
      <c r="AA22" s="4">
        <f>SUM(AA15:AA20)</f>
        <v>13</v>
      </c>
      <c r="AB22" s="4">
        <f>SUM(AB15:AB20)</f>
        <v>13</v>
      </c>
      <c r="AC22" s="4" t="s">
        <v>333</v>
      </c>
    </row>
    <row r="24" spans="1:29" x14ac:dyDescent="0.2">
      <c r="A24" s="4" t="s">
        <v>330</v>
      </c>
      <c r="AC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25.5" x14ac:dyDescent="0.2">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5.5" x14ac:dyDescent="0.2">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5.5" x14ac:dyDescent="0.2">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3.75" x14ac:dyDescent="0.2">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8.25" x14ac:dyDescent="0.2">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8.25" x14ac:dyDescent="0.2">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3.75" x14ac:dyDescent="0.2">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5.5" x14ac:dyDescent="0.2">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8.25" x14ac:dyDescent="0.2">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5.5" x14ac:dyDescent="0.2">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8.25" x14ac:dyDescent="0.2">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5.5" x14ac:dyDescent="0.2">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89.25" x14ac:dyDescent="0.2">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1" x14ac:dyDescent="0.2">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2">C175/$C$184</f>
        <v>0.16666666666666666</v>
      </c>
      <c r="C175" s="5">
        <f>'summary 0904'!I24</f>
        <v>3</v>
      </c>
      <c r="D175" s="4">
        <f>33+1+1+1+1+1+8+1+1+1+2+1+2+1+1+1</f>
        <v>57</v>
      </c>
      <c r="E175" s="36">
        <f t="shared" ref="E175:E182" si="3">(C175/D175)*100</f>
        <v>5.2631578947368416</v>
      </c>
    </row>
    <row r="176" spans="1:12" x14ac:dyDescent="0.2">
      <c r="A176" s="34" t="s">
        <v>69</v>
      </c>
      <c r="B176" s="35">
        <f t="shared" si="2"/>
        <v>0.16666666666666666</v>
      </c>
      <c r="C176" s="5">
        <f>'summary 0904'!I25</f>
        <v>3</v>
      </c>
      <c r="D176" s="4">
        <f>540+17+1+1+6+10+1+2+12+2+1+1+1+3+4+3+1+1+1+8+2+1+1+6+1+1+2+1+2+1+4+1+1</f>
        <v>640</v>
      </c>
      <c r="E176" s="36">
        <f t="shared" si="3"/>
        <v>0.46875</v>
      </c>
    </row>
    <row r="177" spans="1:5" x14ac:dyDescent="0.2">
      <c r="A177" s="34" t="s">
        <v>50</v>
      </c>
      <c r="B177" s="35">
        <f t="shared" si="2"/>
        <v>0.33333333333333331</v>
      </c>
      <c r="C177" s="5">
        <f>'summary 0904'!I26</f>
        <v>6</v>
      </c>
      <c r="D177" s="4">
        <f>13+1+1+1+16+10</f>
        <v>42</v>
      </c>
      <c r="E177" s="36">
        <f t="shared" si="3"/>
        <v>14.285714285714285</v>
      </c>
    </row>
    <row r="178" spans="1:5" x14ac:dyDescent="0.2">
      <c r="A178" s="34" t="s">
        <v>251</v>
      </c>
      <c r="B178" s="35">
        <f t="shared" si="2"/>
        <v>0</v>
      </c>
      <c r="C178" s="5">
        <f>'summary 0904'!I27</f>
        <v>0</v>
      </c>
      <c r="D178" s="4">
        <f>36+1+1</f>
        <v>38</v>
      </c>
      <c r="E178" s="36">
        <f t="shared" si="3"/>
        <v>0</v>
      </c>
    </row>
    <row r="179" spans="1:5" x14ac:dyDescent="0.2">
      <c r="A179" s="34" t="s">
        <v>252</v>
      </c>
      <c r="B179" s="35">
        <f t="shared" si="2"/>
        <v>0.1111111111111111</v>
      </c>
      <c r="C179" s="5">
        <f>'summary 0904'!I28</f>
        <v>2</v>
      </c>
      <c r="D179" s="4">
        <f>288+2+13+2+5+56+59+14+2+3+3+1+4</f>
        <v>452</v>
      </c>
      <c r="E179" s="36">
        <f t="shared" si="3"/>
        <v>0.44247787610619471</v>
      </c>
    </row>
    <row r="180" spans="1:5" x14ac:dyDescent="0.2">
      <c r="A180" s="34" t="s">
        <v>253</v>
      </c>
      <c r="B180" s="35">
        <f t="shared" si="2"/>
        <v>0</v>
      </c>
      <c r="C180" s="5">
        <f>'summary 0904'!I29</f>
        <v>0</v>
      </c>
      <c r="D180" s="4">
        <f>132+2+1+2+7+3+4+2+7+1</f>
        <v>161</v>
      </c>
      <c r="E180" s="36">
        <f t="shared" si="3"/>
        <v>0</v>
      </c>
    </row>
    <row r="181" spans="1:5" x14ac:dyDescent="0.2">
      <c r="A181" s="34" t="s">
        <v>113</v>
      </c>
      <c r="B181" s="35">
        <f t="shared" si="2"/>
        <v>0.1111111111111111</v>
      </c>
      <c r="C181" s="5">
        <f>'summary 0904'!I30</f>
        <v>2</v>
      </c>
      <c r="D181" s="4">
        <v>9</v>
      </c>
      <c r="E181" s="36">
        <f t="shared" si="3"/>
        <v>22.222222222222221</v>
      </c>
    </row>
    <row r="182" spans="1:5" x14ac:dyDescent="0.2">
      <c r="A182" s="34" t="s">
        <v>215</v>
      </c>
      <c r="B182" s="35">
        <f t="shared" si="2"/>
        <v>5.5555555555555552E-2</v>
      </c>
      <c r="C182" s="5">
        <f>'summary 0904'!I31</f>
        <v>1</v>
      </c>
      <c r="D182" s="4">
        <f>10+5+2</f>
        <v>17</v>
      </c>
      <c r="E182" s="36">
        <f t="shared" si="3"/>
        <v>5.8823529411764701</v>
      </c>
    </row>
    <row r="183" spans="1:5" x14ac:dyDescent="0.2">
      <c r="A183" s="37" t="s">
        <v>254</v>
      </c>
      <c r="B183" s="35">
        <f t="shared" si="2"/>
        <v>5.5555555555555552E-2</v>
      </c>
      <c r="C183" s="5">
        <f>'summary 0904'!I32</f>
        <v>1</v>
      </c>
    </row>
    <row r="184" spans="1:5" x14ac:dyDescent="0.2">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0" t="s">
        <v>328</v>
      </c>
      <c r="B1" s="60"/>
      <c r="C1" s="60"/>
      <c r="D1" s="60"/>
      <c r="E1" s="60"/>
      <c r="F1" s="60"/>
      <c r="G1" s="60"/>
      <c r="H1" s="60"/>
      <c r="I1" s="60"/>
      <c r="J1" s="60"/>
      <c r="K1" s="60"/>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1+1+1+1+1+1+1+1+1+1+1</f>
        <v>11</v>
      </c>
    </row>
    <row r="13" spans="1:11" x14ac:dyDescent="0.2">
      <c r="A13" s="6" t="s">
        <v>53</v>
      </c>
      <c r="B13" s="7"/>
      <c r="C13" s="7" t="s">
        <v>261</v>
      </c>
      <c r="D13" s="7"/>
      <c r="E13" s="7"/>
      <c r="F13" s="7"/>
      <c r="G13" s="7"/>
      <c r="H13" s="7"/>
      <c r="I13" s="7"/>
      <c r="J13" s="7"/>
      <c r="K13" s="7">
        <f>1+1+1+1</f>
        <v>4</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1+1+1</f>
        <v>3</v>
      </c>
      <c r="J24" s="31"/>
      <c r="K24" s="31"/>
    </row>
    <row r="25" spans="1:11" x14ac:dyDescent="0.2">
      <c r="A25" s="29" t="s">
        <v>69</v>
      </c>
      <c r="B25" s="17"/>
      <c r="C25" s="17"/>
      <c r="D25" s="32"/>
      <c r="E25" s="31"/>
      <c r="F25" s="32"/>
      <c r="G25" s="32"/>
      <c r="H25" s="31"/>
      <c r="I25" s="6">
        <f>1+1+1</f>
        <v>3</v>
      </c>
      <c r="J25" s="31"/>
      <c r="K25" s="49"/>
    </row>
    <row r="26" spans="1:11" x14ac:dyDescent="0.2">
      <c r="A26" s="29" t="s">
        <v>50</v>
      </c>
      <c r="B26" s="17"/>
      <c r="C26" s="17"/>
      <c r="D26" s="32"/>
      <c r="E26" s="31"/>
      <c r="F26" s="32"/>
      <c r="G26" s="32"/>
      <c r="H26" s="31"/>
      <c r="I26" s="6">
        <f>1+1+1+1+1+1</f>
        <v>6</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1+1</f>
        <v>2</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1+1</f>
        <v>2</v>
      </c>
      <c r="J30" s="31"/>
      <c r="K30" s="31"/>
    </row>
    <row r="31" spans="1:11" x14ac:dyDescent="0.2">
      <c r="A31" s="29" t="s">
        <v>215</v>
      </c>
      <c r="B31" s="17"/>
      <c r="C31" s="17"/>
      <c r="D31" s="32"/>
      <c r="E31" s="31"/>
      <c r="F31" s="32"/>
      <c r="G31" s="32"/>
      <c r="H31" s="31"/>
      <c r="I31" s="6">
        <f>1</f>
        <v>1</v>
      </c>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
      <c r="A2" s="2" t="s">
        <v>21</v>
      </c>
      <c r="B2" s="3"/>
      <c r="H2" s="4">
        <f>1+1</f>
        <v>2</v>
      </c>
      <c r="J2" s="4">
        <f>1</f>
        <v>1</v>
      </c>
      <c r="K2" s="3"/>
      <c r="L2" s="5"/>
      <c r="M2" s="3"/>
      <c r="N2" s="3"/>
      <c r="P2" s="4">
        <v>1</v>
      </c>
    </row>
    <row r="3" spans="1:27" x14ac:dyDescent="0.2">
      <c r="A3" s="2" t="s">
        <v>22</v>
      </c>
      <c r="B3" s="5"/>
      <c r="K3" s="5"/>
      <c r="L3" s="5"/>
      <c r="M3" s="5"/>
      <c r="N3" s="6">
        <v>1</v>
      </c>
      <c r="P3" s="4">
        <v>1</v>
      </c>
      <c r="R3" s="4">
        <f>'[4]summary 0625'!K11</f>
        <v>2</v>
      </c>
      <c r="T3" s="4">
        <f>'[4]summary 0709'!K10</f>
        <v>1</v>
      </c>
    </row>
    <row r="4" spans="1:27"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c r="AA4" s="4">
        <f>'summary 0827'!K12</f>
        <v>8</v>
      </c>
    </row>
    <row r="5" spans="1:27"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c r="AA5" s="4">
        <f>'summary 0827'!K13</f>
        <v>6</v>
      </c>
    </row>
    <row r="6" spans="1:27"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c r="AA6" s="4">
        <f>'summary 0827'!K14</f>
        <v>1</v>
      </c>
    </row>
    <row r="7" spans="1:27"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c r="AA7" s="4">
        <f>'summary 0827'!K15</f>
        <v>3</v>
      </c>
    </row>
    <row r="8" spans="1:27"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c r="AA8" s="4">
        <f>'summary 0827'!K16</f>
        <v>2</v>
      </c>
    </row>
    <row r="9" spans="1:27"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c r="AA9" s="4">
        <f>'summary 0827'!K17</f>
        <v>2</v>
      </c>
    </row>
    <row r="10" spans="1:27"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c r="AA10" s="4">
        <f>'summary 0827'!K18</f>
        <v>1</v>
      </c>
    </row>
    <row r="11" spans="1:27"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327</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38.25" x14ac:dyDescent="0.2">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6.5" x14ac:dyDescent="0.2">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5.5" x14ac:dyDescent="0.2">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5.5" x14ac:dyDescent="0.2">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1" x14ac:dyDescent="0.2">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1" x14ac:dyDescent="0.2">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6.5" x14ac:dyDescent="0.2">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5.5" x14ac:dyDescent="0.2">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5.5" x14ac:dyDescent="0.2">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1" x14ac:dyDescent="0.2">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5.5" x14ac:dyDescent="0.2">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5.5" x14ac:dyDescent="0.2">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8.25" x14ac:dyDescent="0.2">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04" x14ac:dyDescent="0.2">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1" x14ac:dyDescent="0.2">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8.25" x14ac:dyDescent="0.2">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8.25" x14ac:dyDescent="0.2">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
      <c r="A127" s="15">
        <v>37130</v>
      </c>
      <c r="B127" s="17" t="s">
        <v>325</v>
      </c>
      <c r="C127" s="16" t="s">
        <v>50</v>
      </c>
      <c r="D127" s="16" t="s">
        <v>51</v>
      </c>
      <c r="E127" s="16" t="s">
        <v>52</v>
      </c>
      <c r="F127" s="16" t="s">
        <v>53</v>
      </c>
      <c r="G127" s="17" t="s">
        <v>326</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4.3478260869565216E-2</v>
      </c>
      <c r="C166" s="5">
        <f>'summary 0827'!I24</f>
        <v>1</v>
      </c>
      <c r="D166" s="4">
        <f>33+1+1+1+1+1+8+1+1+1+2+1+2+1+1+1</f>
        <v>57</v>
      </c>
      <c r="E166" s="36">
        <f t="shared" ref="E166:E173" si="3">(C166/D166)*100</f>
        <v>1.7543859649122806</v>
      </c>
    </row>
    <row r="167" spans="1:12" x14ac:dyDescent="0.2">
      <c r="A167" s="34" t="s">
        <v>69</v>
      </c>
      <c r="B167" s="35">
        <f t="shared" si="2"/>
        <v>0.17391304347826086</v>
      </c>
      <c r="C167" s="5">
        <f>'summary 0827'!I25</f>
        <v>4</v>
      </c>
      <c r="D167" s="4">
        <f>540+17+1+1+6+10+1+2+12+2+1+1+1+3+4+3+1+1+1+8+2+1+1+6+1+1+2+1+2+1+4</f>
        <v>638</v>
      </c>
      <c r="E167" s="36">
        <f t="shared" si="3"/>
        <v>0.62695924764890276</v>
      </c>
    </row>
    <row r="168" spans="1:12" x14ac:dyDescent="0.2">
      <c r="A168" s="34" t="s">
        <v>50</v>
      </c>
      <c r="B168" s="35">
        <f t="shared" si="2"/>
        <v>0.47826086956521741</v>
      </c>
      <c r="C168" s="5">
        <f>'summary 0827'!I26</f>
        <v>11</v>
      </c>
      <c r="D168" s="4">
        <f>13+1+1+1+16</f>
        <v>32</v>
      </c>
      <c r="E168" s="36">
        <f t="shared" si="3"/>
        <v>34.375</v>
      </c>
    </row>
    <row r="169" spans="1:12" x14ac:dyDescent="0.2">
      <c r="A169" s="34" t="s">
        <v>251</v>
      </c>
      <c r="B169" s="35">
        <f t="shared" si="2"/>
        <v>4.3478260869565216E-2</v>
      </c>
      <c r="C169" s="5">
        <f>'summary 0827'!I27</f>
        <v>1</v>
      </c>
      <c r="D169" s="4">
        <f>36+1+1</f>
        <v>38</v>
      </c>
      <c r="E169" s="36">
        <f t="shared" si="3"/>
        <v>2.6315789473684208</v>
      </c>
    </row>
    <row r="170" spans="1:12" x14ac:dyDescent="0.2">
      <c r="A170" s="34" t="s">
        <v>252</v>
      </c>
      <c r="B170" s="35">
        <f t="shared" si="2"/>
        <v>0.13043478260869565</v>
      </c>
      <c r="C170" s="5">
        <f>'summary 0827'!I28</f>
        <v>3</v>
      </c>
      <c r="D170" s="4">
        <f>288+2+13+2+5+56+59+14+2+3+3+1+4</f>
        <v>452</v>
      </c>
      <c r="E170" s="36">
        <f t="shared" si="3"/>
        <v>0.66371681415929207</v>
      </c>
    </row>
    <row r="171" spans="1:12" x14ac:dyDescent="0.2">
      <c r="A171" s="34" t="s">
        <v>253</v>
      </c>
      <c r="B171" s="35">
        <f t="shared" si="2"/>
        <v>0</v>
      </c>
      <c r="C171" s="5"/>
      <c r="D171" s="4">
        <f>132+2+1+2+7+3+4+2+7</f>
        <v>160</v>
      </c>
      <c r="E171" s="36">
        <f t="shared" si="3"/>
        <v>0</v>
      </c>
    </row>
    <row r="172" spans="1:12" x14ac:dyDescent="0.2">
      <c r="A172" s="34" t="s">
        <v>113</v>
      </c>
      <c r="B172" s="35">
        <f t="shared" si="2"/>
        <v>0.13043478260869565</v>
      </c>
      <c r="C172" s="5">
        <f>'summary 0827'!I30</f>
        <v>3</v>
      </c>
      <c r="D172" s="4">
        <v>9</v>
      </c>
      <c r="E172" s="36">
        <f t="shared" si="3"/>
        <v>33.333333333333329</v>
      </c>
    </row>
    <row r="173" spans="1:12" x14ac:dyDescent="0.2">
      <c r="A173" s="34" t="s">
        <v>215</v>
      </c>
      <c r="B173" s="35">
        <f t="shared" si="2"/>
        <v>0</v>
      </c>
      <c r="C173" s="5"/>
      <c r="D173" s="4">
        <f>10+5+2</f>
        <v>17</v>
      </c>
      <c r="E173" s="36">
        <f t="shared" si="3"/>
        <v>0</v>
      </c>
    </row>
    <row r="174" spans="1:12" x14ac:dyDescent="0.2">
      <c r="A174" s="37" t="s">
        <v>254</v>
      </c>
      <c r="B174" s="35">
        <f t="shared" si="2"/>
        <v>0</v>
      </c>
      <c r="C174" s="5"/>
    </row>
    <row r="175" spans="1:12" x14ac:dyDescent="0.2">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0" t="s">
        <v>256</v>
      </c>
      <c r="B1" s="60"/>
      <c r="C1" s="60"/>
      <c r="D1" s="60"/>
      <c r="E1" s="60"/>
      <c r="F1" s="60"/>
      <c r="G1" s="60"/>
      <c r="H1" s="60"/>
      <c r="I1" s="60"/>
      <c r="J1" s="60"/>
      <c r="K1" s="60"/>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f>
        <v>8</v>
      </c>
    </row>
    <row r="13" spans="1:11" x14ac:dyDescent="0.2">
      <c r="A13" s="6" t="s">
        <v>53</v>
      </c>
      <c r="B13" s="7"/>
      <c r="C13" s="7" t="s">
        <v>261</v>
      </c>
      <c r="D13" s="7"/>
      <c r="E13" s="7"/>
      <c r="F13" s="7"/>
      <c r="G13" s="7"/>
      <c r="H13" s="7"/>
      <c r="I13" s="7"/>
      <c r="J13" s="7"/>
      <c r="K13" s="7">
        <f>1+1+1+1+1+1</f>
        <v>6</v>
      </c>
    </row>
    <row r="14" spans="1:11" x14ac:dyDescent="0.2">
      <c r="A14" s="6" t="s">
        <v>183</v>
      </c>
      <c r="B14" s="7"/>
      <c r="C14" s="7" t="s">
        <v>25</v>
      </c>
      <c r="D14" s="7"/>
      <c r="E14" s="7"/>
      <c r="F14" s="7"/>
      <c r="G14" s="7"/>
      <c r="H14" s="7"/>
      <c r="I14" s="7"/>
      <c r="J14" s="7"/>
      <c r="K14" s="7">
        <f>1</f>
        <v>1</v>
      </c>
    </row>
    <row r="15" spans="1:11" x14ac:dyDescent="0.2">
      <c r="A15" s="6" t="s">
        <v>63</v>
      </c>
      <c r="B15" s="7"/>
      <c r="C15" s="7" t="s">
        <v>26</v>
      </c>
      <c r="D15" s="7"/>
      <c r="E15" s="7"/>
      <c r="F15" s="7"/>
      <c r="G15" s="7"/>
      <c r="H15" s="7"/>
      <c r="I15" s="7"/>
      <c r="J15" s="7"/>
      <c r="K15" s="7">
        <f>1+1+1</f>
        <v>3</v>
      </c>
    </row>
    <row r="16" spans="1:11" x14ac:dyDescent="0.2">
      <c r="A16" s="6" t="s">
        <v>262</v>
      </c>
      <c r="B16" s="7"/>
      <c r="C16" s="7" t="s">
        <v>27</v>
      </c>
      <c r="D16" s="7"/>
      <c r="E16" s="7"/>
      <c r="F16" s="7"/>
      <c r="G16" s="7"/>
      <c r="H16" s="7"/>
      <c r="I16" s="7"/>
      <c r="J16" s="7"/>
      <c r="K16" s="7">
        <f>1+1</f>
        <v>2</v>
      </c>
    </row>
    <row r="17" spans="1:11" x14ac:dyDescent="0.2">
      <c r="A17" s="6" t="s">
        <v>82</v>
      </c>
      <c r="B17" s="7"/>
      <c r="C17" s="7" t="s">
        <v>28</v>
      </c>
      <c r="D17" s="7"/>
      <c r="E17" s="7"/>
      <c r="F17" s="7"/>
      <c r="G17" s="7"/>
      <c r="H17" s="7"/>
      <c r="I17" s="7"/>
      <c r="J17" s="7"/>
      <c r="K17" s="7">
        <f>1+1</f>
        <v>2</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f>1</f>
        <v>1</v>
      </c>
      <c r="J24" s="31"/>
      <c r="K24" s="31"/>
    </row>
    <row r="25" spans="1:11" x14ac:dyDescent="0.2">
      <c r="A25" s="29" t="s">
        <v>69</v>
      </c>
      <c r="B25" s="17"/>
      <c r="C25" s="17"/>
      <c r="D25" s="32"/>
      <c r="E25" s="31"/>
      <c r="F25" s="32"/>
      <c r="G25" s="32"/>
      <c r="H25" s="31"/>
      <c r="I25" s="5">
        <f>1+1+1+1</f>
        <v>4</v>
      </c>
      <c r="J25" s="31"/>
      <c r="K25" s="49"/>
    </row>
    <row r="26" spans="1:11" x14ac:dyDescent="0.2">
      <c r="A26" s="29" t="s">
        <v>50</v>
      </c>
      <c r="B26" s="17"/>
      <c r="C26" s="17"/>
      <c r="D26" s="32"/>
      <c r="E26" s="31"/>
      <c r="F26" s="32"/>
      <c r="G26" s="32"/>
      <c r="H26" s="31"/>
      <c r="I26" s="5">
        <f>1+1+1+1+1+1+1+1+1+1+1</f>
        <v>11</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3</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1+1+1</f>
        <v>3</v>
      </c>
      <c r="J30" s="31"/>
      <c r="K30" s="31"/>
    </row>
    <row r="31" spans="1:11" x14ac:dyDescent="0.2">
      <c r="A31" s="29" t="s">
        <v>215</v>
      </c>
      <c r="B31" s="17"/>
      <c r="C31" s="17"/>
      <c r="D31" s="32"/>
      <c r="E31" s="31"/>
      <c r="F31" s="32"/>
      <c r="G31" s="32"/>
      <c r="H31" s="31"/>
      <c r="I31" s="5"/>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'[4]summary 0625'!K11</f>
        <v>2</v>
      </c>
      <c r="T3" s="4">
        <f>'[4]summary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row>
    <row r="7" spans="1:26"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row>
    <row r="8" spans="1:26"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row>
    <row r="9" spans="1:26"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row>
    <row r="10" spans="1:26"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0" t="s">
        <v>256</v>
      </c>
      <c r="B1" s="60"/>
      <c r="C1" s="60"/>
      <c r="D1" s="60"/>
      <c r="E1" s="60"/>
      <c r="F1" s="60"/>
      <c r="G1" s="60"/>
      <c r="H1" s="60"/>
      <c r="I1" s="60"/>
      <c r="J1" s="60"/>
      <c r="K1" s="60"/>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2001-09-10T23:15:34Z</cp:lastPrinted>
  <dcterms:created xsi:type="dcterms:W3CDTF">2001-08-28T13:25:14Z</dcterms:created>
  <dcterms:modified xsi:type="dcterms:W3CDTF">2023-09-17T16:29:26Z</dcterms:modified>
</cp:coreProperties>
</file>