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7.xml" ContentType="application/vnd.openxmlformats-officedocument.drawingml.chartshapes+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8.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9.xml" ContentType="application/vnd.openxmlformats-officedocument.drawingml.chartshapes+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B738F379-150F-4D65-8368-509F527B977D}" xr6:coauthVersionLast="47" xr6:coauthVersionMax="47" xr10:uidLastSave="{00000000-0000-0000-0000-000000000000}"/>
  <bookViews>
    <workbookView xWindow="-120" yWindow="-120" windowWidth="38640" windowHeight="15720"/>
  </bookViews>
  <sheets>
    <sheet name="Graph Data Sep 10" sheetId="7" r:id="rId1"/>
    <sheet name="summary 0910" sheetId="8" r:id="rId2"/>
    <sheet name="Graph Data Sep 04" sheetId="5" r:id="rId3"/>
    <sheet name="summary 0904" sheetId="6" r:id="rId4"/>
    <sheet name="Graph Data Aug 27" sheetId="3" r:id="rId5"/>
    <sheet name="summary 0827" sheetId="4" r:id="rId6"/>
    <sheet name="Graph Data Aug 20" sheetId="1" r:id="rId7"/>
    <sheet name="summary 0820" sheetId="2" r:id="rId8"/>
  </sheets>
  <externalReferences>
    <externalReference r:id="rId9"/>
    <externalReference r:id="rId10"/>
    <externalReference r:id="rId11"/>
    <externalReference r:id="rId12"/>
    <externalReference r:id="rId13"/>
    <externalReference r:id="rId14"/>
  </externalReferences>
  <definedNames>
    <definedName name="_xlnm.Print_Area" localSheetId="6">'Graph Data Aug 20'!$A$17:$J$74</definedName>
    <definedName name="_xlnm.Print_Area" localSheetId="4">'Graph Data Aug 27'!$A$17:$J$74</definedName>
    <definedName name="_xlnm.Print_Area" localSheetId="2">'Graph Data Sep 04'!$A$26:$J$83</definedName>
    <definedName name="_xlnm.Print_Area" localSheetId="0">'Graph Data Sep 10'!$A$26:$J$84</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H2" i="1" l="1"/>
  <c r="J2" i="1"/>
  <c r="R3" i="1"/>
  <c r="T3" i="1"/>
  <c r="G4" i="1"/>
  <c r="H4" i="1"/>
  <c r="I4" i="1"/>
  <c r="J4" i="1"/>
  <c r="N4" i="1"/>
  <c r="Q4" i="1"/>
  <c r="R4" i="1"/>
  <c r="S4" i="1"/>
  <c r="W4" i="1"/>
  <c r="X4" i="1"/>
  <c r="Y4" i="1"/>
  <c r="Z4" i="1"/>
  <c r="G5" i="1"/>
  <c r="H5" i="1"/>
  <c r="I5" i="1"/>
  <c r="J5" i="1"/>
  <c r="N5" i="1"/>
  <c r="Q5" i="1"/>
  <c r="R5" i="1"/>
  <c r="S5" i="1"/>
  <c r="T5" i="1"/>
  <c r="U5" i="1"/>
  <c r="V5" i="1"/>
  <c r="W5" i="1"/>
  <c r="X5" i="1"/>
  <c r="Y5" i="1"/>
  <c r="Z5" i="1"/>
  <c r="G6" i="1"/>
  <c r="H6" i="1"/>
  <c r="I6" i="1"/>
  <c r="J6" i="1"/>
  <c r="T6" i="1"/>
  <c r="U6" i="1"/>
  <c r="V6" i="1"/>
  <c r="W6" i="1"/>
  <c r="X6" i="1"/>
  <c r="Y6" i="1"/>
  <c r="G7" i="1"/>
  <c r="N7" i="1"/>
  <c r="Q7" i="1"/>
  <c r="R7" i="1"/>
  <c r="S7" i="1"/>
  <c r="T7" i="1"/>
  <c r="W7" i="1"/>
  <c r="X7" i="1"/>
  <c r="Y7" i="1"/>
  <c r="G8" i="1"/>
  <c r="H8" i="1"/>
  <c r="I8" i="1"/>
  <c r="J8" i="1"/>
  <c r="N8" i="1"/>
  <c r="Q8" i="1"/>
  <c r="T8" i="1"/>
  <c r="V8" i="1"/>
  <c r="X8" i="1"/>
  <c r="Y8" i="1"/>
  <c r="Z8" i="1"/>
  <c r="Q9" i="1"/>
  <c r="R9" i="1"/>
  <c r="V9" i="1"/>
  <c r="W9" i="1"/>
  <c r="X9" i="1"/>
  <c r="Y9" i="1"/>
  <c r="Z9" i="1"/>
  <c r="S10" i="1"/>
  <c r="U10" i="1"/>
  <c r="V10" i="1"/>
  <c r="W10" i="1"/>
  <c r="X10" i="1"/>
  <c r="Z10" i="1"/>
  <c r="J11" i="1"/>
  <c r="K11" i="1"/>
  <c r="L11" i="1"/>
  <c r="M11" i="1"/>
  <c r="N11" i="1"/>
  <c r="O11" i="1"/>
  <c r="P11" i="1"/>
  <c r="Q11" i="1"/>
  <c r="R11" i="1"/>
  <c r="S11" i="1"/>
  <c r="T11" i="1"/>
  <c r="U11" i="1"/>
  <c r="V11" i="1"/>
  <c r="W11" i="1"/>
  <c r="X11" i="1"/>
  <c r="Y11" i="1"/>
  <c r="Z11" i="1"/>
  <c r="B166" i="1"/>
  <c r="D166" i="1"/>
  <c r="E166" i="1"/>
  <c r="B167" i="1"/>
  <c r="C167" i="1"/>
  <c r="D167" i="1"/>
  <c r="E167" i="1"/>
  <c r="B168" i="1"/>
  <c r="C168" i="1"/>
  <c r="D168" i="1"/>
  <c r="E168" i="1"/>
  <c r="B169" i="1"/>
  <c r="C169" i="1"/>
  <c r="D169" i="1"/>
  <c r="E169" i="1"/>
  <c r="B170" i="1"/>
  <c r="C170" i="1"/>
  <c r="D170" i="1"/>
  <c r="E170" i="1"/>
  <c r="B171" i="1"/>
  <c r="D171" i="1"/>
  <c r="E171" i="1"/>
  <c r="B172" i="1"/>
  <c r="C172" i="1"/>
  <c r="E172" i="1"/>
  <c r="B173" i="1"/>
  <c r="C173" i="1"/>
  <c r="D173" i="1"/>
  <c r="E173" i="1"/>
  <c r="B174" i="1"/>
  <c r="B175" i="1"/>
  <c r="C175" i="1"/>
  <c r="D175" i="1"/>
  <c r="H2" i="3"/>
  <c r="J2" i="3"/>
  <c r="R3" i="3"/>
  <c r="T3" i="3"/>
  <c r="G4" i="3"/>
  <c r="H4" i="3"/>
  <c r="I4" i="3"/>
  <c r="J4" i="3"/>
  <c r="N4" i="3"/>
  <c r="Q4" i="3"/>
  <c r="R4" i="3"/>
  <c r="S4" i="3"/>
  <c r="W4" i="3"/>
  <c r="X4" i="3"/>
  <c r="Y4" i="3"/>
  <c r="Z4" i="3"/>
  <c r="AA4" i="3"/>
  <c r="G5" i="3"/>
  <c r="H5" i="3"/>
  <c r="I5" i="3"/>
  <c r="J5" i="3"/>
  <c r="N5" i="3"/>
  <c r="Q5" i="3"/>
  <c r="R5" i="3"/>
  <c r="S5" i="3"/>
  <c r="T5" i="3"/>
  <c r="U5" i="3"/>
  <c r="V5" i="3"/>
  <c r="W5" i="3"/>
  <c r="X5" i="3"/>
  <c r="Y5" i="3"/>
  <c r="Z5" i="3"/>
  <c r="AA5" i="3"/>
  <c r="G6" i="3"/>
  <c r="H6" i="3"/>
  <c r="I6" i="3"/>
  <c r="J6" i="3"/>
  <c r="T6" i="3"/>
  <c r="U6" i="3"/>
  <c r="V6" i="3"/>
  <c r="W6" i="3"/>
  <c r="X6" i="3"/>
  <c r="Y6" i="3"/>
  <c r="AA6" i="3"/>
  <c r="G7" i="3"/>
  <c r="N7" i="3"/>
  <c r="Q7" i="3"/>
  <c r="R7" i="3"/>
  <c r="S7" i="3"/>
  <c r="T7" i="3"/>
  <c r="W7" i="3"/>
  <c r="X7" i="3"/>
  <c r="Y7" i="3"/>
  <c r="AA7" i="3"/>
  <c r="G8" i="3"/>
  <c r="H8" i="3"/>
  <c r="I8" i="3"/>
  <c r="J8" i="3"/>
  <c r="N8" i="3"/>
  <c r="Q8" i="3"/>
  <c r="T8" i="3"/>
  <c r="V8" i="3"/>
  <c r="X8" i="3"/>
  <c r="Y8" i="3"/>
  <c r="Z8" i="3"/>
  <c r="AA8" i="3"/>
  <c r="Q9" i="3"/>
  <c r="R9" i="3"/>
  <c r="V9" i="3"/>
  <c r="W9" i="3"/>
  <c r="X9" i="3"/>
  <c r="Y9" i="3"/>
  <c r="Z9" i="3"/>
  <c r="AA9" i="3"/>
  <c r="S10" i="3"/>
  <c r="U10" i="3"/>
  <c r="V10" i="3"/>
  <c r="W10" i="3"/>
  <c r="X10" i="3"/>
  <c r="Z10" i="3"/>
  <c r="AA10" i="3"/>
  <c r="J11" i="3"/>
  <c r="K11" i="3"/>
  <c r="L11" i="3"/>
  <c r="M11" i="3"/>
  <c r="N11" i="3"/>
  <c r="O11" i="3"/>
  <c r="P11" i="3"/>
  <c r="Q11" i="3"/>
  <c r="R11" i="3"/>
  <c r="S11" i="3"/>
  <c r="T11" i="3"/>
  <c r="U11" i="3"/>
  <c r="V11" i="3"/>
  <c r="W11" i="3"/>
  <c r="X11" i="3"/>
  <c r="Y11" i="3"/>
  <c r="Z11" i="3"/>
  <c r="AA11" i="3"/>
  <c r="B166" i="3"/>
  <c r="C166" i="3"/>
  <c r="D166" i="3"/>
  <c r="E166" i="3"/>
  <c r="B167" i="3"/>
  <c r="C167" i="3"/>
  <c r="D167" i="3"/>
  <c r="E167" i="3"/>
  <c r="B168" i="3"/>
  <c r="C168" i="3"/>
  <c r="D168" i="3"/>
  <c r="E168" i="3"/>
  <c r="B169" i="3"/>
  <c r="C169" i="3"/>
  <c r="D169" i="3"/>
  <c r="E169" i="3"/>
  <c r="B170" i="3"/>
  <c r="C170" i="3"/>
  <c r="D170" i="3"/>
  <c r="E170" i="3"/>
  <c r="B171" i="3"/>
  <c r="D171" i="3"/>
  <c r="E171" i="3"/>
  <c r="B172" i="3"/>
  <c r="C172" i="3"/>
  <c r="E172" i="3"/>
  <c r="B173" i="3"/>
  <c r="D173" i="3"/>
  <c r="E173" i="3"/>
  <c r="B174" i="3"/>
  <c r="B175" i="3"/>
  <c r="C175" i="3"/>
  <c r="D175" i="3"/>
  <c r="H2" i="5"/>
  <c r="J2" i="5"/>
  <c r="R3" i="5"/>
  <c r="T3" i="5"/>
  <c r="G4" i="5"/>
  <c r="H4" i="5"/>
  <c r="I4" i="5"/>
  <c r="J4" i="5"/>
  <c r="N4" i="5"/>
  <c r="Q4" i="5"/>
  <c r="R4" i="5"/>
  <c r="S4" i="5"/>
  <c r="W4" i="5"/>
  <c r="X4" i="5"/>
  <c r="Y4" i="5"/>
  <c r="Z4" i="5"/>
  <c r="AA4" i="5"/>
  <c r="AB4" i="5"/>
  <c r="G5" i="5"/>
  <c r="H5" i="5"/>
  <c r="I5" i="5"/>
  <c r="J5" i="5"/>
  <c r="N5" i="5"/>
  <c r="Q5" i="5"/>
  <c r="R5" i="5"/>
  <c r="S5" i="5"/>
  <c r="T5" i="5"/>
  <c r="U5" i="5"/>
  <c r="V5" i="5"/>
  <c r="W5" i="5"/>
  <c r="X5" i="5"/>
  <c r="Y5" i="5"/>
  <c r="Z5" i="5"/>
  <c r="AA5" i="5"/>
  <c r="AB5" i="5"/>
  <c r="G6" i="5"/>
  <c r="H6" i="5"/>
  <c r="I6" i="5"/>
  <c r="J6" i="5"/>
  <c r="T6" i="5"/>
  <c r="U6" i="5"/>
  <c r="V6" i="5"/>
  <c r="W6" i="5"/>
  <c r="X6" i="5"/>
  <c r="Y6" i="5"/>
  <c r="AA6" i="5"/>
  <c r="G7" i="5"/>
  <c r="N7" i="5"/>
  <c r="Q7" i="5"/>
  <c r="R7" i="5"/>
  <c r="S7" i="5"/>
  <c r="T7" i="5"/>
  <c r="W7" i="5"/>
  <c r="X7" i="5"/>
  <c r="Y7" i="5"/>
  <c r="AA7" i="5"/>
  <c r="AB7" i="5"/>
  <c r="G8" i="5"/>
  <c r="H8" i="5"/>
  <c r="I8" i="5"/>
  <c r="J8" i="5"/>
  <c r="N8" i="5"/>
  <c r="Q8" i="5"/>
  <c r="T8" i="5"/>
  <c r="V8" i="5"/>
  <c r="X8" i="5"/>
  <c r="Y8" i="5"/>
  <c r="Z8" i="5"/>
  <c r="AA8" i="5"/>
  <c r="Q9" i="5"/>
  <c r="R9" i="5"/>
  <c r="V9" i="5"/>
  <c r="W9" i="5"/>
  <c r="X9" i="5"/>
  <c r="Y9" i="5"/>
  <c r="Z9" i="5"/>
  <c r="AA9" i="5"/>
  <c r="AB9" i="5"/>
  <c r="S10" i="5"/>
  <c r="U10" i="5"/>
  <c r="V10" i="5"/>
  <c r="W10" i="5"/>
  <c r="X10" i="5"/>
  <c r="Z10" i="5"/>
  <c r="AA10" i="5"/>
  <c r="AB10" i="5"/>
  <c r="J11" i="5"/>
  <c r="K11" i="5"/>
  <c r="L11" i="5"/>
  <c r="M11" i="5"/>
  <c r="N11" i="5"/>
  <c r="O11" i="5"/>
  <c r="P11" i="5"/>
  <c r="Q11" i="5"/>
  <c r="R11" i="5"/>
  <c r="S11" i="5"/>
  <c r="T11" i="5"/>
  <c r="U11" i="5"/>
  <c r="V11" i="5"/>
  <c r="W11" i="5"/>
  <c r="X11" i="5"/>
  <c r="Y11" i="5"/>
  <c r="Z11" i="5"/>
  <c r="AA11" i="5"/>
  <c r="AB11" i="5"/>
  <c r="Y15" i="5"/>
  <c r="Z15" i="5"/>
  <c r="AB15" i="5"/>
  <c r="X16" i="5"/>
  <c r="Y16" i="5"/>
  <c r="Z16" i="5"/>
  <c r="AA16" i="5"/>
  <c r="AB16" i="5"/>
  <c r="X20" i="5"/>
  <c r="Y20" i="5"/>
  <c r="Z20" i="5"/>
  <c r="AA20" i="5"/>
  <c r="AB20" i="5"/>
  <c r="X22" i="5"/>
  <c r="Y22" i="5"/>
  <c r="Z22" i="5"/>
  <c r="AA22" i="5"/>
  <c r="AB22" i="5"/>
  <c r="B175" i="5"/>
  <c r="C175" i="5"/>
  <c r="D175" i="5"/>
  <c r="E175" i="5"/>
  <c r="B176" i="5"/>
  <c r="C176" i="5"/>
  <c r="D176" i="5"/>
  <c r="E176" i="5"/>
  <c r="B177" i="5"/>
  <c r="C177" i="5"/>
  <c r="D177" i="5"/>
  <c r="E177" i="5"/>
  <c r="B178" i="5"/>
  <c r="C178" i="5"/>
  <c r="D178" i="5"/>
  <c r="E178" i="5"/>
  <c r="B179" i="5"/>
  <c r="C179" i="5"/>
  <c r="D179" i="5"/>
  <c r="E179" i="5"/>
  <c r="B180" i="5"/>
  <c r="C180" i="5"/>
  <c r="D180" i="5"/>
  <c r="E180" i="5"/>
  <c r="B181" i="5"/>
  <c r="C181" i="5"/>
  <c r="E181" i="5"/>
  <c r="B182" i="5"/>
  <c r="C182" i="5"/>
  <c r="D182" i="5"/>
  <c r="E182" i="5"/>
  <c r="B183" i="5"/>
  <c r="C183" i="5"/>
  <c r="B184" i="5"/>
  <c r="C184" i="5"/>
  <c r="D184" i="5"/>
  <c r="H2" i="7"/>
  <c r="J2" i="7"/>
  <c r="AC2" i="7"/>
  <c r="R3" i="7"/>
  <c r="T3" i="7"/>
  <c r="G4" i="7"/>
  <c r="H4" i="7"/>
  <c r="I4" i="7"/>
  <c r="J4" i="7"/>
  <c r="N4" i="7"/>
  <c r="Q4" i="7"/>
  <c r="R4" i="7"/>
  <c r="S4" i="7"/>
  <c r="W4" i="7"/>
  <c r="X4" i="7"/>
  <c r="Y4" i="7"/>
  <c r="Z4" i="7"/>
  <c r="AA4" i="7"/>
  <c r="AB4" i="7"/>
  <c r="AC4" i="7"/>
  <c r="G5" i="7"/>
  <c r="H5" i="7"/>
  <c r="I5" i="7"/>
  <c r="J5" i="7"/>
  <c r="N5" i="7"/>
  <c r="Q5" i="7"/>
  <c r="R5" i="7"/>
  <c r="S5" i="7"/>
  <c r="T5" i="7"/>
  <c r="U5" i="7"/>
  <c r="V5" i="7"/>
  <c r="W5" i="7"/>
  <c r="X5" i="7"/>
  <c r="Y5" i="7"/>
  <c r="Z5" i="7"/>
  <c r="AA5" i="7"/>
  <c r="AB5" i="7"/>
  <c r="AC5" i="7"/>
  <c r="G6" i="7"/>
  <c r="H6" i="7"/>
  <c r="I6" i="7"/>
  <c r="J6" i="7"/>
  <c r="T6" i="7"/>
  <c r="U6" i="7"/>
  <c r="V6" i="7"/>
  <c r="W6" i="7"/>
  <c r="X6" i="7"/>
  <c r="Y6" i="7"/>
  <c r="AA6" i="7"/>
  <c r="AC6" i="7"/>
  <c r="G7" i="7"/>
  <c r="N7" i="7"/>
  <c r="Q7" i="7"/>
  <c r="R7" i="7"/>
  <c r="S7" i="7"/>
  <c r="T7" i="7"/>
  <c r="W7" i="7"/>
  <c r="X7" i="7"/>
  <c r="Y7" i="7"/>
  <c r="AA7" i="7"/>
  <c r="AB7" i="7"/>
  <c r="AC7" i="7"/>
  <c r="G8" i="7"/>
  <c r="H8" i="7"/>
  <c r="I8" i="7"/>
  <c r="J8" i="7"/>
  <c r="N8" i="7"/>
  <c r="Q8" i="7"/>
  <c r="T8" i="7"/>
  <c r="V8" i="7"/>
  <c r="X8" i="7"/>
  <c r="Y8" i="7"/>
  <c r="Z8" i="7"/>
  <c r="AA8" i="7"/>
  <c r="Q9" i="7"/>
  <c r="R9" i="7"/>
  <c r="V9" i="7"/>
  <c r="W9" i="7"/>
  <c r="X9" i="7"/>
  <c r="Y9" i="7"/>
  <c r="Z9" i="7"/>
  <c r="AA9" i="7"/>
  <c r="AB9" i="7"/>
  <c r="S10" i="7"/>
  <c r="U10" i="7"/>
  <c r="V10" i="7"/>
  <c r="W10" i="7"/>
  <c r="X10" i="7"/>
  <c r="Z10" i="7"/>
  <c r="AA10" i="7"/>
  <c r="AB10" i="7"/>
  <c r="J11" i="7"/>
  <c r="K11" i="7"/>
  <c r="L11" i="7"/>
  <c r="M11" i="7"/>
  <c r="N11" i="7"/>
  <c r="O11" i="7"/>
  <c r="P11" i="7"/>
  <c r="Q11" i="7"/>
  <c r="R11" i="7"/>
  <c r="S11" i="7"/>
  <c r="T11" i="7"/>
  <c r="U11" i="7"/>
  <c r="V11" i="7"/>
  <c r="W11" i="7"/>
  <c r="X11" i="7"/>
  <c r="Y11" i="7"/>
  <c r="Z11" i="7"/>
  <c r="AA11" i="7"/>
  <c r="AB11" i="7"/>
  <c r="AC11" i="7"/>
  <c r="Y15" i="7"/>
  <c r="Z15" i="7"/>
  <c r="AB15" i="7"/>
  <c r="AC15" i="7"/>
  <c r="X16" i="7"/>
  <c r="Y16" i="7"/>
  <c r="Z16" i="7"/>
  <c r="AA16" i="7"/>
  <c r="AB16" i="7"/>
  <c r="AC16" i="7"/>
  <c r="X20" i="7"/>
  <c r="Y20" i="7"/>
  <c r="Z20" i="7"/>
  <c r="AA20" i="7"/>
  <c r="AB20" i="7"/>
  <c r="AC20" i="7"/>
  <c r="X22" i="7"/>
  <c r="Y22" i="7"/>
  <c r="Z22" i="7"/>
  <c r="AA22" i="7"/>
  <c r="AB22" i="7"/>
  <c r="AC22" i="7"/>
  <c r="B175" i="7"/>
  <c r="C175" i="7"/>
  <c r="D175" i="7"/>
  <c r="E175" i="7"/>
  <c r="B176" i="7"/>
  <c r="C176" i="7"/>
  <c r="D176" i="7"/>
  <c r="E176" i="7"/>
  <c r="B177" i="7"/>
  <c r="C177" i="7"/>
  <c r="D177" i="7"/>
  <c r="E177" i="7"/>
  <c r="B178" i="7"/>
  <c r="C178" i="7"/>
  <c r="D178" i="7"/>
  <c r="E178" i="7"/>
  <c r="B179" i="7"/>
  <c r="C179" i="7"/>
  <c r="D179" i="7"/>
  <c r="E179" i="7"/>
  <c r="B180" i="7"/>
  <c r="C180" i="7"/>
  <c r="D180" i="7"/>
  <c r="E180" i="7"/>
  <c r="B181" i="7"/>
  <c r="C181" i="7"/>
  <c r="E181" i="7"/>
  <c r="B182" i="7"/>
  <c r="C182" i="7"/>
  <c r="D182" i="7"/>
  <c r="E182" i="7"/>
  <c r="B183" i="7"/>
  <c r="C183" i="7"/>
  <c r="B184" i="7"/>
  <c r="C184" i="7"/>
  <c r="D184" i="7"/>
  <c r="K5" i="2"/>
  <c r="K12" i="2"/>
  <c r="K13" i="2"/>
  <c r="K16" i="2"/>
  <c r="K17" i="2"/>
  <c r="I25" i="2"/>
  <c r="I26" i="2"/>
  <c r="I27" i="2"/>
  <c r="I28" i="2"/>
  <c r="I30" i="2"/>
  <c r="I31" i="2"/>
  <c r="I33" i="2"/>
  <c r="K5" i="4"/>
  <c r="K12" i="4"/>
  <c r="K13" i="4"/>
  <c r="K14" i="4"/>
  <c r="K15" i="4"/>
  <c r="K16" i="4"/>
  <c r="K17" i="4"/>
  <c r="K18" i="4"/>
  <c r="I24" i="4"/>
  <c r="I25" i="4"/>
  <c r="I26" i="4"/>
  <c r="I27" i="4"/>
  <c r="I28" i="4"/>
  <c r="I30" i="4"/>
  <c r="I33" i="4"/>
  <c r="K5" i="6"/>
  <c r="K12" i="6"/>
  <c r="K13" i="6"/>
  <c r="K15" i="6"/>
  <c r="K17" i="6"/>
  <c r="K18" i="6"/>
  <c r="I24" i="6"/>
  <c r="I25" i="6"/>
  <c r="I26" i="6"/>
  <c r="I28" i="6"/>
  <c r="I30" i="6"/>
  <c r="I31" i="6"/>
  <c r="I32" i="6"/>
  <c r="I33" i="6"/>
  <c r="K5" i="8"/>
  <c r="K10" i="8"/>
  <c r="K12" i="8"/>
  <c r="K13" i="8"/>
  <c r="K14" i="8"/>
  <c r="K15" i="8"/>
  <c r="I24" i="8"/>
  <c r="I25" i="8"/>
  <c r="I26" i="8"/>
  <c r="I28" i="8"/>
  <c r="I30" i="8"/>
  <c r="I32" i="8"/>
  <c r="I33" i="8"/>
</calcChain>
</file>

<file path=xl/sharedStrings.xml><?xml version="1.0" encoding="utf-8"?>
<sst xmlns="http://schemas.openxmlformats.org/spreadsheetml/2006/main" count="1583" uniqueCount="399">
  <si>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</si>
  <si>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</si>
  <si>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</si>
  <si>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</si>
  <si>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</si>
  <si>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</si>
  <si>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</si>
  <si>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</si>
  <si>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</si>
  <si>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</si>
  <si>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</si>
  <si>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</si>
  <si>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</si>
  <si>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</si>
  <si>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</si>
  <si>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</si>
  <si>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</si>
  <si>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</si>
  <si>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</si>
  <si>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</si>
  <si>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</si>
  <si>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</si>
  <si>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</si>
  <si>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</si>
  <si>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</si>
  <si>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</si>
  <si>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</si>
  <si>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</si>
  <si>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</si>
  <si>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</si>
  <si>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</si>
  <si>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</si>
  <si>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</si>
  <si>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</si>
  <si>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</si>
  <si>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</si>
  <si>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</si>
  <si>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</si>
  <si>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</si>
  <si>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</si>
  <si>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</si>
  <si>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</si>
  <si>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</si>
  <si>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</si>
  <si>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</si>
  <si>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</si>
  <si>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</si>
  <si>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</si>
  <si>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</si>
  <si>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</si>
  <si>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</si>
  <si>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</si>
  <si>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</si>
  <si>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</si>
  <si>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</si>
  <si>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</si>
  <si>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</si>
  <si>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</si>
  <si>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</si>
  <si>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</si>
  <si>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</si>
  <si>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</si>
  <si>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</si>
  <si>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</si>
  <si>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</si>
  <si>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</si>
  <si>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</si>
  <si>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</si>
  <si>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</si>
  <si>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</si>
  <si>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</si>
  <si>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</si>
  <si>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</si>
  <si>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</si>
  <si>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</si>
  <si>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</si>
  <si>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</si>
  <si>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</si>
  <si>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</si>
  <si>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</si>
  <si>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</si>
  <si>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</si>
  <si>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</si>
  <si>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</si>
  <si>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</si>
  <si>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</si>
  <si>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</si>
  <si>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</si>
  <si>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</si>
  <si>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</si>
  <si>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</si>
  <si>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</si>
  <si>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</si>
  <si>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</si>
  <si>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</si>
  <si>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</si>
  <si>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</si>
  <si>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</si>
  <si>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</si>
  <si>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</si>
  <si>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</si>
  <si>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</si>
  <si>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</si>
  <si>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</si>
  <si>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</si>
  <si>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</si>
  <si>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</si>
  <si>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</si>
  <si>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</si>
  <si>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</si>
  <si>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</si>
  <si>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</si>
  <si>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</si>
  <si>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</si>
  <si>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</si>
  <si>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</si>
  <si>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</si>
  <si>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</si>
  <si>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</si>
  <si>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</si>
  <si>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</si>
  <si>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</si>
  <si>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</si>
  <si>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</si>
  <si>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</si>
  <si>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</si>
  <si>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</si>
  <si>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</si>
  <si>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</si>
  <si>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</si>
  <si>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</si>
  <si>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</si>
  <si>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</si>
  <si>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</si>
  <si>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</si>
  <si>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</si>
  <si>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</si>
  <si>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</si>
  <si>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</si>
  <si>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</si>
  <si>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</si>
  <si>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</si>
  <si>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</si>
  <si>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</si>
  <si>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</si>
  <si>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</si>
  <si>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</si>
  <si>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</si>
  <si>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</si>
  <si>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</si>
  <si>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</si>
  <si>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</si>
  <si>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</si>
  <si>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</si>
  <si>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</si>
  <si>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</si>
  <si>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</si>
  <si>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</si>
  <si>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</si>
  <si>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</si>
  <si>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</si>
  <si>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</si>
  <si>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</si>
  <si>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</si>
  <si>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</si>
  <si>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</si>
  <si>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</si>
  <si>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</si>
  <si>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</si>
  <si>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</si>
  <si>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</si>
  <si>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</si>
  <si>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</si>
  <si>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</si>
  <si>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</si>
  <si>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</si>
  <si>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</si>
  <si>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</si>
  <si>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</si>
  <si>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</si>
  <si>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</si>
  <si>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</si>
  <si>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</si>
  <si>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</si>
  <si>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</si>
  <si>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</si>
  <si>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</si>
  <si>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</si>
  <si>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</si>
  <si>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</si>
  <si>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</si>
  <si>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</si>
  <si>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</si>
  <si>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</si>
  <si>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</si>
  <si>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</si>
  <si>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</si>
  <si>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</si>
  <si>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</si>
  <si>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</si>
  <si>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</si>
  <si>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</si>
  <si>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</si>
  <si>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</si>
  <si>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</si>
  <si>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</si>
  <si>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</si>
  <si>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</si>
  <si>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</si>
  <si>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</si>
  <si>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</si>
  <si>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</si>
  <si>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</si>
  <si>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</si>
  <si>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</si>
  <si>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</si>
  <si>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</si>
  <si>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</si>
  <si>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</si>
  <si>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</si>
  <si>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</si>
  <si>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</si>
  <si>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</si>
  <si>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</si>
  <si>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</si>
  <si>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</si>
  <si>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</si>
  <si>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</si>
  <si>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</si>
  <si>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</si>
  <si>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</si>
  <si>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</si>
  <si>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</si>
  <si>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</si>
  <si>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</si>
  <si>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</si>
  <si>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</si>
  <si>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</si>
  <si>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</si>
  <si>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</si>
  <si>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</si>
  <si>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</si>
  <si>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</si>
  <si>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</si>
  <si>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</si>
  <si>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</si>
  <si>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</si>
  <si>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</si>
  <si>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</si>
  <si>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</si>
  <si>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</si>
  <si>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</si>
  <si>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</si>
  <si>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</si>
  <si>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</si>
  <si>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</si>
  <si>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</si>
  <si>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</si>
  <si>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</si>
  <si>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</si>
  <si>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</si>
  <si>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</si>
  <si>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</si>
  <si>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</si>
  <si>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</si>
  <si>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</si>
  <si>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</si>
  <si>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</si>
  <si>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</si>
  <si>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</si>
  <si>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</si>
  <si>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</si>
  <si>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</si>
  <si>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</si>
  <si>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</si>
  <si>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</si>
  <si>
    <t>08/27-8/31</t>
  </si>
  <si>
    <t>MTM failed due to unknown IT issue.  Process failed to generate error message.  Book was rerun and loaded into RisktRAC</t>
  </si>
  <si>
    <t>Done</t>
  </si>
  <si>
    <t>UK Power; Eastern Spreadsheets</t>
  </si>
  <si>
    <t>Books loaded late into RisktRAC due to missing curve data which prevented completion of MTM process and feed.  Due to immaterial curves shift between prior day data, used prior day curve data to rerun MTM process.  Due to US Holiday data was captured in VaR run.</t>
  </si>
  <si>
    <t>TOLUENE-DISTR-PRC</t>
  </si>
  <si>
    <t>US Global Products</t>
  </si>
  <si>
    <t xml:space="preserve">Attribute mismatch.  Book was officialized using risk type of   basis. </t>
  </si>
  <si>
    <t>OIL-CAND2-EGSC-PRC</t>
  </si>
  <si>
    <t>Book was not officialized as part of end of day process.  Book was officialized in the AM.</t>
  </si>
  <si>
    <t xml:space="preserve">CR-AG-EES-RG-XL-PRC; CR-AGG-EES-RPS-PRC   </t>
  </si>
  <si>
    <t>MTM credit files at counterparty level were not updated for COB Aug 29</t>
  </si>
  <si>
    <t>EAF-AUS-SRA-PRC</t>
  </si>
  <si>
    <t>Positions are held in spreadsheets due to enPower limitations.   RM are experiencing problems uploading data into RisktRAC.  Working with IT to resolve and upload data.</t>
  </si>
  <si>
    <t xml:space="preserve">STEEL VaR </t>
  </si>
  <si>
    <t>Steel</t>
  </si>
  <si>
    <t>Shelly Wood</t>
  </si>
  <si>
    <t>VaR had to be rerun because BLCR &amp; BLCRFH steel curves not loaded.  VaR reverted to prior day, however uploated new curve data and Reran VaR.</t>
  </si>
  <si>
    <t>FT-CAND-EGSC-BC-IDX; FT-CAND-EGSC-BC-PRC; FT-CAND-EGSC-IDX; FT-CAND-EGSC-PRC; FT-CAND-EGSC-A-BAS; FT-CAND-EGSC-PRC; FT-CAND-EGSC-BO-PRC; FT-CAND-ROLLOFF-PRC</t>
  </si>
  <si>
    <t xml:space="preserve">Due to the volume of deals and month end process books were officialized past 3 am.  This caused the books to miss the Credit process.  Additionally, certain books were officialized for current day and prior day, which caused manual processing for IR/FX group.  </t>
  </si>
  <si>
    <t>Book loaded late into RisktRAC due to slightly late officialization</t>
  </si>
  <si>
    <t>GD-TEXAS-GDL &amp; ST-BAMMEL-FNCL-GDL</t>
  </si>
  <si>
    <t>US GAS TEXAS</t>
  </si>
  <si>
    <t xml:space="preserve">Books were not officialized during end of day process.  </t>
  </si>
  <si>
    <t>EBS-BWT-PRC</t>
  </si>
  <si>
    <t>Niel Tarling</t>
  </si>
  <si>
    <t>Credit file was not appropriately saved for processing.  .</t>
  </si>
  <si>
    <t>NG-X-OPT-HO-PRC</t>
  </si>
  <si>
    <t>US Gas Financial</t>
  </si>
  <si>
    <t xml:space="preserve">Book was officialized, however due to attribute issues not captured by RisktRAC.  </t>
  </si>
  <si>
    <t>FT-KATY-GDI</t>
  </si>
  <si>
    <t>Book was not officialized</t>
  </si>
  <si>
    <t>UK Credit Trading</t>
  </si>
  <si>
    <t xml:space="preserve">Due to problems with DPR process file was not completed in time.  </t>
  </si>
  <si>
    <t>Book is encountering delays during upload due to systems performance issues.  IT is working to identify issue and resolve</t>
  </si>
  <si>
    <t>FRT-DIESEL-PRC; FRT-FWD-TXFR-PRC; FRT-HO-PRC; FRT-LC-PRC; FRT-MIDWEST-BAS; FRT-MIDWEST-PRC; FRT-MOUNTAIN-BAS; FRT-MOUNTAIN-PRC;  FRT-NORTHEAST-BAS; FRT-NORTHEAST-PRC; FRT-NORTHWEST-BAS; FRT-NORTHWEST-PRC; FRT-OHIO-BAS; FRT-OHIO-PRC; FRT-SOUTHCENT-BAS; FRT-SOUTHCENT-PRC; FRT-SOUTHEAST-PRC; FRT-SOUTHEAST-BAS;FRT-UCF-PRC;FRT-WEST-PRC; FRT-WEST-PRC;FRT-WTI-PRC</t>
  </si>
  <si>
    <t>Books were not officialized.  Done in the AM and VaR rerun.</t>
  </si>
  <si>
    <t>UKPWRSWAP1, UK  Term</t>
  </si>
  <si>
    <t>UK POWER</t>
  </si>
  <si>
    <r>
      <t>Uk Pwr Swap :</t>
    </r>
    <r>
      <rPr>
        <sz val="10"/>
        <rFont val="Arial"/>
        <family val="2"/>
      </rPr>
      <t xml:space="preserve">Only 1 of the 4 files was transmitted.  Issue identified and file resent.  </t>
    </r>
    <r>
      <rPr>
        <sz val="10"/>
        <color indexed="10"/>
        <rFont val="Arial"/>
        <family val="2"/>
      </rPr>
      <t>UK TERM:</t>
    </r>
    <r>
      <rPr>
        <sz val="10"/>
        <rFont val="Arial"/>
        <family val="2"/>
      </rPr>
      <t xml:space="preserve">  File not received by 6:15, but did make the VaR Run.</t>
    </r>
  </si>
  <si>
    <t>Due to an incorrect interest rate curve mapping in Energydesk, the book was late.  The Curve was corrected and the MTM rerun.</t>
  </si>
  <si>
    <t>EES AR File</t>
  </si>
  <si>
    <t>Due to systems issues the file received contained data for COB 08/27 and COB 08/26.  Corrected file was subsequently remitted.</t>
  </si>
  <si>
    <t>DUB-INT-PHY</t>
  </si>
  <si>
    <t>US EES GAS</t>
  </si>
  <si>
    <t>Book was not officialized.</t>
  </si>
  <si>
    <t>COAL-SYN-XL-BAS</t>
  </si>
  <si>
    <t>US COAL</t>
  </si>
  <si>
    <t>Frank Prejean</t>
  </si>
  <si>
    <t>UK-POWER; CONTINENTAL POWER; EASTERN SPREADSHEETS</t>
  </si>
  <si>
    <r>
      <t>Continental power</t>
    </r>
    <r>
      <rPr>
        <sz val="10"/>
        <rFont val="Arial"/>
        <family val="2"/>
      </rPr>
      <t xml:space="preserve"> was officialized late for COB 27 due to overnight MTM failure.  Process was subsequently rerun and officialized, VaR was Rerun.  UK Power was officialized late due to an unnecessary MTM process, that was halted by IT/Risk and officialized.  </t>
    </r>
    <r>
      <rPr>
        <sz val="10"/>
        <color indexed="10"/>
        <rFont val="Arial"/>
        <family val="2"/>
      </rPr>
      <t>Eastern SS</t>
    </r>
    <r>
      <rPr>
        <sz val="10"/>
        <rFont val="Arial"/>
        <family val="2"/>
      </rPr>
      <t xml:space="preserve"> officialized late due to issues with UK Power, which is a precursor to Eastern SS officialization.  </t>
    </r>
  </si>
  <si>
    <t>LOG OF WEEKLY VALUATION ISSUES</t>
  </si>
  <si>
    <t>SUMMARY BY WEEK FOR  09/04-09/07</t>
  </si>
  <si>
    <t>Book creation</t>
  </si>
  <si>
    <t>Curve Creation</t>
  </si>
  <si>
    <t>09/04/-09/07</t>
  </si>
  <si>
    <t>EAM</t>
  </si>
  <si>
    <t>Total Books Created</t>
  </si>
  <si>
    <t>Advertising VaR</t>
  </si>
  <si>
    <t>US EBS</t>
  </si>
  <si>
    <t>Kristin Albrecht</t>
  </si>
  <si>
    <t>Due to incorrect positions, data was reloaded.  VaR  and CAS rerun.</t>
  </si>
  <si>
    <t>FREIGHT-IDX; FREIGHT-VS1-PRC</t>
  </si>
  <si>
    <t>Books wer e not officialized during end of day process.  Officialized in the AM.</t>
  </si>
  <si>
    <t>FRT-EXOTIC-PRC</t>
  </si>
  <si>
    <t>Book was not officed during end of day process. Uploaded in the AM.</t>
  </si>
  <si>
    <t>Due to weekend power outage and continuing server issues, the server was unable to connect to the enPower curver FTP Server.  Server efforts to reconnect failed, which caused the late officialization and upload of book into RisktRAC.</t>
  </si>
  <si>
    <t>Heidi Mason</t>
  </si>
  <si>
    <t>Book was officialized with effective date of Sep 9 for COB Sep 7.  IT moved data to appropriate date.   As VaR calculated by local office there was no impact on VaR.  Credit exposure is managed at local office.</t>
  </si>
  <si>
    <t>UK Gas/ Nordic Power</t>
  </si>
  <si>
    <t>Due to incorrect curve data, which had to be updated, mtm process had to be rerun.    Books loaded late and VaR was rerun.</t>
  </si>
  <si>
    <t>FT-REGS-GDI</t>
  </si>
  <si>
    <t>US Gas West</t>
  </si>
  <si>
    <t>Book was officialized with an incorrect  effective date.  Book was reofficialized.   Book has no 3rd party credit exposure.</t>
  </si>
  <si>
    <t>FT-IM-ENOV-GDL; INTRA-EMWNSS2-GDL</t>
  </si>
  <si>
    <t>Books were not officialized.</t>
  </si>
  <si>
    <t>STEEL-HUNTCO-SG-PRC</t>
  </si>
  <si>
    <t xml:space="preserve">US STEEL </t>
  </si>
  <si>
    <t xml:space="preserve">Book had flat positions, so there was no impact on VaR, however there was credit exposure.  </t>
  </si>
  <si>
    <t>Due to  IT issues the spreadsheet could not be uploaded correctly.  Issue was identified and resolved subsequently. As the book currently has no positions or 3rd party exposure VaR or CAS were not rerun</t>
  </si>
  <si>
    <t>CR-AGG-EES-RPS-PRC</t>
  </si>
  <si>
    <t>Credit file not transmitted within schedule.</t>
  </si>
  <si>
    <t>UK Power &amp; Continental Power</t>
  </si>
  <si>
    <t xml:space="preserve">Due to IT issues associated with Outlook the Extract process had to be kicked off Manually.  </t>
  </si>
  <si>
    <t>PAPER-AFF-PRC; PAPER-CAND-NWSP-PRC; PAPER-CONSOL-PRC; PAPER-IDX</t>
  </si>
  <si>
    <t>US PAPER</t>
  </si>
  <si>
    <t>Kristen Hanson</t>
  </si>
  <si>
    <t>EIM-US-PAPER-PRC</t>
  </si>
  <si>
    <t xml:space="preserve">DUB-OPT-BAS; DUB-OPT-PRC; DUB-EESEAM-XL-BAS; DUB-EESEAM-XL-PRC; </t>
  </si>
  <si>
    <t>Brent Price</t>
  </si>
  <si>
    <t xml:space="preserve">Spreadsheet was not loaded into RisktRAC.  Uploaded in the AM and  VaR </t>
  </si>
  <si>
    <t>UK Power &amp; Eastern SS</t>
  </si>
  <si>
    <t>EnPower curves were not saved out properly, which caused the MtM process to fail.   Data was corrected and process reiniated.   Due to the UK Power failure the Eastern SS process, which is dependent on UK Power process, did not function properly.  Eastern SS was rerun and uploaded later in the day.</t>
  </si>
  <si>
    <t>UK Coal Positions</t>
  </si>
  <si>
    <t>Coal Positions were doubled due to a duplicate child portfolio within Hierarchy structure.  There was no impact for credit as the positions mtm was only brought in once.</t>
  </si>
  <si>
    <t>09/10-09/14</t>
  </si>
  <si>
    <t>PHYSOIL-EVERGREE-PRC;EGLI-C2MW-PRC; EGLI-C3MW-PRC; EGLI-C5MW-PRC; EGLI-NC4NW-PRC; EGLI-FEES-PRC; C3-PRC; C5+-BRNT-HEDGE-PRC; NAPTHA-UR-PRC; C3-CAND-EGSC-PRC; C3-UR-PRC;EGLI-C2GC-PRC; PHYSOIL2-IDX; PHYSOIL-PRICE-PRC;C2-PRC</t>
  </si>
  <si>
    <t>Due to curve data update, books were reofficialized.  Due to the immaterial change in P&amp;L, VaR was not rerun.  Change in P&amp;L will be captured in COB S EP 17 DPR. Credit was notified.</t>
  </si>
  <si>
    <t>Lisa Lumber Settlements feed</t>
  </si>
  <si>
    <t>US Lumber</t>
  </si>
  <si>
    <t>Mike Moscoso</t>
  </si>
  <si>
    <t>Prior responsible party out of office and backup did not follow instructions for file feed.  Data was uploaded late into CAS.</t>
  </si>
  <si>
    <t>Due to incorrect deal capture positions were incorrect.  Data was corrected and VaR rerun.</t>
  </si>
  <si>
    <t>DUB-EESEAM-XL-BAS, DUB-EESEAM-XL-PRC, DUB-ERMS-XL-BAS, DUB-ERMS-XL-PRC, DUB-INT-PHY, DUB-OPT-BAS , DUB-OPT-PRC</t>
  </si>
  <si>
    <t>Books were not officialized. Books were officialized in the AM.  Credit not impacted as they receive a separate credit file.</t>
  </si>
  <si>
    <t>UK 4 File Feeds</t>
  </si>
  <si>
    <t>RisktRAC IT</t>
  </si>
  <si>
    <t>While the File was sent on time by London, it was not processed until after 6 am VaR run.  Due to certain systems upgrades, RistRAC database was brought down.  Files were processed from the que and captured by 8 am VaR run.</t>
  </si>
  <si>
    <t>LNG-PRICE-PRC. LNG-PRICE-BAS, LNG-PRICE-IDX</t>
  </si>
  <si>
    <t>LNG</t>
  </si>
  <si>
    <t>John Swinney</t>
  </si>
  <si>
    <t>Book was not officialized.  Process completed in the AM and VaR Rerun.</t>
  </si>
  <si>
    <t>EPMI-LT-NAMGMT-PRC; EPMI-LT-WNAMGMT-PRC</t>
  </si>
  <si>
    <t>US GAS FIN</t>
  </si>
  <si>
    <t>KLOIBL</t>
  </si>
  <si>
    <t>BA forgot to officialize.  Books were officialized in the AM</t>
  </si>
  <si>
    <t>AUSTRALIA POWER</t>
  </si>
  <si>
    <t>HEIDI MASON</t>
  </si>
  <si>
    <t xml:space="preserve">BA initiated uploaded process and received no error message.   Assumed data had been captured.  Due to process of upload, through terminal server,  connection may have been lost which prevented deal capture.   </t>
  </si>
  <si>
    <t xml:space="preserve"> 4 Deals were entered incorrectly, which caused a               14 twh discrepancy.  1 new curve was not properly set up, which caused mtm to fail.  Data was corrected and process reiniated.  File was subsequently retransmitted to R isktRAC.</t>
  </si>
  <si>
    <t>Continental Power MTM process failed due to an inability of process to access curver  server. Issue identified to be curve server had not finished processing when MTM process is requesting data.  To prevent further problems pushed back MTM process 30 minutes.</t>
  </si>
  <si>
    <t>UK Power; Eastern Spreadsheets; UK Power SS</t>
  </si>
  <si>
    <t>Due to bad data that corrupted the valuation process the MTM failed.  Data was corrected and process re-initated for all 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</si>
</sst>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7" formatCode="_(* #,##0_);_(* \(#,##0\);_(* &quot;-&quot;??_);_(@_)"/>
  </numFmts>
  <fonts count="6" x14ac:knownFonts="1">
    <font>
      <sz val="10"/>
      <name val="Arial"/>
    </font>
    <font>
      <sz val="10"/>
      <name val="Arial"/>
    </font>
    <font>
      <b/>
      <sz val="10"/>
      <name val="Arial"/>
      <family val="2"/>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8">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5" fillId="0" borderId="1" xfId="0" applyFont="1" applyBorder="1" applyAlignment="1">
      <alignment vertical="top" wrapText="1"/>
    </xf>
    <xf numFmtId="14" fontId="3" fillId="0" borderId="7" xfId="0" applyNumberFormat="1" applyFont="1" applyFill="1" applyBorder="1" applyAlignment="1">
      <alignment horizontal="center" vertical="top"/>
    </xf>
    <xf numFmtId="0" fontId="3" fillId="0" borderId="7" xfId="0" applyFont="1" applyFill="1" applyBorder="1" applyAlignment="1">
      <alignment horizontal="center" vertical="top"/>
    </xf>
    <xf numFmtId="0" fontId="3" fillId="0" borderId="7" xfId="0" applyFont="1" applyBorder="1" applyAlignment="1">
      <alignment vertical="top" wrapText="1"/>
    </xf>
    <xf numFmtId="0" fontId="0" fillId="0" borderId="1" xfId="0" applyBorder="1"/>
    <xf numFmtId="0" fontId="3" fillId="0" borderId="1" xfId="0" applyFont="1" applyFill="1" applyBorder="1" applyAlignment="1">
      <alignment vertical="top" wrapText="1"/>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10'!$A$2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10'!$T$2:$AC$2</c:f>
              <c:numCache>
                <c:formatCode>General</c:formatCode>
                <c:ptCount val="10"/>
                <c:pt idx="9">
                  <c:v>1</c:v>
                </c:pt>
              </c:numCache>
            </c:numRef>
          </c:val>
          <c:extLst>
            <c:ext xmlns:c16="http://schemas.microsoft.com/office/drawing/2014/chart" uri="{C3380CC4-5D6E-409C-BE32-E72D297353CC}">
              <c16:uniqueId val="{00000000-9809-41AE-917A-357ABA927D22}"/>
            </c:ext>
          </c:extLst>
        </c:ser>
        <c:ser>
          <c:idx val="1"/>
          <c:order val="1"/>
          <c:tx>
            <c:strRef>
              <c:f>'Graph Data Sep 10'!$A$3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809-41AE-917A-357ABA927D22}"/>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10'!$T$3:$AC$3</c:f>
              <c:numCache>
                <c:formatCode>General</c:formatCode>
                <c:ptCount val="10"/>
                <c:pt idx="0">
                  <c:v>1</c:v>
                </c:pt>
              </c:numCache>
            </c:numRef>
          </c:val>
          <c:extLst>
            <c:ext xmlns:c16="http://schemas.microsoft.com/office/drawing/2014/chart" uri="{C3380CC4-5D6E-409C-BE32-E72D297353CC}">
              <c16:uniqueId val="{00000002-9809-41AE-917A-357ABA927D22}"/>
            </c:ext>
          </c:extLst>
        </c:ser>
        <c:ser>
          <c:idx val="2"/>
          <c:order val="2"/>
          <c:tx>
            <c:strRef>
              <c:f>'Graph Data Sep 10'!$A$4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809-41AE-917A-357ABA927D22}"/>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10'!$T$4:$AC$4</c:f>
              <c:numCache>
                <c:formatCode>General</c:formatCode>
                <c:ptCount val="10"/>
                <c:pt idx="3">
                  <c:v>17</c:v>
                </c:pt>
                <c:pt idx="4">
                  <c:v>12</c:v>
                </c:pt>
                <c:pt idx="5">
                  <c:v>5</c:v>
                </c:pt>
                <c:pt idx="6">
                  <c:v>4</c:v>
                </c:pt>
                <c:pt idx="7">
                  <c:v>8</c:v>
                </c:pt>
                <c:pt idx="8">
                  <c:v>11</c:v>
                </c:pt>
                <c:pt idx="9">
                  <c:v>4</c:v>
                </c:pt>
              </c:numCache>
            </c:numRef>
          </c:val>
          <c:extLst>
            <c:ext xmlns:c16="http://schemas.microsoft.com/office/drawing/2014/chart" uri="{C3380CC4-5D6E-409C-BE32-E72D297353CC}">
              <c16:uniqueId val="{00000004-9809-41AE-917A-357ABA927D22}"/>
            </c:ext>
          </c:extLst>
        </c:ser>
        <c:ser>
          <c:idx val="3"/>
          <c:order val="3"/>
          <c:tx>
            <c:strRef>
              <c:f>'Graph Data Sep 10'!$A$5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809-41AE-917A-357ABA927D22}"/>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10'!$T$5:$AC$5</c:f>
              <c:numCache>
                <c:formatCode>General</c:formatCode>
                <c:ptCount val="10"/>
                <c:pt idx="0">
                  <c:v>12</c:v>
                </c:pt>
                <c:pt idx="1">
                  <c:v>9</c:v>
                </c:pt>
                <c:pt idx="2">
                  <c:v>9</c:v>
                </c:pt>
                <c:pt idx="3">
                  <c:v>4</c:v>
                </c:pt>
                <c:pt idx="4">
                  <c:v>5</c:v>
                </c:pt>
                <c:pt idx="5">
                  <c:v>5</c:v>
                </c:pt>
                <c:pt idx="6">
                  <c:v>3</c:v>
                </c:pt>
                <c:pt idx="7">
                  <c:v>6</c:v>
                </c:pt>
                <c:pt idx="8">
                  <c:v>4</c:v>
                </c:pt>
                <c:pt idx="9">
                  <c:v>3</c:v>
                </c:pt>
              </c:numCache>
            </c:numRef>
          </c:val>
          <c:extLst>
            <c:ext xmlns:c16="http://schemas.microsoft.com/office/drawing/2014/chart" uri="{C3380CC4-5D6E-409C-BE32-E72D297353CC}">
              <c16:uniqueId val="{00000006-9809-41AE-917A-357ABA927D22}"/>
            </c:ext>
          </c:extLst>
        </c:ser>
        <c:ser>
          <c:idx val="4"/>
          <c:order val="4"/>
          <c:tx>
            <c:strRef>
              <c:f>'Graph Data Sep 10'!$A$6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859432257792662"/>
                  <c:y val="0.57188358975756515"/>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809-41AE-917A-357ABA927D22}"/>
                </c:ext>
              </c:extLst>
            </c:dLbl>
            <c:dLbl>
              <c:idx val="8"/>
              <c:layout>
                <c:manualLayout>
                  <c:xMode val="edge"/>
                  <c:yMode val="edge"/>
                  <c:x val="0.62057824348209378"/>
                  <c:y val="0.43732274510872626"/>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809-41AE-917A-357ABA927D22}"/>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10'!$T$6:$AC$6</c:f>
              <c:numCache>
                <c:formatCode>General</c:formatCode>
                <c:ptCount val="10"/>
                <c:pt idx="0">
                  <c:v>5</c:v>
                </c:pt>
                <c:pt idx="1">
                  <c:v>5</c:v>
                </c:pt>
                <c:pt idx="2">
                  <c:v>5</c:v>
                </c:pt>
                <c:pt idx="3">
                  <c:v>1</c:v>
                </c:pt>
                <c:pt idx="4">
                  <c:v>1</c:v>
                </c:pt>
                <c:pt idx="5">
                  <c:v>2</c:v>
                </c:pt>
                <c:pt idx="7">
                  <c:v>1</c:v>
                </c:pt>
                <c:pt idx="9">
                  <c:v>2</c:v>
                </c:pt>
              </c:numCache>
            </c:numRef>
          </c:val>
          <c:extLst>
            <c:ext xmlns:c16="http://schemas.microsoft.com/office/drawing/2014/chart" uri="{C3380CC4-5D6E-409C-BE32-E72D297353CC}">
              <c16:uniqueId val="{00000009-9809-41AE-917A-357ABA927D22}"/>
            </c:ext>
          </c:extLst>
        </c:ser>
        <c:ser>
          <c:idx val="5"/>
          <c:order val="5"/>
          <c:tx>
            <c:strRef>
              <c:f>'Graph Data Sep 10'!$A$7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839351151763039"/>
                  <c:y val="0.3975661319170238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809-41AE-917A-357ABA927D22}"/>
                </c:ext>
              </c:extLst>
            </c:dLbl>
            <c:dLbl>
              <c:idx val="8"/>
              <c:layout>
                <c:manualLayout>
                  <c:xMode val="edge"/>
                  <c:yMode val="edge"/>
                  <c:x val="0.63199992894495449"/>
                  <c:y val="0.43120634307923361"/>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809-41AE-917A-357ABA927D22}"/>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10'!$T$7:$AC$7</c:f>
              <c:numCache>
                <c:formatCode>General</c:formatCode>
                <c:ptCount val="10"/>
                <c:pt idx="0">
                  <c:v>3</c:v>
                </c:pt>
                <c:pt idx="3">
                  <c:v>2</c:v>
                </c:pt>
                <c:pt idx="4">
                  <c:v>1</c:v>
                </c:pt>
                <c:pt idx="5">
                  <c:v>2</c:v>
                </c:pt>
                <c:pt idx="7">
                  <c:v>3</c:v>
                </c:pt>
                <c:pt idx="8">
                  <c:v>1</c:v>
                </c:pt>
                <c:pt idx="9">
                  <c:v>1</c:v>
                </c:pt>
              </c:numCache>
            </c:numRef>
          </c:val>
          <c:extLst>
            <c:ext xmlns:c16="http://schemas.microsoft.com/office/drawing/2014/chart" uri="{C3380CC4-5D6E-409C-BE32-E72D297353CC}">
              <c16:uniqueId val="{0000000C-9809-41AE-917A-357ABA927D22}"/>
            </c:ext>
          </c:extLst>
        </c:ser>
        <c:ser>
          <c:idx val="6"/>
          <c:order val="6"/>
          <c:tx>
            <c:strRef>
              <c:f>'Graph Data Sep 10'!$A$8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10'!$T$8:$AC$8</c:f>
              <c:numCache>
                <c:formatCode>General</c:formatCode>
                <c:ptCount val="10"/>
                <c:pt idx="0">
                  <c:v>2</c:v>
                </c:pt>
                <c:pt idx="2">
                  <c:v>2</c:v>
                </c:pt>
                <c:pt idx="4">
                  <c:v>1</c:v>
                </c:pt>
                <c:pt idx="5">
                  <c:v>1</c:v>
                </c:pt>
                <c:pt idx="6">
                  <c:v>3</c:v>
                </c:pt>
                <c:pt idx="7">
                  <c:v>2</c:v>
                </c:pt>
              </c:numCache>
            </c:numRef>
          </c:val>
          <c:extLst>
            <c:ext xmlns:c16="http://schemas.microsoft.com/office/drawing/2014/chart" uri="{C3380CC4-5D6E-409C-BE32-E72D297353CC}">
              <c16:uniqueId val="{0000000D-9809-41AE-917A-357ABA927D22}"/>
            </c:ext>
          </c:extLst>
        </c:ser>
        <c:ser>
          <c:idx val="7"/>
          <c:order val="7"/>
          <c:tx>
            <c:strRef>
              <c:f>'Graph Data Sep 10'!$A$9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809-41AE-917A-357ABA927D22}"/>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10'!$T$9:$AC$9</c:f>
              <c:numCache>
                <c:formatCode>General</c:formatCode>
                <c:ptCount val="10"/>
                <c:pt idx="2">
                  <c:v>2</c:v>
                </c:pt>
                <c:pt idx="3">
                  <c:v>3</c:v>
                </c:pt>
                <c:pt idx="4">
                  <c:v>3</c:v>
                </c:pt>
                <c:pt idx="5">
                  <c:v>2</c:v>
                </c:pt>
                <c:pt idx="6">
                  <c:v>3</c:v>
                </c:pt>
                <c:pt idx="7">
                  <c:v>2</c:v>
                </c:pt>
                <c:pt idx="8">
                  <c:v>1</c:v>
                </c:pt>
              </c:numCache>
            </c:numRef>
          </c:val>
          <c:extLst>
            <c:ext xmlns:c16="http://schemas.microsoft.com/office/drawing/2014/chart" uri="{C3380CC4-5D6E-409C-BE32-E72D297353CC}">
              <c16:uniqueId val="{0000000F-9809-41AE-917A-357ABA927D22}"/>
            </c:ext>
          </c:extLst>
        </c:ser>
        <c:ser>
          <c:idx val="8"/>
          <c:order val="8"/>
          <c:tx>
            <c:strRef>
              <c:f>'Graph Data Sep 10'!$A$10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10'!$T$10:$AC$10</c:f>
              <c:numCache>
                <c:formatCode>General</c:formatCode>
                <c:ptCount val="10"/>
                <c:pt idx="1">
                  <c:v>1</c:v>
                </c:pt>
                <c:pt idx="2">
                  <c:v>1</c:v>
                </c:pt>
                <c:pt idx="3">
                  <c:v>2</c:v>
                </c:pt>
                <c:pt idx="4">
                  <c:v>1</c:v>
                </c:pt>
                <c:pt idx="6">
                  <c:v>1</c:v>
                </c:pt>
                <c:pt idx="7">
                  <c:v>1</c:v>
                </c:pt>
                <c:pt idx="8">
                  <c:v>1</c:v>
                </c:pt>
              </c:numCache>
            </c:numRef>
          </c:val>
          <c:extLst>
            <c:ext xmlns:c16="http://schemas.microsoft.com/office/drawing/2014/chart" uri="{C3380CC4-5D6E-409C-BE32-E72D297353CC}">
              <c16:uniqueId val="{00000010-9809-41AE-917A-357ABA927D22}"/>
            </c:ext>
          </c:extLst>
        </c:ser>
        <c:dLbls>
          <c:showLegendKey val="0"/>
          <c:showVal val="1"/>
          <c:showCatName val="0"/>
          <c:showSerName val="0"/>
          <c:showPercent val="0"/>
          <c:showBubbleSize val="0"/>
        </c:dLbls>
        <c:gapWidth val="110"/>
        <c:overlap val="50"/>
        <c:axId val="287705327"/>
        <c:axId val="1"/>
      </c:barChart>
      <c:catAx>
        <c:axId val="287705327"/>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87705327"/>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8.2571427398151112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09/04/2001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04'!$C$174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6168-4619-98F9-38ECDDB2A392}"/>
                </c:ext>
              </c:extLst>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6168-4619-98F9-38ECDDB2A392}"/>
                </c:ext>
              </c:extLst>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6168-4619-98F9-38ECDDB2A392}"/>
                </c:ext>
              </c:extLst>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6168-4619-98F9-38ECDDB2A392}"/>
                </c:ext>
              </c:extLst>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168-4619-98F9-38ECDDB2A392}"/>
                </c:ext>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6168-4619-98F9-38ECDDB2A392}"/>
                </c:ext>
              </c:extLst>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6168-4619-98F9-38ECDDB2A392}"/>
                </c:ext>
              </c:extLst>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6168-4619-98F9-38ECDDB2A392}"/>
                </c:ext>
              </c:extLst>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6168-4619-98F9-38ECDDB2A392}"/>
                </c:ext>
              </c:extLst>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6168-4619-98F9-38ECDDB2A392}"/>
                </c:ext>
              </c:extLst>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04'!$C$175:$C$184</c:f>
              <c:numCache>
                <c:formatCode>General</c:formatCode>
                <c:ptCount val="10"/>
                <c:pt idx="0">
                  <c:v>3</c:v>
                </c:pt>
                <c:pt idx="1">
                  <c:v>3</c:v>
                </c:pt>
                <c:pt idx="2">
                  <c:v>6</c:v>
                </c:pt>
                <c:pt idx="3">
                  <c:v>0</c:v>
                </c:pt>
                <c:pt idx="4">
                  <c:v>2</c:v>
                </c:pt>
                <c:pt idx="5">
                  <c:v>0</c:v>
                </c:pt>
                <c:pt idx="6">
                  <c:v>2</c:v>
                </c:pt>
                <c:pt idx="7">
                  <c:v>1</c:v>
                </c:pt>
                <c:pt idx="8">
                  <c:v>1</c:v>
                </c:pt>
                <c:pt idx="9">
                  <c:v>18</c:v>
                </c:pt>
              </c:numCache>
            </c:numRef>
          </c:val>
          <c:extLst>
            <c:ext xmlns:c16="http://schemas.microsoft.com/office/drawing/2014/chart" uri="{C3380CC4-5D6E-409C-BE32-E72D297353CC}">
              <c16:uniqueId val="{0000000A-6168-4619-98F9-38ECDDB2A392}"/>
            </c:ext>
          </c:extLst>
        </c:ser>
        <c:ser>
          <c:idx val="0"/>
          <c:order val="1"/>
          <c:tx>
            <c:strRef>
              <c:f>'Graph Data Sep 04'!$E$174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6168-4619-98F9-38ECDDB2A392}"/>
                </c:ext>
              </c:extLst>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6168-4619-98F9-38ECDDB2A392}"/>
                </c:ext>
              </c:extLst>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6168-4619-98F9-38ECDDB2A392}"/>
                </c:ext>
              </c:extLst>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6168-4619-98F9-38ECDDB2A392}"/>
                </c:ext>
              </c:extLst>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168-4619-98F9-38ECDDB2A392}"/>
                </c:ext>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6168-4619-98F9-38ECDDB2A392}"/>
                </c:ext>
              </c:extLst>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6168-4619-98F9-38ECDDB2A392}"/>
                </c:ext>
              </c:extLst>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6168-4619-98F9-38ECDDB2A392}"/>
                </c:ext>
              </c:extLst>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04'!$E$175:$E$182</c:f>
              <c:numCache>
                <c:formatCode>_(* #,##0_);_(* \(#,##0\);_(* "-"??_);_(@_)</c:formatCode>
                <c:ptCount val="8"/>
                <c:pt idx="0">
                  <c:v>5.2631578947368416</c:v>
                </c:pt>
                <c:pt idx="1">
                  <c:v>0.46875</c:v>
                </c:pt>
                <c:pt idx="2">
                  <c:v>14.285714285714285</c:v>
                </c:pt>
                <c:pt idx="3">
                  <c:v>0</c:v>
                </c:pt>
                <c:pt idx="4">
                  <c:v>0.44247787610619471</c:v>
                </c:pt>
                <c:pt idx="5">
                  <c:v>0</c:v>
                </c:pt>
                <c:pt idx="6">
                  <c:v>22.222222222222221</c:v>
                </c:pt>
                <c:pt idx="7">
                  <c:v>5.8823529411764701</c:v>
                </c:pt>
              </c:numCache>
            </c:numRef>
          </c:val>
          <c:extLst>
            <c:ext xmlns:c16="http://schemas.microsoft.com/office/drawing/2014/chart" uri="{C3380CC4-5D6E-409C-BE32-E72D297353CC}">
              <c16:uniqueId val="{00000013-6168-4619-98F9-38ECDDB2A392}"/>
            </c:ext>
          </c:extLst>
        </c:ser>
        <c:dLbls>
          <c:showLegendKey val="0"/>
          <c:showVal val="1"/>
          <c:showCatName val="0"/>
          <c:showSerName val="0"/>
          <c:showPercent val="0"/>
          <c:showBubbleSize val="0"/>
        </c:dLbls>
        <c:gapWidth val="150"/>
        <c:axId val="288550991"/>
        <c:axId val="1"/>
      </c:barChart>
      <c:catAx>
        <c:axId val="288550991"/>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88550991"/>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24648646604012484"/>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914723484470857"/>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3EF0-4457-9105-7EA4EF9DB907}"/>
            </c:ext>
          </c:extLst>
        </c:ser>
        <c:dLbls>
          <c:showLegendKey val="0"/>
          <c:showVal val="0"/>
          <c:showCatName val="0"/>
          <c:showSerName val="0"/>
          <c:showPercent val="0"/>
          <c:showBubbleSize val="0"/>
        </c:dLbls>
        <c:gapWidth val="150"/>
        <c:axId val="288550511"/>
        <c:axId val="1"/>
      </c:barChart>
      <c:catAx>
        <c:axId val="288550511"/>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88550511"/>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1500-4C38-919F-51BBD91AB154}"/>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1500-4C38-919F-51BBD91AB154}"/>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1500-4C38-919F-51BBD91AB154}"/>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1500-4C38-919F-51BBD91AB154}"/>
            </c:ext>
          </c:extLst>
        </c:ser>
        <c:dLbls>
          <c:showLegendKey val="0"/>
          <c:showVal val="0"/>
          <c:showCatName val="0"/>
          <c:showSerName val="0"/>
          <c:showPercent val="0"/>
          <c:showBubbleSize val="0"/>
        </c:dLbls>
        <c:marker val="1"/>
        <c:smooth val="0"/>
        <c:axId val="288545231"/>
        <c:axId val="1"/>
      </c:lineChart>
      <c:dateAx>
        <c:axId val="288545231"/>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8545231"/>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2423256810410312"/>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[1]Chart!$AB$48:$AB$96</c:f>
              <c:numCache>
                <c:formatCode>General</c:formatCode>
                <c:ptCount val="49"/>
                <c:pt idx="0">
                  <c:v>0.31944444444444448</c:v>
                </c:pt>
                <c:pt idx="1">
                  <c:v>0.31944444444444398</c:v>
                </c:pt>
                <c:pt idx="2">
                  <c:v>0.31944444444444398</c:v>
                </c:pt>
                <c:pt idx="3">
                  <c:v>0.31736111111111115</c:v>
                </c:pt>
                <c:pt idx="4">
                  <c:v>0.31944444444444448</c:v>
                </c:pt>
                <c:pt idx="5">
                  <c:v>0.31944444444444448</c:v>
                </c:pt>
                <c:pt idx="6">
                  <c:v>0.31944444444444398</c:v>
                </c:pt>
                <c:pt idx="7">
                  <c:v>0.31736111111111115</c:v>
                </c:pt>
                <c:pt idx="8">
                  <c:v>0.32013888888888892</c:v>
                </c:pt>
                <c:pt idx="9">
                  <c:v>0.3215277777777778</c:v>
                </c:pt>
                <c:pt idx="10">
                  <c:v>0.31805555555555554</c:v>
                </c:pt>
                <c:pt idx="11">
                  <c:v>0.32013888888888892</c:v>
                </c:pt>
                <c:pt idx="12">
                  <c:v>0.32013888888888892</c:v>
                </c:pt>
                <c:pt idx="13">
                  <c:v>0.31527777777777777</c:v>
                </c:pt>
                <c:pt idx="14">
                  <c:v>0.31388888888888888</c:v>
                </c:pt>
                <c:pt idx="15">
                  <c:v>0.31805555555555554</c:v>
                </c:pt>
                <c:pt idx="16">
                  <c:v>0.31666666666666665</c:v>
                </c:pt>
                <c:pt idx="17">
                  <c:v>0.31944444444444448</c:v>
                </c:pt>
                <c:pt idx="18">
                  <c:v>0.31944444444444448</c:v>
                </c:pt>
                <c:pt idx="19">
                  <c:v>0.31944444444444448</c:v>
                </c:pt>
                <c:pt idx="20">
                  <c:v>0.32291666666666669</c:v>
                </c:pt>
                <c:pt idx="21">
                  <c:v>0</c:v>
                </c:pt>
                <c:pt idx="22">
                  <c:v>0.31874999999999998</c:v>
                </c:pt>
                <c:pt idx="23">
                  <c:v>0.31805555555555554</c:v>
                </c:pt>
                <c:pt idx="24">
                  <c:v>0.32013888888888892</c:v>
                </c:pt>
                <c:pt idx="25">
                  <c:v>0.31944444444444448</c:v>
                </c:pt>
                <c:pt idx="26">
                  <c:v>0.31388888888888888</c:v>
                </c:pt>
                <c:pt idx="27">
                  <c:v>0.31527777777777777</c:v>
                </c:pt>
                <c:pt idx="28">
                  <c:v>0.31944444444444448</c:v>
                </c:pt>
                <c:pt idx="29">
                  <c:v>0.31944444444444448</c:v>
                </c:pt>
                <c:pt idx="30">
                  <c:v>0.32916666666666666</c:v>
                </c:pt>
                <c:pt idx="31">
                  <c:v>0.31736111111111115</c:v>
                </c:pt>
                <c:pt idx="32">
                  <c:v>0.30902777777777779</c:v>
                </c:pt>
                <c:pt idx="33">
                  <c:v>0.32430555555555557</c:v>
                </c:pt>
                <c:pt idx="34">
                  <c:v>0.33333333333333331</c:v>
                </c:pt>
                <c:pt idx="35">
                  <c:v>0.31944444444444448</c:v>
                </c:pt>
                <c:pt idx="36">
                  <c:v>0.31944444444444448</c:v>
                </c:pt>
                <c:pt idx="37">
                  <c:v>0.32430555555555557</c:v>
                </c:pt>
                <c:pt idx="38">
                  <c:v>0.31944444444444448</c:v>
                </c:pt>
                <c:pt idx="39">
                  <c:v>0.31944444444444448</c:v>
                </c:pt>
                <c:pt idx="40">
                  <c:v>0.31944444444444448</c:v>
                </c:pt>
                <c:pt idx="41">
                  <c:v>0.31666666666666665</c:v>
                </c:pt>
                <c:pt idx="42">
                  <c:v>0.31944444444444448</c:v>
                </c:pt>
                <c:pt idx="43">
                  <c:v>0.31736111111111115</c:v>
                </c:pt>
                <c:pt idx="44">
                  <c:v>0.31944444444444448</c:v>
                </c:pt>
                <c:pt idx="45">
                  <c:v>0.32291666666666669</c:v>
                </c:pt>
                <c:pt idx="46">
                  <c:v>0.31944444444444448</c:v>
                </c:pt>
                <c:pt idx="47">
                  <c:v>0.31805555555555554</c:v>
                </c:pt>
                <c:pt idx="48">
                  <c:v>0.32291666666666669</c:v>
                </c:pt>
              </c:numCache>
            </c:numRef>
          </c:val>
          <c:smooth val="0"/>
          <c:extLst>
            <c:ext xmlns:c16="http://schemas.microsoft.com/office/drawing/2014/chart" uri="{C3380CC4-5D6E-409C-BE32-E72D297353CC}">
              <c16:uniqueId val="{00000000-0415-4059-A685-01B9DFE31E8D}"/>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[1]Chart!$AC$48:$AC$96</c:f>
              <c:numCache>
                <c:formatCode>General</c:formatCode>
                <c:ptCount val="49"/>
                <c:pt idx="0">
                  <c:v>0.875</c:v>
                </c:pt>
                <c:pt idx="1">
                  <c:v>0.875</c:v>
                </c:pt>
                <c:pt idx="2">
                  <c:v>0.875</c:v>
                </c:pt>
                <c:pt idx="3">
                  <c:v>0.78125</c:v>
                </c:pt>
                <c:pt idx="4">
                  <c:v>0.72361111111111109</c:v>
                </c:pt>
                <c:pt idx="5">
                  <c:v>0.66111111111111109</c:v>
                </c:pt>
                <c:pt idx="6">
                  <c:v>0.69374999999999998</c:v>
                </c:pt>
                <c:pt idx="7">
                  <c:v>0.63541666666666663</c:v>
                </c:pt>
                <c:pt idx="8">
                  <c:v>0.69513888888888886</c:v>
                </c:pt>
                <c:pt idx="9">
                  <c:v>0.6958333333333333</c:v>
                </c:pt>
                <c:pt idx="10">
                  <c:v>0.68888888888888899</c:v>
                </c:pt>
                <c:pt idx="11">
                  <c:v>0.60833333333333328</c:v>
                </c:pt>
                <c:pt idx="12">
                  <c:v>0.68888888888888899</c:v>
                </c:pt>
                <c:pt idx="13">
                  <c:v>0.70972222222222225</c:v>
                </c:pt>
                <c:pt idx="14">
                  <c:v>0.68888888888888899</c:v>
                </c:pt>
                <c:pt idx="15">
                  <c:v>0.65416666666666667</c:v>
                </c:pt>
                <c:pt idx="16">
                  <c:v>0.72013888888888899</c:v>
                </c:pt>
                <c:pt idx="17">
                  <c:v>0.85486111111111107</c:v>
                </c:pt>
                <c:pt idx="19">
                  <c:v>0.77986111111111101</c:v>
                </c:pt>
                <c:pt idx="21">
                  <c:v>0</c:v>
                </c:pt>
                <c:pt idx="23">
                  <c:v>0.71736111111111101</c:v>
                </c:pt>
                <c:pt idx="24">
                  <c:v>0.78819444444444453</c:v>
                </c:pt>
                <c:pt idx="25">
                  <c:v>0.78125</c:v>
                </c:pt>
                <c:pt idx="26">
                  <c:v>0.6</c:v>
                </c:pt>
                <c:pt idx="27">
                  <c:v>0.70833333333333337</c:v>
                </c:pt>
                <c:pt idx="28">
                  <c:v>0.6645833333333333</c:v>
                </c:pt>
                <c:pt idx="29">
                  <c:v>0.71666666666666667</c:v>
                </c:pt>
                <c:pt idx="30">
                  <c:v>0.67847222222222225</c:v>
                </c:pt>
                <c:pt idx="31">
                  <c:v>0.72291666666666676</c:v>
                </c:pt>
                <c:pt idx="32">
                  <c:v>0.7270833333333333</c:v>
                </c:pt>
                <c:pt idx="33">
                  <c:v>0.67013888888888884</c:v>
                </c:pt>
                <c:pt idx="34">
                  <c:v>0.72152777777777777</c:v>
                </c:pt>
                <c:pt idx="35">
                  <c:v>0.69097222222222221</c:v>
                </c:pt>
                <c:pt idx="36">
                  <c:v>0.66666666666666663</c:v>
                </c:pt>
                <c:pt idx="37">
                  <c:v>0.7597222222222223</c:v>
                </c:pt>
                <c:pt idx="38">
                  <c:v>0.70833333333333337</c:v>
                </c:pt>
                <c:pt idx="39">
                  <c:v>0.7</c:v>
                </c:pt>
                <c:pt idx="40">
                  <c:v>0.7284722222222223</c:v>
                </c:pt>
                <c:pt idx="41">
                  <c:v>0.73958333333333337</c:v>
                </c:pt>
                <c:pt idx="42">
                  <c:v>0.73958333333333337</c:v>
                </c:pt>
                <c:pt idx="43">
                  <c:v>0.70416666666666661</c:v>
                </c:pt>
                <c:pt idx="45">
                  <c:v>0.61736111111111114</c:v>
                </c:pt>
                <c:pt idx="46">
                  <c:v>0.72499999999999998</c:v>
                </c:pt>
                <c:pt idx="47">
                  <c:v>0.72569444444444453</c:v>
                </c:pt>
                <c:pt idx="48">
                  <c:v>0.6694444444444444</c:v>
                </c:pt>
              </c:numCache>
            </c:numRef>
          </c:val>
          <c:smooth val="0"/>
          <c:extLst>
            <c:ext xmlns:c16="http://schemas.microsoft.com/office/drawing/2014/chart" uri="{C3380CC4-5D6E-409C-BE32-E72D297353CC}">
              <c16:uniqueId val="{00000002-0415-4059-A685-01B9DFE31E8D}"/>
            </c:ext>
          </c:extLst>
        </c:ser>
        <c:dLbls>
          <c:showLegendKey val="0"/>
          <c:showVal val="0"/>
          <c:showCatName val="0"/>
          <c:showSerName val="0"/>
          <c:showPercent val="0"/>
          <c:showBubbleSize val="0"/>
        </c:dLbls>
        <c:marker val="1"/>
        <c:smooth val="0"/>
        <c:axId val="288546191"/>
        <c:axId val="1"/>
      </c:lineChart>
      <c:catAx>
        <c:axId val="288546191"/>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472701321321154"/>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87758094448447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88546191"/>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04'!$AC$15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04'!$X$15:$AB$15</c:f>
              <c:numCache>
                <c:formatCode>General</c:formatCode>
                <c:ptCount val="5"/>
                <c:pt idx="1">
                  <c:v>3</c:v>
                </c:pt>
                <c:pt idx="2">
                  <c:v>1</c:v>
                </c:pt>
                <c:pt idx="4">
                  <c:v>3</c:v>
                </c:pt>
              </c:numCache>
            </c:numRef>
          </c:val>
          <c:extLst>
            <c:ext xmlns:c16="http://schemas.microsoft.com/office/drawing/2014/chart" uri="{C3380CC4-5D6E-409C-BE32-E72D297353CC}">
              <c16:uniqueId val="{00000000-EED1-402B-87E1-A024FD1DF5F8}"/>
            </c:ext>
          </c:extLst>
        </c:ser>
        <c:ser>
          <c:idx val="1"/>
          <c:order val="1"/>
          <c:tx>
            <c:strRef>
              <c:f>'Graph Data Sep 04'!$AC$16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0.1001728899530975"/>
                  <c:y val="0.60871699792037215"/>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D1-402B-87E1-A024FD1DF5F8}"/>
                </c:ext>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04'!$X$16:$AB$16</c:f>
              <c:numCache>
                <c:formatCode>General</c:formatCode>
                <c:ptCount val="5"/>
                <c:pt idx="0">
                  <c:v>14</c:v>
                </c:pt>
                <c:pt idx="1">
                  <c:v>3</c:v>
                </c:pt>
                <c:pt idx="2">
                  <c:v>8</c:v>
                </c:pt>
                <c:pt idx="3">
                  <c:v>2</c:v>
                </c:pt>
                <c:pt idx="4">
                  <c:v>9</c:v>
                </c:pt>
              </c:numCache>
            </c:numRef>
          </c:val>
          <c:extLst>
            <c:ext xmlns:c16="http://schemas.microsoft.com/office/drawing/2014/chart" uri="{C3380CC4-5D6E-409C-BE32-E72D297353CC}">
              <c16:uniqueId val="{00000002-EED1-402B-87E1-A024FD1DF5F8}"/>
            </c:ext>
          </c:extLst>
        </c:ser>
        <c:ser>
          <c:idx val="2"/>
          <c:order val="2"/>
          <c:tx>
            <c:strRef>
              <c:f>'Graph Data Sep 04'!$AC$17</c:f>
              <c:strCache>
                <c:ptCount val="1"/>
                <c:pt idx="0">
                  <c:v>EBS</c:v>
                </c:pt>
              </c:strCache>
            </c:strRef>
          </c:tx>
          <c:spPr>
            <a:solidFill>
              <a:srgbClr val="FFFFCC"/>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04'!$X$17:$AB$17</c:f>
              <c:numCache>
                <c:formatCode>General</c:formatCode>
                <c:ptCount val="5"/>
              </c:numCache>
            </c:numRef>
          </c:val>
          <c:extLst>
            <c:ext xmlns:c16="http://schemas.microsoft.com/office/drawing/2014/chart" uri="{C3380CC4-5D6E-409C-BE32-E72D297353CC}">
              <c16:uniqueId val="{00000003-EED1-402B-87E1-A024FD1DF5F8}"/>
            </c:ext>
          </c:extLst>
        </c:ser>
        <c:ser>
          <c:idx val="3"/>
          <c:order val="3"/>
          <c:tx>
            <c:strRef>
              <c:f>'Graph Data Sep 04'!$AC$18</c:f>
              <c:strCache>
                <c:ptCount val="1"/>
                <c:pt idx="0">
                  <c:v>EEL</c:v>
                </c:pt>
              </c:strCache>
            </c:strRef>
          </c:tx>
          <c:spPr>
            <a:solidFill>
              <a:srgbClr val="CCFFFF"/>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04'!$X$18:$AB$18</c:f>
              <c:numCache>
                <c:formatCode>General</c:formatCode>
                <c:ptCount val="5"/>
              </c:numCache>
            </c:numRef>
          </c:val>
          <c:extLst>
            <c:ext xmlns:c16="http://schemas.microsoft.com/office/drawing/2014/chart" uri="{C3380CC4-5D6E-409C-BE32-E72D297353CC}">
              <c16:uniqueId val="{00000004-EED1-402B-87E1-A024FD1DF5F8}"/>
            </c:ext>
          </c:extLst>
        </c:ser>
        <c:ser>
          <c:idx val="4"/>
          <c:order val="4"/>
          <c:tx>
            <c:strRef>
              <c:f>'Graph Data Sep 04'!$AC$19</c:f>
              <c:strCache>
                <c:ptCount val="1"/>
                <c:pt idx="0">
                  <c:v>EES</c:v>
                </c:pt>
              </c:strCache>
            </c:strRef>
          </c:tx>
          <c:spPr>
            <a:solidFill>
              <a:srgbClr val="660066"/>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04'!$X$19:$AB$19</c:f>
              <c:numCache>
                <c:formatCode>General</c:formatCode>
                <c:ptCount val="5"/>
              </c:numCache>
            </c:numRef>
          </c:val>
          <c:extLst>
            <c:ext xmlns:c16="http://schemas.microsoft.com/office/drawing/2014/chart" uri="{C3380CC4-5D6E-409C-BE32-E72D297353CC}">
              <c16:uniqueId val="{00000005-EED1-402B-87E1-A024FD1DF5F8}"/>
            </c:ext>
          </c:extLst>
        </c:ser>
        <c:ser>
          <c:idx val="5"/>
          <c:order val="5"/>
          <c:tx>
            <c:strRef>
              <c:f>'Graph Data Sep 04'!$AC$20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04'!$X$20:$AB$20</c:f>
              <c:numCache>
                <c:formatCode>General</c:formatCode>
                <c:ptCount val="5"/>
                <c:pt idx="0">
                  <c:v>6</c:v>
                </c:pt>
                <c:pt idx="1">
                  <c:v>7</c:v>
                </c:pt>
                <c:pt idx="2">
                  <c:v>3</c:v>
                </c:pt>
                <c:pt idx="3">
                  <c:v>11</c:v>
                </c:pt>
                <c:pt idx="4">
                  <c:v>1</c:v>
                </c:pt>
              </c:numCache>
            </c:numRef>
          </c:val>
          <c:extLst>
            <c:ext xmlns:c16="http://schemas.microsoft.com/office/drawing/2014/chart" uri="{C3380CC4-5D6E-409C-BE32-E72D297353CC}">
              <c16:uniqueId val="{00000006-EED1-402B-87E1-A024FD1DF5F8}"/>
            </c:ext>
          </c:extLst>
        </c:ser>
        <c:dLbls>
          <c:showLegendKey val="0"/>
          <c:showVal val="0"/>
          <c:showCatName val="0"/>
          <c:showSerName val="0"/>
          <c:showPercent val="0"/>
          <c:showBubbleSize val="0"/>
        </c:dLbls>
        <c:gapWidth val="0"/>
        <c:overlap val="90"/>
        <c:axId val="288547151"/>
        <c:axId val="1"/>
      </c:barChart>
      <c:dateAx>
        <c:axId val="288547151"/>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88547151"/>
        <c:crossesAt val="37104"/>
        <c:crossBetween val="between"/>
      </c:valAx>
      <c:spPr>
        <a:solidFill>
          <a:srgbClr val="FFFFFF"/>
        </a:solidFill>
        <a:ln w="12700">
          <a:solidFill>
            <a:srgbClr val="808080"/>
          </a:solidFill>
          <a:prstDash val="solid"/>
        </a:ln>
      </c:spPr>
    </c:plotArea>
    <c:legend>
      <c:legendPos val="r"/>
      <c:layout>
        <c:manualLayout>
          <c:xMode val="edge"/>
          <c:yMode val="edge"/>
          <c:x val="0.88457755365362367"/>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 Rolling 4 Months</a:t>
            </a:r>
          </a:p>
        </c:rich>
      </c:tx>
      <c:layout>
        <c:manualLayout>
          <c:xMode val="edge"/>
          <c:yMode val="edge"/>
          <c:x val="0.25853080005441892"/>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27'!$K$2:$AA$2</c:f>
              <c:numCache>
                <c:formatCode>General</c:formatCode>
                <c:ptCount val="17"/>
                <c:pt idx="5">
                  <c:v>1</c:v>
                </c:pt>
              </c:numCache>
            </c:numRef>
          </c:val>
          <c:extLst>
            <c:ext xmlns:c16="http://schemas.microsoft.com/office/drawing/2014/chart" uri="{C3380CC4-5D6E-409C-BE32-E72D297353CC}">
              <c16:uniqueId val="{00000000-3FCC-44C9-8E71-456937E40EF1}"/>
            </c:ext>
          </c:extLst>
        </c:ser>
        <c:ser>
          <c:idx val="1"/>
          <c:order val="1"/>
          <c:tx>
            <c:strRef>
              <c:f>'Graph Data Aug 27'!$A$3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6719896601135876"/>
                  <c:y val="0.63609552527712299"/>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CC-44C9-8E71-456937E40EF1}"/>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27'!$K$3:$AA$3</c:f>
              <c:numCache>
                <c:formatCode>General</c:formatCode>
                <c:ptCount val="17"/>
                <c:pt idx="3">
                  <c:v>1</c:v>
                </c:pt>
                <c:pt idx="5">
                  <c:v>1</c:v>
                </c:pt>
                <c:pt idx="7">
                  <c:v>2</c:v>
                </c:pt>
                <c:pt idx="9">
                  <c:v>1</c:v>
                </c:pt>
              </c:numCache>
            </c:numRef>
          </c:val>
          <c:extLst>
            <c:ext xmlns:c16="http://schemas.microsoft.com/office/drawing/2014/chart" uri="{C3380CC4-5D6E-409C-BE32-E72D297353CC}">
              <c16:uniqueId val="{00000002-3FCC-44C9-8E71-456937E40EF1}"/>
            </c:ext>
          </c:extLst>
        </c:ser>
        <c:ser>
          <c:idx val="2"/>
          <c:order val="2"/>
          <c:tx>
            <c:strRef>
              <c:f>'Graph Data Aug 27'!$A$4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24503606049113882"/>
                  <c:y val="0.5316619315749087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CC-44C9-8E71-456937E40EF1}"/>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27'!$K$4:$AA$4</c:f>
              <c:numCache>
                <c:formatCode>General</c:formatCode>
                <c:ptCount val="17"/>
                <c:pt idx="0">
                  <c:v>13</c:v>
                </c:pt>
                <c:pt idx="1">
                  <c:v>7</c:v>
                </c:pt>
                <c:pt idx="2">
                  <c:v>2</c:v>
                </c:pt>
                <c:pt idx="3">
                  <c:v>8</c:v>
                </c:pt>
                <c:pt idx="4">
                  <c:v>5</c:v>
                </c:pt>
                <c:pt idx="5">
                  <c:v>6</c:v>
                </c:pt>
                <c:pt idx="6">
                  <c:v>6</c:v>
                </c:pt>
                <c:pt idx="7">
                  <c:v>9</c:v>
                </c:pt>
                <c:pt idx="8">
                  <c:v>5</c:v>
                </c:pt>
                <c:pt idx="12">
                  <c:v>17</c:v>
                </c:pt>
                <c:pt idx="13">
                  <c:v>12</c:v>
                </c:pt>
                <c:pt idx="14">
                  <c:v>5</c:v>
                </c:pt>
                <c:pt idx="15">
                  <c:v>4</c:v>
                </c:pt>
                <c:pt idx="16">
                  <c:v>8</c:v>
                </c:pt>
              </c:numCache>
            </c:numRef>
          </c:val>
          <c:extLst>
            <c:ext xmlns:c16="http://schemas.microsoft.com/office/drawing/2014/chart" uri="{C3380CC4-5D6E-409C-BE32-E72D297353CC}">
              <c16:uniqueId val="{00000004-3FCC-44C9-8E71-456937E40EF1}"/>
            </c:ext>
          </c:extLst>
        </c:ser>
        <c:ser>
          <c:idx val="3"/>
          <c:order val="3"/>
          <c:tx>
            <c:strRef>
              <c:f>'Graph Data Aug 27'!$A$5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24787705829393464"/>
                  <c:y val="0.493686079319558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FCC-44C9-8E71-456937E40EF1}"/>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27'!$K$5:$AA$5</c:f>
              <c:numCache>
                <c:formatCode>General</c:formatCode>
                <c:ptCount val="17"/>
                <c:pt idx="0">
                  <c:v>6</c:v>
                </c:pt>
                <c:pt idx="1">
                  <c:v>5</c:v>
                </c:pt>
                <c:pt idx="2">
                  <c:v>6</c:v>
                </c:pt>
                <c:pt idx="3">
                  <c:v>4</c:v>
                </c:pt>
                <c:pt idx="4">
                  <c:v>5</c:v>
                </c:pt>
                <c:pt idx="5">
                  <c:v>2</c:v>
                </c:pt>
                <c:pt idx="6">
                  <c:v>4</c:v>
                </c:pt>
                <c:pt idx="7">
                  <c:v>3</c:v>
                </c:pt>
                <c:pt idx="8">
                  <c:v>1</c:v>
                </c:pt>
                <c:pt idx="9">
                  <c:v>12</c:v>
                </c:pt>
                <c:pt idx="10">
                  <c:v>9</c:v>
                </c:pt>
                <c:pt idx="11">
                  <c:v>9</c:v>
                </c:pt>
                <c:pt idx="12">
                  <c:v>4</c:v>
                </c:pt>
                <c:pt idx="13">
                  <c:v>5</c:v>
                </c:pt>
                <c:pt idx="14">
                  <c:v>5</c:v>
                </c:pt>
                <c:pt idx="15">
                  <c:v>3</c:v>
                </c:pt>
                <c:pt idx="16">
                  <c:v>6</c:v>
                </c:pt>
              </c:numCache>
            </c:numRef>
          </c:val>
          <c:extLst>
            <c:ext xmlns:c16="http://schemas.microsoft.com/office/drawing/2014/chart" uri="{C3380CC4-5D6E-409C-BE32-E72D297353CC}">
              <c16:uniqueId val="{00000006-3FCC-44C9-8E71-456937E40EF1}"/>
            </c:ext>
          </c:extLst>
        </c:ser>
        <c:ser>
          <c:idx val="4"/>
          <c:order val="4"/>
          <c:tx>
            <c:strRef>
              <c:f>'Graph Data Aug 27'!$A$6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594799018060484"/>
                  <c:y val="0.5158386598018459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FCC-44C9-8E71-456937E40EF1}"/>
                </c:ext>
              </c:extLst>
            </c:dLbl>
            <c:dLbl>
              <c:idx val="8"/>
              <c:layout>
                <c:manualLayout>
                  <c:xMode val="edge"/>
                  <c:yMode val="edge"/>
                  <c:x val="0.42614967041937185"/>
                  <c:y val="0.57596709253948442"/>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FCC-44C9-8E71-456937E40EF1}"/>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27'!$K$6:$AA$6</c:f>
              <c:numCache>
                <c:formatCode>General</c:formatCode>
                <c:ptCount val="17"/>
                <c:pt idx="2">
                  <c:v>1</c:v>
                </c:pt>
                <c:pt idx="4">
                  <c:v>1</c:v>
                </c:pt>
                <c:pt idx="5">
                  <c:v>3</c:v>
                </c:pt>
                <c:pt idx="9">
                  <c:v>5</c:v>
                </c:pt>
                <c:pt idx="10">
                  <c:v>5</c:v>
                </c:pt>
                <c:pt idx="11">
                  <c:v>5</c:v>
                </c:pt>
                <c:pt idx="12">
                  <c:v>1</c:v>
                </c:pt>
                <c:pt idx="13">
                  <c:v>1</c:v>
                </c:pt>
                <c:pt idx="14">
                  <c:v>2</c:v>
                </c:pt>
                <c:pt idx="16">
                  <c:v>1</c:v>
                </c:pt>
              </c:numCache>
            </c:numRef>
          </c:val>
          <c:extLst>
            <c:ext xmlns:c16="http://schemas.microsoft.com/office/drawing/2014/chart" uri="{C3380CC4-5D6E-409C-BE32-E72D297353CC}">
              <c16:uniqueId val="{00000009-3FCC-44C9-8E71-456937E40EF1}"/>
            </c:ext>
          </c:extLst>
        </c:ser>
        <c:ser>
          <c:idx val="5"/>
          <c:order val="5"/>
          <c:tx>
            <c:strRef>
              <c:f>'Graph Data Aug 27'!$A$7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282445392673575"/>
                  <c:y val="0.4114050660996317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FCC-44C9-8E71-456937E40EF1}"/>
                </c:ext>
              </c:extLst>
            </c:dLbl>
            <c:dLbl>
              <c:idx val="8"/>
              <c:layout>
                <c:manualLayout>
                  <c:xMode val="edge"/>
                  <c:yMode val="edge"/>
                  <c:x val="0.43680341217985619"/>
                  <c:y val="0.5696377838302593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FCC-44C9-8E71-456937E40EF1}"/>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27'!$K$7:$AA$7</c:f>
              <c:numCache>
                <c:formatCode>General</c:formatCode>
                <c:ptCount val="17"/>
                <c:pt idx="2">
                  <c:v>1</c:v>
                </c:pt>
                <c:pt idx="3">
                  <c:v>1</c:v>
                </c:pt>
                <c:pt idx="4">
                  <c:v>3</c:v>
                </c:pt>
                <c:pt idx="6">
                  <c:v>1</c:v>
                </c:pt>
                <c:pt idx="7">
                  <c:v>5</c:v>
                </c:pt>
                <c:pt idx="8">
                  <c:v>1</c:v>
                </c:pt>
                <c:pt idx="9">
                  <c:v>3</c:v>
                </c:pt>
                <c:pt idx="12">
                  <c:v>2</c:v>
                </c:pt>
                <c:pt idx="13">
                  <c:v>1</c:v>
                </c:pt>
                <c:pt idx="14">
                  <c:v>2</c:v>
                </c:pt>
                <c:pt idx="16">
                  <c:v>3</c:v>
                </c:pt>
              </c:numCache>
            </c:numRef>
          </c:val>
          <c:extLst>
            <c:ext xmlns:c16="http://schemas.microsoft.com/office/drawing/2014/chart" uri="{C3380CC4-5D6E-409C-BE32-E72D297353CC}">
              <c16:uniqueId val="{0000000C-3FCC-44C9-8E71-456937E40EF1}"/>
            </c:ext>
          </c:extLst>
        </c:ser>
        <c:ser>
          <c:idx val="6"/>
          <c:order val="6"/>
          <c:tx>
            <c:strRef>
              <c:f>'Graph Data Aug 27'!$A$8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27'!$K$8:$AA$8</c:f>
              <c:numCache>
                <c:formatCode>General</c:formatCode>
                <c:ptCount val="17"/>
                <c:pt idx="0">
                  <c:v>2</c:v>
                </c:pt>
                <c:pt idx="1">
                  <c:v>1</c:v>
                </c:pt>
                <c:pt idx="3">
                  <c:v>3</c:v>
                </c:pt>
                <c:pt idx="5">
                  <c:v>3</c:v>
                </c:pt>
                <c:pt idx="6">
                  <c:v>1</c:v>
                </c:pt>
                <c:pt idx="9">
                  <c:v>2</c:v>
                </c:pt>
                <c:pt idx="11">
                  <c:v>2</c:v>
                </c:pt>
                <c:pt idx="13">
                  <c:v>1</c:v>
                </c:pt>
                <c:pt idx="14">
                  <c:v>1</c:v>
                </c:pt>
                <c:pt idx="15">
                  <c:v>3</c:v>
                </c:pt>
                <c:pt idx="16">
                  <c:v>2</c:v>
                </c:pt>
              </c:numCache>
            </c:numRef>
          </c:val>
          <c:extLst>
            <c:ext xmlns:c16="http://schemas.microsoft.com/office/drawing/2014/chart" uri="{C3380CC4-5D6E-409C-BE32-E72D297353CC}">
              <c16:uniqueId val="{0000000D-3FCC-44C9-8E71-456937E40EF1}"/>
            </c:ext>
          </c:extLst>
        </c:ser>
        <c:ser>
          <c:idx val="7"/>
          <c:order val="7"/>
          <c:tx>
            <c:strRef>
              <c:f>'Graph Data Aug 27'!$A$9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25782055060372"/>
                  <c:y val="0.4050757573904066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FCC-44C9-8E71-456937E40EF1}"/>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27'!$K$9:$AA$9</c:f>
              <c:numCache>
                <c:formatCode>General</c:formatCode>
                <c:ptCount val="17"/>
                <c:pt idx="0">
                  <c:v>1</c:v>
                </c:pt>
                <c:pt idx="2">
                  <c:v>1</c:v>
                </c:pt>
                <c:pt idx="4">
                  <c:v>2</c:v>
                </c:pt>
                <c:pt idx="6">
                  <c:v>4</c:v>
                </c:pt>
                <c:pt idx="7">
                  <c:v>7</c:v>
                </c:pt>
                <c:pt idx="11">
                  <c:v>2</c:v>
                </c:pt>
                <c:pt idx="12">
                  <c:v>3</c:v>
                </c:pt>
                <c:pt idx="13">
                  <c:v>3</c:v>
                </c:pt>
                <c:pt idx="14">
                  <c:v>2</c:v>
                </c:pt>
                <c:pt idx="15">
                  <c:v>3</c:v>
                </c:pt>
                <c:pt idx="16">
                  <c:v>2</c:v>
                </c:pt>
              </c:numCache>
            </c:numRef>
          </c:val>
          <c:extLst>
            <c:ext xmlns:c16="http://schemas.microsoft.com/office/drawing/2014/chart" uri="{C3380CC4-5D6E-409C-BE32-E72D297353CC}">
              <c16:uniqueId val="{0000000F-3FCC-44C9-8E71-456937E40EF1}"/>
            </c:ext>
          </c:extLst>
        </c:ser>
        <c:ser>
          <c:idx val="8"/>
          <c:order val="8"/>
          <c:tx>
            <c:strRef>
              <c:f>'Graph Data Aug 27'!$A$10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27'!$K$10:$AA$10</c:f>
              <c:numCache>
                <c:formatCode>General</c:formatCode>
                <c:ptCount val="17"/>
                <c:pt idx="8">
                  <c:v>1</c:v>
                </c:pt>
                <c:pt idx="10">
                  <c:v>1</c:v>
                </c:pt>
                <c:pt idx="11">
                  <c:v>1</c:v>
                </c:pt>
                <c:pt idx="12">
                  <c:v>2</c:v>
                </c:pt>
                <c:pt idx="13">
                  <c:v>1</c:v>
                </c:pt>
                <c:pt idx="15">
                  <c:v>1</c:v>
                </c:pt>
                <c:pt idx="16">
                  <c:v>1</c:v>
                </c:pt>
              </c:numCache>
            </c:numRef>
          </c:val>
          <c:extLst>
            <c:ext xmlns:c16="http://schemas.microsoft.com/office/drawing/2014/chart" uri="{C3380CC4-5D6E-409C-BE32-E72D297353CC}">
              <c16:uniqueId val="{00000010-3FCC-44C9-8E71-456937E40EF1}"/>
            </c:ext>
          </c:extLst>
        </c:ser>
        <c:dLbls>
          <c:showLegendKey val="0"/>
          <c:showVal val="1"/>
          <c:showCatName val="0"/>
          <c:showSerName val="0"/>
          <c:showPercent val="0"/>
          <c:showBubbleSize val="0"/>
        </c:dLbls>
        <c:gapWidth val="110"/>
        <c:overlap val="50"/>
        <c:axId val="295685743"/>
        <c:axId val="1"/>
      </c:barChart>
      <c:catAx>
        <c:axId val="295685743"/>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95685743"/>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 Rolling 4 Months</a:t>
            </a:r>
          </a:p>
        </c:rich>
      </c:tx>
      <c:layout>
        <c:manualLayout>
          <c:xMode val="edge"/>
          <c:yMode val="edge"/>
          <c:x val="0.2972711437971744"/>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27'!$K$12:$AA$12</c:f>
              <c:numCache>
                <c:formatCode>m/d/yyyy</c:formatCode>
                <c:ptCount val="17"/>
                <c:pt idx="0">
                  <c:v>37013</c:v>
                </c:pt>
                <c:pt idx="1">
                  <c:v>37021</c:v>
                </c:pt>
                <c:pt idx="2">
                  <c:v>37029</c:v>
                </c:pt>
                <c:pt idx="3">
                  <c:v>37039</c:v>
                </c:pt>
                <c:pt idx="4">
                  <c:v>37046</c:v>
                </c:pt>
                <c:pt idx="5">
                  <c:v>37053</c:v>
                </c:pt>
                <c:pt idx="6">
                  <c:v>37060</c:v>
                </c:pt>
                <c:pt idx="7">
                  <c:v>37067</c:v>
                </c:pt>
                <c:pt idx="8">
                  <c:v>37074</c:v>
                </c:pt>
                <c:pt idx="9">
                  <c:v>37081</c:v>
                </c:pt>
                <c:pt idx="10">
                  <c:v>37088</c:v>
                </c:pt>
                <c:pt idx="11">
                  <c:v>37095</c:v>
                </c:pt>
                <c:pt idx="12">
                  <c:v>37102</c:v>
                </c:pt>
                <c:pt idx="13">
                  <c:v>37109</c:v>
                </c:pt>
                <c:pt idx="14">
                  <c:v>37116</c:v>
                </c:pt>
                <c:pt idx="15">
                  <c:v>37123</c:v>
                </c:pt>
                <c:pt idx="16">
                  <c:v>37130</c:v>
                </c:pt>
              </c:numCache>
            </c:numRef>
          </c:cat>
          <c:val>
            <c:numRef>
              <c:f>'Graph Data Aug 27'!$K$11:$AA$11</c:f>
              <c:numCache>
                <c:formatCode>General</c:formatCode>
                <c:ptCount val="17"/>
                <c:pt idx="0">
                  <c:v>22</c:v>
                </c:pt>
                <c:pt idx="1">
                  <c:v>13</c:v>
                </c:pt>
                <c:pt idx="2">
                  <c:v>11</c:v>
                </c:pt>
                <c:pt idx="3">
                  <c:v>17</c:v>
                </c:pt>
                <c:pt idx="4">
                  <c:v>16</c:v>
                </c:pt>
                <c:pt idx="5">
                  <c:v>16</c:v>
                </c:pt>
                <c:pt idx="6">
                  <c:v>16</c:v>
                </c:pt>
                <c:pt idx="7">
                  <c:v>26</c:v>
                </c:pt>
                <c:pt idx="8">
                  <c:v>8</c:v>
                </c:pt>
                <c:pt idx="9">
                  <c:v>23</c:v>
                </c:pt>
                <c:pt idx="10">
                  <c:v>15</c:v>
                </c:pt>
                <c:pt idx="11">
                  <c:v>19</c:v>
                </c:pt>
                <c:pt idx="12">
                  <c:v>29</c:v>
                </c:pt>
                <c:pt idx="13">
                  <c:v>24</c:v>
                </c:pt>
                <c:pt idx="14">
                  <c:v>17</c:v>
                </c:pt>
                <c:pt idx="15">
                  <c:v>14</c:v>
                </c:pt>
                <c:pt idx="16">
                  <c:v>23</c:v>
                </c:pt>
              </c:numCache>
            </c:numRef>
          </c:val>
          <c:smooth val="0"/>
          <c:extLst>
            <c:ext xmlns:c16="http://schemas.microsoft.com/office/drawing/2014/chart" uri="{C3380CC4-5D6E-409C-BE32-E72D297353CC}">
              <c16:uniqueId val="{00000001-9C13-4132-B039-D974776D97B4}"/>
            </c:ext>
          </c:extLst>
        </c:ser>
        <c:dLbls>
          <c:showLegendKey val="0"/>
          <c:showVal val="0"/>
          <c:showCatName val="0"/>
          <c:showSerName val="0"/>
          <c:showPercent val="0"/>
          <c:showBubbleSize val="0"/>
        </c:dLbls>
        <c:marker val="1"/>
        <c:smooth val="0"/>
        <c:axId val="295683823"/>
        <c:axId val="1"/>
      </c:lineChart>
      <c:catAx>
        <c:axId val="295683823"/>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95683823"/>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08/27/2001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27'!$C$165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7574-44C9-B6D3-AACA510792D2}"/>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7574-44C9-B6D3-AACA510792D2}"/>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7574-44C9-B6D3-AACA510792D2}"/>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7574-44C9-B6D3-AACA510792D2}"/>
                </c:ext>
              </c:extLst>
            </c:dLbl>
            <c:dLbl>
              <c:idx val="4"/>
              <c:layout>
                <c:manualLayout>
                  <c:xMode val="edge"/>
                  <c:yMode val="edge"/>
                  <c:x val="0.34705063387081581"/>
                  <c:y val="0.56691887189228707"/>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574-44C9-B6D3-AACA510792D2}"/>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7574-44C9-B6D3-AACA510792D2}"/>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7574-44C9-B6D3-AACA510792D2}"/>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7574-44C9-B6D3-AACA510792D2}"/>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7574-44C9-B6D3-AACA510792D2}"/>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7574-44C9-B6D3-AACA510792D2}"/>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27'!$C$166:$C$175</c:f>
              <c:numCache>
                <c:formatCode>General</c:formatCode>
                <c:ptCount val="10"/>
                <c:pt idx="0">
                  <c:v>1</c:v>
                </c:pt>
                <c:pt idx="1">
                  <c:v>4</c:v>
                </c:pt>
                <c:pt idx="2">
                  <c:v>11</c:v>
                </c:pt>
                <c:pt idx="3">
                  <c:v>1</c:v>
                </c:pt>
                <c:pt idx="4">
                  <c:v>3</c:v>
                </c:pt>
                <c:pt idx="6">
                  <c:v>3</c:v>
                </c:pt>
                <c:pt idx="9">
                  <c:v>23</c:v>
                </c:pt>
              </c:numCache>
            </c:numRef>
          </c:val>
          <c:extLst>
            <c:ext xmlns:c16="http://schemas.microsoft.com/office/drawing/2014/chart" uri="{C3380CC4-5D6E-409C-BE32-E72D297353CC}">
              <c16:uniqueId val="{0000000A-7574-44C9-B6D3-AACA510792D2}"/>
            </c:ext>
          </c:extLst>
        </c:ser>
        <c:ser>
          <c:idx val="0"/>
          <c:order val="1"/>
          <c:tx>
            <c:strRef>
              <c:f>'Graph Data Aug 27'!$E$165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7574-44C9-B6D3-AACA510792D2}"/>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7574-44C9-B6D3-AACA510792D2}"/>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7574-44C9-B6D3-AACA510792D2}"/>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7574-44C9-B6D3-AACA510792D2}"/>
                </c:ext>
              </c:extLst>
            </c:dLbl>
            <c:dLbl>
              <c:idx val="4"/>
              <c:layout>
                <c:manualLayout>
                  <c:xMode val="edge"/>
                  <c:yMode val="edge"/>
                  <c:x val="0.37665684908254415"/>
                  <c:y val="0.61621616510031207"/>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574-44C9-B6D3-AACA510792D2}"/>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7574-44C9-B6D3-AACA510792D2}"/>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7574-44C9-B6D3-AACA510792D2}"/>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7574-44C9-B6D3-AACA510792D2}"/>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27'!$E$166:$E$173</c:f>
              <c:numCache>
                <c:formatCode>_(* #,##0_);_(* \(#,##0\);_(* "-"??_);_(@_)</c:formatCode>
                <c:ptCount val="8"/>
                <c:pt idx="0">
                  <c:v>1.7543859649122806</c:v>
                </c:pt>
                <c:pt idx="1">
                  <c:v>0.62695924764890276</c:v>
                </c:pt>
                <c:pt idx="2">
                  <c:v>34.375</c:v>
                </c:pt>
                <c:pt idx="3">
                  <c:v>2.6315789473684208</c:v>
                </c:pt>
                <c:pt idx="4">
                  <c:v>0.66371681415929207</c:v>
                </c:pt>
                <c:pt idx="5">
                  <c:v>0</c:v>
                </c:pt>
                <c:pt idx="6">
                  <c:v>33.333333333333329</c:v>
                </c:pt>
                <c:pt idx="7">
                  <c:v>0</c:v>
                </c:pt>
              </c:numCache>
            </c:numRef>
          </c:val>
          <c:extLst>
            <c:ext xmlns:c16="http://schemas.microsoft.com/office/drawing/2014/chart" uri="{C3380CC4-5D6E-409C-BE32-E72D297353CC}">
              <c16:uniqueId val="{00000013-7574-44C9-B6D3-AACA510792D2}"/>
            </c:ext>
          </c:extLst>
        </c:ser>
        <c:dLbls>
          <c:showLegendKey val="0"/>
          <c:showVal val="1"/>
          <c:showCatName val="0"/>
          <c:showSerName val="0"/>
          <c:showPercent val="0"/>
          <c:showBubbleSize val="0"/>
        </c:dLbls>
        <c:gapWidth val="150"/>
        <c:axId val="295686703"/>
        <c:axId val="1"/>
      </c:barChart>
      <c:catAx>
        <c:axId val="295686703"/>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95686703"/>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0.27113511264413731"/>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CA6F-41AE-96B5-F7C5F48ACF0B}"/>
            </c:ext>
          </c:extLst>
        </c:ser>
        <c:dLbls>
          <c:showLegendKey val="0"/>
          <c:showVal val="0"/>
          <c:showCatName val="0"/>
          <c:showSerName val="0"/>
          <c:showPercent val="0"/>
          <c:showBubbleSize val="0"/>
        </c:dLbls>
        <c:gapWidth val="150"/>
        <c:axId val="296827871"/>
        <c:axId val="1"/>
      </c:barChart>
      <c:catAx>
        <c:axId val="296827871"/>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96827871"/>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E97F-4912-A1D9-75BAA3AF777F}"/>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E97F-4912-A1D9-75BAA3AF777F}"/>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E97F-4912-A1D9-75BAA3AF777F}"/>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E97F-4912-A1D9-75BAA3AF777F}"/>
            </c:ext>
          </c:extLst>
        </c:ser>
        <c:dLbls>
          <c:showLegendKey val="0"/>
          <c:showVal val="0"/>
          <c:showCatName val="0"/>
          <c:showSerName val="0"/>
          <c:showPercent val="0"/>
          <c:showBubbleSize val="0"/>
        </c:dLbls>
        <c:marker val="1"/>
        <c:smooth val="0"/>
        <c:axId val="296828351"/>
        <c:axId val="1"/>
      </c:lineChart>
      <c:dateAx>
        <c:axId val="296828351"/>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96828351"/>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10'!$T$12:$AC$12</c:f>
              <c:numCache>
                <c:formatCode>m/d/yyyy</c:formatCode>
                <c:ptCount val="10"/>
                <c:pt idx="0">
                  <c:v>37081</c:v>
                </c:pt>
                <c:pt idx="1">
                  <c:v>37088</c:v>
                </c:pt>
                <c:pt idx="2">
                  <c:v>37095</c:v>
                </c:pt>
                <c:pt idx="3">
                  <c:v>37102</c:v>
                </c:pt>
                <c:pt idx="4">
                  <c:v>37109</c:v>
                </c:pt>
                <c:pt idx="5">
                  <c:v>37116</c:v>
                </c:pt>
                <c:pt idx="6">
                  <c:v>37123</c:v>
                </c:pt>
                <c:pt idx="7">
                  <c:v>37130</c:v>
                </c:pt>
                <c:pt idx="8">
                  <c:v>37138</c:v>
                </c:pt>
                <c:pt idx="9">
                  <c:v>37144</c:v>
                </c:pt>
              </c:numCache>
            </c:numRef>
          </c:cat>
          <c:val>
            <c:numRef>
              <c:f>'Graph Data Sep 10'!$T$11:$AC$11</c:f>
              <c:numCache>
                <c:formatCode>General</c:formatCode>
                <c:ptCount val="10"/>
                <c:pt idx="0">
                  <c:v>23</c:v>
                </c:pt>
                <c:pt idx="1">
                  <c:v>15</c:v>
                </c:pt>
                <c:pt idx="2">
                  <c:v>19</c:v>
                </c:pt>
                <c:pt idx="3">
                  <c:v>29</c:v>
                </c:pt>
                <c:pt idx="4">
                  <c:v>24</c:v>
                </c:pt>
                <c:pt idx="5">
                  <c:v>17</c:v>
                </c:pt>
                <c:pt idx="6">
                  <c:v>14</c:v>
                </c:pt>
                <c:pt idx="7">
                  <c:v>23</c:v>
                </c:pt>
                <c:pt idx="8">
                  <c:v>18</c:v>
                </c:pt>
                <c:pt idx="9">
                  <c:v>11</c:v>
                </c:pt>
              </c:numCache>
            </c:numRef>
          </c:val>
          <c:smooth val="0"/>
          <c:extLst>
            <c:ext xmlns:c16="http://schemas.microsoft.com/office/drawing/2014/chart" uri="{C3380CC4-5D6E-409C-BE32-E72D297353CC}">
              <c16:uniqueId val="{00000001-4786-4BA0-928C-02729C1E2318}"/>
            </c:ext>
          </c:extLst>
        </c:ser>
        <c:dLbls>
          <c:showLegendKey val="0"/>
          <c:showVal val="0"/>
          <c:showCatName val="0"/>
          <c:showSerName val="0"/>
          <c:showPercent val="0"/>
          <c:showBubbleSize val="0"/>
        </c:dLbls>
        <c:marker val="1"/>
        <c:smooth val="0"/>
        <c:axId val="287708207"/>
        <c:axId val="1"/>
      </c:lineChart>
      <c:catAx>
        <c:axId val="287708207"/>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87708207"/>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0998711788388285"/>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[4]Chart!$AB$44:$AB$92</c:f>
              <c:numCache>
                <c:formatCode>General</c:formatCode>
                <c:ptCount val="49"/>
                <c:pt idx="0">
                  <c:v>0.31319444444444444</c:v>
                </c:pt>
                <c:pt idx="1">
                  <c:v>0.31944444444444448</c:v>
                </c:pt>
                <c:pt idx="2">
                  <c:v>0.32083333333333336</c:v>
                </c:pt>
                <c:pt idx="3">
                  <c:v>0</c:v>
                </c:pt>
                <c:pt idx="4">
                  <c:v>0.31944444444444448</c:v>
                </c:pt>
                <c:pt idx="5">
                  <c:v>0.31944444444444398</c:v>
                </c:pt>
                <c:pt idx="6">
                  <c:v>0.31944444444444398</c:v>
                </c:pt>
                <c:pt idx="7">
                  <c:v>0.31736111111111115</c:v>
                </c:pt>
                <c:pt idx="8">
                  <c:v>0.31944444444444448</c:v>
                </c:pt>
                <c:pt idx="9">
                  <c:v>0.31944444444444448</c:v>
                </c:pt>
                <c:pt idx="10">
                  <c:v>0.31944444444444398</c:v>
                </c:pt>
                <c:pt idx="11">
                  <c:v>0.31736111111111115</c:v>
                </c:pt>
                <c:pt idx="12">
                  <c:v>0.32013888888888892</c:v>
                </c:pt>
                <c:pt idx="13">
                  <c:v>0.3215277777777778</c:v>
                </c:pt>
                <c:pt idx="14">
                  <c:v>0.31805555555555554</c:v>
                </c:pt>
                <c:pt idx="15">
                  <c:v>0.32013888888888892</c:v>
                </c:pt>
                <c:pt idx="16">
                  <c:v>0.32013888888888892</c:v>
                </c:pt>
                <c:pt idx="17">
                  <c:v>0.31527777777777777</c:v>
                </c:pt>
                <c:pt idx="18">
                  <c:v>0.31388888888888888</c:v>
                </c:pt>
                <c:pt idx="19">
                  <c:v>0.31805555555555554</c:v>
                </c:pt>
                <c:pt idx="20">
                  <c:v>0.31666666666666665</c:v>
                </c:pt>
                <c:pt idx="21">
                  <c:v>0.31944444444444448</c:v>
                </c:pt>
                <c:pt idx="22">
                  <c:v>0.31944444444444448</c:v>
                </c:pt>
                <c:pt idx="23">
                  <c:v>0.31944444444444448</c:v>
                </c:pt>
                <c:pt idx="24">
                  <c:v>0.32291666666666669</c:v>
                </c:pt>
                <c:pt idx="25">
                  <c:v>0</c:v>
                </c:pt>
                <c:pt idx="26">
                  <c:v>0.31874999999999998</c:v>
                </c:pt>
                <c:pt idx="27">
                  <c:v>0.31805555555555554</c:v>
                </c:pt>
                <c:pt idx="28">
                  <c:v>0.32013888888888892</c:v>
                </c:pt>
                <c:pt idx="29">
                  <c:v>0.31944444444444448</c:v>
                </c:pt>
                <c:pt idx="30">
                  <c:v>0.31388888888888888</c:v>
                </c:pt>
                <c:pt idx="31">
                  <c:v>0.31527777777777777</c:v>
                </c:pt>
                <c:pt idx="32">
                  <c:v>0.31944444444444448</c:v>
                </c:pt>
                <c:pt idx="33">
                  <c:v>0.31944444444444448</c:v>
                </c:pt>
                <c:pt idx="34">
                  <c:v>0.32916666666666666</c:v>
                </c:pt>
                <c:pt idx="35">
                  <c:v>0.31736111111111115</c:v>
                </c:pt>
                <c:pt idx="36">
                  <c:v>0.30902777777777779</c:v>
                </c:pt>
                <c:pt idx="37">
                  <c:v>0.32430555555555557</c:v>
                </c:pt>
                <c:pt idx="38">
                  <c:v>0.33333333333333331</c:v>
                </c:pt>
                <c:pt idx="39">
                  <c:v>0.31944444444444448</c:v>
                </c:pt>
                <c:pt idx="40">
                  <c:v>0.31944444444444448</c:v>
                </c:pt>
                <c:pt idx="41">
                  <c:v>0.32430555555555557</c:v>
                </c:pt>
                <c:pt idx="42">
                  <c:v>0.31944444444444448</c:v>
                </c:pt>
                <c:pt idx="43">
                  <c:v>0.31944444444444448</c:v>
                </c:pt>
                <c:pt idx="44">
                  <c:v>0.31944444444444448</c:v>
                </c:pt>
                <c:pt idx="45">
                  <c:v>0.31666666666666665</c:v>
                </c:pt>
                <c:pt idx="46">
                  <c:v>0.31944444444444448</c:v>
                </c:pt>
                <c:pt idx="47">
                  <c:v>0.31736111111111115</c:v>
                </c:pt>
                <c:pt idx="48">
                  <c:v>0.31944444444444448</c:v>
                </c:pt>
              </c:numCache>
            </c:numRef>
          </c:val>
          <c:smooth val="0"/>
          <c:extLst>
            <c:ext xmlns:c16="http://schemas.microsoft.com/office/drawing/2014/chart" uri="{C3380CC4-5D6E-409C-BE32-E72D297353CC}">
              <c16:uniqueId val="{00000000-64B0-410F-8B69-E30827998BBD}"/>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[4]Chart!$AC$44:$AC$92</c:f>
              <c:numCache>
                <c:formatCode>General</c:formatCode>
                <c:ptCount val="49"/>
                <c:pt idx="0">
                  <c:v>0.68263888888888891</c:v>
                </c:pt>
                <c:pt idx="1">
                  <c:v>0.83333333333333337</c:v>
                </c:pt>
                <c:pt idx="3">
                  <c:v>0</c:v>
                </c:pt>
                <c:pt idx="4">
                  <c:v>0.875</c:v>
                </c:pt>
                <c:pt idx="5">
                  <c:v>0.875</c:v>
                </c:pt>
                <c:pt idx="6">
                  <c:v>0.875</c:v>
                </c:pt>
                <c:pt idx="7">
                  <c:v>0.78125</c:v>
                </c:pt>
                <c:pt idx="8">
                  <c:v>0.72361111111111109</c:v>
                </c:pt>
                <c:pt idx="9">
                  <c:v>0.66111111111111109</c:v>
                </c:pt>
                <c:pt idx="10">
                  <c:v>0.69374999999999998</c:v>
                </c:pt>
                <c:pt idx="11">
                  <c:v>0.63541666666666663</c:v>
                </c:pt>
                <c:pt idx="12">
                  <c:v>0.69513888888888886</c:v>
                </c:pt>
                <c:pt idx="13">
                  <c:v>0.6958333333333333</c:v>
                </c:pt>
                <c:pt idx="14">
                  <c:v>0.68888888888888899</c:v>
                </c:pt>
                <c:pt idx="15">
                  <c:v>0.60833333333333328</c:v>
                </c:pt>
                <c:pt idx="16">
                  <c:v>0.68888888888888899</c:v>
                </c:pt>
                <c:pt idx="17">
                  <c:v>0.70972222222222225</c:v>
                </c:pt>
                <c:pt idx="18">
                  <c:v>0.68888888888888899</c:v>
                </c:pt>
                <c:pt idx="19">
                  <c:v>0.65416666666666667</c:v>
                </c:pt>
                <c:pt idx="20">
                  <c:v>0.72013888888888899</c:v>
                </c:pt>
                <c:pt idx="21">
                  <c:v>0.85486111111111107</c:v>
                </c:pt>
                <c:pt idx="23">
                  <c:v>0.77986111111111101</c:v>
                </c:pt>
                <c:pt idx="25">
                  <c:v>0</c:v>
                </c:pt>
                <c:pt idx="27">
                  <c:v>0.71736111111111101</c:v>
                </c:pt>
                <c:pt idx="28">
                  <c:v>0.78819444444444453</c:v>
                </c:pt>
                <c:pt idx="29">
                  <c:v>0.78125</c:v>
                </c:pt>
                <c:pt idx="30">
                  <c:v>0.6</c:v>
                </c:pt>
                <c:pt idx="31">
                  <c:v>0.70833333333333337</c:v>
                </c:pt>
                <c:pt idx="32">
                  <c:v>0.6645833333333333</c:v>
                </c:pt>
                <c:pt idx="33">
                  <c:v>0.71666666666666667</c:v>
                </c:pt>
                <c:pt idx="34">
                  <c:v>0.67847222222222225</c:v>
                </c:pt>
                <c:pt idx="35">
                  <c:v>0.72291666666666676</c:v>
                </c:pt>
                <c:pt idx="36">
                  <c:v>0.7270833333333333</c:v>
                </c:pt>
                <c:pt idx="37">
                  <c:v>0.67013888888888884</c:v>
                </c:pt>
                <c:pt idx="38">
                  <c:v>0.72152777777777777</c:v>
                </c:pt>
                <c:pt idx="39">
                  <c:v>0.69097222222222221</c:v>
                </c:pt>
                <c:pt idx="40">
                  <c:v>0.66666666666666663</c:v>
                </c:pt>
                <c:pt idx="41">
                  <c:v>0.7597222222222223</c:v>
                </c:pt>
                <c:pt idx="42">
                  <c:v>0.70833333333333337</c:v>
                </c:pt>
                <c:pt idx="43">
                  <c:v>0.7</c:v>
                </c:pt>
                <c:pt idx="44">
                  <c:v>0.7284722222222223</c:v>
                </c:pt>
                <c:pt idx="45">
                  <c:v>0.73958333333333337</c:v>
                </c:pt>
                <c:pt idx="46">
                  <c:v>0.73958333333333337</c:v>
                </c:pt>
                <c:pt idx="47">
                  <c:v>0.70416666666666661</c:v>
                </c:pt>
              </c:numCache>
            </c:numRef>
          </c:val>
          <c:smooth val="0"/>
          <c:extLst>
            <c:ext xmlns:c16="http://schemas.microsoft.com/office/drawing/2014/chart" uri="{C3380CC4-5D6E-409C-BE32-E72D297353CC}">
              <c16:uniqueId val="{00000002-64B0-410F-8B69-E30827998BBD}"/>
            </c:ext>
          </c:extLst>
        </c:ser>
        <c:dLbls>
          <c:showLegendKey val="0"/>
          <c:showVal val="0"/>
          <c:showCatName val="0"/>
          <c:showSerName val="0"/>
          <c:showPercent val="0"/>
          <c:showBubbleSize val="0"/>
        </c:dLbls>
        <c:marker val="1"/>
        <c:smooth val="0"/>
        <c:axId val="296828831"/>
        <c:axId val="1"/>
      </c:lineChart>
      <c:catAx>
        <c:axId val="296828831"/>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404815629929913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79210824316315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96828831"/>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extLst>
            <c:ext xmlns:c16="http://schemas.microsoft.com/office/drawing/2014/chart" uri="{C3380CC4-5D6E-409C-BE32-E72D297353CC}">
              <c16:uniqueId val="{00000000-493F-4FF7-84F8-046FFC5228FC}"/>
            </c:ext>
          </c:extLst>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606100556103411"/>
                  <c:y val="0.6455894883409606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93F-4FF7-84F8-046FFC5228FC}"/>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extLst>
            <c:ext xmlns:c16="http://schemas.microsoft.com/office/drawing/2014/chart" uri="{C3380CC4-5D6E-409C-BE32-E72D297353CC}">
              <c16:uniqueId val="{00000002-493F-4FF7-84F8-046FFC5228FC}"/>
            </c:ext>
          </c:extLst>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6777965620556832"/>
                  <c:y val="0.6424248339863480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93F-4FF7-84F8-046FFC5228FC}"/>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extLst>
            <c:ext xmlns:c16="http://schemas.microsoft.com/office/drawing/2014/chart" uri="{C3380CC4-5D6E-409C-BE32-E72D297353CC}">
              <c16:uniqueId val="{00000004-493F-4FF7-84F8-046FFC5228FC}"/>
            </c:ext>
          </c:extLst>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204115290976205"/>
                  <c:y val="0.5949550186671597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93F-4FF7-84F8-046FFC5228FC}"/>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extLst>
            <c:ext xmlns:c16="http://schemas.microsoft.com/office/drawing/2014/chart" uri="{C3380CC4-5D6E-409C-BE32-E72D297353CC}">
              <c16:uniqueId val="{00000006-493F-4FF7-84F8-046FFC5228FC}"/>
            </c:ext>
          </c:extLst>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8765102753307603"/>
                  <c:y val="0.56963778383025931"/>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93F-4FF7-84F8-046FFC5228FC}"/>
                </c:ext>
              </c:extLst>
            </c:dLbl>
            <c:dLbl>
              <c:idx val="8"/>
              <c:layout>
                <c:manualLayout>
                  <c:xMode val="edge"/>
                  <c:yMode val="edge"/>
                  <c:x val="0.363647718757864"/>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93F-4FF7-84F8-046FFC5228FC}"/>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extLst>
            <c:ext xmlns:c16="http://schemas.microsoft.com/office/drawing/2014/chart" uri="{C3380CC4-5D6E-409C-BE32-E72D297353CC}">
              <c16:uniqueId val="{00000009-493F-4FF7-84F8-046FFC5228FC}"/>
            </c:ext>
          </c:extLst>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2884549567361532"/>
                  <c:y val="0.5095093510926208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93F-4FF7-84F8-046FFC5228FC}"/>
                </c:ext>
              </c:extLst>
            </c:dLbl>
            <c:dLbl>
              <c:idx val="8"/>
              <c:layout>
                <c:manualLayout>
                  <c:xMode val="edge"/>
                  <c:yMode val="edge"/>
                  <c:x val="0.37643220887044515"/>
                  <c:y val="0.537991240284133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93F-4FF7-84F8-046FFC5228FC}"/>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extLst>
            <c:ext xmlns:c16="http://schemas.microsoft.com/office/drawing/2014/chart" uri="{C3380CC4-5D6E-409C-BE32-E72D297353CC}">
              <c16:uniqueId val="{0000000C-493F-4FF7-84F8-046FFC5228FC}"/>
            </c:ext>
          </c:extLst>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extLst>
            <c:ext xmlns:c16="http://schemas.microsoft.com/office/drawing/2014/chart" uri="{C3380CC4-5D6E-409C-BE32-E72D297353CC}">
              <c16:uniqueId val="{0000000D-493F-4FF7-84F8-046FFC5228FC}"/>
            </c:ext>
          </c:extLst>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340514412094531"/>
                  <c:y val="0.49368607931955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93F-4FF7-84F8-046FFC5228FC}"/>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extLst>
            <c:ext xmlns:c16="http://schemas.microsoft.com/office/drawing/2014/chart" uri="{C3380CC4-5D6E-409C-BE32-E72D297353CC}">
              <c16:uniqueId val="{0000000F-493F-4FF7-84F8-046FFC5228FC}"/>
            </c:ext>
          </c:extLst>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extLst>
            <c:ext xmlns:c16="http://schemas.microsoft.com/office/drawing/2014/chart" uri="{C3380CC4-5D6E-409C-BE32-E72D297353CC}">
              <c16:uniqueId val="{00000010-493F-4FF7-84F8-046FFC5228FC}"/>
            </c:ext>
          </c:extLst>
        </c:ser>
        <c:dLbls>
          <c:showLegendKey val="0"/>
          <c:showVal val="1"/>
          <c:showCatName val="0"/>
          <c:showSerName val="0"/>
          <c:showPercent val="0"/>
          <c:showBubbleSize val="0"/>
        </c:dLbls>
        <c:gapWidth val="110"/>
        <c:overlap val="50"/>
        <c:axId val="287620975"/>
        <c:axId val="1"/>
      </c:barChart>
      <c:catAx>
        <c:axId val="287620975"/>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87620975"/>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2.5317234836900415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extLst>
            <c:ext xmlns:c16="http://schemas.microsoft.com/office/drawing/2014/chart" uri="{C3380CC4-5D6E-409C-BE32-E72D297353CC}">
              <c16:uniqueId val="{00000001-3902-4D3E-9A37-24B05C133734}"/>
            </c:ext>
          </c:extLst>
        </c:ser>
        <c:dLbls>
          <c:showLegendKey val="0"/>
          <c:showVal val="0"/>
          <c:showCatName val="0"/>
          <c:showSerName val="0"/>
          <c:showPercent val="0"/>
          <c:showBubbleSize val="0"/>
        </c:dLbls>
        <c:marker val="1"/>
        <c:smooth val="0"/>
        <c:axId val="287622895"/>
        <c:axId val="1"/>
      </c:lineChart>
      <c:catAx>
        <c:axId val="287622895"/>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87622895"/>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D87B-4A13-A3CF-4F124323DFA8}"/>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D87B-4A13-A3CF-4F124323DFA8}"/>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D87B-4A13-A3CF-4F124323DFA8}"/>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D87B-4A13-A3CF-4F124323DFA8}"/>
                </c:ext>
              </c:extLst>
            </c:dLbl>
            <c:dLbl>
              <c:idx val="4"/>
              <c:layout>
                <c:manualLayout>
                  <c:xMode val="edge"/>
                  <c:yMode val="edge"/>
                  <c:x val="0.34705063387081581"/>
                  <c:y val="0.52114281391340678"/>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87B-4A13-A3CF-4F124323DFA8}"/>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D87B-4A13-A3CF-4F124323DFA8}"/>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D87B-4A13-A3CF-4F124323DFA8}"/>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D87B-4A13-A3CF-4F124323DFA8}"/>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D87B-4A13-A3CF-4F124323DFA8}"/>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D87B-4A13-A3CF-4F124323DFA8}"/>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extLst>
            <c:ext xmlns:c16="http://schemas.microsoft.com/office/drawing/2014/chart" uri="{C3380CC4-5D6E-409C-BE32-E72D297353CC}">
              <c16:uniqueId val="{0000000A-D87B-4A13-A3CF-4F124323DFA8}"/>
            </c:ext>
          </c:extLst>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D87B-4A13-A3CF-4F124323DFA8}"/>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D87B-4A13-A3CF-4F124323DFA8}"/>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D87B-4A13-A3CF-4F124323DFA8}"/>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D87B-4A13-A3CF-4F124323DFA8}"/>
                </c:ext>
              </c:extLst>
            </c:dLbl>
            <c:dLbl>
              <c:idx val="4"/>
              <c:layout>
                <c:manualLayout>
                  <c:xMode val="edge"/>
                  <c:yMode val="edge"/>
                  <c:x val="0.37665684908254415"/>
                  <c:y val="0.60565245941287815"/>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87B-4A13-A3CF-4F124323DFA8}"/>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D87B-4A13-A3CF-4F124323DFA8}"/>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D87B-4A13-A3CF-4F124323DFA8}"/>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D87B-4A13-A3CF-4F124323DFA8}"/>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extLst>
            <c:ext xmlns:c16="http://schemas.microsoft.com/office/drawing/2014/chart" uri="{C3380CC4-5D6E-409C-BE32-E72D297353CC}">
              <c16:uniqueId val="{00000013-D87B-4A13-A3CF-4F124323DFA8}"/>
            </c:ext>
          </c:extLst>
        </c:ser>
        <c:dLbls>
          <c:showLegendKey val="0"/>
          <c:showVal val="1"/>
          <c:showCatName val="0"/>
          <c:showSerName val="0"/>
          <c:showPercent val="0"/>
          <c:showBubbleSize val="0"/>
        </c:dLbls>
        <c:gapWidth val="150"/>
        <c:axId val="287625295"/>
        <c:axId val="1"/>
      </c:barChart>
      <c:catAx>
        <c:axId val="287625295"/>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87625295"/>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5.6339763666314248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173959802508232"/>
          <c:y val="4.0580964132864723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70EA-45CF-B28B-2B76AA75D338}"/>
            </c:ext>
          </c:extLst>
        </c:ser>
        <c:dLbls>
          <c:showLegendKey val="0"/>
          <c:showVal val="0"/>
          <c:showCatName val="0"/>
          <c:showSerName val="0"/>
          <c:showPercent val="0"/>
          <c:showBubbleSize val="0"/>
        </c:dLbls>
        <c:gapWidth val="150"/>
        <c:axId val="295683343"/>
        <c:axId val="1"/>
      </c:barChart>
      <c:catAx>
        <c:axId val="295683343"/>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95683343"/>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9192-4756-91CB-0A14DBF497EA}"/>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9192-4756-91CB-0A14DBF497EA}"/>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9192-4756-91CB-0A14DBF497EA}"/>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9192-4756-91CB-0A14DBF497EA}"/>
            </c:ext>
          </c:extLst>
        </c:ser>
        <c:dLbls>
          <c:showLegendKey val="0"/>
          <c:showVal val="0"/>
          <c:showCatName val="0"/>
          <c:showSerName val="0"/>
          <c:showPercent val="0"/>
          <c:showBubbleSize val="0"/>
        </c:dLbls>
        <c:marker val="1"/>
        <c:smooth val="0"/>
        <c:axId val="295685263"/>
        <c:axId val="1"/>
      </c:lineChart>
      <c:dateAx>
        <c:axId val="295685263"/>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95685263"/>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8167240183533084"/>
          <c:y val="0.17664358273073039"/>
          <c:w val="0.67002115172296328"/>
          <c:h val="0.56127073867667554"/>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[4]Chart!$AB$39:$AB$86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extLst>
            <c:ext xmlns:c16="http://schemas.microsoft.com/office/drawing/2014/chart" uri="{C3380CC4-5D6E-409C-BE32-E72D297353CC}">
              <c16:uniqueId val="{00000000-D82E-4F1F-B384-B9A4EB48709A}"/>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[4]Chart!$AC$39:$AC$86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extLst>
            <c:ext xmlns:c16="http://schemas.microsoft.com/office/drawing/2014/chart" uri="{C3380CC4-5D6E-409C-BE32-E72D297353CC}">
              <c16:uniqueId val="{00000002-D82E-4F1F-B384-B9A4EB48709A}"/>
            </c:ext>
          </c:extLst>
        </c:ser>
        <c:dLbls>
          <c:showLegendKey val="0"/>
          <c:showVal val="0"/>
          <c:showCatName val="0"/>
          <c:showSerName val="0"/>
          <c:showPercent val="0"/>
          <c:showBubbleSize val="0"/>
        </c:dLbls>
        <c:marker val="1"/>
        <c:smooth val="0"/>
        <c:axId val="295687183"/>
        <c:axId val="1"/>
      </c:lineChart>
      <c:catAx>
        <c:axId val="295687183"/>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5168092566398765"/>
              <c:y val="0.863274283345343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30485263471271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95687183"/>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09/10/2001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10'!$C$174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E159-4ED1-A244-9EF4A211147B}"/>
                </c:ext>
              </c:extLst>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E159-4ED1-A244-9EF4A211147B}"/>
                </c:ext>
              </c:extLst>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E159-4ED1-A244-9EF4A211147B}"/>
                </c:ext>
              </c:extLst>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E159-4ED1-A244-9EF4A211147B}"/>
                </c:ext>
              </c:extLst>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159-4ED1-A244-9EF4A211147B}"/>
                </c:ext>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E159-4ED1-A244-9EF4A211147B}"/>
                </c:ext>
              </c:extLst>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E159-4ED1-A244-9EF4A211147B}"/>
                </c:ext>
              </c:extLst>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E159-4ED1-A244-9EF4A211147B}"/>
                </c:ext>
              </c:extLst>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E159-4ED1-A244-9EF4A211147B}"/>
                </c:ext>
              </c:extLst>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E159-4ED1-A244-9EF4A211147B}"/>
                </c:ext>
              </c:extLst>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10'!$C$175:$C$184</c:f>
              <c:numCache>
                <c:formatCode>General</c:formatCode>
                <c:ptCount val="10"/>
                <c:pt idx="0">
                  <c:v>2</c:v>
                </c:pt>
                <c:pt idx="1">
                  <c:v>2</c:v>
                </c:pt>
                <c:pt idx="2">
                  <c:v>4</c:v>
                </c:pt>
                <c:pt idx="3">
                  <c:v>0</c:v>
                </c:pt>
                <c:pt idx="4">
                  <c:v>1</c:v>
                </c:pt>
                <c:pt idx="5">
                  <c:v>0</c:v>
                </c:pt>
                <c:pt idx="6">
                  <c:v>1</c:v>
                </c:pt>
                <c:pt idx="7">
                  <c:v>0</c:v>
                </c:pt>
                <c:pt idx="8">
                  <c:v>1</c:v>
                </c:pt>
                <c:pt idx="9">
                  <c:v>11</c:v>
                </c:pt>
              </c:numCache>
            </c:numRef>
          </c:val>
          <c:extLst>
            <c:ext xmlns:c16="http://schemas.microsoft.com/office/drawing/2014/chart" uri="{C3380CC4-5D6E-409C-BE32-E72D297353CC}">
              <c16:uniqueId val="{0000000A-E159-4ED1-A244-9EF4A211147B}"/>
            </c:ext>
          </c:extLst>
        </c:ser>
        <c:ser>
          <c:idx val="0"/>
          <c:order val="1"/>
          <c:tx>
            <c:strRef>
              <c:f>'Graph Data Sep 10'!$E$174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E159-4ED1-A244-9EF4A211147B}"/>
                </c:ext>
              </c:extLst>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E159-4ED1-A244-9EF4A211147B}"/>
                </c:ext>
              </c:extLst>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E159-4ED1-A244-9EF4A211147B}"/>
                </c:ext>
              </c:extLst>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E159-4ED1-A244-9EF4A211147B}"/>
                </c:ext>
              </c:extLst>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159-4ED1-A244-9EF4A211147B}"/>
                </c:ext>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E159-4ED1-A244-9EF4A211147B}"/>
                </c:ext>
              </c:extLst>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E159-4ED1-A244-9EF4A211147B}"/>
                </c:ext>
              </c:extLst>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E159-4ED1-A244-9EF4A211147B}"/>
                </c:ext>
              </c:extLst>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10'!$E$175:$E$182</c:f>
              <c:numCache>
                <c:formatCode>_(* #,##0_);_(* \(#,##0\);_(* "-"??_);_(@_)</c:formatCode>
                <c:ptCount val="8"/>
                <c:pt idx="0">
                  <c:v>3.3898305084745761</c:v>
                </c:pt>
                <c:pt idx="1">
                  <c:v>0.30441400304414001</c:v>
                </c:pt>
                <c:pt idx="2">
                  <c:v>9.5238095238095237</c:v>
                </c:pt>
                <c:pt idx="3">
                  <c:v>0</c:v>
                </c:pt>
                <c:pt idx="4">
                  <c:v>0.21459227467811159</c:v>
                </c:pt>
                <c:pt idx="5">
                  <c:v>0</c:v>
                </c:pt>
                <c:pt idx="6">
                  <c:v>11.111111111111111</c:v>
                </c:pt>
                <c:pt idx="7">
                  <c:v>0</c:v>
                </c:pt>
              </c:numCache>
            </c:numRef>
          </c:val>
          <c:extLst>
            <c:ext xmlns:c16="http://schemas.microsoft.com/office/drawing/2014/chart" uri="{C3380CC4-5D6E-409C-BE32-E72D297353CC}">
              <c16:uniqueId val="{00000013-E159-4ED1-A244-9EF4A211147B}"/>
            </c:ext>
          </c:extLst>
        </c:ser>
        <c:dLbls>
          <c:showLegendKey val="0"/>
          <c:showVal val="1"/>
          <c:showCatName val="0"/>
          <c:showSerName val="0"/>
          <c:showPercent val="0"/>
          <c:showBubbleSize val="0"/>
        </c:dLbls>
        <c:gapWidth val="150"/>
        <c:axId val="287705807"/>
        <c:axId val="1"/>
      </c:barChart>
      <c:catAx>
        <c:axId val="287705807"/>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87705807"/>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24648646604012484"/>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783F-40D7-B8DE-DEA668B6AC87}"/>
            </c:ext>
          </c:extLst>
        </c:ser>
        <c:dLbls>
          <c:showLegendKey val="0"/>
          <c:showVal val="0"/>
          <c:showCatName val="0"/>
          <c:showSerName val="0"/>
          <c:showPercent val="0"/>
          <c:showBubbleSize val="0"/>
        </c:dLbls>
        <c:gapWidth val="150"/>
        <c:axId val="287711087"/>
        <c:axId val="1"/>
      </c:barChart>
      <c:catAx>
        <c:axId val="287711087"/>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87711087"/>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448976530925493"/>
          <c:y val="0.13823999264680889"/>
          <c:w val="0.66215978104589868"/>
          <c:h val="0.56472507634441083"/>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FE17-4252-AD3B-D82854F6428A}"/>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FE17-4252-AD3B-D82854F6428A}"/>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FE17-4252-AD3B-D82854F6428A}"/>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FE17-4252-AD3B-D82854F6428A}"/>
            </c:ext>
          </c:extLst>
        </c:ser>
        <c:dLbls>
          <c:showLegendKey val="0"/>
          <c:showVal val="0"/>
          <c:showCatName val="0"/>
          <c:showSerName val="0"/>
          <c:showPercent val="0"/>
          <c:showBubbleSize val="0"/>
        </c:dLbls>
        <c:marker val="1"/>
        <c:smooth val="0"/>
        <c:axId val="287704847"/>
        <c:axId val="1"/>
      </c:lineChart>
      <c:dateAx>
        <c:axId val="287704847"/>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7704847"/>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Days DPR Completion Times</a:t>
            </a:r>
          </a:p>
        </c:rich>
      </c:tx>
      <c:layout>
        <c:manualLayout>
          <c:xMode val="edge"/>
          <c:yMode val="edge"/>
          <c:x val="0.35501120725619695"/>
          <c:y val="2.8490900440440385E-2"/>
        </c:manualLayout>
      </c:layout>
      <c:overlay val="0"/>
      <c:spPr>
        <a:noFill/>
        <a:ln w="25400">
          <a:noFill/>
        </a:ln>
      </c:spPr>
    </c:title>
    <c:autoTitleDeleted val="0"/>
    <c:plotArea>
      <c:layout>
        <c:manualLayout>
          <c:layoutTarget val="inner"/>
          <c:xMode val="edge"/>
          <c:yMode val="edge"/>
          <c:x val="0.16167177044061551"/>
          <c:y val="0.1709454026426423"/>
          <c:w val="0.69002178311767859"/>
          <c:h val="0.55557255858858745"/>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[1]Chart!$AB$52:$AB$101</c:f>
              <c:numCache>
                <c:formatCode>General</c:formatCode>
                <c:ptCount val="50"/>
                <c:pt idx="0">
                  <c:v>0.31944444444444448</c:v>
                </c:pt>
                <c:pt idx="1">
                  <c:v>0.31944444444444448</c:v>
                </c:pt>
                <c:pt idx="2">
                  <c:v>0.31944444444444398</c:v>
                </c:pt>
                <c:pt idx="3">
                  <c:v>0.31736111111111115</c:v>
                </c:pt>
                <c:pt idx="4">
                  <c:v>0.32013888888888892</c:v>
                </c:pt>
                <c:pt idx="5">
                  <c:v>0.3215277777777778</c:v>
                </c:pt>
                <c:pt idx="6">
                  <c:v>0.31805555555555554</c:v>
                </c:pt>
                <c:pt idx="7">
                  <c:v>0.32013888888888892</c:v>
                </c:pt>
                <c:pt idx="8">
                  <c:v>0.32013888888888892</c:v>
                </c:pt>
                <c:pt idx="9">
                  <c:v>0.31527777777777777</c:v>
                </c:pt>
                <c:pt idx="10">
                  <c:v>0.31388888888888888</c:v>
                </c:pt>
                <c:pt idx="11">
                  <c:v>0.31805555555555554</c:v>
                </c:pt>
                <c:pt idx="12">
                  <c:v>0.31666666666666665</c:v>
                </c:pt>
                <c:pt idx="13">
                  <c:v>0.31944444444444448</c:v>
                </c:pt>
                <c:pt idx="14">
                  <c:v>0.31944444444444448</c:v>
                </c:pt>
                <c:pt idx="15">
                  <c:v>0.31944444444444448</c:v>
                </c:pt>
                <c:pt idx="16">
                  <c:v>0.32291666666666669</c:v>
                </c:pt>
                <c:pt idx="17">
                  <c:v>0</c:v>
                </c:pt>
                <c:pt idx="18">
                  <c:v>0.31874999999999998</c:v>
                </c:pt>
                <c:pt idx="19">
                  <c:v>0.31805555555555554</c:v>
                </c:pt>
                <c:pt idx="20">
                  <c:v>0.32013888888888892</c:v>
                </c:pt>
                <c:pt idx="21">
                  <c:v>0.31944444444444448</c:v>
                </c:pt>
                <c:pt idx="22">
                  <c:v>0.31388888888888888</c:v>
                </c:pt>
                <c:pt idx="23">
                  <c:v>0.31527777777777777</c:v>
                </c:pt>
                <c:pt idx="24">
                  <c:v>0.31944444444444448</c:v>
                </c:pt>
                <c:pt idx="25">
                  <c:v>0.31944444444444448</c:v>
                </c:pt>
                <c:pt idx="26">
                  <c:v>0.32916666666666666</c:v>
                </c:pt>
                <c:pt idx="27">
                  <c:v>0.31736111111111115</c:v>
                </c:pt>
                <c:pt idx="28">
                  <c:v>0.30902777777777779</c:v>
                </c:pt>
                <c:pt idx="29">
                  <c:v>0.32430555555555557</c:v>
                </c:pt>
                <c:pt idx="30">
                  <c:v>0.33333333333333331</c:v>
                </c:pt>
                <c:pt idx="31">
                  <c:v>0.31944444444444448</c:v>
                </c:pt>
                <c:pt idx="32">
                  <c:v>0.31944444444444448</c:v>
                </c:pt>
                <c:pt idx="33">
                  <c:v>0.32430555555555557</c:v>
                </c:pt>
                <c:pt idx="34">
                  <c:v>0.31944444444444448</c:v>
                </c:pt>
                <c:pt idx="35">
                  <c:v>0.31944444444444448</c:v>
                </c:pt>
                <c:pt idx="36">
                  <c:v>0.31944444444444448</c:v>
                </c:pt>
                <c:pt idx="37">
                  <c:v>0.31666666666666665</c:v>
                </c:pt>
                <c:pt idx="38">
                  <c:v>0.31944444444444448</c:v>
                </c:pt>
                <c:pt idx="39">
                  <c:v>0.31736111111111115</c:v>
                </c:pt>
                <c:pt idx="40">
                  <c:v>0.31944444444444448</c:v>
                </c:pt>
                <c:pt idx="41">
                  <c:v>0.32291666666666669</c:v>
                </c:pt>
                <c:pt idx="42">
                  <c:v>0.31944444444444448</c:v>
                </c:pt>
                <c:pt idx="43">
                  <c:v>0.31805555555555554</c:v>
                </c:pt>
                <c:pt idx="44">
                  <c:v>0.32291666666666669</c:v>
                </c:pt>
                <c:pt idx="45">
                  <c:v>0.31944444444444448</c:v>
                </c:pt>
                <c:pt idx="46">
                  <c:v>0.31944444444444448</c:v>
                </c:pt>
                <c:pt idx="47">
                  <c:v>0.31944444444444448</c:v>
                </c:pt>
                <c:pt idx="48">
                  <c:v>0.31944444444444448</c:v>
                </c:pt>
                <c:pt idx="49">
                  <c:v>0.31736111111111115</c:v>
                </c:pt>
              </c:numCache>
            </c:numRef>
          </c:val>
          <c:smooth val="0"/>
          <c:extLst>
            <c:ext xmlns:c16="http://schemas.microsoft.com/office/drawing/2014/chart" uri="{C3380CC4-5D6E-409C-BE32-E72D297353CC}">
              <c16:uniqueId val="{00000000-5731-4588-8D7E-E1D713F148DB}"/>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[1]Chart!$AC$52:$AC$101</c:f>
              <c:numCache>
                <c:formatCode>General</c:formatCode>
                <c:ptCount val="50"/>
                <c:pt idx="0">
                  <c:v>0.72361111111111109</c:v>
                </c:pt>
                <c:pt idx="1">
                  <c:v>0.66111111111111109</c:v>
                </c:pt>
                <c:pt idx="2">
                  <c:v>0.69374999999999998</c:v>
                </c:pt>
                <c:pt idx="3">
                  <c:v>0.63541666666666663</c:v>
                </c:pt>
                <c:pt idx="4">
                  <c:v>0.69513888888888886</c:v>
                </c:pt>
                <c:pt idx="5">
                  <c:v>0.6958333333333333</c:v>
                </c:pt>
                <c:pt idx="6">
                  <c:v>0.68888888888888899</c:v>
                </c:pt>
                <c:pt idx="7">
                  <c:v>0.60833333333333328</c:v>
                </c:pt>
                <c:pt idx="8">
                  <c:v>0.68888888888888899</c:v>
                </c:pt>
                <c:pt idx="9">
                  <c:v>0.70972222222222225</c:v>
                </c:pt>
                <c:pt idx="10">
                  <c:v>0.68888888888888899</c:v>
                </c:pt>
                <c:pt idx="11">
                  <c:v>0.65416666666666667</c:v>
                </c:pt>
                <c:pt idx="12">
                  <c:v>0.72013888888888899</c:v>
                </c:pt>
                <c:pt idx="13">
                  <c:v>0.85486111111111107</c:v>
                </c:pt>
                <c:pt idx="15">
                  <c:v>0.77986111111111101</c:v>
                </c:pt>
                <c:pt idx="17">
                  <c:v>0</c:v>
                </c:pt>
                <c:pt idx="19">
                  <c:v>0.71736111111111101</c:v>
                </c:pt>
                <c:pt idx="20">
                  <c:v>0.78819444444444453</c:v>
                </c:pt>
                <c:pt idx="21">
                  <c:v>0.78125</c:v>
                </c:pt>
                <c:pt idx="22">
                  <c:v>0.6</c:v>
                </c:pt>
                <c:pt idx="23">
                  <c:v>0.70833333333333337</c:v>
                </c:pt>
                <c:pt idx="24">
                  <c:v>0.6645833333333333</c:v>
                </c:pt>
                <c:pt idx="25">
                  <c:v>0.71666666666666667</c:v>
                </c:pt>
                <c:pt idx="26">
                  <c:v>0.67847222222222225</c:v>
                </c:pt>
                <c:pt idx="27">
                  <c:v>0.72291666666666676</c:v>
                </c:pt>
                <c:pt idx="28">
                  <c:v>0.7270833333333333</c:v>
                </c:pt>
                <c:pt idx="29">
                  <c:v>0.67013888888888884</c:v>
                </c:pt>
                <c:pt idx="30">
                  <c:v>0.72152777777777777</c:v>
                </c:pt>
                <c:pt idx="31">
                  <c:v>0.69097222222222221</c:v>
                </c:pt>
                <c:pt idx="32">
                  <c:v>0.66666666666666663</c:v>
                </c:pt>
                <c:pt idx="33">
                  <c:v>0.7597222222222223</c:v>
                </c:pt>
                <c:pt idx="34">
                  <c:v>0.70833333333333337</c:v>
                </c:pt>
                <c:pt idx="35">
                  <c:v>0.7</c:v>
                </c:pt>
                <c:pt idx="36">
                  <c:v>0.7284722222222223</c:v>
                </c:pt>
                <c:pt idx="37">
                  <c:v>0.73958333333333337</c:v>
                </c:pt>
                <c:pt idx="38">
                  <c:v>0.73958333333333337</c:v>
                </c:pt>
                <c:pt idx="39">
                  <c:v>0.70416666666666661</c:v>
                </c:pt>
                <c:pt idx="41">
                  <c:v>0.61736111111111114</c:v>
                </c:pt>
                <c:pt idx="42">
                  <c:v>0.72499999999999998</c:v>
                </c:pt>
                <c:pt idx="43">
                  <c:v>0.72569444444444453</c:v>
                </c:pt>
                <c:pt idx="44">
                  <c:v>0.6694444444444444</c:v>
                </c:pt>
                <c:pt idx="45">
                  <c:v>0.68472222222222223</c:v>
                </c:pt>
                <c:pt idx="47">
                  <c:v>0.75208333333333333</c:v>
                </c:pt>
                <c:pt idx="48">
                  <c:v>0.70208333333333339</c:v>
                </c:pt>
                <c:pt idx="49">
                  <c:v>0.74791666666666667</c:v>
                </c:pt>
              </c:numCache>
            </c:numRef>
          </c:val>
          <c:smooth val="0"/>
          <c:extLst>
            <c:ext xmlns:c16="http://schemas.microsoft.com/office/drawing/2014/chart" uri="{C3380CC4-5D6E-409C-BE32-E72D297353CC}">
              <c16:uniqueId val="{00000002-5731-4588-8D7E-E1D713F148DB}"/>
            </c:ext>
          </c:extLst>
        </c:ser>
        <c:dLbls>
          <c:showLegendKey val="0"/>
          <c:showVal val="0"/>
          <c:showCatName val="0"/>
          <c:showSerName val="0"/>
          <c:showPercent val="0"/>
          <c:showBubbleSize val="0"/>
        </c:dLbls>
        <c:marker val="1"/>
        <c:smooth val="0"/>
        <c:axId val="287706767"/>
        <c:axId val="1"/>
      </c:lineChart>
      <c:catAx>
        <c:axId val="287706767"/>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4501404853241588"/>
              <c:y val="0.851877923169167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96305364580579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7706767"/>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10'!$AD$15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10'!$X$15:$AC$15</c:f>
              <c:numCache>
                <c:formatCode>General</c:formatCode>
                <c:ptCount val="6"/>
                <c:pt idx="1">
                  <c:v>3</c:v>
                </c:pt>
                <c:pt idx="2">
                  <c:v>1</c:v>
                </c:pt>
                <c:pt idx="4">
                  <c:v>3</c:v>
                </c:pt>
                <c:pt idx="5">
                  <c:v>2</c:v>
                </c:pt>
              </c:numCache>
            </c:numRef>
          </c:val>
          <c:extLst>
            <c:ext xmlns:c16="http://schemas.microsoft.com/office/drawing/2014/chart" uri="{C3380CC4-5D6E-409C-BE32-E72D297353CC}">
              <c16:uniqueId val="{00000000-1666-42D0-BC0D-3FB276F209DC}"/>
            </c:ext>
          </c:extLst>
        </c:ser>
        <c:ser>
          <c:idx val="1"/>
          <c:order val="1"/>
          <c:tx>
            <c:strRef>
              <c:f>'Graph Data Sep 10'!$AD$16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8475044360672115E-2"/>
                  <c:y val="0.68325377317592784"/>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666-42D0-BC0D-3FB276F209DC}"/>
                </c:ext>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10'!$X$16:$AC$16</c:f>
              <c:numCache>
                <c:formatCode>General</c:formatCode>
                <c:ptCount val="6"/>
                <c:pt idx="0">
                  <c:v>14</c:v>
                </c:pt>
                <c:pt idx="1">
                  <c:v>3</c:v>
                </c:pt>
                <c:pt idx="2">
                  <c:v>8</c:v>
                </c:pt>
                <c:pt idx="3">
                  <c:v>2</c:v>
                </c:pt>
                <c:pt idx="4">
                  <c:v>9</c:v>
                </c:pt>
                <c:pt idx="5">
                  <c:v>17</c:v>
                </c:pt>
              </c:numCache>
            </c:numRef>
          </c:val>
          <c:extLst>
            <c:ext xmlns:c16="http://schemas.microsoft.com/office/drawing/2014/chart" uri="{C3380CC4-5D6E-409C-BE32-E72D297353CC}">
              <c16:uniqueId val="{00000002-1666-42D0-BC0D-3FB276F209DC}"/>
            </c:ext>
          </c:extLst>
        </c:ser>
        <c:ser>
          <c:idx val="2"/>
          <c:order val="2"/>
          <c:tx>
            <c:strRef>
              <c:f>'Graph Data Sep 10'!$AD$17</c:f>
              <c:strCache>
                <c:ptCount val="1"/>
                <c:pt idx="0">
                  <c:v>EBS</c:v>
                </c:pt>
              </c:strCache>
            </c:strRef>
          </c:tx>
          <c:spPr>
            <a:solidFill>
              <a:srgbClr val="FFFFCC"/>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10'!$X$17:$AC$17</c:f>
              <c:numCache>
                <c:formatCode>General</c:formatCode>
                <c:ptCount val="6"/>
              </c:numCache>
            </c:numRef>
          </c:val>
          <c:extLst>
            <c:ext xmlns:c16="http://schemas.microsoft.com/office/drawing/2014/chart" uri="{C3380CC4-5D6E-409C-BE32-E72D297353CC}">
              <c16:uniqueId val="{00000003-1666-42D0-BC0D-3FB276F209DC}"/>
            </c:ext>
          </c:extLst>
        </c:ser>
        <c:ser>
          <c:idx val="3"/>
          <c:order val="3"/>
          <c:tx>
            <c:strRef>
              <c:f>'Graph Data Sep 10'!$AD$18</c:f>
              <c:strCache>
                <c:ptCount val="1"/>
                <c:pt idx="0">
                  <c:v>EEL</c:v>
                </c:pt>
              </c:strCache>
            </c:strRef>
          </c:tx>
          <c:spPr>
            <a:solidFill>
              <a:srgbClr val="CCFFFF"/>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10'!$X$18:$AC$18</c:f>
              <c:numCache>
                <c:formatCode>General</c:formatCode>
                <c:ptCount val="6"/>
              </c:numCache>
            </c:numRef>
          </c:val>
          <c:extLst>
            <c:ext xmlns:c16="http://schemas.microsoft.com/office/drawing/2014/chart" uri="{C3380CC4-5D6E-409C-BE32-E72D297353CC}">
              <c16:uniqueId val="{00000004-1666-42D0-BC0D-3FB276F209DC}"/>
            </c:ext>
          </c:extLst>
        </c:ser>
        <c:ser>
          <c:idx val="4"/>
          <c:order val="4"/>
          <c:tx>
            <c:strRef>
              <c:f>'Graph Data Sep 10'!$AD$19</c:f>
              <c:strCache>
                <c:ptCount val="1"/>
                <c:pt idx="0">
                  <c:v>EES</c:v>
                </c:pt>
              </c:strCache>
            </c:strRef>
          </c:tx>
          <c:spPr>
            <a:solidFill>
              <a:srgbClr val="660066"/>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10'!$X$19:$AC$19</c:f>
              <c:numCache>
                <c:formatCode>General</c:formatCode>
                <c:ptCount val="6"/>
              </c:numCache>
            </c:numRef>
          </c:val>
          <c:extLst>
            <c:ext xmlns:c16="http://schemas.microsoft.com/office/drawing/2014/chart" uri="{C3380CC4-5D6E-409C-BE32-E72D297353CC}">
              <c16:uniqueId val="{00000005-1666-42D0-BC0D-3FB276F209DC}"/>
            </c:ext>
          </c:extLst>
        </c:ser>
        <c:ser>
          <c:idx val="5"/>
          <c:order val="5"/>
          <c:tx>
            <c:strRef>
              <c:f>'Graph Data Sep 10'!$AD$20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10'!$X$20:$AC$20</c:f>
              <c:numCache>
                <c:formatCode>General</c:formatCode>
                <c:ptCount val="6"/>
                <c:pt idx="0">
                  <c:v>6</c:v>
                </c:pt>
                <c:pt idx="1">
                  <c:v>7</c:v>
                </c:pt>
                <c:pt idx="2">
                  <c:v>3</c:v>
                </c:pt>
                <c:pt idx="3">
                  <c:v>11</c:v>
                </c:pt>
                <c:pt idx="4">
                  <c:v>1</c:v>
                </c:pt>
                <c:pt idx="5">
                  <c:v>17</c:v>
                </c:pt>
              </c:numCache>
            </c:numRef>
          </c:val>
          <c:extLst>
            <c:ext xmlns:c16="http://schemas.microsoft.com/office/drawing/2014/chart" uri="{C3380CC4-5D6E-409C-BE32-E72D297353CC}">
              <c16:uniqueId val="{00000006-1666-42D0-BC0D-3FB276F209DC}"/>
            </c:ext>
          </c:extLst>
        </c:ser>
        <c:dLbls>
          <c:showLegendKey val="0"/>
          <c:showVal val="0"/>
          <c:showCatName val="0"/>
          <c:showSerName val="0"/>
          <c:showPercent val="0"/>
          <c:showBubbleSize val="0"/>
        </c:dLbls>
        <c:gapWidth val="0"/>
        <c:overlap val="90"/>
        <c:axId val="288068975"/>
        <c:axId val="1"/>
      </c:barChart>
      <c:dateAx>
        <c:axId val="288068975"/>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88068975"/>
        <c:crossesAt val="37104"/>
        <c:crossBetween val="between"/>
      </c:valAx>
      <c:spPr>
        <a:solidFill>
          <a:srgbClr val="FFFFFF"/>
        </a:solidFill>
        <a:ln w="12700">
          <a:solidFill>
            <a:srgbClr val="808080"/>
          </a:solidFill>
          <a:prstDash val="solid"/>
        </a:ln>
      </c:spPr>
    </c:plotArea>
    <c:legend>
      <c:legendPos val="r"/>
      <c:layout>
        <c:manualLayout>
          <c:xMode val="edge"/>
          <c:yMode val="edge"/>
          <c:x val="0.88457755365362367"/>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04'!$A$2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04'!$S$2:$AB$2</c:f>
              <c:numCache>
                <c:formatCode>General</c:formatCode>
                <c:ptCount val="10"/>
              </c:numCache>
            </c:numRef>
          </c:val>
          <c:extLst>
            <c:ext xmlns:c16="http://schemas.microsoft.com/office/drawing/2014/chart" uri="{C3380CC4-5D6E-409C-BE32-E72D297353CC}">
              <c16:uniqueId val="{00000000-0F0D-4844-A445-DEA90DC552D0}"/>
            </c:ext>
          </c:extLst>
        </c:ser>
        <c:ser>
          <c:idx val="1"/>
          <c:order val="1"/>
          <c:tx>
            <c:strRef>
              <c:f>'Graph Data Sep 04'!$A$3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0D-4844-A445-DEA90DC552D0}"/>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04'!$S$3:$AB$3</c:f>
              <c:numCache>
                <c:formatCode>General</c:formatCode>
                <c:ptCount val="10"/>
                <c:pt idx="1">
                  <c:v>1</c:v>
                </c:pt>
              </c:numCache>
            </c:numRef>
          </c:val>
          <c:extLst>
            <c:ext xmlns:c16="http://schemas.microsoft.com/office/drawing/2014/chart" uri="{C3380CC4-5D6E-409C-BE32-E72D297353CC}">
              <c16:uniqueId val="{00000002-0F0D-4844-A445-DEA90DC552D0}"/>
            </c:ext>
          </c:extLst>
        </c:ser>
        <c:ser>
          <c:idx val="2"/>
          <c:order val="2"/>
          <c:tx>
            <c:strRef>
              <c:f>'Graph Data Sep 04'!$A$4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0D-4844-A445-DEA90DC552D0}"/>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04'!$S$4:$AB$4</c:f>
              <c:numCache>
                <c:formatCode>General</c:formatCode>
                <c:ptCount val="10"/>
                <c:pt idx="0">
                  <c:v>5</c:v>
                </c:pt>
                <c:pt idx="4">
                  <c:v>17</c:v>
                </c:pt>
                <c:pt idx="5">
                  <c:v>12</c:v>
                </c:pt>
                <c:pt idx="6">
                  <c:v>5</c:v>
                </c:pt>
                <c:pt idx="7">
                  <c:v>4</c:v>
                </c:pt>
                <c:pt idx="8">
                  <c:v>8</c:v>
                </c:pt>
                <c:pt idx="9">
                  <c:v>11</c:v>
                </c:pt>
              </c:numCache>
            </c:numRef>
          </c:val>
          <c:extLst>
            <c:ext xmlns:c16="http://schemas.microsoft.com/office/drawing/2014/chart" uri="{C3380CC4-5D6E-409C-BE32-E72D297353CC}">
              <c16:uniqueId val="{00000004-0F0D-4844-A445-DEA90DC552D0}"/>
            </c:ext>
          </c:extLst>
        </c:ser>
        <c:ser>
          <c:idx val="3"/>
          <c:order val="3"/>
          <c:tx>
            <c:strRef>
              <c:f>'Graph Data Sep 04'!$A$5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F0D-4844-A445-DEA90DC552D0}"/>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04'!$S$5:$AB$5</c:f>
              <c:numCache>
                <c:formatCode>General</c:formatCode>
                <c:ptCount val="10"/>
                <c:pt idx="0">
                  <c:v>1</c:v>
                </c:pt>
                <c:pt idx="1">
                  <c:v>12</c:v>
                </c:pt>
                <c:pt idx="2">
                  <c:v>9</c:v>
                </c:pt>
                <c:pt idx="3">
                  <c:v>9</c:v>
                </c:pt>
                <c:pt idx="4">
                  <c:v>4</c:v>
                </c:pt>
                <c:pt idx="5">
                  <c:v>5</c:v>
                </c:pt>
                <c:pt idx="6">
                  <c:v>5</c:v>
                </c:pt>
                <c:pt idx="7">
                  <c:v>3</c:v>
                </c:pt>
                <c:pt idx="8">
                  <c:v>6</c:v>
                </c:pt>
                <c:pt idx="9">
                  <c:v>4</c:v>
                </c:pt>
              </c:numCache>
            </c:numRef>
          </c:val>
          <c:extLst>
            <c:ext xmlns:c16="http://schemas.microsoft.com/office/drawing/2014/chart" uri="{C3380CC4-5D6E-409C-BE32-E72D297353CC}">
              <c16:uniqueId val="{00000006-0F0D-4844-A445-DEA90DC552D0}"/>
            </c:ext>
          </c:extLst>
        </c:ser>
        <c:ser>
          <c:idx val="4"/>
          <c:order val="4"/>
          <c:tx>
            <c:strRef>
              <c:f>'Graph Data Sep 04'!$A$6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605617025284648"/>
                  <c:y val="0.50154496641839941"/>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F0D-4844-A445-DEA90DC552D0}"/>
                </c:ext>
              </c:extLst>
            </c:dLbl>
            <c:dLbl>
              <c:idx val="8"/>
              <c:layout>
                <c:manualLayout>
                  <c:xMode val="edge"/>
                  <c:yMode val="edge"/>
                  <c:x val="0.61804009115701364"/>
                  <c:y val="0.44649734815296532"/>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F0D-4844-A445-DEA90DC552D0}"/>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04'!$S$6:$AB$6</c:f>
              <c:numCache>
                <c:formatCode>General</c:formatCode>
                <c:ptCount val="10"/>
                <c:pt idx="1">
                  <c:v>5</c:v>
                </c:pt>
                <c:pt idx="2">
                  <c:v>5</c:v>
                </c:pt>
                <c:pt idx="3">
                  <c:v>5</c:v>
                </c:pt>
                <c:pt idx="4">
                  <c:v>1</c:v>
                </c:pt>
                <c:pt idx="5">
                  <c:v>1</c:v>
                </c:pt>
                <c:pt idx="6">
                  <c:v>2</c:v>
                </c:pt>
                <c:pt idx="8">
                  <c:v>1</c:v>
                </c:pt>
              </c:numCache>
            </c:numRef>
          </c:val>
          <c:extLst>
            <c:ext xmlns:c16="http://schemas.microsoft.com/office/drawing/2014/chart" uri="{C3380CC4-5D6E-409C-BE32-E72D297353CC}">
              <c16:uniqueId val="{00000009-0F0D-4844-A445-DEA90DC552D0}"/>
            </c:ext>
          </c:extLst>
        </c:ser>
        <c:ser>
          <c:idx val="5"/>
          <c:order val="5"/>
          <c:tx>
            <c:strRef>
              <c:f>'Graph Data Sep 04'!$A$7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093166384271054"/>
                  <c:y val="0.5596507856985798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F0D-4844-A445-DEA90DC552D0}"/>
                </c:ext>
              </c:extLst>
            </c:dLbl>
            <c:dLbl>
              <c:idx val="8"/>
              <c:layout>
                <c:manualLayout>
                  <c:xMode val="edge"/>
                  <c:yMode val="edge"/>
                  <c:x val="0.63199992894495449"/>
                  <c:y val="0.415915338005501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F0D-4844-A445-DEA90DC552D0}"/>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04'!$S$7:$AB$7</c:f>
              <c:numCache>
                <c:formatCode>General</c:formatCode>
                <c:ptCount val="10"/>
                <c:pt idx="0">
                  <c:v>1</c:v>
                </c:pt>
                <c:pt idx="1">
                  <c:v>3</c:v>
                </c:pt>
                <c:pt idx="4">
                  <c:v>2</c:v>
                </c:pt>
                <c:pt idx="5">
                  <c:v>1</c:v>
                </c:pt>
                <c:pt idx="6">
                  <c:v>2</c:v>
                </c:pt>
                <c:pt idx="8">
                  <c:v>3</c:v>
                </c:pt>
                <c:pt idx="9">
                  <c:v>1</c:v>
                </c:pt>
              </c:numCache>
            </c:numRef>
          </c:val>
          <c:extLst>
            <c:ext xmlns:c16="http://schemas.microsoft.com/office/drawing/2014/chart" uri="{C3380CC4-5D6E-409C-BE32-E72D297353CC}">
              <c16:uniqueId val="{0000000C-0F0D-4844-A445-DEA90DC552D0}"/>
            </c:ext>
          </c:extLst>
        </c:ser>
        <c:ser>
          <c:idx val="6"/>
          <c:order val="6"/>
          <c:tx>
            <c:strRef>
              <c:f>'Graph Data Sep 04'!$A$8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04'!$S$8:$AB$8</c:f>
              <c:numCache>
                <c:formatCode>General</c:formatCode>
                <c:ptCount val="10"/>
                <c:pt idx="1">
                  <c:v>2</c:v>
                </c:pt>
                <c:pt idx="3">
                  <c:v>2</c:v>
                </c:pt>
                <c:pt idx="5">
                  <c:v>1</c:v>
                </c:pt>
                <c:pt idx="6">
                  <c:v>1</c:v>
                </c:pt>
                <c:pt idx="7">
                  <c:v>3</c:v>
                </c:pt>
                <c:pt idx="8">
                  <c:v>2</c:v>
                </c:pt>
              </c:numCache>
            </c:numRef>
          </c:val>
          <c:extLst>
            <c:ext xmlns:c16="http://schemas.microsoft.com/office/drawing/2014/chart" uri="{C3380CC4-5D6E-409C-BE32-E72D297353CC}">
              <c16:uniqueId val="{0000000D-0F0D-4844-A445-DEA90DC552D0}"/>
            </c:ext>
          </c:extLst>
        </c:ser>
        <c:ser>
          <c:idx val="7"/>
          <c:order val="7"/>
          <c:tx>
            <c:strRef>
              <c:f>'Graph Data Sep 04'!$A$9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F0D-4844-A445-DEA90DC552D0}"/>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04'!$S$9:$AB$9</c:f>
              <c:numCache>
                <c:formatCode>General</c:formatCode>
                <c:ptCount val="10"/>
                <c:pt idx="3">
                  <c:v>2</c:v>
                </c:pt>
                <c:pt idx="4">
                  <c:v>3</c:v>
                </c:pt>
                <c:pt idx="5">
                  <c:v>3</c:v>
                </c:pt>
                <c:pt idx="6">
                  <c:v>2</c:v>
                </c:pt>
                <c:pt idx="7">
                  <c:v>3</c:v>
                </c:pt>
                <c:pt idx="8">
                  <c:v>2</c:v>
                </c:pt>
                <c:pt idx="9">
                  <c:v>1</c:v>
                </c:pt>
              </c:numCache>
            </c:numRef>
          </c:val>
          <c:extLst>
            <c:ext xmlns:c16="http://schemas.microsoft.com/office/drawing/2014/chart" uri="{C3380CC4-5D6E-409C-BE32-E72D297353CC}">
              <c16:uniqueId val="{0000000F-0F0D-4844-A445-DEA90DC552D0}"/>
            </c:ext>
          </c:extLst>
        </c:ser>
        <c:ser>
          <c:idx val="8"/>
          <c:order val="8"/>
          <c:tx>
            <c:strRef>
              <c:f>'Graph Data Sep 04'!$A$10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04'!$S$10:$AB$10</c:f>
              <c:numCache>
                <c:formatCode>General</c:formatCode>
                <c:ptCount val="10"/>
                <c:pt idx="0">
                  <c:v>1</c:v>
                </c:pt>
                <c:pt idx="2">
                  <c:v>1</c:v>
                </c:pt>
                <c:pt idx="3">
                  <c:v>1</c:v>
                </c:pt>
                <c:pt idx="4">
                  <c:v>2</c:v>
                </c:pt>
                <c:pt idx="5">
                  <c:v>1</c:v>
                </c:pt>
                <c:pt idx="7">
                  <c:v>1</c:v>
                </c:pt>
                <c:pt idx="8">
                  <c:v>1</c:v>
                </c:pt>
                <c:pt idx="9">
                  <c:v>1</c:v>
                </c:pt>
              </c:numCache>
            </c:numRef>
          </c:val>
          <c:extLst>
            <c:ext xmlns:c16="http://schemas.microsoft.com/office/drawing/2014/chart" uri="{C3380CC4-5D6E-409C-BE32-E72D297353CC}">
              <c16:uniqueId val="{00000010-0F0D-4844-A445-DEA90DC552D0}"/>
            </c:ext>
          </c:extLst>
        </c:ser>
        <c:dLbls>
          <c:showLegendKey val="0"/>
          <c:showVal val="1"/>
          <c:showCatName val="0"/>
          <c:showSerName val="0"/>
          <c:showPercent val="0"/>
          <c:showBubbleSize val="0"/>
        </c:dLbls>
        <c:gapWidth val="110"/>
        <c:overlap val="50"/>
        <c:axId val="296825951"/>
        <c:axId val="1"/>
      </c:barChart>
      <c:catAx>
        <c:axId val="296825951"/>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96825951"/>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8.2571427398151112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04'!$S$12:$AB$12</c:f>
              <c:numCache>
                <c:formatCode>m/d/yyyy</c:formatCode>
                <c:ptCount val="10"/>
                <c:pt idx="0">
                  <c:v>37074</c:v>
                </c:pt>
                <c:pt idx="1">
                  <c:v>37081</c:v>
                </c:pt>
                <c:pt idx="2">
                  <c:v>37088</c:v>
                </c:pt>
                <c:pt idx="3">
                  <c:v>37095</c:v>
                </c:pt>
                <c:pt idx="4">
                  <c:v>37102</c:v>
                </c:pt>
                <c:pt idx="5">
                  <c:v>37109</c:v>
                </c:pt>
                <c:pt idx="6">
                  <c:v>37116</c:v>
                </c:pt>
                <c:pt idx="7">
                  <c:v>37123</c:v>
                </c:pt>
                <c:pt idx="8">
                  <c:v>37130</c:v>
                </c:pt>
                <c:pt idx="9">
                  <c:v>37138</c:v>
                </c:pt>
              </c:numCache>
            </c:numRef>
          </c:cat>
          <c:val>
            <c:numRef>
              <c:f>'Graph Data Sep 04'!$S$11:$AB$11</c:f>
              <c:numCache>
                <c:formatCode>General</c:formatCode>
                <c:ptCount val="10"/>
                <c:pt idx="0">
                  <c:v>8</c:v>
                </c:pt>
                <c:pt idx="1">
                  <c:v>23</c:v>
                </c:pt>
                <c:pt idx="2">
                  <c:v>15</c:v>
                </c:pt>
                <c:pt idx="3">
                  <c:v>19</c:v>
                </c:pt>
                <c:pt idx="4">
                  <c:v>29</c:v>
                </c:pt>
                <c:pt idx="5">
                  <c:v>24</c:v>
                </c:pt>
                <c:pt idx="6">
                  <c:v>17</c:v>
                </c:pt>
                <c:pt idx="7">
                  <c:v>14</c:v>
                </c:pt>
                <c:pt idx="8">
                  <c:v>23</c:v>
                </c:pt>
                <c:pt idx="9">
                  <c:v>18</c:v>
                </c:pt>
              </c:numCache>
            </c:numRef>
          </c:val>
          <c:smooth val="0"/>
          <c:extLst>
            <c:ext xmlns:c16="http://schemas.microsoft.com/office/drawing/2014/chart" uri="{C3380CC4-5D6E-409C-BE32-E72D297353CC}">
              <c16:uniqueId val="{00000001-D665-4254-BBFA-9A0521804976}"/>
            </c:ext>
          </c:extLst>
        </c:ser>
        <c:dLbls>
          <c:showLegendKey val="0"/>
          <c:showVal val="0"/>
          <c:showCatName val="0"/>
          <c:showSerName val="0"/>
          <c:showPercent val="0"/>
          <c:showBubbleSize val="0"/>
        </c:dLbls>
        <c:marker val="1"/>
        <c:smooth val="0"/>
        <c:axId val="296826431"/>
        <c:axId val="1"/>
      </c:lineChart>
      <c:catAx>
        <c:axId val="296826431"/>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96826431"/>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40961" name="Chart 1">
          <a:extLst>
            <a:ext uri="{FF2B5EF4-FFF2-40B4-BE49-F238E27FC236}">
              <a16:creationId xmlns:a16="http://schemas.microsoft.com/office/drawing/2014/main" id="{BB874039-1DB4-AAC6-42B0-4A8566992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40962" name="Chart 2">
          <a:extLst>
            <a:ext uri="{FF2B5EF4-FFF2-40B4-BE49-F238E27FC236}">
              <a16:creationId xmlns:a16="http://schemas.microsoft.com/office/drawing/2014/main" id="{AF3C090D-C9A0-0D37-16ED-EA1CF04C6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40963" name="Chart 3">
          <a:extLst>
            <a:ext uri="{FF2B5EF4-FFF2-40B4-BE49-F238E27FC236}">
              <a16:creationId xmlns:a16="http://schemas.microsoft.com/office/drawing/2014/main" id="{2F04F9AF-45EA-8963-0DB7-905146D74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40964" name="Chart 4">
          <a:extLst>
            <a:ext uri="{FF2B5EF4-FFF2-40B4-BE49-F238E27FC236}">
              <a16:creationId xmlns:a16="http://schemas.microsoft.com/office/drawing/2014/main" id="{A79EC7A6-F66E-63F1-6A4D-661243EAC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40965" name="Chart 5">
          <a:extLst>
            <a:ext uri="{FF2B5EF4-FFF2-40B4-BE49-F238E27FC236}">
              <a16:creationId xmlns:a16="http://schemas.microsoft.com/office/drawing/2014/main" id="{05EE7CD5-FD10-A24C-F912-D03574593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40966" name="AutoShape 6">
          <a:extLst>
            <a:ext uri="{FF2B5EF4-FFF2-40B4-BE49-F238E27FC236}">
              <a16:creationId xmlns:a16="http://schemas.microsoft.com/office/drawing/2014/main" id="{1CE3DD55-83F7-B7C0-2594-5A69DBAA4B95}"/>
            </a:ext>
          </a:extLst>
        </xdr:cNvPr>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40967" name="Chart 7">
          <a:extLst>
            <a:ext uri="{FF2B5EF4-FFF2-40B4-BE49-F238E27FC236}">
              <a16:creationId xmlns:a16="http://schemas.microsoft.com/office/drawing/2014/main" id="{4FEED5B3-4389-4A7A-1159-3879D9C48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40968" name="Chart 8">
          <a:extLst>
            <a:ext uri="{FF2B5EF4-FFF2-40B4-BE49-F238E27FC236}">
              <a16:creationId xmlns:a16="http://schemas.microsoft.com/office/drawing/2014/main" id="{6D34019F-0918-E100-5AF7-E052CCCD6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0.18139</cdr:x>
      <cdr:y>0.38219</cdr:y>
    </cdr:from>
    <cdr:to>
      <cdr:x>0.87884</cdr:x>
      <cdr:y>0.38219</cdr:y>
    </cdr:to>
    <cdr:sp macro="" textlink="">
      <cdr:nvSpPr>
        <cdr:cNvPr id="5121" name="Line 1">
          <a:extLst xmlns:a="http://schemas.openxmlformats.org/drawingml/2006/main">
            <a:ext uri="{FF2B5EF4-FFF2-40B4-BE49-F238E27FC236}">
              <a16:creationId xmlns:a16="http://schemas.microsoft.com/office/drawing/2014/main" id="{183D3975-82B8-5D66-9BB1-EB496D9C17F6}"/>
            </a:ext>
          </a:extLst>
        </cdr:cNvPr>
        <cdr:cNvSpPr>
          <a:spLocks xmlns:a="http://schemas.openxmlformats.org/drawingml/2006/main" noChangeShapeType="1"/>
        </cdr:cNvSpPr>
      </cdr:nvSpPr>
      <cdr:spPr bwMode="auto">
        <a:xfrm xmlns:a="http://schemas.openxmlformats.org/drawingml/2006/main" flipH="1">
          <a:off x="1041552" y="1284597"/>
          <a:ext cx="399256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2.xml><?xml version="1.0" encoding="utf-8"?>
<c:userShapes xmlns:c="http://schemas.openxmlformats.org/drawingml/2006/chart">
  <cdr:relSizeAnchor xmlns:cdr="http://schemas.openxmlformats.org/drawingml/2006/chartDrawing">
    <cdr:from>
      <cdr:x>0.30908</cdr:x>
      <cdr:y>0.84978</cdr:y>
    </cdr:from>
    <cdr:to>
      <cdr:x>0.57435</cdr:x>
      <cdr:y>0.92504</cdr:y>
    </cdr:to>
    <cdr:sp macro="" textlink="">
      <cdr:nvSpPr>
        <cdr:cNvPr id="41985" name="Text Box 1">
          <a:extLst xmlns:a="http://schemas.openxmlformats.org/drawingml/2006/main">
            <a:ext uri="{FF2B5EF4-FFF2-40B4-BE49-F238E27FC236}">
              <a16:creationId xmlns:a16="http://schemas.microsoft.com/office/drawing/2014/main" id="{0A02B495-F4A1-2254-E55D-E060371199A7}"/>
            </a:ext>
          </a:extLst>
        </cdr:cNvPr>
        <cdr:cNvSpPr txBox="1">
          <a:spLocks xmlns:a="http://schemas.openxmlformats.org/drawingml/2006/main" noChangeArrowheads="1"/>
        </cdr:cNvSpPr>
      </cdr:nvSpPr>
      <cdr:spPr bwMode="auto">
        <a:xfrm xmlns:a="http://schemas.openxmlformats.org/drawingml/2006/main">
          <a:off x="1601770" y="2310011"/>
          <a:ext cx="1372012" cy="20431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3.xml><?xml version="1.0" encoding="utf-8"?>
<c:userShapes xmlns:c="http://schemas.openxmlformats.org/drawingml/2006/chart">
  <cdr:relSizeAnchor xmlns:cdr="http://schemas.openxmlformats.org/drawingml/2006/chartDrawing">
    <cdr:from>
      <cdr:x>0.16148</cdr:x>
      <cdr:y>0.35645</cdr:y>
    </cdr:from>
    <cdr:to>
      <cdr:x>0.85057</cdr:x>
      <cdr:y>0.35645</cdr:y>
    </cdr:to>
    <cdr:sp macro="" textlink="">
      <cdr:nvSpPr>
        <cdr:cNvPr id="45057" name="Line 1">
          <a:extLst xmlns:a="http://schemas.openxmlformats.org/drawingml/2006/main">
            <a:ext uri="{FF2B5EF4-FFF2-40B4-BE49-F238E27FC236}">
              <a16:creationId xmlns:a16="http://schemas.microsoft.com/office/drawing/2014/main" id="{F0635C67-BE86-5C54-5C72-4A5A711938FE}"/>
            </a:ext>
          </a:extLst>
        </cdr:cNvPr>
        <cdr:cNvSpPr>
          <a:spLocks xmlns:a="http://schemas.openxmlformats.org/drawingml/2006/main" noChangeShapeType="1"/>
        </cdr:cNvSpPr>
      </cdr:nvSpPr>
      <cdr:spPr bwMode="auto">
        <a:xfrm xmlns:a="http://schemas.openxmlformats.org/drawingml/2006/main" flipH="1">
          <a:off x="927560" y="1198272"/>
          <a:ext cx="394471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4.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29697" name="Chart 1">
          <a:extLst>
            <a:ext uri="{FF2B5EF4-FFF2-40B4-BE49-F238E27FC236}">
              <a16:creationId xmlns:a16="http://schemas.microsoft.com/office/drawing/2014/main" id="{0A25046A-FD4D-A203-BDDF-0BF3D48D3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29698" name="Chart 2">
          <a:extLst>
            <a:ext uri="{FF2B5EF4-FFF2-40B4-BE49-F238E27FC236}">
              <a16:creationId xmlns:a16="http://schemas.microsoft.com/office/drawing/2014/main" id="{034E45A9-B086-BED8-E3E7-626A39DAB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29699" name="Chart 3">
          <a:extLst>
            <a:ext uri="{FF2B5EF4-FFF2-40B4-BE49-F238E27FC236}">
              <a16:creationId xmlns:a16="http://schemas.microsoft.com/office/drawing/2014/main" id="{3650FF63-4BCF-236A-B749-2B6A018AC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29700" name="Chart 4">
          <a:extLst>
            <a:ext uri="{FF2B5EF4-FFF2-40B4-BE49-F238E27FC236}">
              <a16:creationId xmlns:a16="http://schemas.microsoft.com/office/drawing/2014/main" id="{325D36A5-EB55-0F37-C996-DA316B81A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29701" name="Chart 5">
          <a:extLst>
            <a:ext uri="{FF2B5EF4-FFF2-40B4-BE49-F238E27FC236}">
              <a16:creationId xmlns:a16="http://schemas.microsoft.com/office/drawing/2014/main" id="{F8C8369F-654F-3041-A55E-5B3CA6879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29702" name="AutoShape 6">
          <a:extLst>
            <a:ext uri="{FF2B5EF4-FFF2-40B4-BE49-F238E27FC236}">
              <a16:creationId xmlns:a16="http://schemas.microsoft.com/office/drawing/2014/main" id="{4E16F3C6-6C31-8976-92E7-4620542B0B9D}"/>
            </a:ext>
          </a:extLst>
        </xdr:cNvPr>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29703" name="Chart 7">
          <a:extLst>
            <a:ext uri="{FF2B5EF4-FFF2-40B4-BE49-F238E27FC236}">
              <a16:creationId xmlns:a16="http://schemas.microsoft.com/office/drawing/2014/main" id="{CD01B1DF-C944-FB85-200D-C580F399C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29704" name="Chart 8">
          <a:extLst>
            <a:ext uri="{FF2B5EF4-FFF2-40B4-BE49-F238E27FC236}">
              <a16:creationId xmlns:a16="http://schemas.microsoft.com/office/drawing/2014/main" id="{5C5B5F17-47BD-7C33-25A7-DD92FA05B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0.30908</cdr:x>
      <cdr:y>0.84978</cdr:y>
    </cdr:from>
    <cdr:to>
      <cdr:x>0.57435</cdr:x>
      <cdr:y>0.92408</cdr:y>
    </cdr:to>
    <cdr:sp macro="" textlink="">
      <cdr:nvSpPr>
        <cdr:cNvPr id="30721" name="Text Box 1">
          <a:extLst xmlns:a="http://schemas.openxmlformats.org/drawingml/2006/main">
            <a:ext uri="{FF2B5EF4-FFF2-40B4-BE49-F238E27FC236}">
              <a16:creationId xmlns:a16="http://schemas.microsoft.com/office/drawing/2014/main" id="{6AF83A20-01C0-199A-879B-F498D1998871}"/>
            </a:ext>
          </a:extLst>
        </cdr:cNvPr>
        <cdr:cNvSpPr txBox="1">
          <a:spLocks xmlns:a="http://schemas.openxmlformats.org/drawingml/2006/main" noChangeArrowheads="1"/>
        </cdr:cNvSpPr>
      </cdr:nvSpPr>
      <cdr:spPr bwMode="auto">
        <a:xfrm xmlns:a="http://schemas.openxmlformats.org/drawingml/2006/main">
          <a:off x="1601770" y="2310011"/>
          <a:ext cx="1372012" cy="20169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6145" name="Chart 1">
          <a:extLst>
            <a:ext uri="{FF2B5EF4-FFF2-40B4-BE49-F238E27FC236}">
              <a16:creationId xmlns:a16="http://schemas.microsoft.com/office/drawing/2014/main" id="{348C4732-F600-A3C0-0BA6-1313D8C0A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6146" name="Chart 2">
          <a:extLst>
            <a:ext uri="{FF2B5EF4-FFF2-40B4-BE49-F238E27FC236}">
              <a16:creationId xmlns:a16="http://schemas.microsoft.com/office/drawing/2014/main" id="{8FD2E280-7F0E-02F2-61D5-3941D5352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6147" name="Chart 3">
          <a:extLst>
            <a:ext uri="{FF2B5EF4-FFF2-40B4-BE49-F238E27FC236}">
              <a16:creationId xmlns:a16="http://schemas.microsoft.com/office/drawing/2014/main" id="{701F0C5C-A4AB-579F-2591-634F616B1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6149" name="Chart 5">
          <a:extLst>
            <a:ext uri="{FF2B5EF4-FFF2-40B4-BE49-F238E27FC236}">
              <a16:creationId xmlns:a16="http://schemas.microsoft.com/office/drawing/2014/main" id="{F90C037C-7856-C2A2-3CAD-A854415FA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6150" name="Chart 6">
          <a:extLst>
            <a:ext uri="{FF2B5EF4-FFF2-40B4-BE49-F238E27FC236}">
              <a16:creationId xmlns:a16="http://schemas.microsoft.com/office/drawing/2014/main" id="{4E1E2C5A-7D85-360C-B95C-C96515DB0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6151" name="AutoShape 7">
          <a:extLst>
            <a:ext uri="{FF2B5EF4-FFF2-40B4-BE49-F238E27FC236}">
              <a16:creationId xmlns:a16="http://schemas.microsoft.com/office/drawing/2014/main" id="{4191F7F3-252C-A50E-FD28-C0A2AE293938}"/>
            </a:ext>
          </a:extLst>
        </xdr:cNvPr>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6152" name="Chart 8">
          <a:extLst>
            <a:ext uri="{FF2B5EF4-FFF2-40B4-BE49-F238E27FC236}">
              <a16:creationId xmlns:a16="http://schemas.microsoft.com/office/drawing/2014/main" id="{005792C0-A147-5353-C8C9-C0FB45CAB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0.30132</cdr:x>
      <cdr:y>0.96147</cdr:y>
    </cdr:from>
    <cdr:to>
      <cdr:x>0.58139</cdr:x>
      <cdr:y>0.97377</cdr:y>
    </cdr:to>
    <cdr:sp macro="" textlink="">
      <cdr:nvSpPr>
        <cdr:cNvPr id="7169" name="Text Box 1">
          <a:extLst xmlns:a="http://schemas.openxmlformats.org/drawingml/2006/main">
            <a:ext uri="{FF2B5EF4-FFF2-40B4-BE49-F238E27FC236}">
              <a16:creationId xmlns:a16="http://schemas.microsoft.com/office/drawing/2014/main" id="{F4D79E80-C5C2-8CA6-0B56-6629EA6DF6BE}"/>
            </a:ext>
          </a:extLst>
        </cdr:cNvPr>
        <cdr:cNvSpPr txBox="1">
          <a:spLocks xmlns:a="http://schemas.openxmlformats.org/drawingml/2006/main" noChangeArrowheads="1"/>
        </cdr:cNvSpPr>
      </cdr:nvSpPr>
      <cdr:spPr bwMode="auto">
        <a:xfrm xmlns:a="http://schemas.openxmlformats.org/drawingml/2006/main">
          <a:off x="1751032" y="2613204"/>
          <a:ext cx="1624634" cy="3339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1025" name="Chart 1">
          <a:extLst>
            <a:ext uri="{FF2B5EF4-FFF2-40B4-BE49-F238E27FC236}">
              <a16:creationId xmlns:a16="http://schemas.microsoft.com/office/drawing/2014/main" id="{D5A1231B-5431-BDC2-AF56-DEA916FBA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1026" name="Chart 2">
          <a:extLst>
            <a:ext uri="{FF2B5EF4-FFF2-40B4-BE49-F238E27FC236}">
              <a16:creationId xmlns:a16="http://schemas.microsoft.com/office/drawing/2014/main" id="{9CC3F3BC-4FDA-E13A-F907-D2C68D949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1027" name="Chart 3">
          <a:extLst>
            <a:ext uri="{FF2B5EF4-FFF2-40B4-BE49-F238E27FC236}">
              <a16:creationId xmlns:a16="http://schemas.microsoft.com/office/drawing/2014/main" id="{51D084C5-AC1C-0475-676B-ECE14E9E4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1028" name="AutoShape 4">
          <a:extLst>
            <a:ext uri="{FF2B5EF4-FFF2-40B4-BE49-F238E27FC236}">
              <a16:creationId xmlns:a16="http://schemas.microsoft.com/office/drawing/2014/main" id="{41209058-8E9E-E711-CCFE-7F16497BFED4}"/>
            </a:ext>
          </a:extLst>
        </xdr:cNvPr>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1029" name="Chart 5">
          <a:extLst>
            <a:ext uri="{FF2B5EF4-FFF2-40B4-BE49-F238E27FC236}">
              <a16:creationId xmlns:a16="http://schemas.microsoft.com/office/drawing/2014/main" id="{EB60C7C3-DF24-76F1-C01C-6CD9A092E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1030" name="Chart 6">
          <a:extLst>
            <a:ext uri="{FF2B5EF4-FFF2-40B4-BE49-F238E27FC236}">
              <a16:creationId xmlns:a16="http://schemas.microsoft.com/office/drawing/2014/main" id="{923F9C21-EF61-ED98-D3E0-5E7B041D6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1031" name="AutoShape 7">
          <a:extLst>
            <a:ext uri="{FF2B5EF4-FFF2-40B4-BE49-F238E27FC236}">
              <a16:creationId xmlns:a16="http://schemas.microsoft.com/office/drawing/2014/main" id="{61476A55-4643-C5DD-BF83-74938A4B315B}"/>
            </a:ext>
          </a:extLst>
        </xdr:cNvPr>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1032" name="Chart 8">
          <a:extLst>
            <a:ext uri="{FF2B5EF4-FFF2-40B4-BE49-F238E27FC236}">
              <a16:creationId xmlns:a16="http://schemas.microsoft.com/office/drawing/2014/main" id="{55B3596E-FA04-9524-0F60-1F1C9474E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0.31705</cdr:x>
      <cdr:y>0.89489</cdr:y>
    </cdr:from>
    <cdr:to>
      <cdr:x>0.58852</cdr:x>
      <cdr:y>0.94675</cdr:y>
    </cdr:to>
    <cdr:sp macro="" textlink="">
      <cdr:nvSpPr>
        <cdr:cNvPr id="2049" name="Text Box 1">
          <a:extLst xmlns:a="http://schemas.openxmlformats.org/drawingml/2006/main">
            <a:ext uri="{FF2B5EF4-FFF2-40B4-BE49-F238E27FC236}">
              <a16:creationId xmlns:a16="http://schemas.microsoft.com/office/drawing/2014/main" id="{F8B7AC37-C03A-0A46-6AEA-AD3040B2FCD0}"/>
            </a:ext>
          </a:extLst>
        </cdr:cNvPr>
        <cdr:cNvSpPr txBox="1">
          <a:spLocks xmlns:a="http://schemas.openxmlformats.org/drawingml/2006/main" noChangeArrowheads="1"/>
        </cdr:cNvSpPr>
      </cdr:nvSpPr>
      <cdr:spPr bwMode="auto">
        <a:xfrm xmlns:a="http://schemas.openxmlformats.org/drawingml/2006/main">
          <a:off x="1842319" y="2432467"/>
          <a:ext cx="1574711" cy="14079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2001/Sep/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Global%20Standards/Daily%20Exception%20Reports/Aug/0820%20summary%20of%20issu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RMS/erms_adm/D_POS/2001/Books_Data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August"/>
      <sheetName val="Sep"/>
      <sheetName val="Chart"/>
    </sheetNames>
    <sheetDataSet>
      <sheetData sheetId="0"/>
      <sheetData sheetId="1"/>
      <sheetData sheetId="2"/>
      <sheetData sheetId="3"/>
      <sheetData sheetId="4"/>
      <sheetData sheetId="5"/>
      <sheetData sheetId="6"/>
      <sheetData sheetId="7">
        <row r="1">
          <cell r="AB1" t="str">
            <v>Prelim</v>
          </cell>
          <cell r="AC1"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refreshError="1"/>
      <sheetData sheetId="1" refreshError="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4</v>
          </cell>
        </row>
        <row r="8">
          <cell r="A8" t="str">
            <v>Convertible Arbitrage</v>
          </cell>
          <cell r="B8">
            <v>0</v>
          </cell>
        </row>
        <row r="9">
          <cell r="A9" t="str">
            <v>Cross Commodity</v>
          </cell>
          <cell r="B9">
            <v>0</v>
          </cell>
        </row>
        <row r="10">
          <cell r="A10" t="str">
            <v>Advertising</v>
          </cell>
          <cell r="B10">
            <v>0</v>
          </cell>
        </row>
        <row r="11">
          <cell r="A11" t="str">
            <v>EES/EWS Gas</v>
          </cell>
          <cell r="B11">
            <v>5</v>
          </cell>
        </row>
        <row r="12">
          <cell r="A12" t="str">
            <v>EES/EWS Power</v>
          </cell>
          <cell r="B12">
            <v>10</v>
          </cell>
        </row>
        <row r="13">
          <cell r="A13" t="str">
            <v>EIM Bench</v>
          </cell>
          <cell r="B13">
            <v>3</v>
          </cell>
        </row>
        <row r="14">
          <cell r="A14" t="str">
            <v>Emerging Bench</v>
          </cell>
          <cell r="B14">
            <v>0</v>
          </cell>
        </row>
        <row r="15">
          <cell r="A15" t="str">
            <v>Emissions</v>
          </cell>
          <cell r="B15">
            <v>0</v>
          </cell>
        </row>
        <row r="16">
          <cell r="A16" t="str">
            <v>Equities</v>
          </cell>
          <cell r="B16">
            <v>0</v>
          </cell>
        </row>
        <row r="17">
          <cell r="A17" t="str">
            <v>Freight Trading</v>
          </cell>
          <cell r="B17">
            <v>2</v>
          </cell>
        </row>
        <row r="18">
          <cell r="A18" t="str">
            <v>Gas Bench</v>
          </cell>
          <cell r="B18">
            <v>6</v>
          </cell>
        </row>
        <row r="19">
          <cell r="A19" t="str">
            <v>Global Products</v>
          </cell>
          <cell r="B19">
            <v>1</v>
          </cell>
        </row>
        <row r="20">
          <cell r="A20" t="str">
            <v>Interest Rate</v>
          </cell>
          <cell r="B20">
            <v>0</v>
          </cell>
        </row>
        <row r="21">
          <cell r="A21" t="str">
            <v>Liquids Bench</v>
          </cell>
          <cell r="B21">
            <v>2</v>
          </cell>
        </row>
        <row r="22">
          <cell r="A22" t="str">
            <v>LNG</v>
          </cell>
          <cell r="B22">
            <v>0</v>
          </cell>
        </row>
        <row r="23">
          <cell r="A23" t="str">
            <v>LNG Bench</v>
          </cell>
          <cell r="B23">
            <v>1</v>
          </cell>
        </row>
        <row r="24">
          <cell r="A24" t="str">
            <v>Lumber</v>
          </cell>
          <cell r="B24">
            <v>0</v>
          </cell>
        </row>
        <row r="25">
          <cell r="A25" t="str">
            <v>Cocoa Bench</v>
          </cell>
          <cell r="B25">
            <v>0</v>
          </cell>
        </row>
        <row r="26">
          <cell r="A26" t="str">
            <v>Merchant Portfolio</v>
          </cell>
          <cell r="B26">
            <v>0</v>
          </cell>
        </row>
        <row r="27">
          <cell r="A27" t="str">
            <v>Natural Gas P&amp;L</v>
          </cell>
          <cell r="B27">
            <v>5</v>
          </cell>
        </row>
        <row r="28">
          <cell r="A28" t="str">
            <v>Outage Options</v>
          </cell>
          <cell r="B28">
            <v>0</v>
          </cell>
        </row>
        <row r="29">
          <cell r="A29" t="str">
            <v>Paper</v>
          </cell>
          <cell r="B29">
            <v>1</v>
          </cell>
        </row>
        <row r="30">
          <cell r="A30" t="str">
            <v>Power Canada</v>
          </cell>
          <cell r="B30">
            <v>5</v>
          </cell>
        </row>
        <row r="31">
          <cell r="A31" t="str">
            <v>Power East</v>
          </cell>
          <cell r="B31">
            <v>6</v>
          </cell>
        </row>
        <row r="32">
          <cell r="A32" t="str">
            <v>Power West</v>
          </cell>
          <cell r="B32">
            <v>7</v>
          </cell>
        </row>
        <row r="33">
          <cell r="A33" t="str">
            <v>Power Bench</v>
          </cell>
          <cell r="B33">
            <v>9</v>
          </cell>
        </row>
        <row r="34">
          <cell r="A34" t="str">
            <v>S-Cone Power Bench</v>
          </cell>
          <cell r="B34">
            <v>0</v>
          </cell>
        </row>
        <row r="35">
          <cell r="A35" t="str">
            <v>S-Cone Bench</v>
          </cell>
          <cell r="B35">
            <v>1</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ph Data Aug 13 (2)"/>
      <sheetName val="summary 0813 (2)"/>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sheetData sheetId="2"/>
      <sheetData sheetId="3">
        <row r="12">
          <cell r="K12">
            <v>5</v>
          </cell>
        </row>
        <row r="13">
          <cell r="K13">
            <v>5</v>
          </cell>
        </row>
        <row r="14">
          <cell r="K14">
            <v>2</v>
          </cell>
        </row>
        <row r="15">
          <cell r="K15">
            <v>2</v>
          </cell>
        </row>
        <row r="16">
          <cell r="K16">
            <v>1</v>
          </cell>
        </row>
        <row r="17">
          <cell r="K17">
            <v>2</v>
          </cell>
        </row>
      </sheetData>
      <sheetData sheetId="4"/>
      <sheetData sheetId="5">
        <row r="12">
          <cell r="K12">
            <v>12</v>
          </cell>
        </row>
        <row r="13">
          <cell r="K13">
            <v>5</v>
          </cell>
        </row>
        <row r="14">
          <cell r="K14">
            <v>1</v>
          </cell>
        </row>
        <row r="15">
          <cell r="K15">
            <v>1</v>
          </cell>
        </row>
        <row r="16">
          <cell r="K16">
            <v>1</v>
          </cell>
        </row>
        <row r="17">
          <cell r="K17">
            <v>3</v>
          </cell>
        </row>
        <row r="18">
          <cell r="K18">
            <v>1</v>
          </cell>
        </row>
      </sheetData>
      <sheetData sheetId="6"/>
      <sheetData sheetId="7">
        <row r="12">
          <cell r="K12">
            <v>17</v>
          </cell>
        </row>
        <row r="13">
          <cell r="K13">
            <v>4</v>
          </cell>
        </row>
        <row r="14">
          <cell r="K14">
            <v>1</v>
          </cell>
        </row>
        <row r="15">
          <cell r="K15">
            <v>2</v>
          </cell>
        </row>
        <row r="17">
          <cell r="K17">
            <v>3</v>
          </cell>
        </row>
        <row r="18">
          <cell r="K18">
            <v>2</v>
          </cell>
        </row>
      </sheetData>
      <sheetData sheetId="8"/>
      <sheetData sheetId="9">
        <row r="12">
          <cell r="K12">
            <v>9</v>
          </cell>
        </row>
        <row r="13">
          <cell r="K13">
            <v>5</v>
          </cell>
        </row>
        <row r="16">
          <cell r="K16">
            <v>2</v>
          </cell>
        </row>
        <row r="17">
          <cell r="K17">
            <v>1</v>
          </cell>
        </row>
      </sheetData>
      <sheetData sheetId="10"/>
      <sheetData sheetId="11">
        <row r="12">
          <cell r="K12">
            <v>9</v>
          </cell>
        </row>
        <row r="13">
          <cell r="K13">
            <v>5</v>
          </cell>
        </row>
        <row r="17">
          <cell r="K17">
            <v>1</v>
          </cell>
        </row>
      </sheetData>
      <sheetData sheetId="12"/>
      <sheetData sheetId="13">
        <row r="10">
          <cell r="K10">
            <v>1</v>
          </cell>
        </row>
        <row r="12">
          <cell r="K12">
            <v>12</v>
          </cell>
        </row>
        <row r="13">
          <cell r="K13">
            <v>5</v>
          </cell>
        </row>
        <row r="14">
          <cell r="K14">
            <v>3</v>
          </cell>
        </row>
        <row r="15">
          <cell r="K15">
            <v>2</v>
          </cell>
        </row>
      </sheetData>
      <sheetData sheetId="14"/>
      <sheetData sheetId="15">
        <row r="12">
          <cell r="K12">
            <v>5</v>
          </cell>
        </row>
        <row r="13">
          <cell r="K13">
            <v>1</v>
          </cell>
        </row>
        <row r="15">
          <cell r="K15">
            <v>1</v>
          </cell>
        </row>
        <row r="18">
          <cell r="K18">
            <v>1</v>
          </cell>
        </row>
      </sheetData>
      <sheetData sheetId="16"/>
      <sheetData sheetId="17">
        <row r="11">
          <cell r="K11">
            <v>2</v>
          </cell>
        </row>
        <row r="12">
          <cell r="K12">
            <v>9</v>
          </cell>
        </row>
        <row r="13">
          <cell r="K13">
            <v>3</v>
          </cell>
        </row>
        <row r="15">
          <cell r="K15">
            <v>5</v>
          </cell>
        </row>
        <row r="17">
          <cell r="K17">
            <v>7</v>
          </cell>
        </row>
      </sheetData>
      <sheetData sheetId="18"/>
      <sheetData sheetId="19">
        <row r="12">
          <cell r="K12">
            <v>6</v>
          </cell>
        </row>
        <row r="13">
          <cell r="K13">
            <v>4</v>
          </cell>
        </row>
        <row r="15">
          <cell r="K15">
            <v>1</v>
          </cell>
        </row>
        <row r="16">
          <cell r="K16">
            <v>1</v>
          </cell>
        </row>
        <row r="17">
          <cell r="K17">
            <v>4</v>
          </cell>
        </row>
      </sheetData>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s-Database"/>
      <sheetName val="Sept."/>
      <sheetName val="Aug"/>
      <sheetName val="Jul"/>
      <sheetName val="Jun"/>
    </sheetNames>
    <sheetDataSet>
      <sheetData sheetId="0" refreshError="1"/>
      <sheetData sheetId="1" refreshError="1"/>
      <sheetData sheetId="2">
        <row r="7">
          <cell r="N7">
            <v>5</v>
          </cell>
          <cell r="AB7">
            <v>2</v>
          </cell>
        </row>
        <row r="8">
          <cell r="N8">
            <v>2</v>
          </cell>
          <cell r="AB8">
            <v>2</v>
          </cell>
        </row>
        <row r="9">
          <cell r="U9">
            <v>2</v>
          </cell>
        </row>
        <row r="15">
          <cell r="N15">
            <v>1</v>
          </cell>
        </row>
        <row r="16">
          <cell r="U16">
            <v>1</v>
          </cell>
          <cell r="AI16">
            <v>1</v>
          </cell>
        </row>
        <row r="20">
          <cell r="N20">
            <v>1</v>
          </cell>
          <cell r="U20">
            <v>1</v>
          </cell>
        </row>
        <row r="21">
          <cell r="N21">
            <v>5</v>
          </cell>
          <cell r="U21">
            <v>3</v>
          </cell>
          <cell r="AB21">
            <v>1</v>
          </cell>
          <cell r="AI21">
            <v>4</v>
          </cell>
        </row>
        <row r="22">
          <cell r="N22">
            <v>6</v>
          </cell>
          <cell r="U22">
            <v>1</v>
          </cell>
          <cell r="AB22">
            <v>4</v>
          </cell>
        </row>
        <row r="24">
          <cell r="U24">
            <v>1</v>
          </cell>
        </row>
        <row r="26">
          <cell r="U26">
            <v>4</v>
          </cell>
          <cell r="AB26">
            <v>2</v>
          </cell>
          <cell r="AI26">
            <v>7</v>
          </cell>
        </row>
        <row r="27">
          <cell r="AB27">
            <v>1</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84"/>
  <sheetViews>
    <sheetView tabSelected="1" topLeftCell="A64" zoomScale="80" zoomScaleNormal="100" workbookViewId="0">
      <selection activeCell="G90" sqref="G90"/>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30"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c r="AB1" s="1" t="s">
        <v>331</v>
      </c>
      <c r="AC1" s="1" t="s">
        <v>371</v>
      </c>
    </row>
    <row r="2" spans="1:30" x14ac:dyDescent="0.2">
      <c r="A2" s="2" t="s">
        <v>21</v>
      </c>
      <c r="B2" s="3"/>
      <c r="H2" s="4">
        <f>1+1</f>
        <v>2</v>
      </c>
      <c r="J2" s="4">
        <f>1</f>
        <v>1</v>
      </c>
      <c r="K2" s="3"/>
      <c r="L2" s="5"/>
      <c r="M2" s="3"/>
      <c r="N2" s="3"/>
      <c r="P2" s="4">
        <v>1</v>
      </c>
      <c r="AC2" s="4">
        <f>'summary 0910'!K10</f>
        <v>1</v>
      </c>
    </row>
    <row r="3" spans="1:30" x14ac:dyDescent="0.2">
      <c r="A3" s="2" t="s">
        <v>22</v>
      </c>
      <c r="B3" s="5"/>
      <c r="K3" s="5"/>
      <c r="L3" s="5"/>
      <c r="M3" s="5"/>
      <c r="N3" s="6">
        <v>1</v>
      </c>
      <c r="P3" s="4">
        <v>1</v>
      </c>
      <c r="R3" s="4">
        <f>'[5]summary 0625'!K11</f>
        <v>2</v>
      </c>
      <c r="T3" s="4">
        <f>'[5]summary 0709'!K10</f>
        <v>1</v>
      </c>
    </row>
    <row r="4" spans="1:30"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c r="AA4" s="4">
        <f>'summary 0827'!K12</f>
        <v>8</v>
      </c>
      <c r="AB4" s="4">
        <f>'summary 0904'!K12</f>
        <v>11</v>
      </c>
      <c r="AC4" s="4">
        <f>'summary 0910'!K12</f>
        <v>4</v>
      </c>
    </row>
    <row r="5" spans="1:30" x14ac:dyDescent="0.2">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c r="AA5" s="4">
        <f>'summary 0827'!K13</f>
        <v>6</v>
      </c>
      <c r="AB5" s="4">
        <f>'summary 0904'!K13</f>
        <v>4</v>
      </c>
      <c r="AC5" s="4">
        <f>'summary 0910'!K13</f>
        <v>3</v>
      </c>
    </row>
    <row r="6" spans="1:30" x14ac:dyDescent="0.2">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c r="AA6" s="4">
        <f>'summary 0827'!K14</f>
        <v>1</v>
      </c>
      <c r="AC6" s="4">
        <f>'summary 0910'!K14</f>
        <v>2</v>
      </c>
    </row>
    <row r="7" spans="1:30" x14ac:dyDescent="0.2">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c r="AA7" s="4">
        <f>'summary 0827'!K15</f>
        <v>3</v>
      </c>
      <c r="AB7" s="4">
        <f>'summary 0904'!K15</f>
        <v>1</v>
      </c>
      <c r="AC7" s="4">
        <f>'summary 0910'!K15</f>
        <v>1</v>
      </c>
    </row>
    <row r="8" spans="1:30" x14ac:dyDescent="0.2">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c r="AA8" s="4">
        <f>'summary 0827'!K16</f>
        <v>2</v>
      </c>
    </row>
    <row r="9" spans="1:30" x14ac:dyDescent="0.2">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c r="AA9" s="4">
        <f>'summary 0827'!K17</f>
        <v>2</v>
      </c>
      <c r="AB9" s="4">
        <f>'summary 0904'!K17</f>
        <v>1</v>
      </c>
    </row>
    <row r="10" spans="1:30" x14ac:dyDescent="0.2">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c r="AA10" s="4">
        <f>'summary 0827'!K18</f>
        <v>1</v>
      </c>
      <c r="AB10" s="4">
        <f>'summary 0904'!K18</f>
        <v>1</v>
      </c>
    </row>
    <row r="11" spans="1:30"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row>
    <row r="12" spans="1:30"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row>
    <row r="15" spans="1:30" x14ac:dyDescent="0.2">
      <c r="A15" s="4" t="s">
        <v>250</v>
      </c>
      <c r="Y15" s="4">
        <f>[6]Aug!$U$24+[6]Aug!$U$9</f>
        <v>3</v>
      </c>
      <c r="Z15" s="4">
        <f>[6]Aug!$AB$27</f>
        <v>1</v>
      </c>
      <c r="AB15" s="4">
        <f>3</f>
        <v>3</v>
      </c>
      <c r="AC15" s="4">
        <f>2</f>
        <v>2</v>
      </c>
      <c r="AD15" s="4" t="s">
        <v>250</v>
      </c>
    </row>
    <row r="16" spans="1:30" x14ac:dyDescent="0.2">
      <c r="A16" s="4" t="s">
        <v>69</v>
      </c>
      <c r="X16" s="4">
        <f>[6]Aug!$N$22+[6]Aug!$N$20+[6]Aug!$N$7+[6]Aug!$N$8</f>
        <v>14</v>
      </c>
      <c r="Y16" s="4">
        <f>[6]Aug!$U$20+[6]Aug!$U$22+[6]Aug!$U$16</f>
        <v>3</v>
      </c>
      <c r="Z16" s="4">
        <f>[6]Aug!$AB$22+[6]Aug!$AB$7+[6]Aug!$AB$8</f>
        <v>8</v>
      </c>
      <c r="AA16" s="4">
        <f>[6]Aug!$AI$16+1</f>
        <v>2</v>
      </c>
      <c r="AB16" s="4">
        <f>1+1+5+2</f>
        <v>9</v>
      </c>
      <c r="AC16" s="4">
        <f>1+4+12</f>
        <v>17</v>
      </c>
      <c r="AD16" s="4" t="s">
        <v>69</v>
      </c>
    </row>
    <row r="17" spans="1:30" x14ac:dyDescent="0.2">
      <c r="A17" s="4" t="s">
        <v>215</v>
      </c>
      <c r="AD17" s="4" t="s">
        <v>215</v>
      </c>
    </row>
    <row r="18" spans="1:30" x14ac:dyDescent="0.2">
      <c r="A18" s="4" t="s">
        <v>50</v>
      </c>
      <c r="AD18" s="4" t="s">
        <v>50</v>
      </c>
    </row>
    <row r="19" spans="1:30" x14ac:dyDescent="0.2">
      <c r="A19" s="4" t="s">
        <v>113</v>
      </c>
      <c r="AD19" s="4" t="s">
        <v>113</v>
      </c>
    </row>
    <row r="20" spans="1:30" x14ac:dyDescent="0.2">
      <c r="A20" s="4" t="s">
        <v>332</v>
      </c>
      <c r="X20" s="4">
        <f>[6]Aug!$N$21+[6]Aug!$N$15</f>
        <v>6</v>
      </c>
      <c r="Y20" s="4">
        <f>[6]Aug!$U$26+[6]Aug!$U$21</f>
        <v>7</v>
      </c>
      <c r="Z20" s="4">
        <f>[6]Aug!$AB$26+[6]Aug!$AB$21</f>
        <v>3</v>
      </c>
      <c r="AA20" s="4">
        <f>[6]Aug!$AI$26+[6]Aug!$AI$21</f>
        <v>11</v>
      </c>
      <c r="AB20" s="4">
        <f>1</f>
        <v>1</v>
      </c>
      <c r="AC20" s="4">
        <f>14+3</f>
        <v>17</v>
      </c>
      <c r="AD20" s="4" t="s">
        <v>332</v>
      </c>
    </row>
    <row r="22" spans="1:30" x14ac:dyDescent="0.2">
      <c r="A22" s="4" t="s">
        <v>329</v>
      </c>
      <c r="X22" s="4">
        <f t="shared" ref="X22:AC22" si="2">SUM(X15:X20)</f>
        <v>20</v>
      </c>
      <c r="Y22" s="4">
        <f t="shared" si="2"/>
        <v>13</v>
      </c>
      <c r="Z22" s="4">
        <f t="shared" si="2"/>
        <v>12</v>
      </c>
      <c r="AA22" s="4">
        <f t="shared" si="2"/>
        <v>13</v>
      </c>
      <c r="AB22" s="4">
        <f t="shared" si="2"/>
        <v>13</v>
      </c>
      <c r="AC22" s="4">
        <f t="shared" si="2"/>
        <v>36</v>
      </c>
      <c r="AD22" s="4" t="s">
        <v>333</v>
      </c>
    </row>
    <row r="24" spans="1:30" x14ac:dyDescent="0.2">
      <c r="A24" s="4" t="s">
        <v>330</v>
      </c>
      <c r="AD24" s="4" t="s">
        <v>330</v>
      </c>
    </row>
    <row r="98" spans="1:12" x14ac:dyDescent="0.2">
      <c r="A98" s="10" t="s">
        <v>327</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32</v>
      </c>
      <c r="B100" s="11"/>
      <c r="C100" s="11"/>
      <c r="D100" s="11"/>
      <c r="E100" s="11"/>
      <c r="F100" s="12"/>
      <c r="G100" s="11"/>
      <c r="H100" s="11"/>
      <c r="I100" s="12"/>
      <c r="J100" s="12"/>
      <c r="K100" s="12"/>
      <c r="L100" s="11"/>
    </row>
    <row r="101" spans="1:12" x14ac:dyDescent="0.2">
      <c r="A101" s="11" t="s">
        <v>267</v>
      </c>
      <c r="B101" s="11"/>
      <c r="C101" s="11"/>
      <c r="D101" s="11"/>
      <c r="E101" s="11"/>
      <c r="F101" s="12"/>
      <c r="G101" s="11"/>
      <c r="H101" s="11"/>
      <c r="I101" s="12"/>
      <c r="J101" s="12"/>
      <c r="K101" s="12"/>
      <c r="L101" s="11"/>
    </row>
    <row r="102" spans="1:12" x14ac:dyDescent="0.2">
      <c r="A102" s="11" t="s">
        <v>268</v>
      </c>
      <c r="B102" s="11"/>
      <c r="C102" s="11"/>
      <c r="D102" s="11"/>
      <c r="E102" s="11"/>
      <c r="F102" s="12"/>
      <c r="G102" s="11"/>
      <c r="H102" s="11"/>
      <c r="I102" s="12"/>
      <c r="J102" s="12"/>
      <c r="K102" s="12"/>
      <c r="L102" s="11"/>
    </row>
    <row r="103" spans="1:12" x14ac:dyDescent="0.2">
      <c r="A103" s="11" t="s">
        <v>269</v>
      </c>
      <c r="B103" s="11"/>
      <c r="C103" s="11"/>
      <c r="D103" s="11"/>
      <c r="E103" s="11"/>
      <c r="F103" s="12"/>
      <c r="G103" s="11"/>
      <c r="H103" s="11"/>
      <c r="I103" s="12"/>
      <c r="J103" s="12"/>
      <c r="K103" s="12"/>
      <c r="L103" s="11"/>
    </row>
    <row r="104" spans="1:12" x14ac:dyDescent="0.2">
      <c r="A104" s="11" t="s">
        <v>270</v>
      </c>
      <c r="B104" s="11"/>
      <c r="C104" s="11"/>
      <c r="D104" s="11"/>
      <c r="E104" s="11"/>
      <c r="F104" s="12"/>
      <c r="G104" s="11"/>
      <c r="H104" s="11"/>
      <c r="I104" s="12"/>
      <c r="J104" s="12"/>
      <c r="K104" s="12"/>
      <c r="L104" s="11"/>
    </row>
    <row r="105" spans="1:12" x14ac:dyDescent="0.2">
      <c r="A105" s="11" t="s">
        <v>271</v>
      </c>
      <c r="B105" s="11"/>
      <c r="C105" s="11"/>
      <c r="D105" s="11"/>
      <c r="E105" s="11"/>
      <c r="F105" s="12"/>
      <c r="G105" s="11"/>
      <c r="H105" s="11"/>
      <c r="I105" s="12"/>
      <c r="J105" s="12"/>
      <c r="K105" s="12"/>
      <c r="L105" s="11"/>
    </row>
    <row r="106" spans="1:12" x14ac:dyDescent="0.2">
      <c r="A106" s="11" t="s">
        <v>272</v>
      </c>
      <c r="B106" s="11"/>
      <c r="C106" s="11"/>
      <c r="D106" s="11"/>
      <c r="E106" s="11"/>
      <c r="F106" s="12"/>
      <c r="G106" s="11"/>
      <c r="H106" s="11"/>
      <c r="I106" s="12"/>
      <c r="J106" s="12"/>
      <c r="K106" s="12"/>
      <c r="L106" s="11"/>
    </row>
    <row r="107" spans="1:12" x14ac:dyDescent="0.2">
      <c r="A107" s="11" t="s">
        <v>273</v>
      </c>
      <c r="B107" s="11"/>
      <c r="C107" s="11"/>
      <c r="D107" s="11"/>
      <c r="E107" s="11"/>
      <c r="F107" s="12"/>
      <c r="G107" s="11"/>
      <c r="H107" s="11"/>
      <c r="I107" s="12"/>
      <c r="J107" s="12"/>
      <c r="K107" s="12"/>
      <c r="L107" s="11"/>
    </row>
    <row r="108" spans="1:12" x14ac:dyDescent="0.2">
      <c r="A108" s="11" t="s">
        <v>274</v>
      </c>
      <c r="B108" s="11"/>
      <c r="C108" s="11"/>
      <c r="D108" s="11"/>
      <c r="E108" s="11"/>
      <c r="F108" s="12"/>
      <c r="G108" s="11"/>
      <c r="H108" s="11"/>
      <c r="I108" s="12"/>
      <c r="J108" s="12"/>
      <c r="K108" s="12"/>
      <c r="L108" s="11"/>
    </row>
    <row r="109" spans="1:12" x14ac:dyDescent="0.2">
      <c r="A109" s="11" t="s">
        <v>275</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33</v>
      </c>
      <c r="F111" s="14"/>
      <c r="G111" s="14"/>
      <c r="H111" s="14"/>
      <c r="I111" s="14" t="s">
        <v>34</v>
      </c>
      <c r="J111" s="14" t="s">
        <v>35</v>
      </c>
      <c r="K111" s="14" t="s">
        <v>36</v>
      </c>
      <c r="L111" s="14" t="s">
        <v>37</v>
      </c>
    </row>
    <row r="112" spans="1:12" x14ac:dyDescent="0.2">
      <c r="A112" s="14" t="s">
        <v>38</v>
      </c>
      <c r="B112" s="14" t="s">
        <v>39</v>
      </c>
      <c r="C112" s="14" t="s">
        <v>40</v>
      </c>
      <c r="D112" s="14" t="s">
        <v>41</v>
      </c>
      <c r="E112" s="14" t="s">
        <v>42</v>
      </c>
      <c r="F112" s="14" t="s">
        <v>32</v>
      </c>
      <c r="G112" s="14" t="s">
        <v>43</v>
      </c>
      <c r="H112" s="14" t="s">
        <v>44</v>
      </c>
      <c r="I112" s="14" t="s">
        <v>45</v>
      </c>
      <c r="J112" s="14" t="s">
        <v>46</v>
      </c>
      <c r="K112" s="14" t="s">
        <v>47</v>
      </c>
      <c r="L112" s="14" t="s">
        <v>48</v>
      </c>
    </row>
    <row r="113" spans="1:25" x14ac:dyDescent="0.2">
      <c r="A113" s="14"/>
      <c r="B113" s="14"/>
      <c r="C113" s="14"/>
      <c r="D113" s="14"/>
      <c r="E113" s="14"/>
      <c r="F113" s="14"/>
      <c r="G113" s="14"/>
      <c r="H113" s="14"/>
      <c r="I113" s="14"/>
      <c r="J113" s="14"/>
      <c r="K113" s="14"/>
      <c r="L113" s="14"/>
    </row>
    <row r="114" spans="1:25" ht="114.75" x14ac:dyDescent="0.2">
      <c r="A114" s="24">
        <v>37148</v>
      </c>
      <c r="B114" s="17" t="s">
        <v>372</v>
      </c>
      <c r="C114" s="18" t="s">
        <v>69</v>
      </c>
      <c r="D114" s="18" t="s">
        <v>282</v>
      </c>
      <c r="E114" s="18" t="s">
        <v>71</v>
      </c>
      <c r="F114" s="18" t="s">
        <v>63</v>
      </c>
      <c r="G114" s="17" t="s">
        <v>373</v>
      </c>
      <c r="H114" s="18"/>
      <c r="I114" s="18" t="s">
        <v>57</v>
      </c>
      <c r="J114" s="18" t="s">
        <v>56</v>
      </c>
      <c r="K114" s="18" t="s">
        <v>56</v>
      </c>
      <c r="L114" s="16" t="s">
        <v>278</v>
      </c>
    </row>
    <row r="115" spans="1:25" ht="38.25" x14ac:dyDescent="0.2">
      <c r="A115" s="24">
        <v>37148</v>
      </c>
      <c r="B115" s="18" t="s">
        <v>374</v>
      </c>
      <c r="C115" s="18" t="s">
        <v>250</v>
      </c>
      <c r="D115" s="18" t="s">
        <v>375</v>
      </c>
      <c r="E115" s="18" t="s">
        <v>376</v>
      </c>
      <c r="F115" s="18" t="s">
        <v>77</v>
      </c>
      <c r="G115" s="17" t="s">
        <v>377</v>
      </c>
      <c r="H115" s="18"/>
      <c r="I115" s="18" t="s">
        <v>57</v>
      </c>
      <c r="J115" s="18" t="s">
        <v>56</v>
      </c>
      <c r="K115" s="18" t="s">
        <v>57</v>
      </c>
      <c r="L115" s="16" t="s">
        <v>278</v>
      </c>
    </row>
    <row r="116" spans="1:25" ht="25.5" x14ac:dyDescent="0.2">
      <c r="A116" s="24">
        <v>37148</v>
      </c>
      <c r="B116" s="18" t="s">
        <v>290</v>
      </c>
      <c r="C116" s="18" t="s">
        <v>250</v>
      </c>
      <c r="D116" s="18" t="s">
        <v>291</v>
      </c>
      <c r="E116" s="18" t="s">
        <v>292</v>
      </c>
      <c r="F116" s="18" t="s">
        <v>197</v>
      </c>
      <c r="G116" s="17" t="s">
        <v>378</v>
      </c>
      <c r="H116" s="18"/>
      <c r="I116" s="18" t="s">
        <v>56</v>
      </c>
      <c r="J116" s="18" t="s">
        <v>56</v>
      </c>
      <c r="K116" s="18" t="s">
        <v>56</v>
      </c>
      <c r="L116" s="16" t="s">
        <v>278</v>
      </c>
    </row>
    <row r="117" spans="1:25" ht="63.75" x14ac:dyDescent="0.2">
      <c r="A117" s="24">
        <v>37148</v>
      </c>
      <c r="B117" s="17" t="s">
        <v>379</v>
      </c>
      <c r="C117" s="18" t="s">
        <v>113</v>
      </c>
      <c r="D117" s="18" t="s">
        <v>320</v>
      </c>
      <c r="E117" s="18" t="s">
        <v>115</v>
      </c>
      <c r="F117" s="18" t="s">
        <v>77</v>
      </c>
      <c r="G117" s="17" t="s">
        <v>380</v>
      </c>
      <c r="H117" s="18"/>
      <c r="I117" s="18" t="s">
        <v>56</v>
      </c>
      <c r="J117" s="18" t="s">
        <v>57</v>
      </c>
      <c r="K117" s="18" t="s">
        <v>57</v>
      </c>
      <c r="L117" s="16" t="s">
        <v>278</v>
      </c>
    </row>
    <row r="118" spans="1:25" ht="24.75" customHeight="1" x14ac:dyDescent="0.2">
      <c r="A118" s="24">
        <v>37148</v>
      </c>
      <c r="B118" s="18" t="s">
        <v>381</v>
      </c>
      <c r="C118" s="18"/>
      <c r="D118" s="18"/>
      <c r="E118" s="18" t="s">
        <v>382</v>
      </c>
      <c r="F118" s="18" t="s">
        <v>183</v>
      </c>
      <c r="G118" s="17" t="s">
        <v>383</v>
      </c>
      <c r="H118" s="18"/>
      <c r="I118" s="18" t="s">
        <v>56</v>
      </c>
      <c r="J118" s="18" t="s">
        <v>57</v>
      </c>
      <c r="K118" s="18" t="s">
        <v>57</v>
      </c>
      <c r="L118" s="16" t="s">
        <v>278</v>
      </c>
    </row>
    <row r="119" spans="1:25" ht="25.5" x14ac:dyDescent="0.2">
      <c r="A119" s="24">
        <v>37148</v>
      </c>
      <c r="B119" s="17" t="s">
        <v>384</v>
      </c>
      <c r="C119" s="18" t="s">
        <v>69</v>
      </c>
      <c r="D119" s="18" t="s">
        <v>385</v>
      </c>
      <c r="E119" s="18" t="s">
        <v>386</v>
      </c>
      <c r="F119" s="18" t="s">
        <v>77</v>
      </c>
      <c r="G119" s="17" t="s">
        <v>387</v>
      </c>
      <c r="H119" s="17"/>
      <c r="I119" s="18" t="s">
        <v>56</v>
      </c>
      <c r="J119" s="18" t="s">
        <v>56</v>
      </c>
      <c r="K119" s="18" t="s">
        <v>56</v>
      </c>
      <c r="L119" s="18" t="s">
        <v>278</v>
      </c>
      <c r="M119" s="22"/>
      <c r="N119" s="22"/>
      <c r="O119" s="22"/>
      <c r="P119" s="22"/>
      <c r="Q119" s="22"/>
      <c r="R119" s="22"/>
      <c r="S119" s="22"/>
      <c r="T119" s="22"/>
      <c r="U119" s="22"/>
      <c r="V119" s="22"/>
      <c r="W119" s="22"/>
      <c r="X119" s="22"/>
      <c r="Y119" s="22"/>
    </row>
    <row r="120" spans="1:25" ht="25.5" x14ac:dyDescent="0.2">
      <c r="A120" s="24">
        <v>37147</v>
      </c>
      <c r="B120" s="17" t="s">
        <v>388</v>
      </c>
      <c r="C120" s="18" t="s">
        <v>60</v>
      </c>
      <c r="D120" s="18" t="s">
        <v>389</v>
      </c>
      <c r="E120" s="18" t="s">
        <v>390</v>
      </c>
      <c r="F120" s="18" t="s">
        <v>77</v>
      </c>
      <c r="G120" s="17" t="s">
        <v>391</v>
      </c>
      <c r="H120" s="17"/>
      <c r="I120" s="18" t="s">
        <v>56</v>
      </c>
      <c r="J120" s="18" t="s">
        <v>57</v>
      </c>
      <c r="K120" s="18" t="s">
        <v>57</v>
      </c>
      <c r="L120" s="18" t="s">
        <v>278</v>
      </c>
      <c r="M120" s="22"/>
      <c r="N120" s="22"/>
      <c r="O120" s="22"/>
      <c r="P120" s="22"/>
      <c r="Q120" s="22"/>
      <c r="R120" s="22"/>
      <c r="S120" s="22"/>
      <c r="T120" s="22"/>
      <c r="U120" s="22"/>
      <c r="V120" s="22"/>
      <c r="W120" s="22"/>
      <c r="X120" s="22"/>
      <c r="Y120" s="22"/>
    </row>
    <row r="121" spans="1:25" ht="63.75" x14ac:dyDescent="0.2">
      <c r="A121" s="24">
        <v>37147</v>
      </c>
      <c r="B121" s="18" t="s">
        <v>288</v>
      </c>
      <c r="C121" s="18" t="s">
        <v>50</v>
      </c>
      <c r="D121" s="18" t="s">
        <v>392</v>
      </c>
      <c r="E121" s="18" t="s">
        <v>393</v>
      </c>
      <c r="F121" s="18" t="s">
        <v>53</v>
      </c>
      <c r="G121" s="17" t="s">
        <v>394</v>
      </c>
      <c r="H121" s="17"/>
      <c r="I121" s="18" t="s">
        <v>57</v>
      </c>
      <c r="J121" s="18" t="s">
        <v>57</v>
      </c>
      <c r="K121" s="18" t="s">
        <v>57</v>
      </c>
      <c r="L121" s="18" t="s">
        <v>278</v>
      </c>
      <c r="M121" s="22"/>
      <c r="N121" s="22"/>
      <c r="O121" s="22"/>
      <c r="P121" s="22"/>
      <c r="Q121" s="22"/>
      <c r="R121" s="22"/>
      <c r="S121" s="22"/>
      <c r="T121" s="22"/>
      <c r="U121" s="22"/>
      <c r="V121" s="22"/>
      <c r="W121" s="22"/>
      <c r="X121" s="22"/>
      <c r="Y121" s="22"/>
    </row>
    <row r="122" spans="1:25" ht="55.5" customHeight="1" x14ac:dyDescent="0.2">
      <c r="A122" s="24">
        <v>37147</v>
      </c>
      <c r="B122" s="18" t="s">
        <v>240</v>
      </c>
      <c r="C122" s="18" t="s">
        <v>50</v>
      </c>
      <c r="D122" s="18" t="s">
        <v>240</v>
      </c>
      <c r="E122" s="18" t="s">
        <v>52</v>
      </c>
      <c r="F122" s="18" t="s">
        <v>197</v>
      </c>
      <c r="G122" s="17" t="s">
        <v>395</v>
      </c>
      <c r="H122" s="17"/>
      <c r="I122" s="18" t="s">
        <v>56</v>
      </c>
      <c r="J122" s="18" t="s">
        <v>56</v>
      </c>
      <c r="K122" s="18" t="s">
        <v>57</v>
      </c>
      <c r="L122" s="18" t="s">
        <v>278</v>
      </c>
      <c r="M122" s="22"/>
      <c r="N122" s="22"/>
      <c r="O122" s="22"/>
      <c r="P122" s="22"/>
      <c r="Q122" s="22"/>
      <c r="R122" s="22"/>
      <c r="S122" s="22"/>
      <c r="T122" s="22"/>
      <c r="U122" s="22"/>
      <c r="V122" s="22"/>
      <c r="W122" s="22"/>
      <c r="X122" s="22"/>
      <c r="Y122" s="22"/>
    </row>
    <row r="123" spans="1:25" ht="76.5" x14ac:dyDescent="0.2">
      <c r="A123" s="24">
        <v>37146</v>
      </c>
      <c r="B123" s="18" t="s">
        <v>240</v>
      </c>
      <c r="C123" s="18" t="s">
        <v>50</v>
      </c>
      <c r="D123" s="18" t="s">
        <v>240</v>
      </c>
      <c r="E123" s="18" t="s">
        <v>52</v>
      </c>
      <c r="F123" s="18" t="s">
        <v>53</v>
      </c>
      <c r="G123" s="17" t="s">
        <v>396</v>
      </c>
      <c r="H123" s="17"/>
      <c r="I123" s="18" t="s">
        <v>57</v>
      </c>
      <c r="J123" s="18" t="s">
        <v>57</v>
      </c>
      <c r="K123" s="18" t="s">
        <v>57</v>
      </c>
      <c r="L123" s="18" t="s">
        <v>278</v>
      </c>
      <c r="M123" s="22"/>
      <c r="N123" s="22"/>
      <c r="O123" s="22"/>
      <c r="P123" s="22"/>
      <c r="Q123" s="22"/>
      <c r="R123" s="22"/>
      <c r="S123" s="22"/>
      <c r="T123" s="22"/>
      <c r="U123" s="22"/>
      <c r="V123" s="22"/>
      <c r="W123" s="22"/>
      <c r="X123" s="22"/>
      <c r="Y123" s="22"/>
    </row>
    <row r="124" spans="1:25" ht="38.25" x14ac:dyDescent="0.2">
      <c r="A124" s="24">
        <v>37144</v>
      </c>
      <c r="B124" s="60" t="s">
        <v>397</v>
      </c>
      <c r="C124" s="18" t="s">
        <v>50</v>
      </c>
      <c r="D124" s="18" t="s">
        <v>51</v>
      </c>
      <c r="E124" s="18" t="s">
        <v>52</v>
      </c>
      <c r="F124" s="18" t="s">
        <v>53</v>
      </c>
      <c r="G124" s="60" t="s">
        <v>398</v>
      </c>
      <c r="H124" s="60"/>
      <c r="I124" s="18" t="s">
        <v>56</v>
      </c>
      <c r="J124" s="18" t="s">
        <v>56</v>
      </c>
      <c r="K124" s="18" t="s">
        <v>56</v>
      </c>
      <c r="L124" s="18" t="s">
        <v>278</v>
      </c>
      <c r="M124" s="22"/>
      <c r="N124" s="22"/>
      <c r="O124" s="22"/>
      <c r="P124" s="22"/>
      <c r="Q124" s="22"/>
      <c r="R124" s="22"/>
      <c r="S124" s="22"/>
      <c r="T124" s="22"/>
      <c r="U124" s="22"/>
      <c r="V124" s="22"/>
      <c r="W124" s="22"/>
      <c r="X124" s="22"/>
      <c r="Y124" s="22"/>
    </row>
    <row r="125" spans="1:25" x14ac:dyDescent="0.2">
      <c r="A125" s="24"/>
      <c r="B125" s="18"/>
      <c r="C125" s="18"/>
      <c r="D125" s="18"/>
      <c r="E125" s="18"/>
      <c r="F125" s="18"/>
      <c r="G125" s="17"/>
      <c r="H125" s="17"/>
      <c r="I125" s="18"/>
      <c r="J125" s="18"/>
      <c r="K125" s="18"/>
      <c r="L125" s="16"/>
      <c r="M125" s="22"/>
      <c r="N125" s="22"/>
      <c r="O125" s="22"/>
      <c r="P125" s="22"/>
      <c r="Q125" s="22"/>
      <c r="R125" s="22"/>
      <c r="S125" s="22"/>
      <c r="T125" s="22"/>
      <c r="U125" s="22"/>
      <c r="V125" s="22"/>
      <c r="W125" s="22"/>
      <c r="X125" s="22"/>
      <c r="Y125" s="22"/>
    </row>
    <row r="126" spans="1:25" x14ac:dyDescent="0.2">
      <c r="A126" s="24"/>
      <c r="B126" s="17"/>
      <c r="C126" s="18"/>
      <c r="D126" s="18"/>
      <c r="E126" s="18"/>
      <c r="F126" s="18"/>
      <c r="G126" s="17"/>
      <c r="H126" s="17"/>
      <c r="I126" s="18"/>
      <c r="J126" s="18"/>
      <c r="K126" s="18"/>
      <c r="L126" s="16"/>
      <c r="M126" s="22"/>
      <c r="N126" s="22"/>
      <c r="O126" s="22"/>
      <c r="P126" s="22"/>
      <c r="Q126" s="22"/>
      <c r="R126" s="22"/>
      <c r="S126" s="22"/>
      <c r="T126" s="22"/>
      <c r="U126" s="22"/>
      <c r="V126" s="22"/>
      <c r="W126" s="22"/>
      <c r="X126" s="22"/>
      <c r="Y126" s="22"/>
    </row>
    <row r="127" spans="1:25" x14ac:dyDescent="0.2">
      <c r="A127" s="24"/>
      <c r="B127" s="59"/>
      <c r="C127" s="18"/>
      <c r="D127" s="18"/>
      <c r="E127" s="18"/>
      <c r="F127" s="18"/>
      <c r="G127" s="17"/>
      <c r="H127" s="17"/>
      <c r="I127" s="18"/>
      <c r="J127" s="18"/>
      <c r="K127" s="18"/>
      <c r="L127" s="16"/>
      <c r="M127" s="22"/>
      <c r="N127" s="22"/>
      <c r="O127" s="22"/>
      <c r="P127" s="22"/>
      <c r="Q127" s="22"/>
      <c r="R127" s="22"/>
      <c r="S127" s="22"/>
      <c r="T127" s="22"/>
      <c r="U127" s="22"/>
      <c r="V127" s="22"/>
      <c r="W127" s="22"/>
      <c r="X127" s="22"/>
      <c r="Y127" s="22"/>
    </row>
    <row r="128" spans="1:25" x14ac:dyDescent="0.2">
      <c r="A128" s="24"/>
      <c r="B128" s="17"/>
      <c r="C128" s="18"/>
      <c r="D128" s="18"/>
      <c r="E128" s="18"/>
      <c r="F128" s="18"/>
      <c r="G128" s="17"/>
      <c r="H128" s="17"/>
      <c r="I128" s="18"/>
      <c r="J128" s="18"/>
      <c r="K128" s="18"/>
      <c r="L128" s="16"/>
      <c r="M128" s="22"/>
      <c r="N128" s="22"/>
      <c r="O128" s="22"/>
      <c r="P128" s="22"/>
      <c r="Q128" s="22"/>
      <c r="R128" s="22"/>
      <c r="S128" s="22"/>
      <c r="T128" s="22"/>
      <c r="U128" s="22"/>
      <c r="V128" s="22"/>
      <c r="W128" s="22"/>
      <c r="X128" s="22"/>
      <c r="Y128" s="22"/>
    </row>
    <row r="129" spans="1:25" x14ac:dyDescent="0.2">
      <c r="A129" s="24"/>
      <c r="B129" s="18"/>
      <c r="C129" s="18"/>
      <c r="D129" s="18"/>
      <c r="E129" s="18"/>
      <c r="F129" s="18"/>
      <c r="G129" s="17"/>
      <c r="H129" s="17"/>
      <c r="I129" s="18"/>
      <c r="J129" s="18"/>
      <c r="K129" s="18"/>
      <c r="L129" s="16"/>
      <c r="M129" s="22"/>
      <c r="N129" s="22"/>
      <c r="O129" s="22"/>
      <c r="P129" s="22"/>
      <c r="Q129" s="22"/>
      <c r="R129" s="22"/>
      <c r="S129" s="22"/>
      <c r="T129" s="22"/>
      <c r="U129" s="22"/>
      <c r="V129" s="22"/>
      <c r="W129" s="22"/>
      <c r="X129" s="22"/>
      <c r="Y129" s="22"/>
    </row>
    <row r="130" spans="1:25" x14ac:dyDescent="0.2">
      <c r="A130" s="24"/>
      <c r="B130" s="18"/>
      <c r="C130" s="18"/>
      <c r="D130" s="18"/>
      <c r="E130" s="18"/>
      <c r="F130" s="18"/>
      <c r="G130" s="17"/>
      <c r="H130" s="17"/>
      <c r="I130" s="18"/>
      <c r="J130" s="18"/>
      <c r="K130" s="18"/>
      <c r="L130" s="16"/>
      <c r="M130" s="22"/>
      <c r="N130" s="22"/>
      <c r="O130" s="22"/>
      <c r="P130" s="22"/>
      <c r="Q130" s="22"/>
      <c r="R130" s="22"/>
      <c r="S130" s="22"/>
      <c r="T130" s="22"/>
      <c r="U130" s="22"/>
      <c r="V130" s="22"/>
      <c r="W130" s="22"/>
      <c r="X130" s="22"/>
      <c r="Y130" s="22"/>
    </row>
    <row r="131" spans="1:25" x14ac:dyDescent="0.2">
      <c r="A131" s="24"/>
      <c r="B131" s="18"/>
      <c r="C131" s="18"/>
      <c r="D131" s="18"/>
      <c r="E131" s="18"/>
      <c r="F131" s="18"/>
      <c r="G131" s="17"/>
      <c r="H131" s="17"/>
      <c r="I131" s="18"/>
      <c r="J131" s="18"/>
      <c r="K131" s="18"/>
      <c r="L131" s="16"/>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245</v>
      </c>
      <c r="B174" s="1" t="s">
        <v>246</v>
      </c>
      <c r="C174" s="4" t="s">
        <v>247</v>
      </c>
      <c r="D174" s="33" t="s">
        <v>248</v>
      </c>
      <c r="E174" s="33" t="s">
        <v>249</v>
      </c>
    </row>
    <row r="175" spans="1:12" x14ac:dyDescent="0.2">
      <c r="A175" s="34" t="s">
        <v>250</v>
      </c>
      <c r="B175" s="35">
        <f t="shared" ref="B175:B183" si="3">C175/$C$184</f>
        <v>0.18181818181818182</v>
      </c>
      <c r="C175" s="5">
        <f>'summary 0910'!I24</f>
        <v>2</v>
      </c>
      <c r="D175" s="4">
        <f>33+1+1+1+1+1+8+1+1+1+2+1+2+1+1+1+2</f>
        <v>59</v>
      </c>
      <c r="E175" s="36">
        <f t="shared" ref="E175:E182" si="4">(C175/D175)*100</f>
        <v>3.3898305084745761</v>
      </c>
    </row>
    <row r="176" spans="1:12" x14ac:dyDescent="0.2">
      <c r="A176" s="34" t="s">
        <v>69</v>
      </c>
      <c r="B176" s="35">
        <f t="shared" si="3"/>
        <v>0.18181818181818182</v>
      </c>
      <c r="C176" s="5">
        <f>'summary 0910'!I25</f>
        <v>2</v>
      </c>
      <c r="D176" s="4">
        <f>540+17+1+1+6+10+1+2+12+2+1+1+1+3+4+3+1+1+1+8+2+1+1+6+1+1+2+1+2+1+4+1+1+1+12+4</f>
        <v>657</v>
      </c>
      <c r="E176" s="36">
        <f t="shared" si="4"/>
        <v>0.30441400304414001</v>
      </c>
    </row>
    <row r="177" spans="1:5" x14ac:dyDescent="0.2">
      <c r="A177" s="34" t="s">
        <v>50</v>
      </c>
      <c r="B177" s="35">
        <f t="shared" si="3"/>
        <v>0.36363636363636365</v>
      </c>
      <c r="C177" s="5">
        <f>'summary 0910'!I26</f>
        <v>4</v>
      </c>
      <c r="D177" s="4">
        <f>13+1+1+1+16+10</f>
        <v>42</v>
      </c>
      <c r="E177" s="36">
        <f t="shared" si="4"/>
        <v>9.5238095238095237</v>
      </c>
    </row>
    <row r="178" spans="1:5" x14ac:dyDescent="0.2">
      <c r="A178" s="34" t="s">
        <v>251</v>
      </c>
      <c r="B178" s="35">
        <f t="shared" si="3"/>
        <v>0</v>
      </c>
      <c r="C178" s="5">
        <f>'summary 0910'!I27</f>
        <v>0</v>
      </c>
      <c r="D178" s="4">
        <f>36+1+1</f>
        <v>38</v>
      </c>
      <c r="E178" s="36">
        <f t="shared" si="4"/>
        <v>0</v>
      </c>
    </row>
    <row r="179" spans="1:5" x14ac:dyDescent="0.2">
      <c r="A179" s="34" t="s">
        <v>252</v>
      </c>
      <c r="B179" s="35">
        <f t="shared" si="3"/>
        <v>9.0909090909090912E-2</v>
      </c>
      <c r="C179" s="5">
        <f>'summary 0910'!I28</f>
        <v>1</v>
      </c>
      <c r="D179" s="4">
        <f>288+2+13+2+5+56+59+14+2+3+3+1+4+14</f>
        <v>466</v>
      </c>
      <c r="E179" s="36">
        <f t="shared" si="4"/>
        <v>0.21459227467811159</v>
      </c>
    </row>
    <row r="180" spans="1:5" x14ac:dyDescent="0.2">
      <c r="A180" s="34" t="s">
        <v>253</v>
      </c>
      <c r="B180" s="35">
        <f t="shared" si="3"/>
        <v>0</v>
      </c>
      <c r="C180" s="5">
        <f>'summary 0910'!I29</f>
        <v>0</v>
      </c>
      <c r="D180" s="4">
        <f>132+2+1+2+7+3+4+2+7+1+3</f>
        <v>164</v>
      </c>
      <c r="E180" s="36">
        <f t="shared" si="4"/>
        <v>0</v>
      </c>
    </row>
    <row r="181" spans="1:5" x14ac:dyDescent="0.2">
      <c r="A181" s="34" t="s">
        <v>113</v>
      </c>
      <c r="B181" s="35">
        <f t="shared" si="3"/>
        <v>9.0909090909090912E-2</v>
      </c>
      <c r="C181" s="5">
        <f>'summary 0910'!I30</f>
        <v>1</v>
      </c>
      <c r="D181" s="4">
        <v>9</v>
      </c>
      <c r="E181" s="36">
        <f t="shared" si="4"/>
        <v>11.111111111111111</v>
      </c>
    </row>
    <row r="182" spans="1:5" x14ac:dyDescent="0.2">
      <c r="A182" s="34" t="s">
        <v>215</v>
      </c>
      <c r="B182" s="35">
        <f t="shared" si="3"/>
        <v>0</v>
      </c>
      <c r="C182" s="5">
        <f>'summary 0910'!I31</f>
        <v>0</v>
      </c>
      <c r="D182" s="4">
        <f>10+5+2</f>
        <v>17</v>
      </c>
      <c r="E182" s="36">
        <f t="shared" si="4"/>
        <v>0</v>
      </c>
    </row>
    <row r="183" spans="1:5" x14ac:dyDescent="0.2">
      <c r="A183" s="37" t="s">
        <v>254</v>
      </c>
      <c r="B183" s="35">
        <f t="shared" si="3"/>
        <v>9.0909090909090912E-2</v>
      </c>
      <c r="C183" s="5">
        <f>'summary 0910'!I32</f>
        <v>1</v>
      </c>
    </row>
    <row r="184" spans="1:5" x14ac:dyDescent="0.2">
      <c r="A184" s="37" t="s">
        <v>255</v>
      </c>
      <c r="B184" s="38">
        <f>SUM(B175:B183)</f>
        <v>1</v>
      </c>
      <c r="C184" s="4">
        <f>SUM(C175:C183)</f>
        <v>11</v>
      </c>
      <c r="D184" s="4">
        <f>SUM(D175:D183)</f>
        <v>1452</v>
      </c>
    </row>
  </sheetData>
  <phoneticPr fontId="0" type="noConversion"/>
  <printOptions horizontalCentered="1"/>
  <pageMargins left="0.25" right="0.25" top="1" bottom="0.5" header="0.5" footer="0.25"/>
  <pageSetup paperSize="5" scale="68" orientation="landscape" r:id="rId1"/>
  <headerFooter alignWithMargins="0">
    <oddHeader>&amp;C&amp;"Arial,Bold"EWS-Global Risk Operations
Weekly Summary of Market Risk Aggregation Issues
Week Beginning September 10</oddHeader>
    <oddFooter>&amp;L&amp;"Arial,Bold"Questions Call Nancy ext 54751</oddFooter>
  </headerFooter>
  <rowBreaks count="1" manualBreakCount="1">
    <brk id="97"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328</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11</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f>1</f>
        <v>1</v>
      </c>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1+1+1+1</f>
        <v>4</v>
      </c>
    </row>
    <row r="13" spans="1:11" x14ac:dyDescent="0.2">
      <c r="A13" s="6" t="s">
        <v>53</v>
      </c>
      <c r="B13" s="7"/>
      <c r="C13" s="7" t="s">
        <v>261</v>
      </c>
      <c r="D13" s="7"/>
      <c r="E13" s="7"/>
      <c r="F13" s="7"/>
      <c r="G13" s="7"/>
      <c r="H13" s="7"/>
      <c r="I13" s="7"/>
      <c r="J13" s="7"/>
      <c r="K13" s="7">
        <f>1+1+1</f>
        <v>3</v>
      </c>
    </row>
    <row r="14" spans="1:11" x14ac:dyDescent="0.2">
      <c r="A14" s="6" t="s">
        <v>183</v>
      </c>
      <c r="B14" s="7"/>
      <c r="C14" s="7" t="s">
        <v>25</v>
      </c>
      <c r="D14" s="7"/>
      <c r="E14" s="7"/>
      <c r="F14" s="7"/>
      <c r="G14" s="7"/>
      <c r="H14" s="7"/>
      <c r="I14" s="7"/>
      <c r="J14" s="7"/>
      <c r="K14" s="7">
        <f>2</f>
        <v>2</v>
      </c>
    </row>
    <row r="15" spans="1:11" x14ac:dyDescent="0.2">
      <c r="A15" s="6" t="s">
        <v>63</v>
      </c>
      <c r="B15" s="7"/>
      <c r="C15" s="7" t="s">
        <v>26</v>
      </c>
      <c r="D15" s="7"/>
      <c r="E15" s="7"/>
      <c r="F15" s="7"/>
      <c r="G15" s="7"/>
      <c r="H15" s="7"/>
      <c r="I15" s="7"/>
      <c r="J15" s="7"/>
      <c r="K15" s="7">
        <f>1</f>
        <v>1</v>
      </c>
    </row>
    <row r="16" spans="1:11" x14ac:dyDescent="0.2">
      <c r="A16" s="6" t="s">
        <v>262</v>
      </c>
      <c r="B16" s="7"/>
      <c r="C16" s="7" t="s">
        <v>27</v>
      </c>
      <c r="D16" s="7"/>
      <c r="E16" s="7"/>
      <c r="F16" s="7"/>
      <c r="G16" s="7"/>
      <c r="H16" s="7"/>
      <c r="I16" s="7"/>
      <c r="J16" s="7"/>
      <c r="K16" s="7"/>
    </row>
    <row r="17" spans="1:11" x14ac:dyDescent="0.2">
      <c r="A17" s="6" t="s">
        <v>82</v>
      </c>
      <c r="B17" s="7"/>
      <c r="C17" s="7" t="s">
        <v>28</v>
      </c>
      <c r="D17" s="7"/>
      <c r="E17" s="7"/>
      <c r="F17" s="7"/>
      <c r="G17" s="7"/>
      <c r="H17" s="7"/>
      <c r="I17" s="7"/>
      <c r="J17" s="7"/>
      <c r="K17" s="7"/>
    </row>
    <row r="18" spans="1:11" x14ac:dyDescent="0.2">
      <c r="A18" s="6" t="s">
        <v>88</v>
      </c>
      <c r="B18" s="7"/>
      <c r="C18" s="7" t="s">
        <v>29</v>
      </c>
      <c r="D18" s="7"/>
      <c r="E18" s="7"/>
      <c r="F18" s="7"/>
      <c r="G18" s="7"/>
      <c r="H18" s="7"/>
      <c r="I18" s="7"/>
      <c r="J18" s="7"/>
      <c r="K18" s="47"/>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6">
        <f>1+1</f>
        <v>2</v>
      </c>
      <c r="J24" s="31"/>
      <c r="K24" s="31"/>
    </row>
    <row r="25" spans="1:11" x14ac:dyDescent="0.2">
      <c r="A25" s="29" t="s">
        <v>69</v>
      </c>
      <c r="B25" s="17"/>
      <c r="C25" s="17"/>
      <c r="D25" s="32"/>
      <c r="E25" s="31"/>
      <c r="F25" s="32"/>
      <c r="G25" s="32"/>
      <c r="H25" s="31"/>
      <c r="I25" s="6">
        <f>1+1</f>
        <v>2</v>
      </c>
      <c r="J25" s="31"/>
      <c r="K25" s="49"/>
    </row>
    <row r="26" spans="1:11" x14ac:dyDescent="0.2">
      <c r="A26" s="29" t="s">
        <v>50</v>
      </c>
      <c r="B26" s="17"/>
      <c r="C26" s="17"/>
      <c r="D26" s="32"/>
      <c r="E26" s="31"/>
      <c r="F26" s="32"/>
      <c r="G26" s="32"/>
      <c r="H26" s="31"/>
      <c r="I26" s="6">
        <f>4</f>
        <v>4</v>
      </c>
      <c r="J26" s="31"/>
      <c r="K26" s="32"/>
    </row>
    <row r="27" spans="1:11" x14ac:dyDescent="0.2">
      <c r="A27" s="29" t="s">
        <v>251</v>
      </c>
      <c r="B27" s="17"/>
      <c r="C27" s="17"/>
      <c r="D27" s="32"/>
      <c r="E27" s="31"/>
      <c r="F27" s="32"/>
      <c r="G27" s="32"/>
      <c r="H27" s="31"/>
      <c r="I27" s="6"/>
      <c r="J27" s="31"/>
      <c r="K27" s="31"/>
    </row>
    <row r="28" spans="1:11" x14ac:dyDescent="0.2">
      <c r="A28" s="29" t="s">
        <v>252</v>
      </c>
      <c r="B28" s="17"/>
      <c r="C28" s="17"/>
      <c r="D28" s="32"/>
      <c r="E28" s="31"/>
      <c r="F28" s="32"/>
      <c r="G28" s="32"/>
      <c r="H28" s="31"/>
      <c r="I28" s="6">
        <f>1</f>
        <v>1</v>
      </c>
      <c r="J28" s="31"/>
      <c r="K28" s="31"/>
    </row>
    <row r="29" spans="1:11" x14ac:dyDescent="0.2">
      <c r="A29" s="29" t="s">
        <v>253</v>
      </c>
      <c r="B29" s="17"/>
      <c r="C29" s="17"/>
      <c r="D29" s="32"/>
      <c r="E29" s="31"/>
      <c r="F29" s="32"/>
      <c r="G29" s="32"/>
      <c r="H29" s="31"/>
      <c r="I29" s="6"/>
      <c r="J29" s="31"/>
      <c r="K29" s="32"/>
    </row>
    <row r="30" spans="1:11" x14ac:dyDescent="0.2">
      <c r="A30" s="29" t="s">
        <v>113</v>
      </c>
      <c r="B30" s="17"/>
      <c r="C30" s="17"/>
      <c r="D30" s="32"/>
      <c r="E30" s="31"/>
      <c r="F30" s="32"/>
      <c r="G30" s="32"/>
      <c r="H30" s="31"/>
      <c r="I30" s="6">
        <f>1</f>
        <v>1</v>
      </c>
      <c r="J30" s="31"/>
      <c r="K30" s="31"/>
    </row>
    <row r="31" spans="1:11" x14ac:dyDescent="0.2">
      <c r="A31" s="29" t="s">
        <v>215</v>
      </c>
      <c r="B31" s="17"/>
      <c r="C31" s="17"/>
      <c r="D31" s="32"/>
      <c r="E31" s="31"/>
      <c r="F31" s="32"/>
      <c r="G31" s="32"/>
      <c r="H31" s="31"/>
      <c r="I31" s="6"/>
      <c r="J31" s="31"/>
      <c r="K31" s="31"/>
    </row>
    <row r="32" spans="1:11" ht="13.5" thickBot="1" x14ac:dyDescent="0.25">
      <c r="A32" s="50" t="s">
        <v>266</v>
      </c>
      <c r="I32" s="5">
        <f>1</f>
        <v>1</v>
      </c>
      <c r="K32" s="51"/>
    </row>
    <row r="33" spans="1:11" ht="13.5" thickTop="1" x14ac:dyDescent="0.2">
      <c r="A33" s="52" t="s">
        <v>257</v>
      </c>
      <c r="B33" s="53"/>
      <c r="C33" s="53"/>
      <c r="D33" s="53"/>
      <c r="E33" s="53"/>
      <c r="F33" s="53"/>
      <c r="G33" s="53"/>
      <c r="H33" s="53"/>
      <c r="I33" s="54">
        <f>SUM(I24:I32)</f>
        <v>11</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84"/>
  <sheetViews>
    <sheetView topLeftCell="B55" zoomScale="80" zoomScaleNormal="100" workbookViewId="0">
      <selection activeCell="G22" sqref="G22"/>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9"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c r="AB1" s="1" t="s">
        <v>331</v>
      </c>
    </row>
    <row r="2" spans="1:29" x14ac:dyDescent="0.2">
      <c r="A2" s="2" t="s">
        <v>21</v>
      </c>
      <c r="B2" s="3"/>
      <c r="H2" s="4">
        <f>1+1</f>
        <v>2</v>
      </c>
      <c r="J2" s="4">
        <f>1</f>
        <v>1</v>
      </c>
      <c r="K2" s="3"/>
      <c r="L2" s="5"/>
      <c r="M2" s="3"/>
      <c r="N2" s="3"/>
      <c r="P2" s="4">
        <v>1</v>
      </c>
    </row>
    <row r="3" spans="1:29" x14ac:dyDescent="0.2">
      <c r="A3" s="2" t="s">
        <v>22</v>
      </c>
      <c r="B3" s="5"/>
      <c r="K3" s="5"/>
      <c r="L3" s="5"/>
      <c r="M3" s="5"/>
      <c r="N3" s="6">
        <v>1</v>
      </c>
      <c r="P3" s="4">
        <v>1</v>
      </c>
      <c r="R3" s="4">
        <f>'[5]summary 0625'!K11</f>
        <v>2</v>
      </c>
      <c r="T3" s="4">
        <f>'[5]summary 0709'!K10</f>
        <v>1</v>
      </c>
    </row>
    <row r="4" spans="1:29"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c r="AA4" s="4">
        <f>'summary 0827'!K12</f>
        <v>8</v>
      </c>
      <c r="AB4" s="4">
        <f>'summary 0904'!K12</f>
        <v>11</v>
      </c>
    </row>
    <row r="5" spans="1:29" x14ac:dyDescent="0.2">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c r="AA5" s="4">
        <f>'summary 0827'!K13</f>
        <v>6</v>
      </c>
      <c r="AB5" s="4">
        <f>'summary 0904'!K13</f>
        <v>4</v>
      </c>
    </row>
    <row r="6" spans="1:29" x14ac:dyDescent="0.2">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c r="AA6" s="4">
        <f>'summary 0827'!K14</f>
        <v>1</v>
      </c>
    </row>
    <row r="7" spans="1:29" x14ac:dyDescent="0.2">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c r="AA7" s="4">
        <f>'summary 0827'!K15</f>
        <v>3</v>
      </c>
      <c r="AB7" s="4">
        <f>'summary 0904'!K15</f>
        <v>1</v>
      </c>
    </row>
    <row r="8" spans="1:29" x14ac:dyDescent="0.2">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c r="AA8" s="4">
        <f>'summary 0827'!K16</f>
        <v>2</v>
      </c>
    </row>
    <row r="9" spans="1:29" x14ac:dyDescent="0.2">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c r="AA9" s="4">
        <f>'summary 0827'!K17</f>
        <v>2</v>
      </c>
      <c r="AB9" s="4">
        <f>'summary 0904'!K17</f>
        <v>1</v>
      </c>
    </row>
    <row r="10" spans="1:29" x14ac:dyDescent="0.2">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c r="AA10" s="4">
        <f>'summary 0827'!K18</f>
        <v>1</v>
      </c>
      <c r="AB10" s="4">
        <f>'summary 0904'!K18</f>
        <v>1</v>
      </c>
    </row>
    <row r="11" spans="1:29"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row>
    <row r="12" spans="1:29"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row>
    <row r="15" spans="1:29" x14ac:dyDescent="0.2">
      <c r="A15" s="4" t="s">
        <v>250</v>
      </c>
      <c r="Y15" s="4">
        <f>[6]Aug!$U$24+[6]Aug!$U$9</f>
        <v>3</v>
      </c>
      <c r="Z15" s="4">
        <f>[6]Aug!$AB$27</f>
        <v>1</v>
      </c>
      <c r="AB15" s="4">
        <f>3</f>
        <v>3</v>
      </c>
      <c r="AC15" s="4" t="s">
        <v>250</v>
      </c>
    </row>
    <row r="16" spans="1:29" x14ac:dyDescent="0.2">
      <c r="A16" s="4" t="s">
        <v>69</v>
      </c>
      <c r="X16" s="4">
        <f>[6]Aug!$N$22+[6]Aug!$N$20+[6]Aug!$N$7+[6]Aug!$N$8</f>
        <v>14</v>
      </c>
      <c r="Y16" s="4">
        <f>[6]Aug!$U$20+[6]Aug!$U$22+[6]Aug!$U$16</f>
        <v>3</v>
      </c>
      <c r="Z16" s="4">
        <f>[6]Aug!$AB$22+[6]Aug!$AB$7+[6]Aug!$AB$8</f>
        <v>8</v>
      </c>
      <c r="AA16" s="4">
        <f>[6]Aug!$AI$16+1</f>
        <v>2</v>
      </c>
      <c r="AB16" s="4">
        <f>1+1+5+2</f>
        <v>9</v>
      </c>
      <c r="AC16" s="4" t="s">
        <v>69</v>
      </c>
    </row>
    <row r="17" spans="1:29" x14ac:dyDescent="0.2">
      <c r="A17" s="4" t="s">
        <v>215</v>
      </c>
      <c r="AC17" s="4" t="s">
        <v>215</v>
      </c>
    </row>
    <row r="18" spans="1:29" x14ac:dyDescent="0.2">
      <c r="A18" s="4" t="s">
        <v>50</v>
      </c>
      <c r="AC18" s="4" t="s">
        <v>50</v>
      </c>
    </row>
    <row r="19" spans="1:29" x14ac:dyDescent="0.2">
      <c r="A19" s="4" t="s">
        <v>113</v>
      </c>
      <c r="AC19" s="4" t="s">
        <v>113</v>
      </c>
    </row>
    <row r="20" spans="1:29" x14ac:dyDescent="0.2">
      <c r="A20" s="4" t="s">
        <v>332</v>
      </c>
      <c r="X20" s="4">
        <f>[6]Aug!$N$21+[6]Aug!$N$15</f>
        <v>6</v>
      </c>
      <c r="Y20" s="4">
        <f>[6]Aug!$U$26+[6]Aug!$U$21</f>
        <v>7</v>
      </c>
      <c r="Z20" s="4">
        <f>[6]Aug!$AB$26+[6]Aug!$AB$21</f>
        <v>3</v>
      </c>
      <c r="AA20" s="4">
        <f>[6]Aug!$AI$26+[6]Aug!$AI$21</f>
        <v>11</v>
      </c>
      <c r="AB20" s="4">
        <f>1</f>
        <v>1</v>
      </c>
      <c r="AC20" s="4" t="s">
        <v>332</v>
      </c>
    </row>
    <row r="22" spans="1:29" x14ac:dyDescent="0.2">
      <c r="A22" s="4" t="s">
        <v>329</v>
      </c>
      <c r="X22" s="4">
        <f>SUM(X15:X20)</f>
        <v>20</v>
      </c>
      <c r="Y22" s="4">
        <f>SUM(Y15:Y20)</f>
        <v>13</v>
      </c>
      <c r="Z22" s="4">
        <f>SUM(Z15:Z20)</f>
        <v>12</v>
      </c>
      <c r="AA22" s="4">
        <f>SUM(AA15:AA20)</f>
        <v>13</v>
      </c>
      <c r="AB22" s="4">
        <f>SUM(AB15:AB20)</f>
        <v>13</v>
      </c>
      <c r="AC22" s="4" t="s">
        <v>333</v>
      </c>
    </row>
    <row r="24" spans="1:29" x14ac:dyDescent="0.2">
      <c r="A24" s="4" t="s">
        <v>330</v>
      </c>
      <c r="AC24" s="4" t="s">
        <v>330</v>
      </c>
    </row>
    <row r="98" spans="1:12" x14ac:dyDescent="0.2">
      <c r="A98" s="10" t="s">
        <v>327</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32</v>
      </c>
      <c r="B100" s="11"/>
      <c r="C100" s="11"/>
      <c r="D100" s="11"/>
      <c r="E100" s="11"/>
      <c r="F100" s="12"/>
      <c r="G100" s="11"/>
      <c r="H100" s="11"/>
      <c r="I100" s="12"/>
      <c r="J100" s="12"/>
      <c r="K100" s="12"/>
      <c r="L100" s="11"/>
    </row>
    <row r="101" spans="1:12" x14ac:dyDescent="0.2">
      <c r="A101" s="11" t="s">
        <v>267</v>
      </c>
      <c r="B101" s="11"/>
      <c r="C101" s="11"/>
      <c r="D101" s="11"/>
      <c r="E101" s="11"/>
      <c r="F101" s="12"/>
      <c r="G101" s="11"/>
      <c r="H101" s="11"/>
      <c r="I101" s="12"/>
      <c r="J101" s="12"/>
      <c r="K101" s="12"/>
      <c r="L101" s="11"/>
    </row>
    <row r="102" spans="1:12" x14ac:dyDescent="0.2">
      <c r="A102" s="11" t="s">
        <v>268</v>
      </c>
      <c r="B102" s="11"/>
      <c r="C102" s="11"/>
      <c r="D102" s="11"/>
      <c r="E102" s="11"/>
      <c r="F102" s="12"/>
      <c r="G102" s="11"/>
      <c r="H102" s="11"/>
      <c r="I102" s="12"/>
      <c r="J102" s="12"/>
      <c r="K102" s="12"/>
      <c r="L102" s="11"/>
    </row>
    <row r="103" spans="1:12" x14ac:dyDescent="0.2">
      <c r="A103" s="11" t="s">
        <v>269</v>
      </c>
      <c r="B103" s="11"/>
      <c r="C103" s="11"/>
      <c r="D103" s="11"/>
      <c r="E103" s="11"/>
      <c r="F103" s="12"/>
      <c r="G103" s="11"/>
      <c r="H103" s="11"/>
      <c r="I103" s="12"/>
      <c r="J103" s="12"/>
      <c r="K103" s="12"/>
      <c r="L103" s="11"/>
    </row>
    <row r="104" spans="1:12" x14ac:dyDescent="0.2">
      <c r="A104" s="11" t="s">
        <v>270</v>
      </c>
      <c r="B104" s="11"/>
      <c r="C104" s="11"/>
      <c r="D104" s="11"/>
      <c r="E104" s="11"/>
      <c r="F104" s="12"/>
      <c r="G104" s="11"/>
      <c r="H104" s="11"/>
      <c r="I104" s="12"/>
      <c r="J104" s="12"/>
      <c r="K104" s="12"/>
      <c r="L104" s="11"/>
    </row>
    <row r="105" spans="1:12" x14ac:dyDescent="0.2">
      <c r="A105" s="11" t="s">
        <v>271</v>
      </c>
      <c r="B105" s="11"/>
      <c r="C105" s="11"/>
      <c r="D105" s="11"/>
      <c r="E105" s="11"/>
      <c r="F105" s="12"/>
      <c r="G105" s="11"/>
      <c r="H105" s="11"/>
      <c r="I105" s="12"/>
      <c r="J105" s="12"/>
      <c r="K105" s="12"/>
      <c r="L105" s="11"/>
    </row>
    <row r="106" spans="1:12" x14ac:dyDescent="0.2">
      <c r="A106" s="11" t="s">
        <v>272</v>
      </c>
      <c r="B106" s="11"/>
      <c r="C106" s="11"/>
      <c r="D106" s="11"/>
      <c r="E106" s="11"/>
      <c r="F106" s="12"/>
      <c r="G106" s="11"/>
      <c r="H106" s="11"/>
      <c r="I106" s="12"/>
      <c r="J106" s="12"/>
      <c r="K106" s="12"/>
      <c r="L106" s="11"/>
    </row>
    <row r="107" spans="1:12" x14ac:dyDescent="0.2">
      <c r="A107" s="11" t="s">
        <v>273</v>
      </c>
      <c r="B107" s="11"/>
      <c r="C107" s="11"/>
      <c r="D107" s="11"/>
      <c r="E107" s="11"/>
      <c r="F107" s="12"/>
      <c r="G107" s="11"/>
      <c r="H107" s="11"/>
      <c r="I107" s="12"/>
      <c r="J107" s="12"/>
      <c r="K107" s="12"/>
      <c r="L107" s="11"/>
    </row>
    <row r="108" spans="1:12" x14ac:dyDescent="0.2">
      <c r="A108" s="11" t="s">
        <v>274</v>
      </c>
      <c r="B108" s="11"/>
      <c r="C108" s="11"/>
      <c r="D108" s="11"/>
      <c r="E108" s="11"/>
      <c r="F108" s="12"/>
      <c r="G108" s="11"/>
      <c r="H108" s="11"/>
      <c r="I108" s="12"/>
      <c r="J108" s="12"/>
      <c r="K108" s="12"/>
      <c r="L108" s="11"/>
    </row>
    <row r="109" spans="1:12" x14ac:dyDescent="0.2">
      <c r="A109" s="11" t="s">
        <v>275</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33</v>
      </c>
      <c r="F111" s="14"/>
      <c r="G111" s="14"/>
      <c r="H111" s="14"/>
      <c r="I111" s="14" t="s">
        <v>34</v>
      </c>
      <c r="J111" s="14" t="s">
        <v>35</v>
      </c>
      <c r="K111" s="14" t="s">
        <v>36</v>
      </c>
      <c r="L111" s="14" t="s">
        <v>37</v>
      </c>
    </row>
    <row r="112" spans="1:12" x14ac:dyDescent="0.2">
      <c r="A112" s="14" t="s">
        <v>38</v>
      </c>
      <c r="B112" s="14" t="s">
        <v>39</v>
      </c>
      <c r="C112" s="14" t="s">
        <v>40</v>
      </c>
      <c r="D112" s="14" t="s">
        <v>41</v>
      </c>
      <c r="E112" s="14" t="s">
        <v>42</v>
      </c>
      <c r="F112" s="14" t="s">
        <v>32</v>
      </c>
      <c r="G112" s="14" t="s">
        <v>43</v>
      </c>
      <c r="H112" s="14" t="s">
        <v>44</v>
      </c>
      <c r="I112" s="14" t="s">
        <v>45</v>
      </c>
      <c r="J112" s="14" t="s">
        <v>46</v>
      </c>
      <c r="K112" s="14" t="s">
        <v>47</v>
      </c>
      <c r="L112" s="14" t="s">
        <v>48</v>
      </c>
    </row>
    <row r="113" spans="1:25" x14ac:dyDescent="0.2">
      <c r="A113" s="14"/>
      <c r="B113" s="14"/>
      <c r="C113" s="14"/>
      <c r="D113" s="14"/>
      <c r="E113" s="14"/>
      <c r="F113" s="14"/>
      <c r="G113" s="14"/>
      <c r="H113" s="14"/>
      <c r="I113" s="14"/>
      <c r="J113" s="14"/>
      <c r="K113" s="14"/>
      <c r="L113" s="14"/>
    </row>
    <row r="114" spans="1:25" ht="25.5" x14ac:dyDescent="0.2">
      <c r="A114" s="24">
        <v>37141</v>
      </c>
      <c r="B114" s="18" t="s">
        <v>334</v>
      </c>
      <c r="C114" s="18" t="s">
        <v>215</v>
      </c>
      <c r="D114" s="18" t="s">
        <v>335</v>
      </c>
      <c r="E114" s="18" t="s">
        <v>336</v>
      </c>
      <c r="F114" s="18" t="s">
        <v>77</v>
      </c>
      <c r="G114" s="17" t="s">
        <v>337</v>
      </c>
      <c r="H114" s="17"/>
      <c r="I114" s="18" t="s">
        <v>56</v>
      </c>
      <c r="J114" s="18" t="s">
        <v>56</v>
      </c>
      <c r="K114" s="18" t="s">
        <v>57</v>
      </c>
      <c r="L114" s="18" t="s">
        <v>278</v>
      </c>
    </row>
    <row r="115" spans="1:25" ht="25.5" x14ac:dyDescent="0.2">
      <c r="A115" s="24">
        <v>37141</v>
      </c>
      <c r="B115" s="18" t="s">
        <v>338</v>
      </c>
      <c r="C115" s="18" t="s">
        <v>69</v>
      </c>
      <c r="D115" s="18" t="s">
        <v>282</v>
      </c>
      <c r="E115" s="18" t="s">
        <v>71</v>
      </c>
      <c r="F115" s="18" t="s">
        <v>77</v>
      </c>
      <c r="G115" s="17" t="s">
        <v>339</v>
      </c>
      <c r="H115" s="17"/>
      <c r="I115" s="18" t="s">
        <v>56</v>
      </c>
      <c r="J115" s="18" t="s">
        <v>56</v>
      </c>
      <c r="K115" s="18" t="s">
        <v>56</v>
      </c>
      <c r="L115" s="18" t="s">
        <v>278</v>
      </c>
    </row>
    <row r="116" spans="1:25" ht="25.5" x14ac:dyDescent="0.2">
      <c r="A116" s="24">
        <v>37141</v>
      </c>
      <c r="B116" s="18" t="s">
        <v>340</v>
      </c>
      <c r="C116" s="18" t="s">
        <v>69</v>
      </c>
      <c r="D116" s="18" t="s">
        <v>70</v>
      </c>
      <c r="E116" s="18" t="s">
        <v>71</v>
      </c>
      <c r="F116" s="18" t="s">
        <v>77</v>
      </c>
      <c r="G116" s="17" t="s">
        <v>341</v>
      </c>
      <c r="H116" s="17"/>
      <c r="I116" s="18" t="s">
        <v>56</v>
      </c>
      <c r="J116" s="18" t="s">
        <v>56</v>
      </c>
      <c r="K116" s="18" t="s">
        <v>56</v>
      </c>
      <c r="L116" s="18" t="s">
        <v>278</v>
      </c>
    </row>
    <row r="117" spans="1:25" ht="63.75" x14ac:dyDescent="0.2">
      <c r="A117" s="24">
        <v>37141</v>
      </c>
      <c r="B117" s="18" t="s">
        <v>240</v>
      </c>
      <c r="C117" s="18" t="s">
        <v>50</v>
      </c>
      <c r="D117" s="18" t="s">
        <v>240</v>
      </c>
      <c r="E117" s="18" t="s">
        <v>52</v>
      </c>
      <c r="F117" s="18" t="s">
        <v>53</v>
      </c>
      <c r="G117" s="17" t="s">
        <v>342</v>
      </c>
      <c r="H117" s="17"/>
      <c r="I117" s="18" t="s">
        <v>56</v>
      </c>
      <c r="J117" s="18" t="s">
        <v>56</v>
      </c>
      <c r="K117" s="18" t="s">
        <v>57</v>
      </c>
      <c r="L117" s="18" t="s">
        <v>278</v>
      </c>
    </row>
    <row r="118" spans="1:25" ht="24.75" customHeight="1" x14ac:dyDescent="0.2">
      <c r="A118" s="24">
        <v>37141</v>
      </c>
      <c r="B118" s="18" t="s">
        <v>288</v>
      </c>
      <c r="C118" s="18" t="s">
        <v>50</v>
      </c>
      <c r="D118" s="18" t="s">
        <v>130</v>
      </c>
      <c r="E118" s="18" t="s">
        <v>343</v>
      </c>
      <c r="F118" s="18" t="s">
        <v>53</v>
      </c>
      <c r="G118" s="17" t="s">
        <v>344</v>
      </c>
      <c r="H118" s="17"/>
      <c r="I118" s="18" t="s">
        <v>57</v>
      </c>
      <c r="J118" s="18" t="s">
        <v>57</v>
      </c>
      <c r="K118" s="18" t="s">
        <v>57</v>
      </c>
      <c r="L118" s="18" t="s">
        <v>278</v>
      </c>
    </row>
    <row r="119" spans="1:25" ht="38.25" x14ac:dyDescent="0.2">
      <c r="A119" s="56">
        <v>37140</v>
      </c>
      <c r="B119" s="57" t="s">
        <v>345</v>
      </c>
      <c r="C119" s="57" t="s">
        <v>50</v>
      </c>
      <c r="D119" s="57" t="s">
        <v>133</v>
      </c>
      <c r="E119" s="57" t="s">
        <v>52</v>
      </c>
      <c r="F119" s="57" t="s">
        <v>53</v>
      </c>
      <c r="G119" s="58" t="s">
        <v>346</v>
      </c>
      <c r="H119" s="58"/>
      <c r="I119" s="57" t="s">
        <v>56</v>
      </c>
      <c r="J119" s="57" t="s">
        <v>56</v>
      </c>
      <c r="K119" s="57" t="s">
        <v>57</v>
      </c>
      <c r="L119" s="16" t="s">
        <v>278</v>
      </c>
      <c r="M119" s="22"/>
      <c r="N119" s="22"/>
      <c r="O119" s="22"/>
      <c r="P119" s="22"/>
      <c r="Q119" s="22"/>
      <c r="R119" s="22"/>
      <c r="S119" s="22"/>
      <c r="T119" s="22"/>
      <c r="U119" s="22"/>
      <c r="V119" s="22"/>
      <c r="W119" s="22"/>
      <c r="X119" s="22"/>
      <c r="Y119" s="22"/>
    </row>
    <row r="120" spans="1:25" ht="38.25" x14ac:dyDescent="0.2">
      <c r="A120" s="24">
        <v>37140</v>
      </c>
      <c r="B120" s="18" t="s">
        <v>347</v>
      </c>
      <c r="C120" s="18" t="s">
        <v>60</v>
      </c>
      <c r="D120" s="18" t="s">
        <v>348</v>
      </c>
      <c r="E120" s="18" t="s">
        <v>121</v>
      </c>
      <c r="F120" s="18" t="s">
        <v>77</v>
      </c>
      <c r="G120" s="17" t="s">
        <v>349</v>
      </c>
      <c r="H120" s="17"/>
      <c r="I120" s="18" t="s">
        <v>56</v>
      </c>
      <c r="J120" s="18" t="s">
        <v>57</v>
      </c>
      <c r="K120" s="18" t="s">
        <v>56</v>
      </c>
      <c r="L120" s="16" t="s">
        <v>278</v>
      </c>
      <c r="M120" s="22"/>
      <c r="N120" s="22"/>
      <c r="O120" s="22"/>
      <c r="P120" s="22"/>
      <c r="Q120" s="22"/>
      <c r="R120" s="22"/>
      <c r="S120" s="22"/>
      <c r="T120" s="22"/>
      <c r="U120" s="22"/>
      <c r="V120" s="22"/>
      <c r="W120" s="22"/>
      <c r="X120" s="22"/>
      <c r="Y120" s="22"/>
    </row>
    <row r="121" spans="1:25" x14ac:dyDescent="0.2">
      <c r="A121" s="24">
        <v>37140</v>
      </c>
      <c r="B121" s="18" t="s">
        <v>350</v>
      </c>
      <c r="C121" s="18" t="s">
        <v>60</v>
      </c>
      <c r="D121" s="18" t="s">
        <v>107</v>
      </c>
      <c r="E121" s="18"/>
      <c r="F121" s="18" t="s">
        <v>77</v>
      </c>
      <c r="G121" s="17" t="s">
        <v>351</v>
      </c>
      <c r="H121" s="17"/>
      <c r="I121" s="18" t="s">
        <v>56</v>
      </c>
      <c r="J121" s="18" t="s">
        <v>56</v>
      </c>
      <c r="K121" s="18" t="s">
        <v>56</v>
      </c>
      <c r="L121" s="16" t="s">
        <v>278</v>
      </c>
      <c r="M121" s="22"/>
      <c r="N121" s="22"/>
      <c r="O121" s="22"/>
      <c r="P121" s="22"/>
      <c r="Q121" s="22"/>
      <c r="R121" s="22"/>
      <c r="S121" s="22"/>
      <c r="T121" s="22"/>
      <c r="U121" s="22"/>
      <c r="V121" s="22"/>
      <c r="W121" s="22"/>
      <c r="X121" s="22"/>
      <c r="Y121" s="22"/>
    </row>
    <row r="122" spans="1:25" ht="55.5" customHeight="1" x14ac:dyDescent="0.2">
      <c r="A122" s="24">
        <v>37140</v>
      </c>
      <c r="B122" s="18" t="s">
        <v>352</v>
      </c>
      <c r="C122" s="18" t="s">
        <v>250</v>
      </c>
      <c r="D122" s="18" t="s">
        <v>353</v>
      </c>
      <c r="E122" s="18" t="s">
        <v>292</v>
      </c>
      <c r="F122" s="18" t="s">
        <v>77</v>
      </c>
      <c r="G122" s="17" t="s">
        <v>354</v>
      </c>
      <c r="H122" s="17"/>
      <c r="I122" s="18" t="s">
        <v>56</v>
      </c>
      <c r="J122" s="18" t="s">
        <v>56</v>
      </c>
      <c r="K122" s="18" t="s">
        <v>56</v>
      </c>
      <c r="L122" s="16" t="s">
        <v>278</v>
      </c>
      <c r="M122" s="22"/>
      <c r="N122" s="22"/>
      <c r="O122" s="22"/>
      <c r="P122" s="22"/>
      <c r="Q122" s="22"/>
      <c r="R122" s="22"/>
      <c r="S122" s="22"/>
      <c r="T122" s="22"/>
      <c r="U122" s="22"/>
      <c r="V122" s="22"/>
      <c r="W122" s="22"/>
      <c r="X122" s="22"/>
      <c r="Y122" s="22"/>
    </row>
    <row r="123" spans="1:25" ht="63.75" x14ac:dyDescent="0.2">
      <c r="A123" s="24">
        <v>37140</v>
      </c>
      <c r="B123" s="18" t="s">
        <v>288</v>
      </c>
      <c r="C123" s="18" t="s">
        <v>50</v>
      </c>
      <c r="D123" s="18" t="s">
        <v>130</v>
      </c>
      <c r="E123" s="18" t="s">
        <v>52</v>
      </c>
      <c r="F123" s="18" t="s">
        <v>88</v>
      </c>
      <c r="G123" s="17" t="s">
        <v>355</v>
      </c>
      <c r="H123" s="17"/>
      <c r="I123" s="18" t="s">
        <v>57</v>
      </c>
      <c r="J123" s="18" t="s">
        <v>57</v>
      </c>
      <c r="K123" s="18" t="s">
        <v>57</v>
      </c>
      <c r="L123" s="16" t="s">
        <v>278</v>
      </c>
      <c r="M123" s="22"/>
      <c r="N123" s="22"/>
      <c r="O123" s="22"/>
      <c r="P123" s="22"/>
      <c r="Q123" s="22"/>
      <c r="R123" s="22"/>
      <c r="S123" s="22"/>
      <c r="T123" s="22"/>
      <c r="U123" s="22"/>
      <c r="V123" s="22"/>
      <c r="W123" s="22"/>
      <c r="X123" s="22"/>
      <c r="Y123" s="22"/>
    </row>
    <row r="124" spans="1:25" x14ac:dyDescent="0.2">
      <c r="A124" s="24">
        <v>37139</v>
      </c>
      <c r="B124" s="18" t="s">
        <v>356</v>
      </c>
      <c r="C124" s="18" t="s">
        <v>113</v>
      </c>
      <c r="D124" s="18" t="s">
        <v>114</v>
      </c>
      <c r="E124" s="18" t="s">
        <v>115</v>
      </c>
      <c r="F124" s="18" t="s">
        <v>77</v>
      </c>
      <c r="G124" s="17" t="s">
        <v>357</v>
      </c>
      <c r="H124" s="17"/>
      <c r="I124" s="18" t="s">
        <v>57</v>
      </c>
      <c r="J124" s="18" t="s">
        <v>56</v>
      </c>
      <c r="K124" s="18" t="s">
        <v>57</v>
      </c>
      <c r="L124" s="16" t="s">
        <v>278</v>
      </c>
      <c r="M124" s="22"/>
      <c r="N124" s="22"/>
      <c r="O124" s="22"/>
      <c r="P124" s="22"/>
      <c r="Q124" s="22"/>
      <c r="R124" s="22"/>
      <c r="S124" s="22"/>
      <c r="T124" s="22"/>
      <c r="U124" s="22"/>
      <c r="V124" s="22"/>
      <c r="W124" s="22"/>
      <c r="X124" s="22"/>
      <c r="Y124" s="22"/>
    </row>
    <row r="125" spans="1:25" ht="25.5" x14ac:dyDescent="0.2">
      <c r="A125" s="24">
        <v>37139</v>
      </c>
      <c r="B125" s="18" t="s">
        <v>358</v>
      </c>
      <c r="C125" s="18" t="s">
        <v>50</v>
      </c>
      <c r="D125" s="18" t="s">
        <v>51</v>
      </c>
      <c r="E125" s="18" t="s">
        <v>52</v>
      </c>
      <c r="F125" s="18" t="s">
        <v>53</v>
      </c>
      <c r="G125" s="17" t="s">
        <v>359</v>
      </c>
      <c r="H125" s="17"/>
      <c r="I125" s="18" t="s">
        <v>56</v>
      </c>
      <c r="J125" s="18" t="s">
        <v>56</v>
      </c>
      <c r="K125" s="18" t="s">
        <v>57</v>
      </c>
      <c r="L125" s="16" t="s">
        <v>278</v>
      </c>
      <c r="M125" s="22"/>
      <c r="N125" s="22"/>
      <c r="O125" s="22"/>
      <c r="P125" s="22"/>
      <c r="Q125" s="22"/>
      <c r="R125" s="22"/>
      <c r="S125" s="22"/>
      <c r="T125" s="22"/>
      <c r="U125" s="22"/>
      <c r="V125" s="22"/>
      <c r="W125" s="22"/>
      <c r="X125" s="22"/>
      <c r="Y125" s="22"/>
    </row>
    <row r="126" spans="1:25" ht="38.25" x14ac:dyDescent="0.2">
      <c r="A126" s="24">
        <v>37138</v>
      </c>
      <c r="B126" s="17" t="s">
        <v>360</v>
      </c>
      <c r="C126" s="18" t="s">
        <v>250</v>
      </c>
      <c r="D126" s="18" t="s">
        <v>361</v>
      </c>
      <c r="E126" s="18" t="s">
        <v>362</v>
      </c>
      <c r="F126" s="18" t="s">
        <v>77</v>
      </c>
      <c r="G126" s="17" t="s">
        <v>299</v>
      </c>
      <c r="H126" s="17"/>
      <c r="I126" s="18" t="s">
        <v>56</v>
      </c>
      <c r="J126" s="18" t="s">
        <v>56</v>
      </c>
      <c r="K126" s="18" t="s">
        <v>56</v>
      </c>
      <c r="L126" s="16" t="s">
        <v>278</v>
      </c>
      <c r="M126" s="22"/>
      <c r="N126" s="22"/>
      <c r="O126" s="22"/>
      <c r="P126" s="22"/>
      <c r="Q126" s="22"/>
      <c r="R126" s="22"/>
      <c r="S126" s="22"/>
      <c r="T126" s="22"/>
      <c r="U126" s="22"/>
      <c r="V126" s="22"/>
      <c r="W126" s="22"/>
      <c r="X126" s="22"/>
      <c r="Y126" s="22"/>
    </row>
    <row r="127" spans="1:25" ht="25.5" x14ac:dyDescent="0.2">
      <c r="A127" s="24">
        <v>37138</v>
      </c>
      <c r="B127" s="59" t="s">
        <v>363</v>
      </c>
      <c r="C127" s="18" t="s">
        <v>250</v>
      </c>
      <c r="D127" s="18" t="s">
        <v>361</v>
      </c>
      <c r="E127" s="18" t="s">
        <v>362</v>
      </c>
      <c r="F127" s="18" t="s">
        <v>77</v>
      </c>
      <c r="G127" s="17" t="s">
        <v>299</v>
      </c>
      <c r="H127" s="17"/>
      <c r="I127" s="18" t="s">
        <v>56</v>
      </c>
      <c r="J127" s="18" t="s">
        <v>56</v>
      </c>
      <c r="K127" s="18" t="s">
        <v>56</v>
      </c>
      <c r="L127" s="16" t="s">
        <v>278</v>
      </c>
      <c r="M127" s="22"/>
      <c r="N127" s="22"/>
      <c r="O127" s="22"/>
      <c r="P127" s="22"/>
      <c r="Q127" s="22"/>
      <c r="R127" s="22"/>
      <c r="S127" s="22"/>
      <c r="T127" s="22"/>
      <c r="U127" s="22"/>
      <c r="V127" s="22"/>
      <c r="W127" s="22"/>
      <c r="X127" s="22"/>
      <c r="Y127" s="22"/>
    </row>
    <row r="128" spans="1:25" ht="38.25" x14ac:dyDescent="0.2">
      <c r="A128" s="24">
        <v>37138</v>
      </c>
      <c r="B128" s="17" t="s">
        <v>364</v>
      </c>
      <c r="C128" s="18" t="s">
        <v>113</v>
      </c>
      <c r="D128" s="18" t="s">
        <v>320</v>
      </c>
      <c r="E128" s="18" t="s">
        <v>115</v>
      </c>
      <c r="F128" s="18" t="s">
        <v>77</v>
      </c>
      <c r="G128" s="17" t="s">
        <v>299</v>
      </c>
      <c r="H128" s="17"/>
      <c r="I128" s="18" t="s">
        <v>56</v>
      </c>
      <c r="J128" s="18" t="s">
        <v>56</v>
      </c>
      <c r="K128" s="18" t="s">
        <v>57</v>
      </c>
      <c r="L128" s="16" t="s">
        <v>278</v>
      </c>
      <c r="M128" s="22"/>
      <c r="N128" s="22"/>
      <c r="O128" s="22"/>
      <c r="P128" s="22"/>
      <c r="Q128" s="22"/>
      <c r="R128" s="22"/>
      <c r="S128" s="22"/>
      <c r="T128" s="22"/>
      <c r="U128" s="22"/>
      <c r="V128" s="22"/>
      <c r="W128" s="22"/>
      <c r="X128" s="22"/>
      <c r="Y128" s="22"/>
    </row>
    <row r="129" spans="1:25" ht="25.5" x14ac:dyDescent="0.2">
      <c r="A129" s="24">
        <v>37138</v>
      </c>
      <c r="B129" s="18" t="s">
        <v>340</v>
      </c>
      <c r="C129" s="18" t="s">
        <v>69</v>
      </c>
      <c r="D129" s="18" t="s">
        <v>70</v>
      </c>
      <c r="E129" s="18" t="s">
        <v>365</v>
      </c>
      <c r="F129" s="18" t="s">
        <v>77</v>
      </c>
      <c r="G129" s="17" t="s">
        <v>366</v>
      </c>
      <c r="H129" s="17"/>
      <c r="I129" s="18" t="s">
        <v>56</v>
      </c>
      <c r="J129" s="18" t="s">
        <v>56</v>
      </c>
      <c r="K129" s="18" t="s">
        <v>57</v>
      </c>
      <c r="L129" s="16" t="s">
        <v>278</v>
      </c>
      <c r="M129" s="22"/>
      <c r="N129" s="22"/>
      <c r="O129" s="22"/>
      <c r="P129" s="22"/>
      <c r="Q129" s="22"/>
      <c r="R129" s="22"/>
      <c r="S129" s="22"/>
      <c r="T129" s="22"/>
      <c r="U129" s="22"/>
      <c r="V129" s="22"/>
      <c r="W129" s="22"/>
      <c r="X129" s="22"/>
      <c r="Y129" s="22"/>
    </row>
    <row r="130" spans="1:25" ht="89.25" x14ac:dyDescent="0.2">
      <c r="A130" s="24">
        <v>37138</v>
      </c>
      <c r="B130" s="18" t="s">
        <v>367</v>
      </c>
      <c r="C130" s="18" t="s">
        <v>50</v>
      </c>
      <c r="D130" s="18" t="s">
        <v>51</v>
      </c>
      <c r="E130" s="18" t="s">
        <v>52</v>
      </c>
      <c r="F130" s="18" t="s">
        <v>63</v>
      </c>
      <c r="G130" s="17" t="s">
        <v>368</v>
      </c>
      <c r="H130" s="17"/>
      <c r="I130" s="18" t="s">
        <v>56</v>
      </c>
      <c r="J130" s="18" t="s">
        <v>56</v>
      </c>
      <c r="K130" s="18" t="s">
        <v>57</v>
      </c>
      <c r="L130" s="16" t="s">
        <v>278</v>
      </c>
      <c r="M130" s="22"/>
      <c r="N130" s="22"/>
      <c r="O130" s="22"/>
      <c r="P130" s="22"/>
      <c r="Q130" s="22"/>
      <c r="R130" s="22"/>
      <c r="S130" s="22"/>
      <c r="T130" s="22"/>
      <c r="U130" s="22"/>
      <c r="V130" s="22"/>
      <c r="W130" s="22"/>
      <c r="X130" s="22"/>
      <c r="Y130" s="22"/>
    </row>
    <row r="131" spans="1:25" ht="51" x14ac:dyDescent="0.2">
      <c r="A131" s="24">
        <v>37138</v>
      </c>
      <c r="B131" s="18" t="s">
        <v>369</v>
      </c>
      <c r="C131" s="18"/>
      <c r="D131" s="18"/>
      <c r="E131" s="18"/>
      <c r="F131" s="18" t="s">
        <v>82</v>
      </c>
      <c r="G131" s="17" t="s">
        <v>370</v>
      </c>
      <c r="H131" s="17"/>
      <c r="I131" s="18" t="s">
        <v>56</v>
      </c>
      <c r="J131" s="18" t="s">
        <v>57</v>
      </c>
      <c r="K131" s="18" t="s">
        <v>57</v>
      </c>
      <c r="L131" s="16" t="s">
        <v>278</v>
      </c>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245</v>
      </c>
      <c r="B174" s="1" t="s">
        <v>246</v>
      </c>
      <c r="C174" s="4" t="s">
        <v>247</v>
      </c>
      <c r="D174" s="33" t="s">
        <v>248</v>
      </c>
      <c r="E174" s="33" t="s">
        <v>249</v>
      </c>
    </row>
    <row r="175" spans="1:12" x14ac:dyDescent="0.2">
      <c r="A175" s="34" t="s">
        <v>250</v>
      </c>
      <c r="B175" s="35">
        <f t="shared" ref="B175:B183" si="2">C175/$C$184</f>
        <v>0.16666666666666666</v>
      </c>
      <c r="C175" s="5">
        <f>'summary 0904'!I24</f>
        <v>3</v>
      </c>
      <c r="D175" s="4">
        <f>33+1+1+1+1+1+8+1+1+1+2+1+2+1+1+1</f>
        <v>57</v>
      </c>
      <c r="E175" s="36">
        <f t="shared" ref="E175:E182" si="3">(C175/D175)*100</f>
        <v>5.2631578947368416</v>
      </c>
    </row>
    <row r="176" spans="1:12" x14ac:dyDescent="0.2">
      <c r="A176" s="34" t="s">
        <v>69</v>
      </c>
      <c r="B176" s="35">
        <f t="shared" si="2"/>
        <v>0.16666666666666666</v>
      </c>
      <c r="C176" s="5">
        <f>'summary 0904'!I25</f>
        <v>3</v>
      </c>
      <c r="D176" s="4">
        <f>540+17+1+1+6+10+1+2+12+2+1+1+1+3+4+3+1+1+1+8+2+1+1+6+1+1+2+1+2+1+4+1+1</f>
        <v>640</v>
      </c>
      <c r="E176" s="36">
        <f t="shared" si="3"/>
        <v>0.46875</v>
      </c>
    </row>
    <row r="177" spans="1:5" x14ac:dyDescent="0.2">
      <c r="A177" s="34" t="s">
        <v>50</v>
      </c>
      <c r="B177" s="35">
        <f t="shared" si="2"/>
        <v>0.33333333333333331</v>
      </c>
      <c r="C177" s="5">
        <f>'summary 0904'!I26</f>
        <v>6</v>
      </c>
      <c r="D177" s="4">
        <f>13+1+1+1+16+10</f>
        <v>42</v>
      </c>
      <c r="E177" s="36">
        <f t="shared" si="3"/>
        <v>14.285714285714285</v>
      </c>
    </row>
    <row r="178" spans="1:5" x14ac:dyDescent="0.2">
      <c r="A178" s="34" t="s">
        <v>251</v>
      </c>
      <c r="B178" s="35">
        <f t="shared" si="2"/>
        <v>0</v>
      </c>
      <c r="C178" s="5">
        <f>'summary 0904'!I27</f>
        <v>0</v>
      </c>
      <c r="D178" s="4">
        <f>36+1+1</f>
        <v>38</v>
      </c>
      <c r="E178" s="36">
        <f t="shared" si="3"/>
        <v>0</v>
      </c>
    </row>
    <row r="179" spans="1:5" x14ac:dyDescent="0.2">
      <c r="A179" s="34" t="s">
        <v>252</v>
      </c>
      <c r="B179" s="35">
        <f t="shared" si="2"/>
        <v>0.1111111111111111</v>
      </c>
      <c r="C179" s="5">
        <f>'summary 0904'!I28</f>
        <v>2</v>
      </c>
      <c r="D179" s="4">
        <f>288+2+13+2+5+56+59+14+2+3+3+1+4</f>
        <v>452</v>
      </c>
      <c r="E179" s="36">
        <f t="shared" si="3"/>
        <v>0.44247787610619471</v>
      </c>
    </row>
    <row r="180" spans="1:5" x14ac:dyDescent="0.2">
      <c r="A180" s="34" t="s">
        <v>253</v>
      </c>
      <c r="B180" s="35">
        <f t="shared" si="2"/>
        <v>0</v>
      </c>
      <c r="C180" s="5">
        <f>'summary 0904'!I29</f>
        <v>0</v>
      </c>
      <c r="D180" s="4">
        <f>132+2+1+2+7+3+4+2+7+1</f>
        <v>161</v>
      </c>
      <c r="E180" s="36">
        <f t="shared" si="3"/>
        <v>0</v>
      </c>
    </row>
    <row r="181" spans="1:5" x14ac:dyDescent="0.2">
      <c r="A181" s="34" t="s">
        <v>113</v>
      </c>
      <c r="B181" s="35">
        <f t="shared" si="2"/>
        <v>0.1111111111111111</v>
      </c>
      <c r="C181" s="5">
        <f>'summary 0904'!I30</f>
        <v>2</v>
      </c>
      <c r="D181" s="4">
        <v>9</v>
      </c>
      <c r="E181" s="36">
        <f t="shared" si="3"/>
        <v>22.222222222222221</v>
      </c>
    </row>
    <row r="182" spans="1:5" x14ac:dyDescent="0.2">
      <c r="A182" s="34" t="s">
        <v>215</v>
      </c>
      <c r="B182" s="35">
        <f t="shared" si="2"/>
        <v>5.5555555555555552E-2</v>
      </c>
      <c r="C182" s="5">
        <f>'summary 0904'!I31</f>
        <v>1</v>
      </c>
      <c r="D182" s="4">
        <f>10+5+2</f>
        <v>17</v>
      </c>
      <c r="E182" s="36">
        <f t="shared" si="3"/>
        <v>5.8823529411764701</v>
      </c>
    </row>
    <row r="183" spans="1:5" x14ac:dyDescent="0.2">
      <c r="A183" s="37" t="s">
        <v>254</v>
      </c>
      <c r="B183" s="35">
        <f t="shared" si="2"/>
        <v>5.5555555555555552E-2</v>
      </c>
      <c r="C183" s="5">
        <f>'summary 0904'!I32</f>
        <v>1</v>
      </c>
    </row>
    <row r="184" spans="1:5" x14ac:dyDescent="0.2">
      <c r="A184" s="37" t="s">
        <v>255</v>
      </c>
      <c r="B184" s="38">
        <f>SUM(B175:B183)</f>
        <v>1</v>
      </c>
      <c r="C184" s="4">
        <f>SUM(C175:C183)</f>
        <v>18</v>
      </c>
      <c r="D184" s="4">
        <f>SUM(D175:D183)</f>
        <v>1416</v>
      </c>
    </row>
  </sheetData>
  <phoneticPr fontId="0" type="noConversion"/>
  <printOptions horizontalCentered="1"/>
  <pageMargins left="0.25" right="0.25" top="1" bottom="0.5" header="0.5" footer="0.25"/>
  <pageSetup paperSize="5" scale="70" orientation="landscape" r:id="rId1"/>
  <headerFooter alignWithMargins="0">
    <oddHeader>&amp;C&amp;"Arial,Bold"EWS-Global Risk Operations
Weekly Summary of Market Risk Aggregation Issues
Week Beginning September 04</oddHeader>
    <oddFooter>&amp;L&amp;"Arial,Bold"Questions Call Nancy ext 54751</oddFooter>
  </headerFooter>
  <rowBreaks count="1" manualBreakCount="1">
    <brk id="97"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O9" sqref="O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328</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18</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1+1+1+1+1+1+1+1+1+1+1</f>
        <v>11</v>
      </c>
    </row>
    <row r="13" spans="1:11" x14ac:dyDescent="0.2">
      <c r="A13" s="6" t="s">
        <v>53</v>
      </c>
      <c r="B13" s="7"/>
      <c r="C13" s="7" t="s">
        <v>261</v>
      </c>
      <c r="D13" s="7"/>
      <c r="E13" s="7"/>
      <c r="F13" s="7"/>
      <c r="G13" s="7"/>
      <c r="H13" s="7"/>
      <c r="I13" s="7"/>
      <c r="J13" s="7"/>
      <c r="K13" s="7">
        <f>1+1+1+1</f>
        <v>4</v>
      </c>
    </row>
    <row r="14" spans="1:11" x14ac:dyDescent="0.2">
      <c r="A14" s="6" t="s">
        <v>183</v>
      </c>
      <c r="B14" s="7"/>
      <c r="C14" s="7" t="s">
        <v>25</v>
      </c>
      <c r="D14" s="7"/>
      <c r="E14" s="7"/>
      <c r="F14" s="7"/>
      <c r="G14" s="7"/>
      <c r="H14" s="7"/>
      <c r="I14" s="7"/>
      <c r="J14" s="7"/>
      <c r="K14" s="7"/>
    </row>
    <row r="15" spans="1:11" x14ac:dyDescent="0.2">
      <c r="A15" s="6" t="s">
        <v>63</v>
      </c>
      <c r="B15" s="7"/>
      <c r="C15" s="7" t="s">
        <v>26</v>
      </c>
      <c r="D15" s="7"/>
      <c r="E15" s="7"/>
      <c r="F15" s="7"/>
      <c r="G15" s="7"/>
      <c r="H15" s="7"/>
      <c r="I15" s="7"/>
      <c r="J15" s="7"/>
      <c r="K15" s="7">
        <f>1</f>
        <v>1</v>
      </c>
    </row>
    <row r="16" spans="1:11" x14ac:dyDescent="0.2">
      <c r="A16" s="6" t="s">
        <v>262</v>
      </c>
      <c r="B16" s="7"/>
      <c r="C16" s="7" t="s">
        <v>27</v>
      </c>
      <c r="D16" s="7"/>
      <c r="E16" s="7"/>
      <c r="F16" s="7"/>
      <c r="G16" s="7"/>
      <c r="H16" s="7"/>
      <c r="I16" s="7"/>
      <c r="J16" s="7"/>
      <c r="K16" s="7"/>
    </row>
    <row r="17" spans="1:11" x14ac:dyDescent="0.2">
      <c r="A17" s="6" t="s">
        <v>82</v>
      </c>
      <c r="B17" s="7"/>
      <c r="C17" s="7" t="s">
        <v>28</v>
      </c>
      <c r="D17" s="7"/>
      <c r="E17" s="7"/>
      <c r="F17" s="7"/>
      <c r="G17" s="7"/>
      <c r="H17" s="7"/>
      <c r="I17" s="7"/>
      <c r="J17" s="7"/>
      <c r="K17" s="7">
        <f>1</f>
        <v>1</v>
      </c>
    </row>
    <row r="18" spans="1:11" x14ac:dyDescent="0.2">
      <c r="A18" s="6" t="s">
        <v>88</v>
      </c>
      <c r="B18" s="7"/>
      <c r="C18" s="7" t="s">
        <v>29</v>
      </c>
      <c r="D18" s="7"/>
      <c r="E18" s="7"/>
      <c r="F18" s="7"/>
      <c r="G18" s="7"/>
      <c r="H18" s="7"/>
      <c r="I18" s="7"/>
      <c r="J18" s="7"/>
      <c r="K18" s="47">
        <f>1</f>
        <v>1</v>
      </c>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6">
        <f>1+1+1</f>
        <v>3</v>
      </c>
      <c r="J24" s="31"/>
      <c r="K24" s="31"/>
    </row>
    <row r="25" spans="1:11" x14ac:dyDescent="0.2">
      <c r="A25" s="29" t="s">
        <v>69</v>
      </c>
      <c r="B25" s="17"/>
      <c r="C25" s="17"/>
      <c r="D25" s="32"/>
      <c r="E25" s="31"/>
      <c r="F25" s="32"/>
      <c r="G25" s="32"/>
      <c r="H25" s="31"/>
      <c r="I25" s="6">
        <f>1+1+1</f>
        <v>3</v>
      </c>
      <c r="J25" s="31"/>
      <c r="K25" s="49"/>
    </row>
    <row r="26" spans="1:11" x14ac:dyDescent="0.2">
      <c r="A26" s="29" t="s">
        <v>50</v>
      </c>
      <c r="B26" s="17"/>
      <c r="C26" s="17"/>
      <c r="D26" s="32"/>
      <c r="E26" s="31"/>
      <c r="F26" s="32"/>
      <c r="G26" s="32"/>
      <c r="H26" s="31"/>
      <c r="I26" s="6">
        <f>1+1+1+1+1+1</f>
        <v>6</v>
      </c>
      <c r="J26" s="31"/>
      <c r="K26" s="32"/>
    </row>
    <row r="27" spans="1:11" x14ac:dyDescent="0.2">
      <c r="A27" s="29" t="s">
        <v>251</v>
      </c>
      <c r="B27" s="17"/>
      <c r="C27" s="17"/>
      <c r="D27" s="32"/>
      <c r="E27" s="31"/>
      <c r="F27" s="32"/>
      <c r="G27" s="32"/>
      <c r="H27" s="31"/>
      <c r="I27" s="6"/>
      <c r="J27" s="31"/>
      <c r="K27" s="31"/>
    </row>
    <row r="28" spans="1:11" x14ac:dyDescent="0.2">
      <c r="A28" s="29" t="s">
        <v>252</v>
      </c>
      <c r="B28" s="17"/>
      <c r="C28" s="17"/>
      <c r="D28" s="32"/>
      <c r="E28" s="31"/>
      <c r="F28" s="32"/>
      <c r="G28" s="32"/>
      <c r="H28" s="31"/>
      <c r="I28" s="6">
        <f>1+1</f>
        <v>2</v>
      </c>
      <c r="J28" s="31"/>
      <c r="K28" s="31"/>
    </row>
    <row r="29" spans="1:11" x14ac:dyDescent="0.2">
      <c r="A29" s="29" t="s">
        <v>253</v>
      </c>
      <c r="B29" s="17"/>
      <c r="C29" s="17"/>
      <c r="D29" s="32"/>
      <c r="E29" s="31"/>
      <c r="F29" s="32"/>
      <c r="G29" s="32"/>
      <c r="H29" s="31"/>
      <c r="I29" s="6"/>
      <c r="J29" s="31"/>
      <c r="K29" s="32"/>
    </row>
    <row r="30" spans="1:11" x14ac:dyDescent="0.2">
      <c r="A30" s="29" t="s">
        <v>113</v>
      </c>
      <c r="B30" s="17"/>
      <c r="C30" s="17"/>
      <c r="D30" s="32"/>
      <c r="E30" s="31"/>
      <c r="F30" s="32"/>
      <c r="G30" s="32"/>
      <c r="H30" s="31"/>
      <c r="I30" s="6">
        <f>1+1</f>
        <v>2</v>
      </c>
      <c r="J30" s="31"/>
      <c r="K30" s="31"/>
    </row>
    <row r="31" spans="1:11" x14ac:dyDescent="0.2">
      <c r="A31" s="29" t="s">
        <v>215</v>
      </c>
      <c r="B31" s="17"/>
      <c r="C31" s="17"/>
      <c r="D31" s="32"/>
      <c r="E31" s="31"/>
      <c r="F31" s="32"/>
      <c r="G31" s="32"/>
      <c r="H31" s="31"/>
      <c r="I31" s="6">
        <f>1</f>
        <v>1</v>
      </c>
      <c r="J31" s="31"/>
      <c r="K31" s="31"/>
    </row>
    <row r="32" spans="1:11" ht="13.5" thickBot="1" x14ac:dyDescent="0.25">
      <c r="A32" s="50" t="s">
        <v>266</v>
      </c>
      <c r="I32" s="5">
        <f>1</f>
        <v>1</v>
      </c>
      <c r="K32" s="51"/>
    </row>
    <row r="33" spans="1:11" ht="13.5" thickTop="1" x14ac:dyDescent="0.2">
      <c r="A33" s="52" t="s">
        <v>257</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5"/>
  <sheetViews>
    <sheetView topLeftCell="A32" zoomScale="80" zoomScaleNormal="100" workbookViewId="0">
      <selection activeCell="G77" sqref="G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7"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row>
    <row r="2" spans="1:27" x14ac:dyDescent="0.2">
      <c r="A2" s="2" t="s">
        <v>21</v>
      </c>
      <c r="B2" s="3"/>
      <c r="H2" s="4">
        <f>1+1</f>
        <v>2</v>
      </c>
      <c r="J2" s="4">
        <f>1</f>
        <v>1</v>
      </c>
      <c r="K2" s="3"/>
      <c r="L2" s="5"/>
      <c r="M2" s="3"/>
      <c r="N2" s="3"/>
      <c r="P2" s="4">
        <v>1</v>
      </c>
    </row>
    <row r="3" spans="1:27" x14ac:dyDescent="0.2">
      <c r="A3" s="2" t="s">
        <v>22</v>
      </c>
      <c r="B3" s="5"/>
      <c r="K3" s="5"/>
      <c r="L3" s="5"/>
      <c r="M3" s="5"/>
      <c r="N3" s="6">
        <v>1</v>
      </c>
      <c r="P3" s="4">
        <v>1</v>
      </c>
      <c r="R3" s="4">
        <f>'[5]summary 0625'!K11</f>
        <v>2</v>
      </c>
      <c r="T3" s="4">
        <f>'[5]summary 0709'!K10</f>
        <v>1</v>
      </c>
    </row>
    <row r="4" spans="1:27"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c r="AA4" s="4">
        <f>'summary 0827'!K12</f>
        <v>8</v>
      </c>
    </row>
    <row r="5" spans="1:27" x14ac:dyDescent="0.2">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c r="AA5" s="4">
        <f>'summary 0827'!K13</f>
        <v>6</v>
      </c>
    </row>
    <row r="6" spans="1:27" x14ac:dyDescent="0.2">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c r="AA6" s="4">
        <f>'summary 0827'!K14</f>
        <v>1</v>
      </c>
    </row>
    <row r="7" spans="1:27" x14ac:dyDescent="0.2">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c r="AA7" s="4">
        <f>'summary 0827'!K15</f>
        <v>3</v>
      </c>
    </row>
    <row r="8" spans="1:27" x14ac:dyDescent="0.2">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c r="AA8" s="4">
        <f>'summary 0827'!K16</f>
        <v>2</v>
      </c>
    </row>
    <row r="9" spans="1:27" x14ac:dyDescent="0.2">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c r="AA9" s="4">
        <f>'summary 0827'!K17</f>
        <v>2</v>
      </c>
    </row>
    <row r="10" spans="1:27" x14ac:dyDescent="0.2">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c r="AA10" s="4">
        <f>'summary 0827'!K18</f>
        <v>1</v>
      </c>
    </row>
    <row r="11" spans="1:27"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A11" si="1">SUM(U3:U10)</f>
        <v>15</v>
      </c>
      <c r="V11" s="4">
        <f t="shared" si="1"/>
        <v>19</v>
      </c>
      <c r="W11" s="4">
        <f t="shared" si="1"/>
        <v>29</v>
      </c>
      <c r="X11" s="4">
        <f t="shared" si="1"/>
        <v>24</v>
      </c>
      <c r="Y11" s="4">
        <f t="shared" si="1"/>
        <v>17</v>
      </c>
      <c r="Z11" s="4">
        <f t="shared" si="1"/>
        <v>14</v>
      </c>
      <c r="AA11" s="4">
        <f t="shared" si="1"/>
        <v>23</v>
      </c>
    </row>
    <row r="12" spans="1:27"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row>
    <row r="89" spans="1:12" x14ac:dyDescent="0.2">
      <c r="A89" s="10" t="s">
        <v>327</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32</v>
      </c>
      <c r="B91" s="11"/>
      <c r="C91" s="11"/>
      <c r="D91" s="11"/>
      <c r="E91" s="11"/>
      <c r="F91" s="12"/>
      <c r="G91" s="11"/>
      <c r="H91" s="11"/>
      <c r="I91" s="12"/>
      <c r="J91" s="12"/>
      <c r="K91" s="12"/>
      <c r="L91" s="11"/>
    </row>
    <row r="92" spans="1:12" x14ac:dyDescent="0.2">
      <c r="A92" s="11" t="s">
        <v>267</v>
      </c>
      <c r="B92" s="11"/>
      <c r="C92" s="11"/>
      <c r="D92" s="11"/>
      <c r="E92" s="11"/>
      <c r="F92" s="12"/>
      <c r="G92" s="11"/>
      <c r="H92" s="11"/>
      <c r="I92" s="12"/>
      <c r="J92" s="12"/>
      <c r="K92" s="12"/>
      <c r="L92" s="11"/>
    </row>
    <row r="93" spans="1:12" x14ac:dyDescent="0.2">
      <c r="A93" s="11" t="s">
        <v>268</v>
      </c>
      <c r="B93" s="11"/>
      <c r="C93" s="11"/>
      <c r="D93" s="11"/>
      <c r="E93" s="11"/>
      <c r="F93" s="12"/>
      <c r="G93" s="11"/>
      <c r="H93" s="11"/>
      <c r="I93" s="12"/>
      <c r="J93" s="12"/>
      <c r="K93" s="12"/>
      <c r="L93" s="11"/>
    </row>
    <row r="94" spans="1:12" x14ac:dyDescent="0.2">
      <c r="A94" s="11" t="s">
        <v>269</v>
      </c>
      <c r="B94" s="11"/>
      <c r="C94" s="11"/>
      <c r="D94" s="11"/>
      <c r="E94" s="11"/>
      <c r="F94" s="12"/>
      <c r="G94" s="11"/>
      <c r="H94" s="11"/>
      <c r="I94" s="12"/>
      <c r="J94" s="12"/>
      <c r="K94" s="12"/>
      <c r="L94" s="11"/>
    </row>
    <row r="95" spans="1:12" x14ac:dyDescent="0.2">
      <c r="A95" s="11" t="s">
        <v>270</v>
      </c>
      <c r="B95" s="11"/>
      <c r="C95" s="11"/>
      <c r="D95" s="11"/>
      <c r="E95" s="11"/>
      <c r="F95" s="12"/>
      <c r="G95" s="11"/>
      <c r="H95" s="11"/>
      <c r="I95" s="12"/>
      <c r="J95" s="12"/>
      <c r="K95" s="12"/>
      <c r="L95" s="11"/>
    </row>
    <row r="96" spans="1:12" x14ac:dyDescent="0.2">
      <c r="A96" s="11" t="s">
        <v>271</v>
      </c>
      <c r="B96" s="11"/>
      <c r="C96" s="11"/>
      <c r="D96" s="11"/>
      <c r="E96" s="11"/>
      <c r="F96" s="12"/>
      <c r="G96" s="11"/>
      <c r="H96" s="11"/>
      <c r="I96" s="12"/>
      <c r="J96" s="12"/>
      <c r="K96" s="12"/>
      <c r="L96" s="11"/>
    </row>
    <row r="97" spans="1:25" x14ac:dyDescent="0.2">
      <c r="A97" s="11" t="s">
        <v>272</v>
      </c>
      <c r="B97" s="11"/>
      <c r="C97" s="11"/>
      <c r="D97" s="11"/>
      <c r="E97" s="11"/>
      <c r="F97" s="12"/>
      <c r="G97" s="11"/>
      <c r="H97" s="11"/>
      <c r="I97" s="12"/>
      <c r="J97" s="12"/>
      <c r="K97" s="12"/>
      <c r="L97" s="11"/>
    </row>
    <row r="98" spans="1:25" x14ac:dyDescent="0.2">
      <c r="A98" s="11" t="s">
        <v>273</v>
      </c>
      <c r="B98" s="11"/>
      <c r="C98" s="11"/>
      <c r="D98" s="11"/>
      <c r="E98" s="11"/>
      <c r="F98" s="12"/>
      <c r="G98" s="11"/>
      <c r="H98" s="11"/>
      <c r="I98" s="12"/>
      <c r="J98" s="12"/>
      <c r="K98" s="12"/>
      <c r="L98" s="11"/>
    </row>
    <row r="99" spans="1:25" x14ac:dyDescent="0.2">
      <c r="A99" s="11" t="s">
        <v>274</v>
      </c>
      <c r="B99" s="11"/>
      <c r="C99" s="11"/>
      <c r="D99" s="11"/>
      <c r="E99" s="11"/>
      <c r="F99" s="12"/>
      <c r="G99" s="11"/>
      <c r="H99" s="11"/>
      <c r="I99" s="12"/>
      <c r="J99" s="12"/>
      <c r="K99" s="12"/>
      <c r="L99" s="11"/>
    </row>
    <row r="100" spans="1:25" x14ac:dyDescent="0.2">
      <c r="A100" s="11" t="s">
        <v>275</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33</v>
      </c>
      <c r="F102" s="14"/>
      <c r="G102" s="14"/>
      <c r="H102" s="14"/>
      <c r="I102" s="14" t="s">
        <v>34</v>
      </c>
      <c r="J102" s="14" t="s">
        <v>35</v>
      </c>
      <c r="K102" s="14" t="s">
        <v>36</v>
      </c>
      <c r="L102" s="14" t="s">
        <v>37</v>
      </c>
    </row>
    <row r="103" spans="1:25" x14ac:dyDescent="0.2">
      <c r="A103" s="14" t="s">
        <v>38</v>
      </c>
      <c r="B103" s="14" t="s">
        <v>39</v>
      </c>
      <c r="C103" s="14" t="s">
        <v>40</v>
      </c>
      <c r="D103" s="14" t="s">
        <v>41</v>
      </c>
      <c r="E103" s="14" t="s">
        <v>42</v>
      </c>
      <c r="F103" s="14" t="s">
        <v>32</v>
      </c>
      <c r="G103" s="14" t="s">
        <v>43</v>
      </c>
      <c r="H103" s="14" t="s">
        <v>44</v>
      </c>
      <c r="I103" s="14" t="s">
        <v>45</v>
      </c>
      <c r="J103" s="14" t="s">
        <v>46</v>
      </c>
      <c r="K103" s="14" t="s">
        <v>47</v>
      </c>
      <c r="L103" s="14" t="s">
        <v>48</v>
      </c>
    </row>
    <row r="104" spans="1:25" x14ac:dyDescent="0.2">
      <c r="A104" s="14"/>
      <c r="B104" s="14"/>
      <c r="C104" s="14"/>
      <c r="D104" s="14"/>
      <c r="E104" s="14"/>
      <c r="F104" s="14"/>
      <c r="G104" s="14"/>
      <c r="H104" s="14"/>
      <c r="I104" s="14"/>
      <c r="J104" s="14"/>
      <c r="K104" s="14"/>
      <c r="L104" s="14"/>
    </row>
    <row r="105" spans="1:25" ht="38.25" x14ac:dyDescent="0.2">
      <c r="A105" s="15">
        <v>37134</v>
      </c>
      <c r="B105" s="16" t="s">
        <v>117</v>
      </c>
      <c r="C105" s="16" t="s">
        <v>50</v>
      </c>
      <c r="D105" s="16" t="s">
        <v>117</v>
      </c>
      <c r="E105" s="16" t="s">
        <v>52</v>
      </c>
      <c r="F105" s="16" t="s">
        <v>53</v>
      </c>
      <c r="G105" s="17" t="s">
        <v>277</v>
      </c>
      <c r="H105" s="17"/>
      <c r="I105" s="16" t="s">
        <v>57</v>
      </c>
      <c r="J105" s="16" t="s">
        <v>56</v>
      </c>
      <c r="K105" s="16" t="s">
        <v>57</v>
      </c>
      <c r="L105" s="16" t="s">
        <v>278</v>
      </c>
    </row>
    <row r="106" spans="1:25" ht="76.5" x14ac:dyDescent="0.2">
      <c r="A106" s="15">
        <v>37134</v>
      </c>
      <c r="B106" s="16" t="s">
        <v>279</v>
      </c>
      <c r="C106" s="16" t="s">
        <v>50</v>
      </c>
      <c r="D106" s="16" t="s">
        <v>51</v>
      </c>
      <c r="E106" s="16" t="s">
        <v>52</v>
      </c>
      <c r="F106" s="16" t="s">
        <v>63</v>
      </c>
      <c r="G106" s="17" t="s">
        <v>280</v>
      </c>
      <c r="H106" s="17"/>
      <c r="I106" s="16" t="s">
        <v>57</v>
      </c>
      <c r="J106" s="16" t="s">
        <v>56</v>
      </c>
      <c r="K106" s="16" t="s">
        <v>57</v>
      </c>
      <c r="L106" s="16" t="s">
        <v>278</v>
      </c>
    </row>
    <row r="107" spans="1:25" ht="25.5" x14ac:dyDescent="0.2">
      <c r="A107" s="15">
        <v>37134</v>
      </c>
      <c r="B107" s="16" t="s">
        <v>281</v>
      </c>
      <c r="C107" s="16" t="s">
        <v>69</v>
      </c>
      <c r="D107" s="16" t="s">
        <v>282</v>
      </c>
      <c r="E107" s="16" t="s">
        <v>71</v>
      </c>
      <c r="F107" s="16" t="s">
        <v>77</v>
      </c>
      <c r="G107" s="17" t="s">
        <v>283</v>
      </c>
      <c r="H107" s="17"/>
      <c r="I107" s="16" t="s">
        <v>56</v>
      </c>
      <c r="J107" s="16" t="s">
        <v>56</v>
      </c>
      <c r="K107" s="16" t="s">
        <v>57</v>
      </c>
      <c r="L107" s="16" t="s">
        <v>278</v>
      </c>
    </row>
    <row r="108" spans="1:25" ht="25.5" x14ac:dyDescent="0.2">
      <c r="A108" s="15">
        <v>37134</v>
      </c>
      <c r="B108" s="16" t="s">
        <v>284</v>
      </c>
      <c r="C108" s="16" t="s">
        <v>69</v>
      </c>
      <c r="D108" s="16" t="s">
        <v>282</v>
      </c>
      <c r="E108" s="16" t="s">
        <v>71</v>
      </c>
      <c r="F108" s="16" t="s">
        <v>77</v>
      </c>
      <c r="G108" s="17" t="s">
        <v>285</v>
      </c>
      <c r="H108" s="17"/>
      <c r="I108" s="16" t="s">
        <v>56</v>
      </c>
      <c r="J108" s="16" t="s">
        <v>56</v>
      </c>
      <c r="K108" s="16" t="s">
        <v>57</v>
      </c>
      <c r="L108" s="16" t="s">
        <v>278</v>
      </c>
    </row>
    <row r="109" spans="1:25" ht="24.75" customHeight="1" x14ac:dyDescent="0.2">
      <c r="A109" s="15">
        <v>37133</v>
      </c>
      <c r="B109" s="17" t="s">
        <v>286</v>
      </c>
      <c r="C109" s="16" t="s">
        <v>113</v>
      </c>
      <c r="D109" s="16" t="s">
        <v>113</v>
      </c>
      <c r="E109" s="16" t="s">
        <v>115</v>
      </c>
      <c r="F109" s="16" t="s">
        <v>77</v>
      </c>
      <c r="G109" s="17" t="s">
        <v>287</v>
      </c>
      <c r="H109" s="17"/>
      <c r="I109" s="16" t="s">
        <v>57</v>
      </c>
      <c r="J109" s="16" t="s">
        <v>56</v>
      </c>
      <c r="K109" s="16" t="s">
        <v>57</v>
      </c>
      <c r="L109" s="16" t="s">
        <v>278</v>
      </c>
    </row>
    <row r="110" spans="1:25" ht="51" x14ac:dyDescent="0.2">
      <c r="A110" s="15">
        <v>37133</v>
      </c>
      <c r="B110" s="16" t="s">
        <v>288</v>
      </c>
      <c r="C110" s="16" t="s">
        <v>50</v>
      </c>
      <c r="D110" s="16" t="s">
        <v>130</v>
      </c>
      <c r="E110" s="16" t="s">
        <v>52</v>
      </c>
      <c r="F110" s="16" t="s">
        <v>53</v>
      </c>
      <c r="G110" s="17" t="s">
        <v>289</v>
      </c>
      <c r="H110" s="17"/>
      <c r="I110" s="16" t="s">
        <v>57</v>
      </c>
      <c r="J110" s="16" t="s">
        <v>57</v>
      </c>
      <c r="K110" s="16" t="s">
        <v>57</v>
      </c>
      <c r="L110" s="16" t="s">
        <v>278</v>
      </c>
      <c r="M110" s="22"/>
      <c r="N110" s="22"/>
      <c r="O110" s="22"/>
      <c r="P110" s="22"/>
      <c r="Q110" s="22"/>
      <c r="R110" s="22"/>
      <c r="S110" s="22"/>
      <c r="T110" s="22"/>
      <c r="U110" s="22"/>
      <c r="V110" s="22"/>
      <c r="W110" s="22"/>
      <c r="X110" s="22"/>
      <c r="Y110" s="22"/>
    </row>
    <row r="111" spans="1:25" ht="51" x14ac:dyDescent="0.2">
      <c r="A111" s="15">
        <v>37133</v>
      </c>
      <c r="B111" s="16" t="s">
        <v>290</v>
      </c>
      <c r="C111" s="16" t="s">
        <v>250</v>
      </c>
      <c r="D111" s="16" t="s">
        <v>291</v>
      </c>
      <c r="E111" s="16" t="s">
        <v>292</v>
      </c>
      <c r="F111" s="16" t="s">
        <v>63</v>
      </c>
      <c r="G111" s="17" t="s">
        <v>293</v>
      </c>
      <c r="H111" s="17"/>
      <c r="I111" s="16" t="s">
        <v>56</v>
      </c>
      <c r="J111" s="16" t="s">
        <v>57</v>
      </c>
      <c r="K111" s="16" t="s">
        <v>57</v>
      </c>
      <c r="L111" s="16" t="s">
        <v>278</v>
      </c>
      <c r="M111" s="22"/>
      <c r="N111" s="22"/>
      <c r="O111" s="22"/>
      <c r="P111" s="22"/>
      <c r="Q111" s="22"/>
      <c r="R111" s="22"/>
      <c r="S111" s="22"/>
      <c r="T111" s="22"/>
      <c r="U111" s="22"/>
      <c r="V111" s="22"/>
      <c r="W111" s="22"/>
      <c r="X111" s="22"/>
      <c r="Y111" s="22"/>
    </row>
    <row r="112" spans="1:25" ht="76.5" x14ac:dyDescent="0.2">
      <c r="A112" s="15">
        <v>37133</v>
      </c>
      <c r="B112" s="17" t="s">
        <v>294</v>
      </c>
      <c r="C112" s="16" t="s">
        <v>60</v>
      </c>
      <c r="D112" s="16" t="s">
        <v>139</v>
      </c>
      <c r="E112" s="16" t="s">
        <v>140</v>
      </c>
      <c r="F112" s="16" t="s">
        <v>262</v>
      </c>
      <c r="G112" s="17" t="s">
        <v>295</v>
      </c>
      <c r="H112" s="17"/>
      <c r="I112" s="16" t="s">
        <v>57</v>
      </c>
      <c r="J112" s="16" t="s">
        <v>56</v>
      </c>
      <c r="K112" s="16" t="s">
        <v>56</v>
      </c>
      <c r="L112" s="16" t="s">
        <v>278</v>
      </c>
      <c r="M112" s="22"/>
      <c r="N112" s="22"/>
      <c r="O112" s="22"/>
      <c r="P112" s="22"/>
      <c r="Q112" s="22"/>
      <c r="R112" s="22"/>
      <c r="S112" s="22"/>
      <c r="T112" s="22"/>
      <c r="U112" s="22"/>
      <c r="V112" s="22"/>
      <c r="W112" s="22"/>
      <c r="X112" s="22"/>
      <c r="Y112" s="22"/>
    </row>
    <row r="113" spans="1:25" ht="55.5" customHeight="1" x14ac:dyDescent="0.2">
      <c r="A113" s="15">
        <v>37133</v>
      </c>
      <c r="B113" s="16" t="s">
        <v>51</v>
      </c>
      <c r="C113" s="16" t="s">
        <v>50</v>
      </c>
      <c r="D113" s="16" t="s">
        <v>51</v>
      </c>
      <c r="E113" s="16" t="s">
        <v>52</v>
      </c>
      <c r="F113" s="16" t="s">
        <v>53</v>
      </c>
      <c r="G113" s="17" t="s">
        <v>296</v>
      </c>
      <c r="H113" s="17"/>
      <c r="I113" s="16" t="s">
        <v>56</v>
      </c>
      <c r="J113" s="16" t="s">
        <v>56</v>
      </c>
      <c r="K113" s="16" t="s">
        <v>57</v>
      </c>
      <c r="L113" s="16" t="s">
        <v>278</v>
      </c>
      <c r="M113" s="22"/>
      <c r="N113" s="22"/>
      <c r="O113" s="22"/>
      <c r="P113" s="22"/>
      <c r="Q113" s="22"/>
      <c r="R113" s="22"/>
      <c r="S113" s="22"/>
      <c r="T113" s="22"/>
      <c r="U113" s="22"/>
      <c r="V113" s="22"/>
      <c r="W113" s="22"/>
      <c r="X113" s="22"/>
      <c r="Y113" s="22"/>
    </row>
    <row r="114" spans="1:25" ht="25.5" x14ac:dyDescent="0.2">
      <c r="A114" s="15">
        <v>37133</v>
      </c>
      <c r="B114" s="16" t="s">
        <v>297</v>
      </c>
      <c r="C114" s="16" t="s">
        <v>60</v>
      </c>
      <c r="D114" s="16" t="s">
        <v>298</v>
      </c>
      <c r="E114" s="16" t="s">
        <v>121</v>
      </c>
      <c r="F114" s="16" t="s">
        <v>77</v>
      </c>
      <c r="G114" s="17" t="s">
        <v>299</v>
      </c>
      <c r="H114" s="17"/>
      <c r="I114" s="16" t="s">
        <v>56</v>
      </c>
      <c r="J114" s="16" t="s">
        <v>56</v>
      </c>
      <c r="K114" s="16" t="s">
        <v>56</v>
      </c>
      <c r="L114" s="16" t="s">
        <v>278</v>
      </c>
      <c r="M114" s="22"/>
      <c r="N114" s="22"/>
      <c r="O114" s="22"/>
      <c r="P114" s="22"/>
      <c r="Q114" s="22"/>
      <c r="R114" s="22"/>
      <c r="S114" s="22"/>
      <c r="T114" s="22"/>
      <c r="U114" s="22"/>
      <c r="V114" s="22"/>
      <c r="W114" s="22"/>
      <c r="X114" s="22"/>
      <c r="Y114" s="22"/>
    </row>
    <row r="115" spans="1:25" ht="25.5" x14ac:dyDescent="0.2">
      <c r="A115" s="15">
        <v>37133</v>
      </c>
      <c r="B115" s="16" t="s">
        <v>300</v>
      </c>
      <c r="C115" s="16" t="s">
        <v>50</v>
      </c>
      <c r="D115" s="16" t="s">
        <v>135</v>
      </c>
      <c r="E115" s="16" t="s">
        <v>301</v>
      </c>
      <c r="F115" s="16" t="s">
        <v>82</v>
      </c>
      <c r="G115" s="17" t="s">
        <v>302</v>
      </c>
      <c r="H115" s="17"/>
      <c r="I115" s="16" t="s">
        <v>57</v>
      </c>
      <c r="J115" s="16" t="s">
        <v>56</v>
      </c>
      <c r="K115" s="16" t="s">
        <v>57</v>
      </c>
      <c r="L115" s="16"/>
      <c r="M115" s="22"/>
      <c r="N115" s="22"/>
      <c r="O115" s="22"/>
      <c r="P115" s="22"/>
      <c r="Q115" s="22"/>
      <c r="R115" s="22"/>
      <c r="S115" s="22"/>
      <c r="T115" s="22"/>
      <c r="U115" s="22"/>
      <c r="V115" s="22"/>
      <c r="W115" s="22"/>
      <c r="X115" s="22"/>
      <c r="Y115" s="22"/>
    </row>
    <row r="116" spans="1:25" ht="51" x14ac:dyDescent="0.2">
      <c r="A116" s="15">
        <v>37132</v>
      </c>
      <c r="B116" s="16" t="s">
        <v>288</v>
      </c>
      <c r="C116" s="16" t="s">
        <v>50</v>
      </c>
      <c r="D116" s="16" t="s">
        <v>130</v>
      </c>
      <c r="E116" s="16" t="s">
        <v>52</v>
      </c>
      <c r="F116" s="16" t="s">
        <v>53</v>
      </c>
      <c r="G116" s="17" t="s">
        <v>289</v>
      </c>
      <c r="H116" s="17"/>
      <c r="I116" s="16" t="s">
        <v>57</v>
      </c>
      <c r="J116" s="16" t="s">
        <v>57</v>
      </c>
      <c r="K116" s="16" t="s">
        <v>57</v>
      </c>
      <c r="L116" s="16" t="s">
        <v>278</v>
      </c>
      <c r="M116" s="22"/>
      <c r="N116" s="22"/>
      <c r="O116" s="22"/>
      <c r="P116" s="22"/>
      <c r="Q116" s="22"/>
      <c r="R116" s="22"/>
      <c r="S116" s="22"/>
      <c r="T116" s="22"/>
      <c r="U116" s="22"/>
      <c r="V116" s="22"/>
      <c r="W116" s="22"/>
      <c r="X116" s="22"/>
      <c r="Y116" s="22"/>
    </row>
    <row r="117" spans="1:25" ht="25.5" x14ac:dyDescent="0.2">
      <c r="A117" s="15">
        <v>37132</v>
      </c>
      <c r="B117" s="16" t="s">
        <v>303</v>
      </c>
      <c r="C117" s="16" t="s">
        <v>60</v>
      </c>
      <c r="D117" s="16" t="s">
        <v>304</v>
      </c>
      <c r="E117" s="16" t="s">
        <v>121</v>
      </c>
      <c r="F117" s="16" t="s">
        <v>183</v>
      </c>
      <c r="G117" s="17" t="s">
        <v>305</v>
      </c>
      <c r="H117" s="17"/>
      <c r="I117" s="16" t="s">
        <v>56</v>
      </c>
      <c r="J117" s="16" t="s">
        <v>57</v>
      </c>
      <c r="K117" s="16" t="s">
        <v>57</v>
      </c>
      <c r="L117" s="16" t="s">
        <v>278</v>
      </c>
      <c r="M117" s="22"/>
      <c r="N117" s="22"/>
      <c r="O117" s="22"/>
      <c r="P117" s="22"/>
      <c r="Q117" s="22"/>
      <c r="R117" s="22"/>
      <c r="S117" s="22"/>
      <c r="T117" s="22"/>
      <c r="U117" s="22"/>
      <c r="V117" s="22"/>
      <c r="W117" s="22"/>
      <c r="X117" s="22"/>
      <c r="Y117" s="22"/>
    </row>
    <row r="118" spans="1:25" x14ac:dyDescent="0.2">
      <c r="A118" s="15">
        <v>37132</v>
      </c>
      <c r="B118" s="16" t="s">
        <v>306</v>
      </c>
      <c r="C118" s="16" t="s">
        <v>60</v>
      </c>
      <c r="D118" s="16" t="s">
        <v>298</v>
      </c>
      <c r="E118" s="16" t="s">
        <v>121</v>
      </c>
      <c r="F118" s="16" t="s">
        <v>77</v>
      </c>
      <c r="G118" s="17" t="s">
        <v>307</v>
      </c>
      <c r="H118" s="17"/>
      <c r="I118" s="16" t="s">
        <v>56</v>
      </c>
      <c r="J118" s="16" t="s">
        <v>56</v>
      </c>
      <c r="K118" s="16" t="s">
        <v>56</v>
      </c>
      <c r="L118" s="16" t="s">
        <v>278</v>
      </c>
      <c r="M118" s="22"/>
      <c r="N118" s="22"/>
      <c r="O118" s="22"/>
      <c r="P118" s="22"/>
      <c r="Q118" s="22"/>
      <c r="R118" s="22"/>
      <c r="S118" s="22"/>
      <c r="T118" s="22"/>
      <c r="U118" s="22"/>
      <c r="V118" s="22"/>
      <c r="W118" s="22"/>
      <c r="X118" s="22"/>
      <c r="Y118" s="22"/>
    </row>
    <row r="119" spans="1:25" ht="25.5" x14ac:dyDescent="0.2">
      <c r="A119" s="15">
        <v>37132</v>
      </c>
      <c r="B119" s="16" t="s">
        <v>308</v>
      </c>
      <c r="C119" s="16" t="s">
        <v>50</v>
      </c>
      <c r="D119" s="16"/>
      <c r="E119" s="16" t="s">
        <v>52</v>
      </c>
      <c r="F119" s="16" t="s">
        <v>82</v>
      </c>
      <c r="G119" s="17" t="s">
        <v>309</v>
      </c>
      <c r="H119" s="17"/>
      <c r="I119" s="16" t="s">
        <v>57</v>
      </c>
      <c r="J119" s="16" t="s">
        <v>56</v>
      </c>
      <c r="K119" s="16" t="s">
        <v>57</v>
      </c>
      <c r="L119" s="16" t="s">
        <v>278</v>
      </c>
      <c r="M119" s="22"/>
      <c r="N119" s="22"/>
      <c r="O119" s="22"/>
      <c r="P119" s="22"/>
      <c r="Q119" s="22"/>
      <c r="R119" s="22"/>
      <c r="S119" s="22"/>
      <c r="T119" s="22"/>
      <c r="U119" s="22"/>
      <c r="V119" s="22"/>
      <c r="W119" s="22"/>
      <c r="X119" s="22"/>
      <c r="Y119" s="22"/>
    </row>
    <row r="120" spans="1:25" ht="38.25" x14ac:dyDescent="0.2">
      <c r="A120" s="15">
        <v>37132</v>
      </c>
      <c r="B120" s="17" t="s">
        <v>117</v>
      </c>
      <c r="C120" s="16" t="s">
        <v>50</v>
      </c>
      <c r="D120" s="16" t="s">
        <v>117</v>
      </c>
      <c r="E120" s="16" t="s">
        <v>52</v>
      </c>
      <c r="F120" s="16" t="s">
        <v>262</v>
      </c>
      <c r="G120" s="17" t="s">
        <v>310</v>
      </c>
      <c r="H120" s="17"/>
      <c r="I120" s="16" t="s">
        <v>56</v>
      </c>
      <c r="J120" s="16" t="s">
        <v>56</v>
      </c>
      <c r="K120" s="16" t="s">
        <v>57</v>
      </c>
      <c r="L120" s="16" t="s">
        <v>278</v>
      </c>
      <c r="M120" s="22"/>
      <c r="N120" s="22"/>
      <c r="O120" s="22"/>
      <c r="P120" s="22"/>
      <c r="Q120" s="22"/>
      <c r="R120" s="22"/>
      <c r="S120" s="22"/>
      <c r="T120" s="22"/>
      <c r="U120" s="22"/>
      <c r="V120" s="22"/>
      <c r="W120" s="22"/>
      <c r="X120" s="22"/>
      <c r="Y120" s="22"/>
    </row>
    <row r="121" spans="1:25" ht="204" x14ac:dyDescent="0.2">
      <c r="A121" s="15">
        <v>37131</v>
      </c>
      <c r="B121" s="17" t="s">
        <v>311</v>
      </c>
      <c r="C121" s="16" t="s">
        <v>69</v>
      </c>
      <c r="D121" s="16" t="s">
        <v>70</v>
      </c>
      <c r="E121" s="16" t="s">
        <v>71</v>
      </c>
      <c r="F121" s="16" t="s">
        <v>77</v>
      </c>
      <c r="G121" s="17" t="s">
        <v>312</v>
      </c>
      <c r="H121" s="17"/>
      <c r="I121" s="16" t="s">
        <v>56</v>
      </c>
      <c r="J121" s="16" t="s">
        <v>56</v>
      </c>
      <c r="K121" s="16" t="s">
        <v>56</v>
      </c>
      <c r="L121" s="16" t="s">
        <v>278</v>
      </c>
      <c r="M121" s="22"/>
      <c r="N121" s="22"/>
      <c r="O121" s="22"/>
      <c r="P121" s="22"/>
      <c r="Q121" s="22"/>
      <c r="R121" s="22"/>
      <c r="S121" s="22"/>
      <c r="T121" s="22"/>
      <c r="U121" s="22"/>
      <c r="V121" s="22"/>
      <c r="W121" s="22"/>
      <c r="X121" s="22"/>
      <c r="Y121" s="22"/>
    </row>
    <row r="122" spans="1:25" ht="51" x14ac:dyDescent="0.2">
      <c r="A122" s="15">
        <v>37131</v>
      </c>
      <c r="B122" s="17" t="s">
        <v>313</v>
      </c>
      <c r="C122" s="16" t="s">
        <v>50</v>
      </c>
      <c r="D122" s="16" t="s">
        <v>314</v>
      </c>
      <c r="E122" s="16" t="s">
        <v>52</v>
      </c>
      <c r="F122" s="16" t="s">
        <v>53</v>
      </c>
      <c r="G122" s="55" t="s">
        <v>315</v>
      </c>
      <c r="H122" s="17"/>
      <c r="I122" s="16" t="s">
        <v>56</v>
      </c>
      <c r="J122" s="16" t="s">
        <v>56</v>
      </c>
      <c r="K122" s="16" t="s">
        <v>57</v>
      </c>
      <c r="L122" s="16" t="s">
        <v>278</v>
      </c>
      <c r="M122" s="22"/>
      <c r="N122" s="22"/>
      <c r="O122" s="22"/>
      <c r="P122" s="22"/>
      <c r="Q122" s="22"/>
      <c r="R122" s="22"/>
      <c r="S122" s="22"/>
      <c r="T122" s="22"/>
      <c r="U122" s="22"/>
      <c r="V122" s="22"/>
      <c r="W122" s="22"/>
      <c r="X122" s="22"/>
      <c r="Y122" s="22"/>
    </row>
    <row r="123" spans="1:25" ht="38.25" x14ac:dyDescent="0.2">
      <c r="A123" s="15">
        <v>37131</v>
      </c>
      <c r="B123" s="17" t="s">
        <v>117</v>
      </c>
      <c r="C123" s="16" t="s">
        <v>50</v>
      </c>
      <c r="D123" s="16" t="s">
        <v>117</v>
      </c>
      <c r="E123" s="16" t="s">
        <v>52</v>
      </c>
      <c r="F123" s="16" t="s">
        <v>63</v>
      </c>
      <c r="G123" s="17" t="s">
        <v>316</v>
      </c>
      <c r="H123" s="17"/>
      <c r="I123" s="16" t="s">
        <v>56</v>
      </c>
      <c r="J123" s="16" t="s">
        <v>56</v>
      </c>
      <c r="K123" s="16" t="s">
        <v>57</v>
      </c>
      <c r="L123" s="16" t="s">
        <v>278</v>
      </c>
      <c r="M123" s="22"/>
      <c r="N123" s="22"/>
      <c r="O123" s="22"/>
      <c r="P123" s="22"/>
      <c r="Q123" s="22"/>
      <c r="R123" s="22"/>
      <c r="S123" s="22"/>
      <c r="T123" s="22"/>
      <c r="U123" s="22"/>
      <c r="V123" s="22"/>
      <c r="W123" s="22"/>
      <c r="X123" s="22"/>
      <c r="Y123" s="22"/>
    </row>
    <row r="124" spans="1:25" ht="38.25" x14ac:dyDescent="0.2">
      <c r="A124" s="15">
        <v>37130</v>
      </c>
      <c r="B124" s="17" t="s">
        <v>317</v>
      </c>
      <c r="C124" s="16" t="s">
        <v>113</v>
      </c>
      <c r="D124" s="16"/>
      <c r="E124" s="16"/>
      <c r="F124" s="16" t="s">
        <v>88</v>
      </c>
      <c r="G124" s="17" t="s">
        <v>318</v>
      </c>
      <c r="H124" s="17"/>
      <c r="I124" s="16"/>
      <c r="J124" s="16"/>
      <c r="K124" s="16"/>
      <c r="L124" s="16"/>
      <c r="M124" s="22"/>
      <c r="N124" s="22"/>
      <c r="O124" s="22"/>
      <c r="P124" s="22"/>
      <c r="Q124" s="22"/>
      <c r="R124" s="22"/>
      <c r="S124" s="22"/>
      <c r="T124" s="22"/>
      <c r="U124" s="22"/>
      <c r="V124" s="22"/>
      <c r="W124" s="22"/>
      <c r="X124" s="22"/>
      <c r="Y124" s="22"/>
    </row>
    <row r="125" spans="1:25" x14ac:dyDescent="0.2">
      <c r="A125" s="15">
        <v>37130</v>
      </c>
      <c r="B125" s="17" t="s">
        <v>319</v>
      </c>
      <c r="C125" s="16" t="s">
        <v>113</v>
      </c>
      <c r="D125" s="16" t="s">
        <v>320</v>
      </c>
      <c r="E125" s="16" t="s">
        <v>115</v>
      </c>
      <c r="F125" s="16" t="s">
        <v>77</v>
      </c>
      <c r="G125" s="17" t="s">
        <v>321</v>
      </c>
      <c r="H125" s="17"/>
      <c r="I125" s="16" t="s">
        <v>57</v>
      </c>
      <c r="J125" s="16" t="s">
        <v>56</v>
      </c>
      <c r="K125" s="16" t="s">
        <v>57</v>
      </c>
      <c r="L125" s="16" t="s">
        <v>278</v>
      </c>
      <c r="M125" s="22"/>
      <c r="N125" s="22"/>
      <c r="O125" s="22"/>
      <c r="P125" s="22"/>
      <c r="Q125" s="22"/>
      <c r="R125" s="22"/>
      <c r="S125" s="22"/>
      <c r="T125" s="22"/>
      <c r="U125" s="22"/>
      <c r="V125" s="22"/>
      <c r="W125" s="22"/>
      <c r="X125" s="22"/>
      <c r="Y125" s="22"/>
    </row>
    <row r="126" spans="1:25" x14ac:dyDescent="0.2">
      <c r="A126" s="15">
        <v>37130</v>
      </c>
      <c r="B126" s="17" t="s">
        <v>322</v>
      </c>
      <c r="C126" s="16" t="s">
        <v>69</v>
      </c>
      <c r="D126" s="16" t="s">
        <v>323</v>
      </c>
      <c r="E126" s="16" t="s">
        <v>324</v>
      </c>
      <c r="F126" s="16" t="s">
        <v>77</v>
      </c>
      <c r="G126" s="17" t="s">
        <v>307</v>
      </c>
      <c r="H126" s="17"/>
      <c r="I126" s="16" t="s">
        <v>56</v>
      </c>
      <c r="J126" s="16" t="s">
        <v>56</v>
      </c>
      <c r="K126" s="16" t="s">
        <v>57</v>
      </c>
      <c r="L126" s="16" t="s">
        <v>278</v>
      </c>
      <c r="M126" s="22"/>
      <c r="N126" s="22"/>
      <c r="O126" s="22"/>
      <c r="P126" s="22"/>
      <c r="Q126" s="22"/>
      <c r="R126" s="22"/>
      <c r="S126" s="22"/>
      <c r="T126" s="22"/>
      <c r="U126" s="22"/>
      <c r="V126" s="22"/>
      <c r="W126" s="22"/>
      <c r="X126" s="22"/>
      <c r="Y126" s="22"/>
    </row>
    <row r="127" spans="1:25" ht="105.75" customHeight="1" x14ac:dyDescent="0.2">
      <c r="A127" s="15">
        <v>37130</v>
      </c>
      <c r="B127" s="17" t="s">
        <v>325</v>
      </c>
      <c r="C127" s="16" t="s">
        <v>50</v>
      </c>
      <c r="D127" s="16" t="s">
        <v>51</v>
      </c>
      <c r="E127" s="16" t="s">
        <v>52</v>
      </c>
      <c r="F127" s="16" t="s">
        <v>53</v>
      </c>
      <c r="G127" s="17" t="s">
        <v>326</v>
      </c>
      <c r="H127" s="16"/>
      <c r="I127" s="16"/>
      <c r="J127" s="16"/>
      <c r="K127" s="16"/>
      <c r="L127" s="16"/>
    </row>
    <row r="128" spans="1:25" x14ac:dyDescent="0.2">
      <c r="A128" s="24"/>
      <c r="B128" s="18"/>
      <c r="C128" s="18"/>
      <c r="D128" s="18"/>
      <c r="E128" s="18"/>
      <c r="F128" s="18"/>
      <c r="G128" s="17"/>
      <c r="H128" s="17"/>
      <c r="I128" s="18"/>
      <c r="J128" s="18"/>
      <c r="K128" s="18"/>
      <c r="L128" s="18"/>
    </row>
    <row r="129" spans="1:12" x14ac:dyDescent="0.2">
      <c r="A129" s="24"/>
      <c r="B129" s="18"/>
      <c r="C129" s="18"/>
      <c r="D129" s="18"/>
      <c r="E129" s="18"/>
      <c r="F129" s="18"/>
      <c r="G129" s="17"/>
      <c r="H129" s="17"/>
      <c r="I129" s="18"/>
      <c r="J129" s="18"/>
      <c r="K129" s="18"/>
      <c r="L129" s="18"/>
    </row>
    <row r="130" spans="1:12" x14ac:dyDescent="0.2">
      <c r="A130" s="24"/>
      <c r="B130" s="18"/>
      <c r="C130" s="18"/>
      <c r="D130" s="18"/>
      <c r="E130" s="18"/>
      <c r="F130" s="18"/>
      <c r="G130" s="17"/>
      <c r="H130" s="17"/>
      <c r="I130" s="18"/>
      <c r="J130" s="18"/>
      <c r="K130" s="18"/>
      <c r="L130" s="18"/>
    </row>
    <row r="131" spans="1:12" x14ac:dyDescent="0.2">
      <c r="A131" s="24"/>
      <c r="B131" s="18"/>
      <c r="C131" s="18"/>
      <c r="D131" s="18"/>
      <c r="E131" s="18"/>
      <c r="F131" s="18"/>
      <c r="G131" s="25"/>
      <c r="H131" s="18"/>
      <c r="I131" s="18"/>
      <c r="J131" s="18"/>
      <c r="K131" s="18"/>
      <c r="L131" s="18"/>
    </row>
    <row r="132" spans="1:12" x14ac:dyDescent="0.2">
      <c r="A132" s="24"/>
      <c r="B132" s="18"/>
      <c r="C132" s="18"/>
      <c r="D132" s="18"/>
      <c r="E132" s="18"/>
      <c r="F132" s="18"/>
      <c r="G132" s="25"/>
      <c r="H132" s="25"/>
      <c r="I132" s="18"/>
      <c r="J132" s="18"/>
      <c r="K132" s="18"/>
      <c r="L132" s="18"/>
    </row>
    <row r="133" spans="1:12" x14ac:dyDescent="0.2">
      <c r="A133" s="24"/>
      <c r="B133" s="25"/>
      <c r="C133" s="18"/>
      <c r="D133" s="18"/>
      <c r="E133" s="18"/>
      <c r="F133" s="18"/>
      <c r="G133" s="25"/>
      <c r="H133" s="18"/>
      <c r="I133" s="18"/>
      <c r="J133" s="18"/>
      <c r="K133" s="18"/>
      <c r="L133" s="18"/>
    </row>
    <row r="134" spans="1:12" x14ac:dyDescent="0.2">
      <c r="A134" s="24"/>
      <c r="B134" s="18"/>
      <c r="C134" s="18"/>
      <c r="D134" s="18"/>
      <c r="E134" s="18"/>
      <c r="F134" s="18"/>
      <c r="G134" s="25"/>
      <c r="H134" s="25"/>
      <c r="I134" s="18"/>
      <c r="J134" s="18"/>
      <c r="K134" s="18"/>
      <c r="L134" s="18"/>
    </row>
    <row r="135" spans="1:12" x14ac:dyDescent="0.2">
      <c r="A135" s="24"/>
      <c r="B135" s="18"/>
      <c r="C135" s="18"/>
      <c r="D135" s="18"/>
      <c r="E135" s="18"/>
      <c r="F135" s="18"/>
      <c r="G135" s="25"/>
      <c r="H135" s="25"/>
      <c r="I135" s="18"/>
      <c r="J135" s="18"/>
      <c r="K135" s="18"/>
      <c r="L135" s="18"/>
    </row>
    <row r="136" spans="1:12" x14ac:dyDescent="0.2">
      <c r="A136" s="24"/>
      <c r="B136" s="18"/>
      <c r="C136" s="18"/>
      <c r="D136" s="18"/>
      <c r="E136" s="18"/>
      <c r="F136" s="18"/>
      <c r="G136" s="25"/>
      <c r="H136" s="25"/>
      <c r="I136" s="18"/>
      <c r="J136" s="18"/>
      <c r="K136" s="18"/>
      <c r="L136" s="18"/>
    </row>
    <row r="137" spans="1:12" x14ac:dyDescent="0.2">
      <c r="A137" s="24"/>
      <c r="B137" s="18"/>
      <c r="C137" s="18"/>
      <c r="D137" s="18"/>
      <c r="E137" s="18"/>
      <c r="F137" s="18"/>
      <c r="G137" s="25"/>
      <c r="H137" s="25"/>
      <c r="I137" s="18"/>
      <c r="J137" s="18"/>
      <c r="K137" s="18"/>
      <c r="L137" s="18"/>
    </row>
    <row r="138" spans="1:12" x14ac:dyDescent="0.2">
      <c r="A138" s="24"/>
      <c r="B138" s="18"/>
      <c r="C138" s="18"/>
      <c r="D138" s="18"/>
      <c r="E138" s="18"/>
      <c r="F138" s="18"/>
      <c r="G138" s="25"/>
      <c r="H138" s="25"/>
      <c r="I138" s="18"/>
      <c r="J138" s="18"/>
      <c r="K138" s="18"/>
      <c r="L138" s="18"/>
    </row>
    <row r="139" spans="1:12" ht="54.75" customHeight="1" x14ac:dyDescent="0.2">
      <c r="A139" s="24"/>
      <c r="B139" s="18"/>
      <c r="C139" s="18"/>
      <c r="D139" s="18"/>
      <c r="E139" s="18"/>
      <c r="F139" s="18"/>
      <c r="G139" s="25"/>
      <c r="H139" s="25"/>
      <c r="I139" s="18"/>
      <c r="J139" s="18"/>
      <c r="K139" s="18"/>
      <c r="L139" s="18"/>
    </row>
    <row r="140" spans="1:12" x14ac:dyDescent="0.2">
      <c r="A140" s="24"/>
      <c r="B140" s="18"/>
      <c r="C140" s="18"/>
      <c r="D140" s="18"/>
      <c r="E140" s="18"/>
      <c r="F140" s="18"/>
      <c r="G140" s="25"/>
      <c r="H140" s="25"/>
      <c r="I140" s="18"/>
      <c r="J140" s="18"/>
      <c r="K140" s="18"/>
      <c r="L140" s="18"/>
    </row>
    <row r="141" spans="1:12" x14ac:dyDescent="0.2">
      <c r="A141" s="24"/>
      <c r="B141" s="18"/>
      <c r="C141" s="18"/>
      <c r="D141" s="18"/>
      <c r="E141" s="18"/>
      <c r="F141" s="18"/>
      <c r="G141" s="25"/>
      <c r="H141" s="25"/>
      <c r="I141" s="18"/>
      <c r="J141" s="18"/>
      <c r="K141" s="18"/>
      <c r="L141" s="18"/>
    </row>
    <row r="142" spans="1:12" ht="54" customHeight="1" x14ac:dyDescent="0.2">
      <c r="A142" s="24"/>
      <c r="B142" s="18"/>
      <c r="C142" s="18"/>
      <c r="D142" s="18"/>
      <c r="E142" s="18"/>
      <c r="F142" s="18"/>
      <c r="G142" s="25"/>
      <c r="H142" s="25"/>
      <c r="I142" s="18"/>
      <c r="J142" s="18"/>
      <c r="K142" s="18"/>
      <c r="L142" s="18"/>
    </row>
    <row r="143" spans="1:12" ht="42" customHeight="1" x14ac:dyDescent="0.2">
      <c r="A143" s="24"/>
      <c r="B143" s="18"/>
      <c r="C143" s="18"/>
      <c r="D143" s="18"/>
      <c r="E143" s="18"/>
      <c r="F143" s="18"/>
      <c r="G143" s="25"/>
      <c r="H143" s="25"/>
      <c r="I143" s="18"/>
      <c r="J143" s="18"/>
      <c r="K143" s="18"/>
      <c r="L143" s="18"/>
    </row>
    <row r="144" spans="1:12" ht="42" customHeight="1" x14ac:dyDescent="0.2">
      <c r="A144" s="24"/>
      <c r="B144" s="18"/>
      <c r="C144" s="18"/>
      <c r="D144" s="18"/>
      <c r="E144" s="18"/>
      <c r="F144" s="18"/>
      <c r="G144" s="25"/>
      <c r="H144" s="25"/>
      <c r="I144" s="18"/>
      <c r="J144" s="18"/>
      <c r="K144" s="18"/>
      <c r="L144" s="18"/>
    </row>
    <row r="145" spans="1:12" x14ac:dyDescent="0.2">
      <c r="A145" s="26"/>
      <c r="B145" s="18"/>
      <c r="C145" s="18"/>
      <c r="D145" s="18"/>
      <c r="E145" s="18"/>
      <c r="F145" s="18"/>
      <c r="G145" s="25"/>
      <c r="H145" s="25"/>
      <c r="I145" s="18"/>
      <c r="J145" s="18"/>
      <c r="K145" s="18"/>
      <c r="L145" s="18"/>
    </row>
    <row r="146" spans="1:12" x14ac:dyDescent="0.2">
      <c r="A146" s="26"/>
      <c r="B146" s="18"/>
      <c r="C146" s="18"/>
      <c r="D146" s="18"/>
      <c r="E146" s="18"/>
      <c r="F146" s="18"/>
      <c r="G146" s="25"/>
      <c r="H146" s="25"/>
      <c r="I146" s="18"/>
      <c r="J146" s="18"/>
      <c r="K146" s="18"/>
      <c r="L146" s="18"/>
    </row>
    <row r="147" spans="1:12" x14ac:dyDescent="0.2">
      <c r="A147" s="26"/>
      <c r="B147" s="18"/>
      <c r="C147" s="18"/>
      <c r="D147" s="18"/>
      <c r="E147" s="18"/>
      <c r="F147" s="18"/>
      <c r="G147" s="25"/>
      <c r="H147" s="25"/>
      <c r="I147" s="18"/>
      <c r="J147" s="18"/>
      <c r="K147" s="18"/>
      <c r="L147" s="18"/>
    </row>
    <row r="148" spans="1:12" x14ac:dyDescent="0.2">
      <c r="A148" s="26"/>
      <c r="B148" s="18"/>
      <c r="C148" s="18"/>
      <c r="D148" s="18"/>
      <c r="E148" s="18"/>
      <c r="F148" s="18"/>
      <c r="G148" s="25"/>
      <c r="H148" s="25"/>
      <c r="I148" s="18"/>
      <c r="J148" s="18"/>
      <c r="K148" s="18"/>
      <c r="L148" s="18"/>
    </row>
    <row r="149" spans="1:12" x14ac:dyDescent="0.2">
      <c r="A149" s="26"/>
      <c r="B149" s="18"/>
      <c r="C149" s="18"/>
      <c r="D149" s="18"/>
      <c r="E149" s="18"/>
      <c r="F149" s="18"/>
      <c r="G149" s="25"/>
      <c r="H149" s="25"/>
      <c r="I149" s="18"/>
      <c r="J149" s="18"/>
      <c r="K149" s="18"/>
      <c r="L149" s="18"/>
    </row>
    <row r="150" spans="1:12" x14ac:dyDescent="0.2">
      <c r="A150" s="26"/>
      <c r="B150" s="25"/>
      <c r="C150" s="27"/>
      <c r="D150" s="25"/>
      <c r="E150" s="28"/>
      <c r="F150" s="27"/>
      <c r="G150" s="25"/>
      <c r="H150" s="25"/>
      <c r="I150" s="18"/>
      <c r="J150" s="18"/>
      <c r="K150" s="18"/>
      <c r="L150" s="18"/>
    </row>
    <row r="151" spans="1:12" x14ac:dyDescent="0.2">
      <c r="A151" s="26"/>
      <c r="B151" s="25"/>
      <c r="C151" s="27"/>
      <c r="D151" s="25"/>
      <c r="E151" s="28"/>
      <c r="F151" s="27"/>
      <c r="G151" s="18"/>
      <c r="H151" s="18"/>
      <c r="I151" s="18"/>
      <c r="J151" s="18"/>
      <c r="K151" s="18"/>
      <c r="L151" s="18"/>
    </row>
    <row r="152" spans="1:12" x14ac:dyDescent="0.2">
      <c r="A152" s="29"/>
      <c r="B152" s="25"/>
      <c r="C152" s="27"/>
      <c r="D152" s="25"/>
      <c r="E152" s="28"/>
      <c r="F152" s="27"/>
      <c r="G152" s="25"/>
      <c r="H152" s="28"/>
      <c r="I152" s="18"/>
      <c r="J152" s="18"/>
      <c r="K152" s="18"/>
      <c r="L152" s="18"/>
    </row>
    <row r="153" spans="1:12" x14ac:dyDescent="0.2">
      <c r="A153" s="29"/>
      <c r="B153" s="25"/>
      <c r="C153" s="27"/>
      <c r="D153" s="25"/>
      <c r="E153" s="28"/>
      <c r="F153" s="27"/>
      <c r="G153" s="25"/>
      <c r="H153" s="28"/>
      <c r="I153" s="18"/>
      <c r="J153" s="18"/>
      <c r="K153" s="18"/>
      <c r="L153" s="18"/>
    </row>
    <row r="154" spans="1:12" x14ac:dyDescent="0.2">
      <c r="A154" s="30"/>
      <c r="B154" s="25"/>
      <c r="C154" s="27"/>
      <c r="D154" s="25"/>
      <c r="E154" s="28"/>
      <c r="F154" s="27"/>
      <c r="G154" s="28"/>
      <c r="H154" s="28"/>
      <c r="I154" s="27"/>
      <c r="J154" s="27"/>
      <c r="K154" s="27"/>
      <c r="L154" s="27"/>
    </row>
    <row r="155" spans="1:12" x14ac:dyDescent="0.2">
      <c r="A155" s="30"/>
      <c r="B155" s="25"/>
      <c r="C155" s="27"/>
      <c r="D155" s="28"/>
      <c r="E155" s="28"/>
      <c r="F155" s="27"/>
      <c r="G155" s="28"/>
      <c r="H155" s="28"/>
      <c r="I155" s="27"/>
      <c r="J155" s="27"/>
      <c r="K155" s="27"/>
      <c r="L155" s="27"/>
    </row>
    <row r="156" spans="1:12" x14ac:dyDescent="0.2">
      <c r="A156" s="30"/>
      <c r="B156" s="25"/>
      <c r="C156" s="27"/>
      <c r="D156" s="25"/>
      <c r="E156" s="28"/>
      <c r="F156" s="27"/>
      <c r="G156" s="28"/>
      <c r="H156" s="28"/>
      <c r="I156" s="27"/>
      <c r="J156" s="27"/>
      <c r="K156" s="27"/>
      <c r="L156" s="27"/>
    </row>
    <row r="157" spans="1:12" x14ac:dyDescent="0.2">
      <c r="A157" s="30"/>
      <c r="B157" s="25"/>
      <c r="C157" s="27"/>
      <c r="D157" s="25"/>
      <c r="E157" s="28"/>
      <c r="F157" s="27"/>
      <c r="G157" s="28"/>
      <c r="H157" s="28"/>
      <c r="I157" s="27"/>
      <c r="J157" s="27"/>
      <c r="K157" s="27"/>
      <c r="L157" s="27"/>
    </row>
    <row r="158" spans="1:12" ht="19.5" customHeight="1" x14ac:dyDescent="0.2">
      <c r="A158" s="30"/>
      <c r="B158" s="25"/>
      <c r="C158" s="27"/>
      <c r="D158" s="25"/>
      <c r="E158" s="28"/>
      <c r="F158" s="27"/>
      <c r="G158" s="28"/>
      <c r="H158" s="28"/>
      <c r="I158" s="27"/>
      <c r="J158" s="27"/>
      <c r="K158" s="27"/>
      <c r="L158" s="27"/>
    </row>
    <row r="159" spans="1:12" x14ac:dyDescent="0.2">
      <c r="A159" s="30"/>
      <c r="B159" s="25"/>
      <c r="C159" s="18"/>
      <c r="D159" s="25"/>
      <c r="E159" s="28"/>
      <c r="F159" s="27"/>
      <c r="G159" s="28"/>
      <c r="H159" s="28"/>
      <c r="I159" s="27"/>
      <c r="J159" s="27"/>
      <c r="K159" s="27"/>
      <c r="L159" s="27"/>
    </row>
    <row r="160" spans="1:12" x14ac:dyDescent="0.2">
      <c r="A160" s="30"/>
      <c r="B160" s="25"/>
      <c r="C160" s="27"/>
      <c r="D160" s="25"/>
      <c r="E160" s="28"/>
      <c r="F160" s="27"/>
      <c r="G160" s="28"/>
      <c r="H160" s="28"/>
      <c r="I160" s="27"/>
      <c r="J160" s="27"/>
      <c r="K160" s="27"/>
      <c r="L160" s="27"/>
    </row>
    <row r="161" spans="1:12" x14ac:dyDescent="0.2">
      <c r="A161" s="30"/>
      <c r="B161" s="25"/>
      <c r="C161" s="27"/>
      <c r="D161" s="25"/>
      <c r="E161" s="28"/>
      <c r="F161" s="27"/>
      <c r="G161" s="28"/>
      <c r="H161" s="28"/>
      <c r="I161" s="27"/>
      <c r="J161" s="27"/>
      <c r="K161" s="27"/>
      <c r="L161" s="27"/>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245</v>
      </c>
      <c r="B165" s="1" t="s">
        <v>246</v>
      </c>
      <c r="C165" s="4" t="s">
        <v>247</v>
      </c>
      <c r="D165" s="33" t="s">
        <v>248</v>
      </c>
      <c r="E165" s="33" t="s">
        <v>249</v>
      </c>
    </row>
    <row r="166" spans="1:12" x14ac:dyDescent="0.2">
      <c r="A166" s="34" t="s">
        <v>250</v>
      </c>
      <c r="B166" s="35">
        <f t="shared" ref="B166:B174" si="2">C166/$C$175</f>
        <v>4.3478260869565216E-2</v>
      </c>
      <c r="C166" s="5">
        <f>'summary 0827'!I24</f>
        <v>1</v>
      </c>
      <c r="D166" s="4">
        <f>33+1+1+1+1+1+8+1+1+1+2+1+2+1+1+1</f>
        <v>57</v>
      </c>
      <c r="E166" s="36">
        <f t="shared" ref="E166:E173" si="3">(C166/D166)*100</f>
        <v>1.7543859649122806</v>
      </c>
    </row>
    <row r="167" spans="1:12" x14ac:dyDescent="0.2">
      <c r="A167" s="34" t="s">
        <v>69</v>
      </c>
      <c r="B167" s="35">
        <f t="shared" si="2"/>
        <v>0.17391304347826086</v>
      </c>
      <c r="C167" s="5">
        <f>'summary 0827'!I25</f>
        <v>4</v>
      </c>
      <c r="D167" s="4">
        <f>540+17+1+1+6+10+1+2+12+2+1+1+1+3+4+3+1+1+1+8+2+1+1+6+1+1+2+1+2+1+4</f>
        <v>638</v>
      </c>
      <c r="E167" s="36">
        <f t="shared" si="3"/>
        <v>0.62695924764890276</v>
      </c>
    </row>
    <row r="168" spans="1:12" x14ac:dyDescent="0.2">
      <c r="A168" s="34" t="s">
        <v>50</v>
      </c>
      <c r="B168" s="35">
        <f t="shared" si="2"/>
        <v>0.47826086956521741</v>
      </c>
      <c r="C168" s="5">
        <f>'summary 0827'!I26</f>
        <v>11</v>
      </c>
      <c r="D168" s="4">
        <f>13+1+1+1+16</f>
        <v>32</v>
      </c>
      <c r="E168" s="36">
        <f t="shared" si="3"/>
        <v>34.375</v>
      </c>
    </row>
    <row r="169" spans="1:12" x14ac:dyDescent="0.2">
      <c r="A169" s="34" t="s">
        <v>251</v>
      </c>
      <c r="B169" s="35">
        <f t="shared" si="2"/>
        <v>4.3478260869565216E-2</v>
      </c>
      <c r="C169" s="5">
        <f>'summary 0827'!I27</f>
        <v>1</v>
      </c>
      <c r="D169" s="4">
        <f>36+1+1</f>
        <v>38</v>
      </c>
      <c r="E169" s="36">
        <f t="shared" si="3"/>
        <v>2.6315789473684208</v>
      </c>
    </row>
    <row r="170" spans="1:12" x14ac:dyDescent="0.2">
      <c r="A170" s="34" t="s">
        <v>252</v>
      </c>
      <c r="B170" s="35">
        <f t="shared" si="2"/>
        <v>0.13043478260869565</v>
      </c>
      <c r="C170" s="5">
        <f>'summary 0827'!I28</f>
        <v>3</v>
      </c>
      <c r="D170" s="4">
        <f>288+2+13+2+5+56+59+14+2+3+3+1+4</f>
        <v>452</v>
      </c>
      <c r="E170" s="36">
        <f t="shared" si="3"/>
        <v>0.66371681415929207</v>
      </c>
    </row>
    <row r="171" spans="1:12" x14ac:dyDescent="0.2">
      <c r="A171" s="34" t="s">
        <v>253</v>
      </c>
      <c r="B171" s="35">
        <f t="shared" si="2"/>
        <v>0</v>
      </c>
      <c r="C171" s="5"/>
      <c r="D171" s="4">
        <f>132+2+1+2+7+3+4+2+7</f>
        <v>160</v>
      </c>
      <c r="E171" s="36">
        <f t="shared" si="3"/>
        <v>0</v>
      </c>
    </row>
    <row r="172" spans="1:12" x14ac:dyDescent="0.2">
      <c r="A172" s="34" t="s">
        <v>113</v>
      </c>
      <c r="B172" s="35">
        <f t="shared" si="2"/>
        <v>0.13043478260869565</v>
      </c>
      <c r="C172" s="5">
        <f>'summary 0827'!I30</f>
        <v>3</v>
      </c>
      <c r="D172" s="4">
        <v>9</v>
      </c>
      <c r="E172" s="36">
        <f t="shared" si="3"/>
        <v>33.333333333333329</v>
      </c>
    </row>
    <row r="173" spans="1:12" x14ac:dyDescent="0.2">
      <c r="A173" s="34" t="s">
        <v>215</v>
      </c>
      <c r="B173" s="35">
        <f t="shared" si="2"/>
        <v>0</v>
      </c>
      <c r="C173" s="5"/>
      <c r="D173" s="4">
        <f>10+5+2</f>
        <v>17</v>
      </c>
      <c r="E173" s="36">
        <f t="shared" si="3"/>
        <v>0</v>
      </c>
    </row>
    <row r="174" spans="1:12" x14ac:dyDescent="0.2">
      <c r="A174" s="37" t="s">
        <v>254</v>
      </c>
      <c r="B174" s="35">
        <f t="shared" si="2"/>
        <v>0</v>
      </c>
      <c r="C174" s="5"/>
    </row>
    <row r="175" spans="1:12" x14ac:dyDescent="0.2">
      <c r="A175" s="37" t="s">
        <v>255</v>
      </c>
      <c r="B175" s="38">
        <f>SUM(B166:B174)</f>
        <v>1</v>
      </c>
      <c r="C175" s="4">
        <f>SUM(C166:C174)</f>
        <v>23</v>
      </c>
      <c r="D175" s="4">
        <f>SUM(D166:D174)</f>
        <v>1403</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27 </oddHeader>
    <oddFooter>&amp;L&amp;"Arial,Bold"Questions Call Nancy ext 54751</oddFooter>
  </headerFooter>
  <rowBreaks count="1" manualBreakCount="1">
    <brk id="88"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9" sqref="I2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256</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23</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1+1+1+1+1+1+1+1</f>
        <v>8</v>
      </c>
    </row>
    <row r="13" spans="1:11" x14ac:dyDescent="0.2">
      <c r="A13" s="6" t="s">
        <v>53</v>
      </c>
      <c r="B13" s="7"/>
      <c r="C13" s="7" t="s">
        <v>261</v>
      </c>
      <c r="D13" s="7"/>
      <c r="E13" s="7"/>
      <c r="F13" s="7"/>
      <c r="G13" s="7"/>
      <c r="H13" s="7"/>
      <c r="I13" s="7"/>
      <c r="J13" s="7"/>
      <c r="K13" s="7">
        <f>1+1+1+1+1+1</f>
        <v>6</v>
      </c>
    </row>
    <row r="14" spans="1:11" x14ac:dyDescent="0.2">
      <c r="A14" s="6" t="s">
        <v>183</v>
      </c>
      <c r="B14" s="7"/>
      <c r="C14" s="7" t="s">
        <v>25</v>
      </c>
      <c r="D14" s="7"/>
      <c r="E14" s="7"/>
      <c r="F14" s="7"/>
      <c r="G14" s="7"/>
      <c r="H14" s="7"/>
      <c r="I14" s="7"/>
      <c r="J14" s="7"/>
      <c r="K14" s="7">
        <f>1</f>
        <v>1</v>
      </c>
    </row>
    <row r="15" spans="1:11" x14ac:dyDescent="0.2">
      <c r="A15" s="6" t="s">
        <v>63</v>
      </c>
      <c r="B15" s="7"/>
      <c r="C15" s="7" t="s">
        <v>26</v>
      </c>
      <c r="D15" s="7"/>
      <c r="E15" s="7"/>
      <c r="F15" s="7"/>
      <c r="G15" s="7"/>
      <c r="H15" s="7"/>
      <c r="I15" s="7"/>
      <c r="J15" s="7"/>
      <c r="K15" s="7">
        <f>1+1+1</f>
        <v>3</v>
      </c>
    </row>
    <row r="16" spans="1:11" x14ac:dyDescent="0.2">
      <c r="A16" s="6" t="s">
        <v>262</v>
      </c>
      <c r="B16" s="7"/>
      <c r="C16" s="7" t="s">
        <v>27</v>
      </c>
      <c r="D16" s="7"/>
      <c r="E16" s="7"/>
      <c r="F16" s="7"/>
      <c r="G16" s="7"/>
      <c r="H16" s="7"/>
      <c r="I16" s="7"/>
      <c r="J16" s="7"/>
      <c r="K16" s="7">
        <f>1+1</f>
        <v>2</v>
      </c>
    </row>
    <row r="17" spans="1:11" x14ac:dyDescent="0.2">
      <c r="A17" s="6" t="s">
        <v>82</v>
      </c>
      <c r="B17" s="7"/>
      <c r="C17" s="7" t="s">
        <v>28</v>
      </c>
      <c r="D17" s="7"/>
      <c r="E17" s="7"/>
      <c r="F17" s="7"/>
      <c r="G17" s="7"/>
      <c r="H17" s="7"/>
      <c r="I17" s="7"/>
      <c r="J17" s="7"/>
      <c r="K17" s="7">
        <f>1+1</f>
        <v>2</v>
      </c>
    </row>
    <row r="18" spans="1:11" x14ac:dyDescent="0.2">
      <c r="A18" s="6" t="s">
        <v>88</v>
      </c>
      <c r="B18" s="7"/>
      <c r="C18" s="7" t="s">
        <v>29</v>
      </c>
      <c r="D18" s="7"/>
      <c r="E18" s="7"/>
      <c r="F18" s="7"/>
      <c r="G18" s="7"/>
      <c r="H18" s="7"/>
      <c r="I18" s="7"/>
      <c r="J18" s="7"/>
      <c r="K18" s="47">
        <f>1</f>
        <v>1</v>
      </c>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5">
        <f>1</f>
        <v>1</v>
      </c>
      <c r="J24" s="31"/>
      <c r="K24" s="31"/>
    </row>
    <row r="25" spans="1:11" x14ac:dyDescent="0.2">
      <c r="A25" s="29" t="s">
        <v>69</v>
      </c>
      <c r="B25" s="17"/>
      <c r="C25" s="17"/>
      <c r="D25" s="32"/>
      <c r="E25" s="31"/>
      <c r="F25" s="32"/>
      <c r="G25" s="32"/>
      <c r="H25" s="31"/>
      <c r="I25" s="5">
        <f>1+1+1+1</f>
        <v>4</v>
      </c>
      <c r="J25" s="31"/>
      <c r="K25" s="49"/>
    </row>
    <row r="26" spans="1:11" x14ac:dyDescent="0.2">
      <c r="A26" s="29" t="s">
        <v>50</v>
      </c>
      <c r="B26" s="17"/>
      <c r="C26" s="17"/>
      <c r="D26" s="32"/>
      <c r="E26" s="31"/>
      <c r="F26" s="32"/>
      <c r="G26" s="32"/>
      <c r="H26" s="31"/>
      <c r="I26" s="5">
        <f>1+1+1+1+1+1+1+1+1+1+1</f>
        <v>11</v>
      </c>
      <c r="J26" s="31"/>
      <c r="K26" s="32"/>
    </row>
    <row r="27" spans="1:11" x14ac:dyDescent="0.2">
      <c r="A27" s="29" t="s">
        <v>251</v>
      </c>
      <c r="B27" s="17"/>
      <c r="C27" s="17"/>
      <c r="D27" s="32"/>
      <c r="E27" s="31"/>
      <c r="F27" s="32"/>
      <c r="G27" s="32"/>
      <c r="H27" s="31"/>
      <c r="I27" s="5">
        <f>1</f>
        <v>1</v>
      </c>
      <c r="J27" s="31"/>
      <c r="K27" s="31"/>
    </row>
    <row r="28" spans="1:11" x14ac:dyDescent="0.2">
      <c r="A28" s="29" t="s">
        <v>252</v>
      </c>
      <c r="B28" s="17"/>
      <c r="C28" s="17"/>
      <c r="D28" s="32"/>
      <c r="E28" s="31"/>
      <c r="F28" s="32"/>
      <c r="G28" s="32"/>
      <c r="H28" s="31"/>
      <c r="I28" s="5">
        <f>3</f>
        <v>3</v>
      </c>
      <c r="J28" s="31"/>
      <c r="K28" s="31"/>
    </row>
    <row r="29" spans="1:11" x14ac:dyDescent="0.2">
      <c r="A29" s="29" t="s">
        <v>253</v>
      </c>
      <c r="B29" s="17"/>
      <c r="C29" s="17"/>
      <c r="D29" s="32"/>
      <c r="E29" s="31"/>
      <c r="F29" s="32"/>
      <c r="G29" s="32"/>
      <c r="H29" s="31"/>
      <c r="I29" s="5"/>
      <c r="J29" s="31"/>
      <c r="K29" s="32"/>
    </row>
    <row r="30" spans="1:11" x14ac:dyDescent="0.2">
      <c r="A30" s="29" t="s">
        <v>113</v>
      </c>
      <c r="B30" s="17"/>
      <c r="C30" s="17"/>
      <c r="D30" s="32"/>
      <c r="E30" s="31"/>
      <c r="F30" s="32"/>
      <c r="G30" s="32"/>
      <c r="H30" s="31"/>
      <c r="I30" s="5">
        <f>1+1+1</f>
        <v>3</v>
      </c>
      <c r="J30" s="31"/>
      <c r="K30" s="31"/>
    </row>
    <row r="31" spans="1:11" x14ac:dyDescent="0.2">
      <c r="A31" s="29" t="s">
        <v>215</v>
      </c>
      <c r="B31" s="17"/>
      <c r="C31" s="17"/>
      <c r="D31" s="32"/>
      <c r="E31" s="31"/>
      <c r="F31" s="32"/>
      <c r="G31" s="32"/>
      <c r="H31" s="31"/>
      <c r="I31" s="5"/>
      <c r="J31" s="31"/>
      <c r="K31" s="31"/>
    </row>
    <row r="32" spans="1:11" ht="13.5" thickBot="1" x14ac:dyDescent="0.25">
      <c r="A32" s="50" t="s">
        <v>266</v>
      </c>
      <c r="I32" s="5"/>
      <c r="K32" s="51"/>
    </row>
    <row r="33" spans="1:11" ht="13.5" thickTop="1" x14ac:dyDescent="0.2">
      <c r="A33" s="52" t="s">
        <v>257</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opLeftCell="A40" zoomScale="80" zoomScaleNormal="100" workbookViewId="0">
      <selection activeCell="D77" sqref="D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6" width="9.85546875" style="4" bestFit="1" customWidth="1"/>
    <col min="27" max="16384" width="9.140625" style="4"/>
  </cols>
  <sheetData>
    <row r="1" spans="1:26"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row>
    <row r="2" spans="1:26" x14ac:dyDescent="0.2">
      <c r="A2" s="2" t="s">
        <v>21</v>
      </c>
      <c r="B2" s="3"/>
      <c r="H2" s="4">
        <f>1+1</f>
        <v>2</v>
      </c>
      <c r="J2" s="4">
        <f>1</f>
        <v>1</v>
      </c>
      <c r="K2" s="3"/>
      <c r="L2" s="5"/>
      <c r="M2" s="3"/>
      <c r="N2" s="3"/>
      <c r="P2" s="4">
        <v>1</v>
      </c>
    </row>
    <row r="3" spans="1:26" x14ac:dyDescent="0.2">
      <c r="A3" s="2" t="s">
        <v>22</v>
      </c>
      <c r="B3" s="5"/>
      <c r="K3" s="5"/>
      <c r="L3" s="5"/>
      <c r="M3" s="5"/>
      <c r="N3" s="6">
        <v>1</v>
      </c>
      <c r="P3" s="4">
        <v>1</v>
      </c>
      <c r="R3" s="4">
        <f>'[5]summary 0625'!K11</f>
        <v>2</v>
      </c>
      <c r="T3" s="4">
        <f>'[5]summary 0709'!K10</f>
        <v>1</v>
      </c>
    </row>
    <row r="4" spans="1:26"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row>
    <row r="5" spans="1:26" x14ac:dyDescent="0.2">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row>
    <row r="6" spans="1:26" x14ac:dyDescent="0.2">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row>
    <row r="7" spans="1:26" x14ac:dyDescent="0.2">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row>
    <row r="8" spans="1:26" x14ac:dyDescent="0.2">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row>
    <row r="9" spans="1:26" x14ac:dyDescent="0.2">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row>
    <row r="10" spans="1:26" x14ac:dyDescent="0.2">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row>
    <row r="11" spans="1:26"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
      <c r="A89" s="10" t="s">
        <v>31</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32</v>
      </c>
      <c r="B91" s="11"/>
      <c r="C91" s="11"/>
      <c r="D91" s="11"/>
      <c r="E91" s="11"/>
      <c r="F91" s="12"/>
      <c r="G91" s="11"/>
      <c r="H91" s="11"/>
      <c r="I91" s="12"/>
      <c r="J91" s="12"/>
      <c r="K91" s="12"/>
      <c r="L91" s="11"/>
    </row>
    <row r="92" spans="1:12" x14ac:dyDescent="0.2">
      <c r="A92" s="11" t="s">
        <v>267</v>
      </c>
      <c r="B92" s="11"/>
      <c r="C92" s="11"/>
      <c r="D92" s="11"/>
      <c r="E92" s="11"/>
      <c r="F92" s="12"/>
      <c r="G92" s="11"/>
      <c r="H92" s="11"/>
      <c r="I92" s="12"/>
      <c r="J92" s="12"/>
      <c r="K92" s="12"/>
      <c r="L92" s="11"/>
    </row>
    <row r="93" spans="1:12" x14ac:dyDescent="0.2">
      <c r="A93" s="11" t="s">
        <v>268</v>
      </c>
      <c r="B93" s="11"/>
      <c r="C93" s="11"/>
      <c r="D93" s="11"/>
      <c r="E93" s="11"/>
      <c r="F93" s="12"/>
      <c r="G93" s="11"/>
      <c r="H93" s="11"/>
      <c r="I93" s="12"/>
      <c r="J93" s="12"/>
      <c r="K93" s="12"/>
      <c r="L93" s="11"/>
    </row>
    <row r="94" spans="1:12" x14ac:dyDescent="0.2">
      <c r="A94" s="11" t="s">
        <v>269</v>
      </c>
      <c r="B94" s="11"/>
      <c r="C94" s="11"/>
      <c r="D94" s="11"/>
      <c r="E94" s="11"/>
      <c r="F94" s="12"/>
      <c r="G94" s="11"/>
      <c r="H94" s="11"/>
      <c r="I94" s="12"/>
      <c r="J94" s="12"/>
      <c r="K94" s="12"/>
      <c r="L94" s="11"/>
    </row>
    <row r="95" spans="1:12" x14ac:dyDescent="0.2">
      <c r="A95" s="11" t="s">
        <v>270</v>
      </c>
      <c r="B95" s="11"/>
      <c r="C95" s="11"/>
      <c r="D95" s="11"/>
      <c r="E95" s="11"/>
      <c r="F95" s="12"/>
      <c r="G95" s="11"/>
      <c r="H95" s="11"/>
      <c r="I95" s="12"/>
      <c r="J95" s="12"/>
      <c r="K95" s="12"/>
      <c r="L95" s="11"/>
    </row>
    <row r="96" spans="1:12" x14ac:dyDescent="0.2">
      <c r="A96" s="11" t="s">
        <v>271</v>
      </c>
      <c r="B96" s="11"/>
      <c r="C96" s="11"/>
      <c r="D96" s="11"/>
      <c r="E96" s="11"/>
      <c r="F96" s="12"/>
      <c r="G96" s="11"/>
      <c r="H96" s="11"/>
      <c r="I96" s="12"/>
      <c r="J96" s="12"/>
      <c r="K96" s="12"/>
      <c r="L96" s="11"/>
    </row>
    <row r="97" spans="1:25" x14ac:dyDescent="0.2">
      <c r="A97" s="11" t="s">
        <v>272</v>
      </c>
      <c r="B97" s="11"/>
      <c r="C97" s="11"/>
      <c r="D97" s="11"/>
      <c r="E97" s="11"/>
      <c r="F97" s="12"/>
      <c r="G97" s="11"/>
      <c r="H97" s="11"/>
      <c r="I97" s="12"/>
      <c r="J97" s="12"/>
      <c r="K97" s="12"/>
      <c r="L97" s="11"/>
    </row>
    <row r="98" spans="1:25" x14ac:dyDescent="0.2">
      <c r="A98" s="11" t="s">
        <v>273</v>
      </c>
      <c r="B98" s="11"/>
      <c r="C98" s="11"/>
      <c r="D98" s="11"/>
      <c r="E98" s="11"/>
      <c r="F98" s="12"/>
      <c r="G98" s="11"/>
      <c r="H98" s="11"/>
      <c r="I98" s="12"/>
      <c r="J98" s="12"/>
      <c r="K98" s="12"/>
      <c r="L98" s="11"/>
    </row>
    <row r="99" spans="1:25" x14ac:dyDescent="0.2">
      <c r="A99" s="11" t="s">
        <v>274</v>
      </c>
      <c r="B99" s="11"/>
      <c r="C99" s="11"/>
      <c r="D99" s="11"/>
      <c r="E99" s="11"/>
      <c r="F99" s="12"/>
      <c r="G99" s="11"/>
      <c r="H99" s="11"/>
      <c r="I99" s="12"/>
      <c r="J99" s="12"/>
      <c r="K99" s="12"/>
      <c r="L99" s="11"/>
    </row>
    <row r="100" spans="1:25" x14ac:dyDescent="0.2">
      <c r="A100" s="11" t="s">
        <v>275</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33</v>
      </c>
      <c r="F102" s="14"/>
      <c r="G102" s="14"/>
      <c r="H102" s="14"/>
      <c r="I102" s="14" t="s">
        <v>34</v>
      </c>
      <c r="J102" s="14" t="s">
        <v>35</v>
      </c>
      <c r="K102" s="14" t="s">
        <v>36</v>
      </c>
      <c r="L102" s="14" t="s">
        <v>37</v>
      </c>
    </row>
    <row r="103" spans="1:25" x14ac:dyDescent="0.2">
      <c r="A103" s="14" t="s">
        <v>38</v>
      </c>
      <c r="B103" s="14" t="s">
        <v>39</v>
      </c>
      <c r="C103" s="14" t="s">
        <v>40</v>
      </c>
      <c r="D103" s="14" t="s">
        <v>41</v>
      </c>
      <c r="E103" s="14" t="s">
        <v>42</v>
      </c>
      <c r="F103" s="14" t="s">
        <v>32</v>
      </c>
      <c r="G103" s="14" t="s">
        <v>43</v>
      </c>
      <c r="H103" s="14" t="s">
        <v>44</v>
      </c>
      <c r="I103" s="14" t="s">
        <v>45</v>
      </c>
      <c r="J103" s="14" t="s">
        <v>46</v>
      </c>
      <c r="K103" s="14" t="s">
        <v>47</v>
      </c>
      <c r="L103" s="14" t="s">
        <v>48</v>
      </c>
    </row>
    <row r="104" spans="1:25" x14ac:dyDescent="0.2">
      <c r="A104" s="14"/>
      <c r="B104" s="14"/>
      <c r="C104" s="14"/>
      <c r="D104" s="14"/>
      <c r="E104" s="14"/>
      <c r="F104" s="14"/>
      <c r="G104" s="14"/>
      <c r="H104" s="14"/>
      <c r="I104" s="14"/>
      <c r="J104" s="14"/>
      <c r="K104" s="14"/>
      <c r="L104" s="14"/>
    </row>
    <row r="105" spans="1:25" ht="25.5" x14ac:dyDescent="0.2">
      <c r="A105" s="15">
        <v>37119</v>
      </c>
      <c r="B105" s="16" t="s">
        <v>49</v>
      </c>
      <c r="C105" s="16" t="s">
        <v>50</v>
      </c>
      <c r="D105" s="16" t="s">
        <v>51</v>
      </c>
      <c r="E105" s="16" t="s">
        <v>52</v>
      </c>
      <c r="F105" s="16" t="s">
        <v>53</v>
      </c>
      <c r="G105" s="17" t="s">
        <v>54</v>
      </c>
      <c r="H105" s="17" t="s">
        <v>55</v>
      </c>
      <c r="I105" s="16" t="s">
        <v>56</v>
      </c>
      <c r="J105" s="16" t="s">
        <v>56</v>
      </c>
      <c r="K105" s="16" t="s">
        <v>57</v>
      </c>
      <c r="L105" s="16" t="s">
        <v>58</v>
      </c>
    </row>
    <row r="106" spans="1:25" ht="89.25" x14ac:dyDescent="0.2">
      <c r="A106" s="15">
        <v>37116</v>
      </c>
      <c r="B106" s="18" t="s">
        <v>59</v>
      </c>
      <c r="C106" s="16" t="s">
        <v>60</v>
      </c>
      <c r="D106" s="16" t="s">
        <v>61</v>
      </c>
      <c r="E106" s="16" t="s">
        <v>62</v>
      </c>
      <c r="F106" s="16" t="s">
        <v>63</v>
      </c>
      <c r="G106" s="17" t="s">
        <v>64</v>
      </c>
      <c r="H106" s="17" t="s">
        <v>65</v>
      </c>
      <c r="I106" s="16" t="s">
        <v>56</v>
      </c>
      <c r="J106" s="16" t="s">
        <v>57</v>
      </c>
      <c r="K106" s="16" t="s">
        <v>57</v>
      </c>
      <c r="L106" s="16" t="s">
        <v>58</v>
      </c>
    </row>
    <row r="107" spans="1:25" ht="38.25" x14ac:dyDescent="0.2">
      <c r="A107" s="15">
        <v>37116</v>
      </c>
      <c r="B107" s="16" t="s">
        <v>49</v>
      </c>
      <c r="C107" s="16" t="s">
        <v>50</v>
      </c>
      <c r="D107" s="16" t="s">
        <v>51</v>
      </c>
      <c r="E107" s="16" t="s">
        <v>52</v>
      </c>
      <c r="F107" s="16" t="s">
        <v>53</v>
      </c>
      <c r="G107" s="17" t="s">
        <v>66</v>
      </c>
      <c r="H107" s="17" t="s">
        <v>67</v>
      </c>
      <c r="I107" s="16" t="s">
        <v>56</v>
      </c>
      <c r="J107" s="16" t="s">
        <v>56</v>
      </c>
      <c r="K107" s="16" t="s">
        <v>57</v>
      </c>
      <c r="L107" s="16" t="s">
        <v>58</v>
      </c>
    </row>
    <row r="108" spans="1:25" ht="76.5" x14ac:dyDescent="0.2">
      <c r="A108" s="15">
        <v>37116</v>
      </c>
      <c r="B108" s="16" t="s">
        <v>68</v>
      </c>
      <c r="C108" s="16" t="s">
        <v>69</v>
      </c>
      <c r="D108" s="16" t="s">
        <v>70</v>
      </c>
      <c r="E108" s="16" t="s">
        <v>71</v>
      </c>
      <c r="F108" s="16" t="s">
        <v>63</v>
      </c>
      <c r="G108" s="17" t="s">
        <v>72</v>
      </c>
      <c r="H108" s="17" t="s">
        <v>73</v>
      </c>
      <c r="I108" s="16" t="s">
        <v>56</v>
      </c>
      <c r="J108" s="16" t="s">
        <v>57</v>
      </c>
      <c r="K108" s="16" t="s">
        <v>57</v>
      </c>
      <c r="L108" s="16" t="s">
        <v>58</v>
      </c>
    </row>
    <row r="109" spans="1:25" ht="24.75" customHeight="1" x14ac:dyDescent="0.2">
      <c r="A109" s="15">
        <v>37113</v>
      </c>
      <c r="B109" s="16" t="s">
        <v>49</v>
      </c>
      <c r="C109" s="16" t="s">
        <v>50</v>
      </c>
      <c r="D109" s="16" t="s">
        <v>51</v>
      </c>
      <c r="E109" s="16" t="s">
        <v>52</v>
      </c>
      <c r="F109" s="16" t="s">
        <v>53</v>
      </c>
      <c r="G109" s="17" t="s">
        <v>66</v>
      </c>
      <c r="H109" s="17" t="s">
        <v>67</v>
      </c>
      <c r="I109" s="16" t="s">
        <v>56</v>
      </c>
      <c r="J109" s="16" t="s">
        <v>56</v>
      </c>
      <c r="K109" s="16" t="s">
        <v>57</v>
      </c>
      <c r="L109" s="16" t="s">
        <v>58</v>
      </c>
    </row>
    <row r="110" spans="1:25" ht="25.5" x14ac:dyDescent="0.2">
      <c r="A110" s="15">
        <v>37109</v>
      </c>
      <c r="B110" s="16" t="s">
        <v>74</v>
      </c>
      <c r="C110" s="19" t="s">
        <v>50</v>
      </c>
      <c r="D110" s="20" t="s">
        <v>75</v>
      </c>
      <c r="E110" s="21" t="s">
        <v>76</v>
      </c>
      <c r="F110" s="16" t="s">
        <v>77</v>
      </c>
      <c r="G110" s="17" t="s">
        <v>78</v>
      </c>
      <c r="H110" s="18" t="s">
        <v>79</v>
      </c>
      <c r="I110" s="16" t="s">
        <v>57</v>
      </c>
      <c r="J110" s="16" t="s">
        <v>56</v>
      </c>
      <c r="K110" s="16" t="s">
        <v>57</v>
      </c>
      <c r="L110" s="16" t="s">
        <v>58</v>
      </c>
      <c r="M110" s="22"/>
      <c r="N110" s="22"/>
      <c r="O110" s="22"/>
      <c r="P110" s="22"/>
      <c r="Q110" s="22"/>
      <c r="R110" s="22"/>
      <c r="S110" s="22"/>
      <c r="T110" s="22"/>
      <c r="U110" s="22"/>
      <c r="V110" s="22"/>
      <c r="W110" s="22"/>
      <c r="X110" s="22"/>
      <c r="Y110" s="22"/>
    </row>
    <row r="111" spans="1:25" ht="38.25" x14ac:dyDescent="0.2">
      <c r="A111" s="15">
        <v>37109</v>
      </c>
      <c r="B111" s="16" t="s">
        <v>80</v>
      </c>
      <c r="C111" s="16" t="s">
        <v>69</v>
      </c>
      <c r="D111" s="16" t="s">
        <v>81</v>
      </c>
      <c r="E111" s="16"/>
      <c r="F111" s="16" t="s">
        <v>82</v>
      </c>
      <c r="G111" s="17" t="s">
        <v>83</v>
      </c>
      <c r="H111" s="17" t="s">
        <v>84</v>
      </c>
      <c r="I111" s="16" t="s">
        <v>57</v>
      </c>
      <c r="J111" s="16" t="s">
        <v>56</v>
      </c>
      <c r="K111" s="16" t="s">
        <v>57</v>
      </c>
      <c r="L111" s="16" t="s">
        <v>58</v>
      </c>
      <c r="M111" s="22"/>
      <c r="N111" s="22"/>
      <c r="O111" s="22"/>
      <c r="P111" s="22"/>
      <c r="Q111" s="22"/>
      <c r="R111" s="22"/>
      <c r="S111" s="22"/>
      <c r="T111" s="22"/>
      <c r="U111" s="22"/>
      <c r="V111" s="22"/>
      <c r="W111" s="22"/>
      <c r="X111" s="22"/>
      <c r="Y111" s="22"/>
    </row>
    <row r="112" spans="1:25" ht="63.75" x14ac:dyDescent="0.2">
      <c r="A112" s="15">
        <v>37105</v>
      </c>
      <c r="B112" s="23" t="s">
        <v>85</v>
      </c>
      <c r="C112" s="16" t="s">
        <v>60</v>
      </c>
      <c r="D112" s="16" t="s">
        <v>86</v>
      </c>
      <c r="E112" s="16" t="s">
        <v>87</v>
      </c>
      <c r="F112" s="16" t="s">
        <v>88</v>
      </c>
      <c r="G112" s="17" t="s">
        <v>89</v>
      </c>
      <c r="H112" s="17" t="s">
        <v>90</v>
      </c>
      <c r="I112" s="16" t="s">
        <v>57</v>
      </c>
      <c r="J112" s="16" t="s">
        <v>56</v>
      </c>
      <c r="K112" s="16" t="s">
        <v>57</v>
      </c>
      <c r="L112" s="16" t="s">
        <v>58</v>
      </c>
      <c r="M112" s="22"/>
      <c r="N112" s="22"/>
      <c r="O112" s="22"/>
      <c r="P112" s="22"/>
      <c r="Q112" s="22"/>
      <c r="R112" s="22"/>
      <c r="S112" s="22"/>
      <c r="T112" s="22"/>
      <c r="U112" s="22"/>
      <c r="V112" s="22"/>
      <c r="W112" s="22"/>
      <c r="X112" s="22"/>
      <c r="Y112" s="22"/>
    </row>
    <row r="113" spans="1:25" ht="55.5" customHeight="1" x14ac:dyDescent="0.2">
      <c r="A113" s="15">
        <v>37105</v>
      </c>
      <c r="B113" s="16" t="s">
        <v>51</v>
      </c>
      <c r="C113" s="16" t="s">
        <v>50</v>
      </c>
      <c r="D113" s="16" t="s">
        <v>51</v>
      </c>
      <c r="E113" s="16" t="s">
        <v>52</v>
      </c>
      <c r="F113" s="16" t="s">
        <v>88</v>
      </c>
      <c r="G113" s="17" t="s">
        <v>91</v>
      </c>
      <c r="H113" s="17" t="s">
        <v>92</v>
      </c>
      <c r="I113" s="16" t="s">
        <v>57</v>
      </c>
      <c r="J113" s="16" t="s">
        <v>56</v>
      </c>
      <c r="K113" s="16" t="s">
        <v>57</v>
      </c>
      <c r="L113" s="16" t="s">
        <v>58</v>
      </c>
      <c r="M113" s="22"/>
      <c r="N113" s="22"/>
      <c r="O113" s="22"/>
      <c r="P113" s="22"/>
      <c r="Q113" s="22"/>
      <c r="R113" s="22"/>
      <c r="S113" s="22"/>
      <c r="T113" s="22"/>
      <c r="U113" s="22"/>
      <c r="V113" s="22"/>
      <c r="W113" s="22"/>
      <c r="X113" s="22"/>
      <c r="Y113" s="22"/>
    </row>
    <row r="114" spans="1:25" ht="51" x14ac:dyDescent="0.2">
      <c r="A114" s="15">
        <v>37102</v>
      </c>
      <c r="B114" s="16" t="s">
        <v>93</v>
      </c>
      <c r="C114" s="16" t="s">
        <v>60</v>
      </c>
      <c r="D114" s="16" t="s">
        <v>94</v>
      </c>
      <c r="E114" s="16" t="s">
        <v>62</v>
      </c>
      <c r="F114" s="16" t="s">
        <v>63</v>
      </c>
      <c r="G114" s="17" t="s">
        <v>95</v>
      </c>
      <c r="H114" s="17" t="s">
        <v>96</v>
      </c>
      <c r="I114" s="16" t="s">
        <v>56</v>
      </c>
      <c r="J114" s="16" t="s">
        <v>57</v>
      </c>
      <c r="K114" s="16" t="s">
        <v>57</v>
      </c>
      <c r="L114" s="16" t="s">
        <v>58</v>
      </c>
      <c r="M114" s="22"/>
      <c r="N114" s="22"/>
      <c r="O114" s="22"/>
      <c r="P114" s="22"/>
      <c r="Q114" s="22"/>
      <c r="R114" s="22"/>
      <c r="S114" s="22"/>
      <c r="T114" s="22"/>
      <c r="U114" s="22"/>
      <c r="V114" s="22"/>
      <c r="W114" s="22"/>
      <c r="X114" s="22"/>
      <c r="Y114" s="22"/>
    </row>
    <row r="115" spans="1:25" ht="63.75" x14ac:dyDescent="0.2">
      <c r="A115" s="15">
        <v>37099</v>
      </c>
      <c r="B115" s="16" t="s">
        <v>97</v>
      </c>
      <c r="C115" s="16" t="s">
        <v>50</v>
      </c>
      <c r="D115" s="16" t="s">
        <v>98</v>
      </c>
      <c r="E115" s="16" t="s">
        <v>52</v>
      </c>
      <c r="F115" s="16" t="s">
        <v>53</v>
      </c>
      <c r="G115" s="17" t="s">
        <v>99</v>
      </c>
      <c r="H115" s="17" t="s">
        <v>100</v>
      </c>
      <c r="I115" s="16" t="s">
        <v>56</v>
      </c>
      <c r="J115" s="16" t="s">
        <v>56</v>
      </c>
      <c r="K115" s="16" t="s">
        <v>56</v>
      </c>
      <c r="L115" s="16" t="s">
        <v>58</v>
      </c>
      <c r="M115" s="22"/>
      <c r="N115" s="22"/>
      <c r="O115" s="22"/>
      <c r="P115" s="22"/>
      <c r="Q115" s="22"/>
      <c r="R115" s="22"/>
      <c r="S115" s="22"/>
      <c r="T115" s="22"/>
      <c r="U115" s="22"/>
      <c r="V115" s="22"/>
      <c r="W115" s="22"/>
      <c r="X115" s="22"/>
      <c r="Y115" s="22"/>
    </row>
    <row r="116" spans="1:25" ht="76.5" x14ac:dyDescent="0.2">
      <c r="A116" s="15">
        <v>37099</v>
      </c>
      <c r="B116" s="23" t="s">
        <v>101</v>
      </c>
      <c r="C116" s="16" t="s">
        <v>69</v>
      </c>
      <c r="D116" s="16" t="s">
        <v>102</v>
      </c>
      <c r="E116" s="16" t="s">
        <v>103</v>
      </c>
      <c r="F116" s="16" t="s">
        <v>88</v>
      </c>
      <c r="G116" s="17" t="s">
        <v>104</v>
      </c>
      <c r="H116" s="17" t="s">
        <v>105</v>
      </c>
      <c r="I116" s="16" t="s">
        <v>57</v>
      </c>
      <c r="J116" s="16" t="s">
        <v>56</v>
      </c>
      <c r="K116" s="16" t="s">
        <v>57</v>
      </c>
      <c r="L116" s="16" t="s">
        <v>58</v>
      </c>
      <c r="M116" s="22"/>
      <c r="N116" s="22"/>
      <c r="O116" s="22"/>
      <c r="P116" s="22"/>
      <c r="Q116" s="22"/>
      <c r="R116" s="22"/>
      <c r="S116" s="22"/>
      <c r="T116" s="22"/>
      <c r="U116" s="22"/>
      <c r="V116" s="22"/>
      <c r="W116" s="22"/>
      <c r="X116" s="22"/>
      <c r="Y116" s="22"/>
    </row>
    <row r="117" spans="1:25" ht="38.25" x14ac:dyDescent="0.2">
      <c r="A117" s="15">
        <v>37095</v>
      </c>
      <c r="B117" s="16" t="s">
        <v>106</v>
      </c>
      <c r="C117" s="16" t="s">
        <v>60</v>
      </c>
      <c r="D117" s="16" t="s">
        <v>107</v>
      </c>
      <c r="E117" s="16" t="s">
        <v>108</v>
      </c>
      <c r="F117" s="16" t="s">
        <v>77</v>
      </c>
      <c r="G117" s="17" t="s">
        <v>109</v>
      </c>
      <c r="H117" s="17" t="s">
        <v>110</v>
      </c>
      <c r="I117" s="16" t="s">
        <v>57</v>
      </c>
      <c r="J117" s="16" t="s">
        <v>56</v>
      </c>
      <c r="K117" s="16" t="s">
        <v>57</v>
      </c>
      <c r="L117" s="16" t="s">
        <v>58</v>
      </c>
      <c r="M117" s="22"/>
      <c r="N117" s="22"/>
      <c r="O117" s="22"/>
      <c r="P117" s="22"/>
      <c r="Q117" s="22"/>
      <c r="R117" s="22"/>
      <c r="S117" s="22"/>
      <c r="T117" s="22"/>
      <c r="U117" s="22"/>
      <c r="V117" s="22"/>
      <c r="W117" s="22"/>
      <c r="X117" s="22"/>
      <c r="Y117" s="22"/>
    </row>
    <row r="118" spans="1:25" ht="38.25" x14ac:dyDescent="0.2">
      <c r="A118" s="15">
        <v>37092</v>
      </c>
      <c r="B118" s="16" t="s">
        <v>106</v>
      </c>
      <c r="C118" s="16" t="s">
        <v>60</v>
      </c>
      <c r="D118" s="16" t="s">
        <v>107</v>
      </c>
      <c r="E118" s="16" t="s">
        <v>108</v>
      </c>
      <c r="F118" s="16" t="s">
        <v>77</v>
      </c>
      <c r="G118" s="17" t="s">
        <v>109</v>
      </c>
      <c r="H118" s="17" t="s">
        <v>111</v>
      </c>
      <c r="I118" s="16" t="s">
        <v>57</v>
      </c>
      <c r="J118" s="16" t="s">
        <v>56</v>
      </c>
      <c r="K118" s="16" t="s">
        <v>56</v>
      </c>
      <c r="L118" s="16" t="s">
        <v>58</v>
      </c>
      <c r="M118" s="22"/>
      <c r="N118" s="22"/>
      <c r="O118" s="22"/>
      <c r="P118" s="22"/>
      <c r="Q118" s="22"/>
      <c r="R118" s="22"/>
      <c r="S118" s="22"/>
      <c r="T118" s="22"/>
      <c r="U118" s="22"/>
      <c r="V118" s="22"/>
      <c r="W118" s="22"/>
      <c r="X118" s="22"/>
      <c r="Y118" s="22"/>
    </row>
    <row r="119" spans="1:25" ht="38.25" x14ac:dyDescent="0.2">
      <c r="A119" s="24">
        <v>37092</v>
      </c>
      <c r="B119" s="18" t="s">
        <v>112</v>
      </c>
      <c r="C119" s="18" t="s">
        <v>113</v>
      </c>
      <c r="D119" s="18" t="s">
        <v>114</v>
      </c>
      <c r="E119" s="18" t="s">
        <v>115</v>
      </c>
      <c r="F119" s="18" t="s">
        <v>77</v>
      </c>
      <c r="G119" s="17" t="s">
        <v>116</v>
      </c>
      <c r="H119" s="18" t="s">
        <v>84</v>
      </c>
      <c r="I119" s="18" t="s">
        <v>57</v>
      </c>
      <c r="J119" s="18" t="s">
        <v>56</v>
      </c>
      <c r="K119" s="18" t="s">
        <v>56</v>
      </c>
      <c r="L119" s="18" t="s">
        <v>58</v>
      </c>
      <c r="M119" s="22"/>
      <c r="N119" s="22"/>
      <c r="O119" s="22"/>
      <c r="P119" s="22"/>
      <c r="Q119" s="22"/>
      <c r="R119" s="22"/>
      <c r="S119" s="22"/>
      <c r="T119" s="22"/>
      <c r="U119" s="22"/>
      <c r="V119" s="22"/>
      <c r="W119" s="22"/>
      <c r="X119" s="22"/>
      <c r="Y119" s="22"/>
    </row>
    <row r="120" spans="1:25" ht="38.25" x14ac:dyDescent="0.2">
      <c r="A120" s="24">
        <v>37090</v>
      </c>
      <c r="B120" s="18" t="s">
        <v>117</v>
      </c>
      <c r="C120" s="18" t="s">
        <v>50</v>
      </c>
      <c r="D120" s="18" t="s">
        <v>117</v>
      </c>
      <c r="E120" s="18" t="s">
        <v>52</v>
      </c>
      <c r="F120" s="18" t="s">
        <v>53</v>
      </c>
      <c r="G120" s="17" t="s">
        <v>118</v>
      </c>
      <c r="H120" s="18" t="s">
        <v>96</v>
      </c>
      <c r="I120" s="18" t="s">
        <v>56</v>
      </c>
      <c r="J120" s="18" t="s">
        <v>56</v>
      </c>
      <c r="K120" s="18" t="s">
        <v>56</v>
      </c>
      <c r="L120" s="18" t="s">
        <v>58</v>
      </c>
      <c r="M120" s="22"/>
      <c r="N120" s="22"/>
      <c r="O120" s="22"/>
      <c r="P120" s="22"/>
      <c r="Q120" s="22"/>
      <c r="R120" s="22"/>
      <c r="S120" s="22"/>
      <c r="T120" s="22"/>
      <c r="U120" s="22"/>
      <c r="V120" s="22"/>
      <c r="W120" s="22"/>
      <c r="X120" s="22"/>
      <c r="Y120" s="22"/>
    </row>
    <row r="121" spans="1:25" ht="51" x14ac:dyDescent="0.2">
      <c r="A121" s="24">
        <v>37081</v>
      </c>
      <c r="B121" s="18" t="s">
        <v>119</v>
      </c>
      <c r="C121" s="18" t="s">
        <v>60</v>
      </c>
      <c r="D121" s="18" t="s">
        <v>120</v>
      </c>
      <c r="E121" s="18" t="s">
        <v>121</v>
      </c>
      <c r="F121" s="18" t="s">
        <v>77</v>
      </c>
      <c r="G121" s="17" t="s">
        <v>122</v>
      </c>
      <c r="H121" s="18" t="s">
        <v>123</v>
      </c>
      <c r="I121" s="18" t="s">
        <v>57</v>
      </c>
      <c r="J121" s="18" t="s">
        <v>56</v>
      </c>
      <c r="K121" s="18" t="s">
        <v>56</v>
      </c>
      <c r="L121" s="18" t="s">
        <v>58</v>
      </c>
      <c r="M121" s="22"/>
      <c r="N121" s="22"/>
      <c r="O121" s="22"/>
      <c r="P121" s="22"/>
      <c r="Q121" s="22"/>
      <c r="R121" s="22"/>
      <c r="S121" s="22"/>
      <c r="T121" s="22"/>
      <c r="U121" s="22"/>
      <c r="V121" s="22"/>
      <c r="W121" s="22"/>
      <c r="X121" s="22"/>
      <c r="Y121" s="22"/>
    </row>
    <row r="122" spans="1:25" ht="76.5" x14ac:dyDescent="0.2">
      <c r="A122" s="24">
        <v>37081</v>
      </c>
      <c r="B122" s="18" t="s">
        <v>124</v>
      </c>
      <c r="C122" s="18" t="s">
        <v>50</v>
      </c>
      <c r="D122" s="18" t="s">
        <v>125</v>
      </c>
      <c r="E122" s="18" t="s">
        <v>52</v>
      </c>
      <c r="F122" s="18" t="s">
        <v>63</v>
      </c>
      <c r="G122" s="17" t="s">
        <v>126</v>
      </c>
      <c r="H122" s="17" t="s">
        <v>127</v>
      </c>
      <c r="I122" s="18" t="s">
        <v>57</v>
      </c>
      <c r="J122" s="18" t="s">
        <v>56</v>
      </c>
      <c r="K122" s="18" t="s">
        <v>56</v>
      </c>
      <c r="L122" s="18" t="s">
        <v>58</v>
      </c>
      <c r="M122" s="22"/>
      <c r="N122" s="22"/>
      <c r="O122" s="22"/>
      <c r="P122" s="22"/>
      <c r="Q122" s="22"/>
      <c r="R122" s="22"/>
      <c r="S122" s="22"/>
      <c r="T122" s="22"/>
      <c r="U122" s="22"/>
      <c r="V122" s="22"/>
      <c r="W122" s="22"/>
      <c r="X122" s="22"/>
      <c r="Y122" s="22"/>
    </row>
    <row r="123" spans="1:25" x14ac:dyDescent="0.2">
      <c r="A123" s="24">
        <v>37074</v>
      </c>
      <c r="B123" s="18" t="s">
        <v>128</v>
      </c>
      <c r="C123" s="18" t="s">
        <v>129</v>
      </c>
      <c r="D123" s="18" t="s">
        <v>130</v>
      </c>
      <c r="E123" s="18" t="s">
        <v>131</v>
      </c>
      <c r="F123" s="18" t="s">
        <v>88</v>
      </c>
      <c r="G123" s="17" t="s">
        <v>84</v>
      </c>
      <c r="H123" s="17"/>
      <c r="I123" s="18"/>
      <c r="J123" s="18"/>
      <c r="K123" s="18"/>
      <c r="L123" s="18" t="s">
        <v>58</v>
      </c>
      <c r="M123" s="22"/>
      <c r="N123" s="22"/>
      <c r="O123" s="22"/>
      <c r="P123" s="22"/>
      <c r="Q123" s="22"/>
      <c r="R123" s="22"/>
      <c r="S123" s="22"/>
      <c r="T123" s="22"/>
      <c r="U123" s="22"/>
      <c r="V123" s="22"/>
      <c r="W123" s="22"/>
      <c r="X123" s="22"/>
      <c r="Y123" s="22"/>
    </row>
    <row r="124" spans="1:25" ht="51" x14ac:dyDescent="0.2">
      <c r="A124" s="24">
        <v>37074</v>
      </c>
      <c r="B124" s="18" t="s">
        <v>132</v>
      </c>
      <c r="C124" s="18" t="s">
        <v>50</v>
      </c>
      <c r="D124" s="18" t="s">
        <v>133</v>
      </c>
      <c r="E124" s="18" t="s">
        <v>52</v>
      </c>
      <c r="F124" s="18" t="s">
        <v>63</v>
      </c>
      <c r="G124" s="17" t="s">
        <v>134</v>
      </c>
      <c r="H124" s="17" t="s">
        <v>55</v>
      </c>
      <c r="I124" s="18" t="s">
        <v>57</v>
      </c>
      <c r="J124" s="18" t="s">
        <v>57</v>
      </c>
      <c r="K124" s="18" t="s">
        <v>57</v>
      </c>
      <c r="L124" s="18" t="s">
        <v>58</v>
      </c>
      <c r="M124" s="22"/>
      <c r="N124" s="22"/>
      <c r="O124" s="22"/>
      <c r="P124" s="22"/>
      <c r="Q124" s="22"/>
      <c r="R124" s="22"/>
      <c r="S124" s="22"/>
      <c r="T124" s="22"/>
      <c r="U124" s="22"/>
      <c r="V124" s="22"/>
      <c r="W124" s="22"/>
      <c r="X124" s="22"/>
      <c r="Y124" s="22"/>
    </row>
    <row r="125" spans="1:25" ht="25.5" x14ac:dyDescent="0.2">
      <c r="A125" s="24">
        <v>37071</v>
      </c>
      <c r="B125" s="18" t="s">
        <v>135</v>
      </c>
      <c r="C125" s="18" t="s">
        <v>50</v>
      </c>
      <c r="D125" s="18" t="s">
        <v>135</v>
      </c>
      <c r="E125" s="18" t="s">
        <v>52</v>
      </c>
      <c r="F125" s="18" t="s">
        <v>82</v>
      </c>
      <c r="G125" s="17" t="s">
        <v>136</v>
      </c>
      <c r="H125" s="17" t="s">
        <v>137</v>
      </c>
      <c r="I125" s="18" t="s">
        <v>57</v>
      </c>
      <c r="J125" s="18" t="s">
        <v>56</v>
      </c>
      <c r="K125" s="18" t="s">
        <v>57</v>
      </c>
      <c r="L125" s="18" t="s">
        <v>58</v>
      </c>
      <c r="M125" s="22"/>
      <c r="N125" s="22"/>
      <c r="O125" s="22"/>
      <c r="P125" s="22"/>
      <c r="Q125" s="22"/>
      <c r="R125" s="22"/>
      <c r="S125" s="22"/>
      <c r="T125" s="22"/>
      <c r="U125" s="22"/>
      <c r="V125" s="22"/>
      <c r="W125" s="22"/>
      <c r="X125" s="22"/>
      <c r="Y125" s="22"/>
    </row>
    <row r="126" spans="1:25" ht="51" x14ac:dyDescent="0.2">
      <c r="A126" s="24">
        <v>37069</v>
      </c>
      <c r="B126" s="17" t="s">
        <v>138</v>
      </c>
      <c r="C126" s="18" t="s">
        <v>60</v>
      </c>
      <c r="D126" s="18" t="s">
        <v>139</v>
      </c>
      <c r="E126" s="18" t="s">
        <v>140</v>
      </c>
      <c r="F126" s="18" t="s">
        <v>82</v>
      </c>
      <c r="G126" s="17" t="s">
        <v>141</v>
      </c>
      <c r="H126" s="17" t="s">
        <v>142</v>
      </c>
      <c r="I126" s="18" t="s">
        <v>57</v>
      </c>
      <c r="J126" s="18" t="s">
        <v>56</v>
      </c>
      <c r="K126" s="18" t="s">
        <v>57</v>
      </c>
      <c r="L126" s="18" t="s">
        <v>58</v>
      </c>
      <c r="M126" s="22"/>
      <c r="N126" s="22"/>
      <c r="O126" s="22"/>
      <c r="P126" s="22"/>
      <c r="Q126" s="22"/>
      <c r="R126" s="22"/>
      <c r="S126" s="22"/>
      <c r="T126" s="22"/>
      <c r="U126" s="22"/>
      <c r="V126" s="22"/>
      <c r="W126" s="22"/>
      <c r="X126" s="22"/>
      <c r="Y126" s="22"/>
    </row>
    <row r="127" spans="1:25" ht="76.5" x14ac:dyDescent="0.2">
      <c r="A127" s="24">
        <v>37069</v>
      </c>
      <c r="B127" s="18" t="s">
        <v>143</v>
      </c>
      <c r="C127" s="18" t="s">
        <v>50</v>
      </c>
      <c r="D127" s="18" t="s">
        <v>143</v>
      </c>
      <c r="E127" s="18" t="s">
        <v>52</v>
      </c>
      <c r="F127" s="18" t="s">
        <v>82</v>
      </c>
      <c r="G127" s="17" t="s">
        <v>144</v>
      </c>
      <c r="H127" s="17" t="s">
        <v>145</v>
      </c>
      <c r="I127" s="18" t="s">
        <v>57</v>
      </c>
      <c r="J127" s="18" t="s">
        <v>56</v>
      </c>
      <c r="K127" s="18" t="s">
        <v>57</v>
      </c>
      <c r="L127" s="18" t="s">
        <v>58</v>
      </c>
    </row>
    <row r="128" spans="1:25" ht="38.25" x14ac:dyDescent="0.2">
      <c r="A128" s="24">
        <v>37069</v>
      </c>
      <c r="B128" s="18" t="s">
        <v>146</v>
      </c>
      <c r="C128" s="18" t="s">
        <v>113</v>
      </c>
      <c r="D128" s="18" t="s">
        <v>147</v>
      </c>
      <c r="E128" s="18" t="s">
        <v>115</v>
      </c>
      <c r="F128" s="18" t="s">
        <v>63</v>
      </c>
      <c r="G128" s="17" t="s">
        <v>148</v>
      </c>
      <c r="H128" s="17" t="s">
        <v>149</v>
      </c>
      <c r="I128" s="18" t="s">
        <v>56</v>
      </c>
      <c r="J128" s="18" t="s">
        <v>56</v>
      </c>
      <c r="K128" s="18" t="s">
        <v>56</v>
      </c>
      <c r="L128" s="18" t="s">
        <v>58</v>
      </c>
    </row>
    <row r="129" spans="1:12" ht="38.25" x14ac:dyDescent="0.2">
      <c r="A129" s="24">
        <v>37069</v>
      </c>
      <c r="B129" s="18" t="s">
        <v>150</v>
      </c>
      <c r="C129" s="18"/>
      <c r="D129" s="18"/>
      <c r="E129" s="18"/>
      <c r="F129" s="18"/>
      <c r="G129" s="17" t="s">
        <v>151</v>
      </c>
      <c r="H129" s="17" t="s">
        <v>152</v>
      </c>
      <c r="I129" s="18" t="s">
        <v>57</v>
      </c>
      <c r="J129" s="18" t="s">
        <v>56</v>
      </c>
      <c r="K129" s="18" t="s">
        <v>57</v>
      </c>
      <c r="L129" s="18" t="s">
        <v>58</v>
      </c>
    </row>
    <row r="130" spans="1:12" ht="102" x14ac:dyDescent="0.2">
      <c r="A130" s="24">
        <v>37068</v>
      </c>
      <c r="B130" s="18" t="s">
        <v>153</v>
      </c>
      <c r="C130" s="18"/>
      <c r="D130" s="18"/>
      <c r="E130" s="18"/>
      <c r="F130" s="18" t="s">
        <v>63</v>
      </c>
      <c r="G130" s="17" t="s">
        <v>154</v>
      </c>
      <c r="H130" s="17" t="s">
        <v>155</v>
      </c>
      <c r="I130" s="18" t="s">
        <v>56</v>
      </c>
      <c r="J130" s="18" t="s">
        <v>57</v>
      </c>
      <c r="K130" s="18" t="s">
        <v>57</v>
      </c>
      <c r="L130" s="18" t="s">
        <v>58</v>
      </c>
    </row>
    <row r="131" spans="1:12" ht="38.25" x14ac:dyDescent="0.2">
      <c r="A131" s="24">
        <v>37064</v>
      </c>
      <c r="B131" s="18" t="s">
        <v>124</v>
      </c>
      <c r="C131" s="18" t="s">
        <v>50</v>
      </c>
      <c r="D131" s="18" t="s">
        <v>125</v>
      </c>
      <c r="E131" s="18" t="s">
        <v>52</v>
      </c>
      <c r="F131" s="18" t="s">
        <v>53</v>
      </c>
      <c r="G131" s="25" t="s">
        <v>156</v>
      </c>
      <c r="H131" s="18" t="s">
        <v>157</v>
      </c>
      <c r="I131" s="18" t="s">
        <v>56</v>
      </c>
      <c r="J131" s="18" t="s">
        <v>56</v>
      </c>
      <c r="K131" s="18" t="s">
        <v>56</v>
      </c>
      <c r="L131" s="18" t="s">
        <v>58</v>
      </c>
    </row>
    <row r="132" spans="1:12" ht="63.75" x14ac:dyDescent="0.2">
      <c r="A132" s="24">
        <v>37064</v>
      </c>
      <c r="B132" s="18" t="s">
        <v>117</v>
      </c>
      <c r="C132" s="18" t="s">
        <v>50</v>
      </c>
      <c r="D132" s="18" t="s">
        <v>117</v>
      </c>
      <c r="E132" s="18" t="s">
        <v>52</v>
      </c>
      <c r="F132" s="18" t="s">
        <v>53</v>
      </c>
      <c r="G132" s="25" t="s">
        <v>158</v>
      </c>
      <c r="H132" s="25" t="s">
        <v>159</v>
      </c>
      <c r="I132" s="18" t="s">
        <v>56</v>
      </c>
      <c r="J132" s="18" t="s">
        <v>56</v>
      </c>
      <c r="K132" s="18" t="s">
        <v>57</v>
      </c>
      <c r="L132" s="18" t="s">
        <v>58</v>
      </c>
    </row>
    <row r="133" spans="1:12" ht="76.5" x14ac:dyDescent="0.2">
      <c r="A133" s="24">
        <v>37064</v>
      </c>
      <c r="B133" s="25" t="s">
        <v>160</v>
      </c>
      <c r="C133" s="18" t="s">
        <v>113</v>
      </c>
      <c r="D133" s="18" t="s">
        <v>147</v>
      </c>
      <c r="E133" s="18" t="s">
        <v>115</v>
      </c>
      <c r="F133" s="18" t="s">
        <v>88</v>
      </c>
      <c r="G133" s="25" t="s">
        <v>161</v>
      </c>
      <c r="H133" s="18" t="s">
        <v>162</v>
      </c>
      <c r="I133" s="18" t="s">
        <v>56</v>
      </c>
      <c r="J133" s="18" t="s">
        <v>56</v>
      </c>
      <c r="K133" s="18" t="s">
        <v>56</v>
      </c>
      <c r="L133" s="18" t="s">
        <v>58</v>
      </c>
    </row>
    <row r="134" spans="1:12" ht="51" x14ac:dyDescent="0.2">
      <c r="A134" s="24">
        <v>37063</v>
      </c>
      <c r="B134" s="18" t="s">
        <v>163</v>
      </c>
      <c r="C134" s="18" t="s">
        <v>50</v>
      </c>
      <c r="D134" s="18" t="s">
        <v>125</v>
      </c>
      <c r="E134" s="18" t="s">
        <v>52</v>
      </c>
      <c r="F134" s="18" t="s">
        <v>82</v>
      </c>
      <c r="G134" s="25" t="s">
        <v>164</v>
      </c>
      <c r="H134" s="25" t="s">
        <v>165</v>
      </c>
      <c r="I134" s="18" t="s">
        <v>56</v>
      </c>
      <c r="J134" s="18" t="s">
        <v>56</v>
      </c>
      <c r="K134" s="18" t="s">
        <v>56</v>
      </c>
      <c r="L134" s="18" t="s">
        <v>58</v>
      </c>
    </row>
    <row r="135" spans="1:12" ht="38.25" x14ac:dyDescent="0.2">
      <c r="A135" s="24">
        <v>37063</v>
      </c>
      <c r="B135" s="18" t="s">
        <v>117</v>
      </c>
      <c r="C135" s="18" t="s">
        <v>50</v>
      </c>
      <c r="D135" s="18" t="s">
        <v>117</v>
      </c>
      <c r="E135" s="18" t="s">
        <v>52</v>
      </c>
      <c r="F135" s="18" t="s">
        <v>63</v>
      </c>
      <c r="G135" s="25" t="s">
        <v>166</v>
      </c>
      <c r="H135" s="25" t="s">
        <v>167</v>
      </c>
      <c r="I135" s="18" t="s">
        <v>56</v>
      </c>
      <c r="J135" s="18" t="s">
        <v>56</v>
      </c>
      <c r="K135" s="18" t="s">
        <v>56</v>
      </c>
      <c r="L135" s="18" t="s">
        <v>58</v>
      </c>
    </row>
    <row r="136" spans="1:12" ht="38.25" x14ac:dyDescent="0.2">
      <c r="A136" s="24">
        <v>37063</v>
      </c>
      <c r="B136" s="18" t="s">
        <v>168</v>
      </c>
      <c r="C136" s="18" t="s">
        <v>113</v>
      </c>
      <c r="D136" s="18"/>
      <c r="E136" s="18" t="s">
        <v>115</v>
      </c>
      <c r="F136" s="18" t="s">
        <v>82</v>
      </c>
      <c r="G136" s="25" t="s">
        <v>169</v>
      </c>
      <c r="H136" s="25" t="s">
        <v>170</v>
      </c>
      <c r="I136" s="18" t="s">
        <v>57</v>
      </c>
      <c r="J136" s="18" t="s">
        <v>56</v>
      </c>
      <c r="K136" s="18" t="s">
        <v>56</v>
      </c>
      <c r="L136" s="18" t="s">
        <v>58</v>
      </c>
    </row>
    <row r="137" spans="1:12" ht="63.75" x14ac:dyDescent="0.2">
      <c r="A137" s="24">
        <v>37063</v>
      </c>
      <c r="B137" s="18" t="s">
        <v>171</v>
      </c>
      <c r="C137" s="18"/>
      <c r="D137" s="18"/>
      <c r="E137" s="18"/>
      <c r="F137" s="18" t="s">
        <v>82</v>
      </c>
      <c r="G137" s="25" t="s">
        <v>172</v>
      </c>
      <c r="H137" s="25" t="s">
        <v>173</v>
      </c>
      <c r="I137" s="18" t="s">
        <v>57</v>
      </c>
      <c r="J137" s="18" t="s">
        <v>56</v>
      </c>
      <c r="K137" s="18" t="s">
        <v>57</v>
      </c>
      <c r="L137" s="18" t="s">
        <v>58</v>
      </c>
    </row>
    <row r="138" spans="1:12" ht="63.75" x14ac:dyDescent="0.2">
      <c r="A138" s="24">
        <v>37062</v>
      </c>
      <c r="B138" s="18" t="s">
        <v>163</v>
      </c>
      <c r="C138" s="18" t="s">
        <v>50</v>
      </c>
      <c r="D138" s="18" t="s">
        <v>125</v>
      </c>
      <c r="E138" s="18" t="s">
        <v>52</v>
      </c>
      <c r="F138" s="18" t="s">
        <v>53</v>
      </c>
      <c r="G138" s="25" t="s">
        <v>174</v>
      </c>
      <c r="H138" s="25" t="s">
        <v>175</v>
      </c>
      <c r="I138" s="18" t="s">
        <v>56</v>
      </c>
      <c r="J138" s="18" t="s">
        <v>56</v>
      </c>
      <c r="K138" s="18" t="s">
        <v>56</v>
      </c>
      <c r="L138" s="18" t="s">
        <v>58</v>
      </c>
    </row>
    <row r="139" spans="1:12" ht="54.75" customHeight="1" x14ac:dyDescent="0.2">
      <c r="A139" s="24">
        <v>37061</v>
      </c>
      <c r="B139" s="18" t="s">
        <v>117</v>
      </c>
      <c r="C139" s="18" t="s">
        <v>50</v>
      </c>
      <c r="D139" s="18" t="s">
        <v>117</v>
      </c>
      <c r="E139" s="18" t="s">
        <v>52</v>
      </c>
      <c r="F139" s="18" t="s">
        <v>82</v>
      </c>
      <c r="G139" s="25" t="s">
        <v>176</v>
      </c>
      <c r="H139" s="25" t="s">
        <v>177</v>
      </c>
      <c r="I139" s="18" t="s">
        <v>56</v>
      </c>
      <c r="J139" s="18" t="s">
        <v>56</v>
      </c>
      <c r="K139" s="18" t="s">
        <v>56</v>
      </c>
      <c r="L139" s="18" t="s">
        <v>58</v>
      </c>
    </row>
    <row r="140" spans="1:12" ht="51" x14ac:dyDescent="0.2">
      <c r="A140" s="24">
        <v>37060</v>
      </c>
      <c r="B140" s="18" t="s">
        <v>178</v>
      </c>
      <c r="C140" s="18" t="s">
        <v>50</v>
      </c>
      <c r="D140" s="18" t="s">
        <v>125</v>
      </c>
      <c r="E140" s="18" t="s">
        <v>52</v>
      </c>
      <c r="F140" s="18" t="s">
        <v>53</v>
      </c>
      <c r="G140" s="25" t="s">
        <v>179</v>
      </c>
      <c r="H140" s="25" t="s">
        <v>180</v>
      </c>
      <c r="I140" s="18" t="s">
        <v>56</v>
      </c>
      <c r="J140" s="18" t="s">
        <v>56</v>
      </c>
      <c r="K140" s="18" t="s">
        <v>56</v>
      </c>
      <c r="L140" s="18" t="s">
        <v>58</v>
      </c>
    </row>
    <row r="141" spans="1:12" ht="63.75" x14ac:dyDescent="0.2">
      <c r="A141" s="24">
        <v>37057</v>
      </c>
      <c r="B141" s="18" t="s">
        <v>181</v>
      </c>
      <c r="C141" s="18" t="s">
        <v>60</v>
      </c>
      <c r="D141" s="18" t="s">
        <v>182</v>
      </c>
      <c r="E141" s="18"/>
      <c r="F141" s="18" t="s">
        <v>183</v>
      </c>
      <c r="G141" s="25" t="s">
        <v>184</v>
      </c>
      <c r="H141" s="25" t="s">
        <v>185</v>
      </c>
      <c r="I141" s="18" t="s">
        <v>56</v>
      </c>
      <c r="J141" s="18" t="s">
        <v>56</v>
      </c>
      <c r="K141" s="18" t="s">
        <v>56</v>
      </c>
      <c r="L141" s="18" t="s">
        <v>58</v>
      </c>
    </row>
    <row r="142" spans="1:12" ht="54" customHeight="1" x14ac:dyDescent="0.2">
      <c r="A142" s="24">
        <v>37057</v>
      </c>
      <c r="B142" s="18" t="s">
        <v>186</v>
      </c>
      <c r="C142" s="18" t="s">
        <v>50</v>
      </c>
      <c r="D142" s="18" t="s">
        <v>187</v>
      </c>
      <c r="E142" s="18" t="s">
        <v>52</v>
      </c>
      <c r="F142" s="18" t="s">
        <v>53</v>
      </c>
      <c r="G142" s="25" t="s">
        <v>188</v>
      </c>
      <c r="H142" s="25" t="s">
        <v>189</v>
      </c>
      <c r="I142" s="18" t="s">
        <v>56</v>
      </c>
      <c r="J142" s="18" t="s">
        <v>56</v>
      </c>
      <c r="K142" s="18" t="s">
        <v>56</v>
      </c>
      <c r="L142" s="18" t="s">
        <v>58</v>
      </c>
    </row>
    <row r="143" spans="1:12" ht="42" customHeight="1" x14ac:dyDescent="0.2">
      <c r="A143" s="24">
        <v>37057</v>
      </c>
      <c r="B143" s="18" t="s">
        <v>97</v>
      </c>
      <c r="C143" s="18" t="s">
        <v>50</v>
      </c>
      <c r="D143" s="18" t="s">
        <v>187</v>
      </c>
      <c r="E143" s="18" t="s">
        <v>52</v>
      </c>
      <c r="F143" s="18" t="s">
        <v>53</v>
      </c>
      <c r="G143" s="25" t="s">
        <v>190</v>
      </c>
      <c r="H143" s="25" t="s">
        <v>189</v>
      </c>
      <c r="I143" s="18" t="s">
        <v>56</v>
      </c>
      <c r="J143" s="18" t="s">
        <v>56</v>
      </c>
      <c r="K143" s="18" t="s">
        <v>56</v>
      </c>
      <c r="L143" s="18" t="s">
        <v>58</v>
      </c>
    </row>
    <row r="144" spans="1:12" ht="42" customHeight="1" x14ac:dyDescent="0.2">
      <c r="A144" s="24">
        <v>37057</v>
      </c>
      <c r="B144" s="18" t="s">
        <v>191</v>
      </c>
      <c r="C144" s="18"/>
      <c r="D144" s="18" t="s">
        <v>192</v>
      </c>
      <c r="E144" s="18" t="s">
        <v>193</v>
      </c>
      <c r="F144" s="18" t="s">
        <v>77</v>
      </c>
      <c r="G144" s="25" t="s">
        <v>194</v>
      </c>
      <c r="H144" s="25" t="s">
        <v>195</v>
      </c>
      <c r="I144" s="18" t="s">
        <v>56</v>
      </c>
      <c r="J144" s="18" t="s">
        <v>56</v>
      </c>
      <c r="K144" s="18" t="s">
        <v>56</v>
      </c>
      <c r="L144" s="18" t="s">
        <v>58</v>
      </c>
    </row>
    <row r="145" spans="1:12" ht="76.5" x14ac:dyDescent="0.2">
      <c r="A145" s="26">
        <v>37056</v>
      </c>
      <c r="B145" s="18" t="s">
        <v>196</v>
      </c>
      <c r="C145" s="18" t="s">
        <v>50</v>
      </c>
      <c r="D145" s="18" t="s">
        <v>51</v>
      </c>
      <c r="E145" s="18" t="s">
        <v>52</v>
      </c>
      <c r="F145" s="18" t="s">
        <v>197</v>
      </c>
      <c r="G145" s="25" t="s">
        <v>198</v>
      </c>
      <c r="H145" s="25" t="s">
        <v>199</v>
      </c>
      <c r="I145" s="18" t="s">
        <v>57</v>
      </c>
      <c r="J145" s="18" t="s">
        <v>56</v>
      </c>
      <c r="K145" s="18" t="s">
        <v>56</v>
      </c>
      <c r="L145" s="18" t="s">
        <v>58</v>
      </c>
    </row>
    <row r="146" spans="1:12" ht="76.5" x14ac:dyDescent="0.2">
      <c r="A146" s="26">
        <v>37053</v>
      </c>
      <c r="B146" s="18" t="s">
        <v>181</v>
      </c>
      <c r="C146" s="18" t="s">
        <v>60</v>
      </c>
      <c r="D146" s="18" t="s">
        <v>86</v>
      </c>
      <c r="E146" s="18" t="s">
        <v>62</v>
      </c>
      <c r="F146" s="18" t="s">
        <v>200</v>
      </c>
      <c r="G146" s="25" t="s">
        <v>201</v>
      </c>
      <c r="H146" s="25" t="s">
        <v>202</v>
      </c>
      <c r="I146" s="18" t="s">
        <v>56</v>
      </c>
      <c r="J146" s="18" t="s">
        <v>56</v>
      </c>
      <c r="K146" s="18" t="s">
        <v>56</v>
      </c>
      <c r="L146" s="18" t="s">
        <v>58</v>
      </c>
    </row>
    <row r="147" spans="1:12" ht="38.25" x14ac:dyDescent="0.2">
      <c r="A147" s="26">
        <v>37050</v>
      </c>
      <c r="B147" s="18" t="s">
        <v>128</v>
      </c>
      <c r="C147" s="18" t="s">
        <v>50</v>
      </c>
      <c r="D147" s="18" t="s">
        <v>203</v>
      </c>
      <c r="E147" s="18" t="s">
        <v>131</v>
      </c>
      <c r="F147" s="18" t="s">
        <v>77</v>
      </c>
      <c r="G147" s="25" t="s">
        <v>204</v>
      </c>
      <c r="H147" s="25" t="s">
        <v>205</v>
      </c>
      <c r="I147" s="18" t="s">
        <v>56</v>
      </c>
      <c r="J147" s="18" t="s">
        <v>56</v>
      </c>
      <c r="K147" s="18" t="s">
        <v>56</v>
      </c>
      <c r="L147" s="18" t="s">
        <v>58</v>
      </c>
    </row>
    <row r="148" spans="1:12" ht="51" x14ac:dyDescent="0.2">
      <c r="A148" s="26">
        <v>37049</v>
      </c>
      <c r="B148" s="18" t="s">
        <v>124</v>
      </c>
      <c r="C148" s="18" t="s">
        <v>50</v>
      </c>
      <c r="D148" s="18" t="s">
        <v>51</v>
      </c>
      <c r="E148" s="18" t="s">
        <v>52</v>
      </c>
      <c r="F148" s="18" t="s">
        <v>63</v>
      </c>
      <c r="G148" s="25" t="s">
        <v>206</v>
      </c>
      <c r="H148" s="25" t="s">
        <v>207</v>
      </c>
      <c r="I148" s="18" t="s">
        <v>57</v>
      </c>
      <c r="J148" s="18" t="s">
        <v>56</v>
      </c>
      <c r="K148" s="18" t="s">
        <v>56</v>
      </c>
      <c r="L148" s="18" t="s">
        <v>58</v>
      </c>
    </row>
    <row r="149" spans="1:12" ht="38.25" x14ac:dyDescent="0.2">
      <c r="A149" s="26">
        <v>37049</v>
      </c>
      <c r="B149" s="18" t="s">
        <v>51</v>
      </c>
      <c r="C149" s="18" t="s">
        <v>50</v>
      </c>
      <c r="D149" s="18" t="s">
        <v>51</v>
      </c>
      <c r="E149" s="18" t="s">
        <v>52</v>
      </c>
      <c r="F149" s="18" t="s">
        <v>63</v>
      </c>
      <c r="G149" s="25" t="s">
        <v>208</v>
      </c>
      <c r="H149" s="25" t="s">
        <v>209</v>
      </c>
      <c r="I149" s="18" t="s">
        <v>57</v>
      </c>
      <c r="J149" s="18" t="s">
        <v>57</v>
      </c>
      <c r="K149" s="18" t="s">
        <v>57</v>
      </c>
      <c r="L149" s="18" t="s">
        <v>58</v>
      </c>
    </row>
    <row r="150" spans="1:12" ht="102" x14ac:dyDescent="0.2">
      <c r="A150" s="26">
        <v>37046</v>
      </c>
      <c r="B150" s="25" t="s">
        <v>210</v>
      </c>
      <c r="C150" s="27"/>
      <c r="D150" s="25"/>
      <c r="E150" s="28" t="s">
        <v>211</v>
      </c>
      <c r="F150" s="27" t="s">
        <v>82</v>
      </c>
      <c r="G150" s="25" t="s">
        <v>212</v>
      </c>
      <c r="H150" s="25" t="s">
        <v>213</v>
      </c>
      <c r="I150" s="18" t="s">
        <v>57</v>
      </c>
      <c r="J150" s="18" t="s">
        <v>57</v>
      </c>
      <c r="K150" s="18" t="s">
        <v>57</v>
      </c>
      <c r="L150" s="18" t="s">
        <v>58</v>
      </c>
    </row>
    <row r="151" spans="1:12" x14ac:dyDescent="0.2">
      <c r="A151" s="26">
        <v>37043</v>
      </c>
      <c r="B151" s="25" t="s">
        <v>214</v>
      </c>
      <c r="C151" s="27" t="s">
        <v>215</v>
      </c>
      <c r="D151" s="25" t="s">
        <v>216</v>
      </c>
      <c r="E151" s="28" t="s">
        <v>217</v>
      </c>
      <c r="F151" s="27" t="s">
        <v>63</v>
      </c>
      <c r="G151" s="18" t="s">
        <v>218</v>
      </c>
      <c r="H151" s="18" t="s">
        <v>219</v>
      </c>
      <c r="I151" s="18" t="s">
        <v>56</v>
      </c>
      <c r="J151" s="18" t="s">
        <v>57</v>
      </c>
      <c r="K151" s="18" t="s">
        <v>57</v>
      </c>
      <c r="L151" s="18" t="s">
        <v>58</v>
      </c>
    </row>
    <row r="152" spans="1:12" ht="38.25" x14ac:dyDescent="0.2">
      <c r="A152" s="29">
        <v>37043</v>
      </c>
      <c r="B152" s="25" t="s">
        <v>220</v>
      </c>
      <c r="C152" s="27" t="s">
        <v>50</v>
      </c>
      <c r="D152" s="25" t="s">
        <v>220</v>
      </c>
      <c r="E152" s="28" t="s">
        <v>52</v>
      </c>
      <c r="F152" s="27" t="s">
        <v>77</v>
      </c>
      <c r="G152" s="25" t="s">
        <v>221</v>
      </c>
      <c r="H152" s="28"/>
      <c r="I152" s="18" t="s">
        <v>56</v>
      </c>
      <c r="J152" s="18" t="s">
        <v>56</v>
      </c>
      <c r="K152" s="18" t="s">
        <v>56</v>
      </c>
      <c r="L152" s="18" t="s">
        <v>58</v>
      </c>
    </row>
    <row r="153" spans="1:12" ht="51" x14ac:dyDescent="0.2">
      <c r="A153" s="29">
        <v>37043</v>
      </c>
      <c r="B153" s="25" t="s">
        <v>117</v>
      </c>
      <c r="C153" s="27" t="s">
        <v>50</v>
      </c>
      <c r="D153" s="25" t="s">
        <v>117</v>
      </c>
      <c r="E153" s="28" t="s">
        <v>52</v>
      </c>
      <c r="F153" s="27" t="s">
        <v>77</v>
      </c>
      <c r="G153" s="25" t="s">
        <v>222</v>
      </c>
      <c r="H153" s="28" t="s">
        <v>223</v>
      </c>
      <c r="I153" s="18" t="s">
        <v>57</v>
      </c>
      <c r="J153" s="18" t="s">
        <v>56</v>
      </c>
      <c r="K153" s="18" t="s">
        <v>56</v>
      </c>
      <c r="L153" s="18" t="s">
        <v>58</v>
      </c>
    </row>
    <row r="154" spans="1:12" ht="38.25" x14ac:dyDescent="0.2">
      <c r="A154" s="30">
        <v>37040</v>
      </c>
      <c r="B154" s="25" t="s">
        <v>117</v>
      </c>
      <c r="C154" s="27" t="s">
        <v>50</v>
      </c>
      <c r="D154" s="25" t="s">
        <v>117</v>
      </c>
      <c r="E154" s="28" t="s">
        <v>52</v>
      </c>
      <c r="F154" s="27" t="s">
        <v>53</v>
      </c>
      <c r="G154" s="28" t="s">
        <v>224</v>
      </c>
      <c r="H154" s="28" t="s">
        <v>225</v>
      </c>
      <c r="I154" s="27" t="s">
        <v>57</v>
      </c>
      <c r="J154" s="27" t="s">
        <v>57</v>
      </c>
      <c r="K154" s="27" t="s">
        <v>57</v>
      </c>
      <c r="L154" s="27" t="s">
        <v>58</v>
      </c>
    </row>
    <row r="155" spans="1:12" ht="38.25" x14ac:dyDescent="0.2">
      <c r="A155" s="30">
        <v>37035</v>
      </c>
      <c r="B155" s="25" t="s">
        <v>226</v>
      </c>
      <c r="C155" s="27" t="s">
        <v>50</v>
      </c>
      <c r="D155" s="28" t="s">
        <v>227</v>
      </c>
      <c r="E155" s="28" t="s">
        <v>52</v>
      </c>
      <c r="F155" s="27" t="s">
        <v>53</v>
      </c>
      <c r="G155" s="28" t="s">
        <v>228</v>
      </c>
      <c r="H155" s="28" t="s">
        <v>225</v>
      </c>
      <c r="I155" s="27" t="s">
        <v>57</v>
      </c>
      <c r="J155" s="27" t="s">
        <v>56</v>
      </c>
      <c r="K155" s="27" t="s">
        <v>56</v>
      </c>
      <c r="L155" s="27" t="s">
        <v>58</v>
      </c>
    </row>
    <row r="156" spans="1:12" x14ac:dyDescent="0.2">
      <c r="A156" s="30">
        <v>37035</v>
      </c>
      <c r="B156" s="25" t="s">
        <v>51</v>
      </c>
      <c r="C156" s="27" t="s">
        <v>50</v>
      </c>
      <c r="D156" s="25" t="s">
        <v>51</v>
      </c>
      <c r="E156" s="28" t="s">
        <v>52</v>
      </c>
      <c r="F156" s="27" t="s">
        <v>53</v>
      </c>
      <c r="G156" s="28" t="s">
        <v>229</v>
      </c>
      <c r="H156" s="28" t="s">
        <v>230</v>
      </c>
      <c r="I156" s="27"/>
      <c r="J156" s="27"/>
      <c r="K156" s="27"/>
      <c r="L156" s="27" t="s">
        <v>58</v>
      </c>
    </row>
    <row r="157" spans="1:12" ht="51" x14ac:dyDescent="0.2">
      <c r="A157" s="30">
        <v>37033</v>
      </c>
      <c r="B157" s="25" t="s">
        <v>117</v>
      </c>
      <c r="C157" s="27" t="s">
        <v>50</v>
      </c>
      <c r="D157" s="25" t="s">
        <v>117</v>
      </c>
      <c r="E157" s="28" t="s">
        <v>52</v>
      </c>
      <c r="F157" s="27" t="s">
        <v>53</v>
      </c>
      <c r="G157" s="28" t="s">
        <v>231</v>
      </c>
      <c r="H157" s="28" t="s">
        <v>232</v>
      </c>
      <c r="I157" s="27" t="s">
        <v>57</v>
      </c>
      <c r="J157" s="27" t="s">
        <v>57</v>
      </c>
      <c r="K157" s="27" t="s">
        <v>57</v>
      </c>
      <c r="L157" s="27" t="s">
        <v>58</v>
      </c>
    </row>
    <row r="158" spans="1:12" ht="19.5" customHeight="1" x14ac:dyDescent="0.2">
      <c r="A158" s="30">
        <v>37033</v>
      </c>
      <c r="B158" s="25" t="s">
        <v>133</v>
      </c>
      <c r="C158" s="27" t="s">
        <v>50</v>
      </c>
      <c r="D158" s="25" t="s">
        <v>133</v>
      </c>
      <c r="E158" s="28" t="s">
        <v>52</v>
      </c>
      <c r="F158" s="27" t="s">
        <v>63</v>
      </c>
      <c r="G158" s="28" t="s">
        <v>233</v>
      </c>
      <c r="H158" s="28" t="s">
        <v>234</v>
      </c>
      <c r="I158" s="27" t="s">
        <v>56</v>
      </c>
      <c r="J158" s="27" t="s">
        <v>57</v>
      </c>
      <c r="K158" s="27" t="s">
        <v>57</v>
      </c>
      <c r="L158" s="27" t="s">
        <v>58</v>
      </c>
    </row>
    <row r="159" spans="1:12" ht="25.5" x14ac:dyDescent="0.2">
      <c r="A159" s="30">
        <v>37032</v>
      </c>
      <c r="B159" s="25" t="s">
        <v>235</v>
      </c>
      <c r="C159" s="18" t="s">
        <v>60</v>
      </c>
      <c r="D159" s="25" t="s">
        <v>236</v>
      </c>
      <c r="E159" s="28" t="s">
        <v>237</v>
      </c>
      <c r="F159" s="27" t="s">
        <v>53</v>
      </c>
      <c r="G159" s="28" t="s">
        <v>238</v>
      </c>
      <c r="H159" s="28" t="s">
        <v>239</v>
      </c>
      <c r="I159" s="27" t="s">
        <v>57</v>
      </c>
      <c r="J159" s="27" t="s">
        <v>56</v>
      </c>
      <c r="K159" s="27" t="s">
        <v>57</v>
      </c>
      <c r="L159" s="27" t="s">
        <v>58</v>
      </c>
    </row>
    <row r="160" spans="1:12" ht="127.5" x14ac:dyDescent="0.2">
      <c r="A160" s="30">
        <v>37019</v>
      </c>
      <c r="B160" s="25" t="s">
        <v>240</v>
      </c>
      <c r="C160" s="27" t="s">
        <v>50</v>
      </c>
      <c r="D160" s="25" t="s">
        <v>240</v>
      </c>
      <c r="E160" s="28" t="s">
        <v>52</v>
      </c>
      <c r="F160" s="27" t="s">
        <v>53</v>
      </c>
      <c r="G160" s="28" t="s">
        <v>241</v>
      </c>
      <c r="H160" s="28" t="s">
        <v>242</v>
      </c>
      <c r="I160" s="27" t="s">
        <v>56</v>
      </c>
      <c r="J160" s="27" t="s">
        <v>56</v>
      </c>
      <c r="K160" s="27" t="s">
        <v>56</v>
      </c>
      <c r="L160" s="27" t="s">
        <v>58</v>
      </c>
    </row>
    <row r="161" spans="1:12" ht="114.75" x14ac:dyDescent="0.2">
      <c r="A161" s="30">
        <v>37019</v>
      </c>
      <c r="B161" s="25" t="s">
        <v>117</v>
      </c>
      <c r="C161" s="27" t="s">
        <v>50</v>
      </c>
      <c r="D161" s="25" t="s">
        <v>117</v>
      </c>
      <c r="E161" s="28" t="s">
        <v>52</v>
      </c>
      <c r="F161" s="27" t="s">
        <v>53</v>
      </c>
      <c r="G161" s="28" t="s">
        <v>243</v>
      </c>
      <c r="H161" s="28" t="s">
        <v>244</v>
      </c>
      <c r="I161" s="27" t="s">
        <v>57</v>
      </c>
      <c r="J161" s="27" t="s">
        <v>57</v>
      </c>
      <c r="K161" s="27" t="s">
        <v>57</v>
      </c>
      <c r="L161" s="27" t="s">
        <v>58</v>
      </c>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245</v>
      </c>
      <c r="B165" s="1" t="s">
        <v>246</v>
      </c>
      <c r="C165" s="4" t="s">
        <v>247</v>
      </c>
      <c r="D165" s="33" t="s">
        <v>248</v>
      </c>
      <c r="E165" s="33" t="s">
        <v>249</v>
      </c>
    </row>
    <row r="166" spans="1:12" x14ac:dyDescent="0.2">
      <c r="A166" s="34" t="s">
        <v>250</v>
      </c>
      <c r="B166" s="35">
        <f t="shared" ref="B166:B174" si="2">C166/$C$175</f>
        <v>0</v>
      </c>
      <c r="C166" s="5"/>
      <c r="D166" s="4">
        <f>33+1+1+1+1+1+8+1+1+1+2+1+2+1+1</f>
        <v>56</v>
      </c>
      <c r="E166" s="36">
        <f t="shared" ref="E166:E173" si="3">(C166/D166)*100</f>
        <v>0</v>
      </c>
    </row>
    <row r="167" spans="1:12" x14ac:dyDescent="0.2">
      <c r="A167" s="34" t="s">
        <v>69</v>
      </c>
      <c r="B167" s="35">
        <f t="shared" si="2"/>
        <v>0.14285714285714285</v>
      </c>
      <c r="C167" s="5">
        <f>'summary 0820'!I25</f>
        <v>2</v>
      </c>
      <c r="D167" s="4">
        <f>540+17+1+1+6+10+1+2+12+2+1+1+1+3+4+3+1+1+1+8+2+1+1+6+1+1</f>
        <v>628</v>
      </c>
      <c r="E167" s="36">
        <f t="shared" si="3"/>
        <v>0.31847133757961787</v>
      </c>
    </row>
    <row r="168" spans="1:12" x14ac:dyDescent="0.2">
      <c r="A168" s="34" t="s">
        <v>50</v>
      </c>
      <c r="B168" s="35">
        <f t="shared" si="2"/>
        <v>0.35714285714285715</v>
      </c>
      <c r="C168" s="5">
        <f>'summary 0820'!I26</f>
        <v>5</v>
      </c>
      <c r="D168" s="4">
        <f>13+1+1+1+16</f>
        <v>32</v>
      </c>
      <c r="E168" s="36">
        <f t="shared" si="3"/>
        <v>15.625</v>
      </c>
    </row>
    <row r="169" spans="1:12" x14ac:dyDescent="0.2">
      <c r="A169" s="34" t="s">
        <v>251</v>
      </c>
      <c r="B169" s="35">
        <f t="shared" si="2"/>
        <v>7.1428571428571425E-2</v>
      </c>
      <c r="C169" s="5">
        <f>'summary 0820'!I27</f>
        <v>1</v>
      </c>
      <c r="D169" s="4">
        <f>36+1+1</f>
        <v>38</v>
      </c>
      <c r="E169" s="36">
        <f t="shared" si="3"/>
        <v>2.6315789473684208</v>
      </c>
    </row>
    <row r="170" spans="1:12" x14ac:dyDescent="0.2">
      <c r="A170" s="34" t="s">
        <v>252</v>
      </c>
      <c r="B170" s="35">
        <f t="shared" si="2"/>
        <v>0.21428571428571427</v>
      </c>
      <c r="C170" s="5">
        <f>'summary 0820'!I28</f>
        <v>3</v>
      </c>
      <c r="D170" s="4">
        <f>288+2+13+2+5+56+59+14+2+3+3</f>
        <v>447</v>
      </c>
      <c r="E170" s="36">
        <f t="shared" si="3"/>
        <v>0.67114093959731547</v>
      </c>
    </row>
    <row r="171" spans="1:12" x14ac:dyDescent="0.2">
      <c r="A171" s="34" t="s">
        <v>253</v>
      </c>
      <c r="B171" s="35">
        <f t="shared" si="2"/>
        <v>0</v>
      </c>
      <c r="C171" s="5"/>
      <c r="D171" s="4">
        <f>132+2+1+2+7+3+4</f>
        <v>151</v>
      </c>
      <c r="E171" s="36">
        <f t="shared" si="3"/>
        <v>0</v>
      </c>
    </row>
    <row r="172" spans="1:12" x14ac:dyDescent="0.2">
      <c r="A172" s="34" t="s">
        <v>113</v>
      </c>
      <c r="B172" s="35">
        <f t="shared" si="2"/>
        <v>7.1428571428571425E-2</v>
      </c>
      <c r="C172" s="5">
        <f>'summary 0820'!I30</f>
        <v>1</v>
      </c>
      <c r="D172" s="4">
        <v>9</v>
      </c>
      <c r="E172" s="36">
        <f t="shared" si="3"/>
        <v>11.111111111111111</v>
      </c>
    </row>
    <row r="173" spans="1:12" x14ac:dyDescent="0.2">
      <c r="A173" s="34" t="s">
        <v>215</v>
      </c>
      <c r="B173" s="35">
        <f t="shared" si="2"/>
        <v>0.14285714285714285</v>
      </c>
      <c r="C173" s="5">
        <f>'summary 0820'!I31</f>
        <v>2</v>
      </c>
      <c r="D173" s="4">
        <f>10+5+2</f>
        <v>17</v>
      </c>
      <c r="E173" s="36">
        <f t="shared" si="3"/>
        <v>11.76470588235294</v>
      </c>
    </row>
    <row r="174" spans="1:12" x14ac:dyDescent="0.2">
      <c r="A174" s="37" t="s">
        <v>254</v>
      </c>
      <c r="B174" s="35">
        <f t="shared" si="2"/>
        <v>0</v>
      </c>
      <c r="C174" s="5"/>
    </row>
    <row r="175" spans="1:12" x14ac:dyDescent="0.2">
      <c r="A175" s="37" t="s">
        <v>255</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6" sqref="K36"/>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256</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4</f>
        <v>4</v>
      </c>
    </row>
    <row r="13" spans="1:11" x14ac:dyDescent="0.2">
      <c r="A13" s="6" t="s">
        <v>53</v>
      </c>
      <c r="B13" s="7"/>
      <c r="C13" s="7" t="s">
        <v>261</v>
      </c>
      <c r="D13" s="7"/>
      <c r="E13" s="7"/>
      <c r="F13" s="7"/>
      <c r="G13" s="7"/>
      <c r="H13" s="7"/>
      <c r="I13" s="7"/>
      <c r="J13" s="7"/>
      <c r="K13" s="7">
        <f>3</f>
        <v>3</v>
      </c>
    </row>
    <row r="14" spans="1:11" x14ac:dyDescent="0.2">
      <c r="A14" s="6" t="s">
        <v>183</v>
      </c>
      <c r="B14" s="7"/>
      <c r="C14" s="7" t="s">
        <v>25</v>
      </c>
      <c r="D14" s="7"/>
      <c r="E14" s="7"/>
      <c r="F14" s="7"/>
      <c r="G14" s="7"/>
      <c r="H14" s="7"/>
      <c r="I14" s="7"/>
      <c r="J14" s="7"/>
      <c r="K14" s="7"/>
    </row>
    <row r="15" spans="1:11" x14ac:dyDescent="0.2">
      <c r="A15" s="6" t="s">
        <v>63</v>
      </c>
      <c r="B15" s="7"/>
      <c r="C15" s="7" t="s">
        <v>26</v>
      </c>
      <c r="D15" s="7"/>
      <c r="E15" s="7"/>
      <c r="F15" s="7"/>
      <c r="G15" s="7"/>
      <c r="H15" s="7"/>
      <c r="I15" s="7"/>
      <c r="J15" s="7"/>
      <c r="K15" s="7"/>
    </row>
    <row r="16" spans="1:11" x14ac:dyDescent="0.2">
      <c r="A16" s="6" t="s">
        <v>262</v>
      </c>
      <c r="B16" s="7"/>
      <c r="C16" s="7" t="s">
        <v>27</v>
      </c>
      <c r="D16" s="7"/>
      <c r="E16" s="7"/>
      <c r="F16" s="7"/>
      <c r="G16" s="7"/>
      <c r="H16" s="7"/>
      <c r="I16" s="7"/>
      <c r="J16" s="7"/>
      <c r="K16" s="7">
        <f>2+1</f>
        <v>3</v>
      </c>
    </row>
    <row r="17" spans="1:11" x14ac:dyDescent="0.2">
      <c r="A17" s="6" t="s">
        <v>82</v>
      </c>
      <c r="B17" s="7"/>
      <c r="C17" s="7" t="s">
        <v>28</v>
      </c>
      <c r="D17" s="7"/>
      <c r="E17" s="7"/>
      <c r="F17" s="7"/>
      <c r="G17" s="7"/>
      <c r="H17" s="7"/>
      <c r="I17" s="7"/>
      <c r="J17" s="7"/>
      <c r="K17" s="7">
        <f>3</f>
        <v>3</v>
      </c>
    </row>
    <row r="18" spans="1:11" x14ac:dyDescent="0.2">
      <c r="A18" s="6" t="s">
        <v>88</v>
      </c>
      <c r="B18" s="7"/>
      <c r="C18" s="7" t="s">
        <v>29</v>
      </c>
      <c r="D18" s="7"/>
      <c r="E18" s="7"/>
      <c r="F18" s="7"/>
      <c r="G18" s="7"/>
      <c r="H18" s="7"/>
      <c r="I18" s="7"/>
      <c r="J18" s="7"/>
      <c r="K18" s="47">
        <v>1</v>
      </c>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5"/>
      <c r="J24" s="31"/>
      <c r="K24" s="31"/>
    </row>
    <row r="25" spans="1:11" x14ac:dyDescent="0.2">
      <c r="A25" s="29" t="s">
        <v>69</v>
      </c>
      <c r="B25" s="17"/>
      <c r="C25" s="17"/>
      <c r="D25" s="32"/>
      <c r="E25" s="31"/>
      <c r="F25" s="32"/>
      <c r="G25" s="32"/>
      <c r="H25" s="31"/>
      <c r="I25" s="5">
        <f>1+1</f>
        <v>2</v>
      </c>
      <c r="J25" s="31"/>
      <c r="K25" s="49"/>
    </row>
    <row r="26" spans="1:11" x14ac:dyDescent="0.2">
      <c r="A26" s="29" t="s">
        <v>50</v>
      </c>
      <c r="B26" s="17"/>
      <c r="C26" s="17"/>
      <c r="D26" s="32"/>
      <c r="E26" s="31"/>
      <c r="F26" s="32"/>
      <c r="G26" s="32"/>
      <c r="H26" s="31"/>
      <c r="I26" s="5">
        <f>5</f>
        <v>5</v>
      </c>
      <c r="J26" s="31"/>
      <c r="K26" s="32"/>
    </row>
    <row r="27" spans="1:11" x14ac:dyDescent="0.2">
      <c r="A27" s="29" t="s">
        <v>251</v>
      </c>
      <c r="B27" s="17"/>
      <c r="C27" s="17"/>
      <c r="D27" s="32"/>
      <c r="E27" s="31"/>
      <c r="F27" s="32"/>
      <c r="G27" s="32"/>
      <c r="H27" s="31"/>
      <c r="I27" s="5">
        <f>1</f>
        <v>1</v>
      </c>
      <c r="J27" s="31"/>
      <c r="K27" s="31"/>
    </row>
    <row r="28" spans="1:11" x14ac:dyDescent="0.2">
      <c r="A28" s="29" t="s">
        <v>252</v>
      </c>
      <c r="B28" s="17"/>
      <c r="C28" s="17"/>
      <c r="D28" s="32"/>
      <c r="E28" s="31"/>
      <c r="F28" s="32"/>
      <c r="G28" s="32"/>
      <c r="H28" s="31"/>
      <c r="I28" s="5">
        <f>2+1</f>
        <v>3</v>
      </c>
      <c r="J28" s="31"/>
      <c r="K28" s="31"/>
    </row>
    <row r="29" spans="1:11" x14ac:dyDescent="0.2">
      <c r="A29" s="29" t="s">
        <v>253</v>
      </c>
      <c r="B29" s="17"/>
      <c r="C29" s="17"/>
      <c r="D29" s="32"/>
      <c r="E29" s="31"/>
      <c r="F29" s="32"/>
      <c r="G29" s="32"/>
      <c r="H29" s="31"/>
      <c r="I29" s="5"/>
      <c r="J29" s="31"/>
      <c r="K29" s="32"/>
    </row>
    <row r="30" spans="1:11" x14ac:dyDescent="0.2">
      <c r="A30" s="29" t="s">
        <v>113</v>
      </c>
      <c r="B30" s="17"/>
      <c r="C30" s="17"/>
      <c r="D30" s="32"/>
      <c r="E30" s="31"/>
      <c r="F30" s="32"/>
      <c r="G30" s="32"/>
      <c r="H30" s="31"/>
      <c r="I30" s="5">
        <f>1</f>
        <v>1</v>
      </c>
      <c r="J30" s="31"/>
      <c r="K30" s="31"/>
    </row>
    <row r="31" spans="1:11" x14ac:dyDescent="0.2">
      <c r="A31" s="29" t="s">
        <v>215</v>
      </c>
      <c r="B31" s="17"/>
      <c r="C31" s="17"/>
      <c r="D31" s="32"/>
      <c r="E31" s="31"/>
      <c r="F31" s="32"/>
      <c r="G31" s="32"/>
      <c r="H31" s="31"/>
      <c r="I31" s="5">
        <f>1+1</f>
        <v>2</v>
      </c>
      <c r="J31" s="31"/>
      <c r="K31" s="31"/>
    </row>
    <row r="32" spans="1:11" ht="13.5" thickBot="1" x14ac:dyDescent="0.25">
      <c r="A32" s="50" t="s">
        <v>266</v>
      </c>
      <c r="I32" s="5"/>
      <c r="K32" s="51"/>
    </row>
    <row r="33" spans="1:11" ht="13.5" thickTop="1" x14ac:dyDescent="0.2">
      <c r="A33" s="52" t="s">
        <v>257</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Graph Data Sep 10</vt:lpstr>
      <vt:lpstr>summary 0910</vt:lpstr>
      <vt:lpstr>Graph Data Sep 04</vt:lpstr>
      <vt:lpstr>summary 0904</vt:lpstr>
      <vt:lpstr>Graph Data Aug 27</vt:lpstr>
      <vt:lpstr>summary 0827</vt:lpstr>
      <vt:lpstr>Graph Data Aug 20</vt:lpstr>
      <vt:lpstr>summary 0820</vt:lpstr>
      <vt:lpstr>'Graph Data Aug 20'!Print_Area</vt:lpstr>
      <vt:lpstr>'Graph Data Aug 27'!Print_Area</vt:lpstr>
      <vt:lpstr>'Graph Data Sep 04'!Print_Area</vt:lpstr>
      <vt:lpstr>'Graph Data Sep 10'!Print_Area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Jan Havlíček</cp:lastModifiedBy>
  <cp:lastPrinted>2001-09-18T13:19:31Z</cp:lastPrinted>
  <dcterms:created xsi:type="dcterms:W3CDTF">2001-08-28T13:25:14Z</dcterms:created>
  <dcterms:modified xsi:type="dcterms:W3CDTF">2023-09-17T16:30:48Z</dcterms:modified>
</cp:coreProperties>
</file>