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ml.chartshapes+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9.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0.xml" ContentType="application/vnd.openxmlformats-officedocument.drawingml.chartshap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11.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2.xml" ContentType="application/vnd.openxmlformats-officedocument.drawingml.chartshapes+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0B8B4954-71F6-4FBE-8B8E-585AF62115EE}" xr6:coauthVersionLast="47" xr6:coauthVersionMax="47" xr10:uidLastSave="{00000000-0000-0000-0000-000000000000}"/>
  <bookViews>
    <workbookView xWindow="-120" yWindow="-120" windowWidth="38640" windowHeight="15720"/>
  </bookViews>
  <sheets>
    <sheet name="Graph Data Sep 17" sheetId="9" r:id="rId1"/>
    <sheet name="summary 0917" sheetId="10" r:id="rId2"/>
    <sheet name="Graph Data Sep 10" sheetId="7" r:id="rId3"/>
    <sheet name="summary 0910" sheetId="8" r:id="rId4"/>
    <sheet name="Graph Data Sep 04" sheetId="5" r:id="rId5"/>
    <sheet name="summary 0904" sheetId="6" r:id="rId6"/>
    <sheet name="Graph Data Aug 27" sheetId="3" r:id="rId7"/>
    <sheet name="summary 0827" sheetId="4" r:id="rId8"/>
    <sheet name="Graph Data Aug 20" sheetId="1" r:id="rId9"/>
    <sheet name="summary 0820" sheetId="2" r:id="rId10"/>
  </sheets>
  <externalReferences>
    <externalReference r:id="rId11"/>
    <externalReference r:id="rId12"/>
    <externalReference r:id="rId13"/>
    <externalReference r:id="rId14"/>
    <externalReference r:id="rId15"/>
    <externalReference r:id="rId16"/>
    <externalReference r:id="rId17"/>
  </externalReferences>
  <definedNames>
    <definedName name="_xlnm.Print_Area" localSheetId="8">'Graph Data Aug 20'!$A$17:$J$74</definedName>
    <definedName name="_xlnm.Print_Area" localSheetId="6">'Graph Data Aug 27'!$A$17:$J$74</definedName>
    <definedName name="_xlnm.Print_Area" localSheetId="4">'Graph Data Sep 04'!$A$26:$J$83</definedName>
    <definedName name="_xlnm.Print_Area" localSheetId="2">'Graph Data Sep 10'!$A$26:$J$84</definedName>
    <definedName name="_xlnm.Print_Area" localSheetId="0">'Graph Data Sep 17'!$A$110:$L$143</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alcChain>
</file>

<file path=xl/sharedStrings.xml><?xml version="1.0" encoding="utf-8"?>
<sst xmlns="http://schemas.openxmlformats.org/spreadsheetml/2006/main" count="1870" uniqueCount="426">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</sst>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A64E-4473-BFEC-27A28110B0A3}"/>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4E-4473-BFEC-27A28110B0A3}"/>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A64E-4473-BFEC-27A28110B0A3}"/>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4E-4473-BFEC-27A28110B0A3}"/>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A64E-4473-BFEC-27A28110B0A3}"/>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64E-4473-BFEC-27A28110B0A3}"/>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A64E-4473-BFEC-27A28110B0A3}"/>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4E-4473-BFEC-27A28110B0A3}"/>
                </c:ext>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4E-4473-BFEC-27A28110B0A3}"/>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A64E-4473-BFEC-27A28110B0A3}"/>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64E-4473-BFEC-27A28110B0A3}"/>
                </c:ext>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64E-4473-BFEC-27A28110B0A3}"/>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A64E-4473-BFEC-27A28110B0A3}"/>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A64E-4473-BFEC-27A28110B0A3}"/>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64E-4473-BFEC-27A28110B0A3}"/>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A64E-4473-BFEC-27A28110B0A3}"/>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64E-4473-BFEC-27A28110B0A3}"/>
                </c:ext>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64E-4473-BFEC-27A28110B0A3}"/>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A64E-4473-BFEC-27A28110B0A3}"/>
            </c:ext>
          </c:extLst>
        </c:ser>
        <c:dLbls>
          <c:showLegendKey val="0"/>
          <c:showVal val="1"/>
          <c:showCatName val="0"/>
          <c:showSerName val="0"/>
          <c:showPercent val="0"/>
          <c:showBubbleSize val="0"/>
        </c:dLbls>
        <c:gapWidth val="110"/>
        <c:overlap val="50"/>
        <c:axId val="1550375808"/>
        <c:axId val="1"/>
      </c:barChart>
      <c:catAx>
        <c:axId val="155037580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50375808"/>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1-BC01-4999-A242-6BEA2769CF12}"/>
            </c:ext>
          </c:extLst>
        </c:ser>
        <c:dLbls>
          <c:showLegendKey val="0"/>
          <c:showVal val="0"/>
          <c:showCatName val="0"/>
          <c:showSerName val="0"/>
          <c:showPercent val="0"/>
          <c:showBubbleSize val="0"/>
        </c:dLbls>
        <c:marker val="1"/>
        <c:smooth val="0"/>
        <c:axId val="1587767888"/>
        <c:axId val="1"/>
      </c:lineChart>
      <c:catAx>
        <c:axId val="158776788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8776788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2B62-4CDF-AA7A-C281DC179606}"/>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2B62-4CDF-AA7A-C281DC179606}"/>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2B62-4CDF-AA7A-C281DC179606}"/>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2B62-4CDF-AA7A-C281DC179606}"/>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62-4CDF-AA7A-C281DC179606}"/>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2B62-4CDF-AA7A-C281DC179606}"/>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2B62-4CDF-AA7A-C281DC179606}"/>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2B62-4CDF-AA7A-C281DC179606}"/>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2B62-4CDF-AA7A-C281DC179606}"/>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2B62-4CDF-AA7A-C281DC179606}"/>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2B62-4CDF-AA7A-C281DC179606}"/>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2B62-4CDF-AA7A-C281DC179606}"/>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2B62-4CDF-AA7A-C281DC179606}"/>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2B62-4CDF-AA7A-C281DC179606}"/>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2B62-4CDF-AA7A-C281DC179606}"/>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B62-4CDF-AA7A-C281DC179606}"/>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2B62-4CDF-AA7A-C281DC179606}"/>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2B62-4CDF-AA7A-C281DC179606}"/>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2B62-4CDF-AA7A-C281DC179606}"/>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2B62-4CDF-AA7A-C281DC179606}"/>
            </c:ext>
          </c:extLst>
        </c:ser>
        <c:dLbls>
          <c:showLegendKey val="0"/>
          <c:showVal val="1"/>
          <c:showCatName val="0"/>
          <c:showSerName val="0"/>
          <c:showPercent val="0"/>
          <c:showBubbleSize val="0"/>
        </c:dLbls>
        <c:gapWidth val="150"/>
        <c:axId val="1587902192"/>
        <c:axId val="1"/>
      </c:barChart>
      <c:catAx>
        <c:axId val="1587902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87902192"/>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288A-45C4-92FB-8E0A9F3514EF}"/>
            </c:ext>
          </c:extLst>
        </c:ser>
        <c:dLbls>
          <c:showLegendKey val="0"/>
          <c:showVal val="0"/>
          <c:showCatName val="0"/>
          <c:showSerName val="0"/>
          <c:showPercent val="0"/>
          <c:showBubbleSize val="0"/>
        </c:dLbls>
        <c:gapWidth val="150"/>
        <c:axId val="1587906512"/>
        <c:axId val="1"/>
      </c:barChart>
      <c:catAx>
        <c:axId val="1587906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8790651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2E56-4203-B211-2299F581F923}"/>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2E56-4203-B211-2299F581F923}"/>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2E56-4203-B211-2299F581F923}"/>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2E56-4203-B211-2299F581F923}"/>
            </c:ext>
          </c:extLst>
        </c:ser>
        <c:dLbls>
          <c:showLegendKey val="0"/>
          <c:showVal val="0"/>
          <c:showCatName val="0"/>
          <c:showSerName val="0"/>
          <c:showPercent val="0"/>
          <c:showBubbleSize val="0"/>
        </c:dLbls>
        <c:marker val="1"/>
        <c:smooth val="0"/>
        <c:axId val="1587905552"/>
        <c:axId val="1"/>
      </c:lineChart>
      <c:dateAx>
        <c:axId val="158790555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790555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66F3-43BD-BCE2-94236D0F63AE}"/>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2-66F3-43BD-BCE2-94236D0F63AE}"/>
            </c:ext>
          </c:extLst>
        </c:ser>
        <c:dLbls>
          <c:showLegendKey val="0"/>
          <c:showVal val="0"/>
          <c:showCatName val="0"/>
          <c:showSerName val="0"/>
          <c:showPercent val="0"/>
          <c:showBubbleSize val="0"/>
        </c:dLbls>
        <c:marker val="1"/>
        <c:smooth val="0"/>
        <c:axId val="1587901232"/>
        <c:axId val="1"/>
      </c:lineChart>
      <c:catAx>
        <c:axId val="158790123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790123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7637-4CCB-91AB-4A63B2785D6C}"/>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37-4CCB-91AB-4A63B2785D6C}"/>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7637-4CCB-91AB-4A63B2785D6C}"/>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7637-4CCB-91AB-4A63B2785D6C}"/>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7637-4CCB-91AB-4A63B2785D6C}"/>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7637-4CCB-91AB-4A63B2785D6C}"/>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7637-4CCB-91AB-4A63B2785D6C}"/>
            </c:ext>
          </c:extLst>
        </c:ser>
        <c:dLbls>
          <c:showLegendKey val="0"/>
          <c:showVal val="0"/>
          <c:showCatName val="0"/>
          <c:showSerName val="0"/>
          <c:showPercent val="0"/>
          <c:showBubbleSize val="0"/>
        </c:dLbls>
        <c:gapWidth val="0"/>
        <c:overlap val="90"/>
        <c:axId val="1587903632"/>
        <c:axId val="1"/>
      </c:barChart>
      <c:dateAx>
        <c:axId val="15879036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87903632"/>
        <c:crossesAt val="37104"/>
        <c:crossBetween val="between"/>
      </c:valAx>
      <c:spPr>
        <a:solidFill>
          <a:srgbClr val="FFFFFF"/>
        </a:solidFill>
        <a:ln w="12700">
          <a:solidFill>
            <a:srgbClr val="808080"/>
          </a:solidFill>
          <a:prstDash val="solid"/>
        </a:ln>
      </c:spPr>
    </c:plotArea>
    <c:legend>
      <c:legendPos val="r"/>
      <c:layout>
        <c:manualLayout>
          <c:xMode val="edge"/>
          <c:yMode val="edge"/>
          <c:x val="0.8879732448384744"/>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65E8-4311-B0B2-F05ABB18F3F0}"/>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E8-4311-B0B2-F05ABB18F3F0}"/>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65E8-4311-B0B2-F05ABB18F3F0}"/>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E8-4311-B0B2-F05ABB18F3F0}"/>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65E8-4311-B0B2-F05ABB18F3F0}"/>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E8-4311-B0B2-F05ABB18F3F0}"/>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65E8-4311-B0B2-F05ABB18F3F0}"/>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5E8-4311-B0B2-F05ABB18F3F0}"/>
                </c:ext>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E8-4311-B0B2-F05ABB18F3F0}"/>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65E8-4311-B0B2-F05ABB18F3F0}"/>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5E8-4311-B0B2-F05ABB18F3F0}"/>
                </c:ext>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5E8-4311-B0B2-F05ABB18F3F0}"/>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65E8-4311-B0B2-F05ABB18F3F0}"/>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65E8-4311-B0B2-F05ABB18F3F0}"/>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5E8-4311-B0B2-F05ABB18F3F0}"/>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65E8-4311-B0B2-F05ABB18F3F0}"/>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65E8-4311-B0B2-F05ABB18F3F0}"/>
            </c:ext>
          </c:extLst>
        </c:ser>
        <c:dLbls>
          <c:showLegendKey val="0"/>
          <c:showVal val="1"/>
          <c:showCatName val="0"/>
          <c:showSerName val="0"/>
          <c:showPercent val="0"/>
          <c:showBubbleSize val="0"/>
        </c:dLbls>
        <c:gapWidth val="110"/>
        <c:overlap val="50"/>
        <c:axId val="1587113392"/>
        <c:axId val="1"/>
      </c:barChart>
      <c:catAx>
        <c:axId val="158711339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87113392"/>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1-459B-4C97-8260-20EF2DAF64C8}"/>
            </c:ext>
          </c:extLst>
        </c:ser>
        <c:dLbls>
          <c:showLegendKey val="0"/>
          <c:showVal val="0"/>
          <c:showCatName val="0"/>
          <c:showSerName val="0"/>
          <c:showPercent val="0"/>
          <c:showBubbleSize val="0"/>
        </c:dLbls>
        <c:marker val="1"/>
        <c:smooth val="0"/>
        <c:axId val="1587722256"/>
        <c:axId val="1"/>
      </c:lineChart>
      <c:catAx>
        <c:axId val="158772225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8772225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0008-4AF8-B700-3C726472E061}"/>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0008-4AF8-B700-3C726472E061}"/>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0008-4AF8-B700-3C726472E061}"/>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0008-4AF8-B700-3C726472E061}"/>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08-4AF8-B700-3C726472E061}"/>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0008-4AF8-B700-3C726472E061}"/>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0008-4AF8-B700-3C726472E061}"/>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0008-4AF8-B700-3C726472E061}"/>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0008-4AF8-B700-3C726472E061}"/>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0008-4AF8-B700-3C726472E061}"/>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0008-4AF8-B700-3C726472E061}"/>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0008-4AF8-B700-3C726472E061}"/>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0008-4AF8-B700-3C726472E061}"/>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0008-4AF8-B700-3C726472E061}"/>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0008-4AF8-B700-3C726472E061}"/>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008-4AF8-B700-3C726472E061}"/>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0008-4AF8-B700-3C726472E061}"/>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0008-4AF8-B700-3C726472E061}"/>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0008-4AF8-B700-3C726472E061}"/>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0008-4AF8-B700-3C726472E061}"/>
            </c:ext>
          </c:extLst>
        </c:ser>
        <c:dLbls>
          <c:showLegendKey val="0"/>
          <c:showVal val="1"/>
          <c:showCatName val="0"/>
          <c:showSerName val="0"/>
          <c:showPercent val="0"/>
          <c:showBubbleSize val="0"/>
        </c:dLbls>
        <c:gapWidth val="150"/>
        <c:axId val="1587722736"/>
        <c:axId val="1"/>
      </c:barChart>
      <c:catAx>
        <c:axId val="1587722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87722736"/>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920E-4BB7-BC7D-53FAEAC8302A}"/>
            </c:ext>
          </c:extLst>
        </c:ser>
        <c:dLbls>
          <c:showLegendKey val="0"/>
          <c:showVal val="0"/>
          <c:showCatName val="0"/>
          <c:showSerName val="0"/>
          <c:showPercent val="0"/>
          <c:showBubbleSize val="0"/>
        </c:dLbls>
        <c:gapWidth val="150"/>
        <c:axId val="1587723216"/>
        <c:axId val="1"/>
      </c:barChart>
      <c:catAx>
        <c:axId val="1587723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8772321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1-A77D-48A6-B36A-0EB012431E45}"/>
            </c:ext>
          </c:extLst>
        </c:ser>
        <c:dLbls>
          <c:showLegendKey val="0"/>
          <c:showVal val="0"/>
          <c:showCatName val="0"/>
          <c:showSerName val="0"/>
          <c:showPercent val="0"/>
          <c:showBubbleSize val="0"/>
        </c:dLbls>
        <c:marker val="1"/>
        <c:smooth val="0"/>
        <c:axId val="1550369568"/>
        <c:axId val="1"/>
      </c:lineChart>
      <c:catAx>
        <c:axId val="155036956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5036956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ECFC-4F79-BA62-56470C825157}"/>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ECFC-4F79-BA62-56470C825157}"/>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ECFC-4F79-BA62-56470C825157}"/>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ECFC-4F79-BA62-56470C825157}"/>
            </c:ext>
          </c:extLst>
        </c:ser>
        <c:dLbls>
          <c:showLegendKey val="0"/>
          <c:showVal val="0"/>
          <c:showCatName val="0"/>
          <c:showSerName val="0"/>
          <c:showPercent val="0"/>
          <c:showBubbleSize val="0"/>
        </c:dLbls>
        <c:marker val="1"/>
        <c:smooth val="0"/>
        <c:axId val="1587724176"/>
        <c:axId val="1"/>
      </c:lineChart>
      <c:dateAx>
        <c:axId val="158772417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772417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5668-46E7-AA55-850346FF82A0}"/>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2-5668-46E7-AA55-850346FF82A0}"/>
            </c:ext>
          </c:extLst>
        </c:ser>
        <c:dLbls>
          <c:showLegendKey val="0"/>
          <c:showVal val="0"/>
          <c:showCatName val="0"/>
          <c:showSerName val="0"/>
          <c:showPercent val="0"/>
          <c:showBubbleSize val="0"/>
        </c:dLbls>
        <c:marker val="1"/>
        <c:smooth val="0"/>
        <c:axId val="1587724656"/>
        <c:axId val="1"/>
      </c:lineChart>
      <c:catAx>
        <c:axId val="158772465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8772465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B369-451D-BDA7-C050BADF0121}"/>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69-451D-BDA7-C050BADF0121}"/>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B369-451D-BDA7-C050BADF0121}"/>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B369-451D-BDA7-C050BADF0121}"/>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B369-451D-BDA7-C050BADF0121}"/>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B369-451D-BDA7-C050BADF0121}"/>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B369-451D-BDA7-C050BADF0121}"/>
            </c:ext>
          </c:extLst>
        </c:ser>
        <c:dLbls>
          <c:showLegendKey val="0"/>
          <c:showVal val="0"/>
          <c:showCatName val="0"/>
          <c:showSerName val="0"/>
          <c:showPercent val="0"/>
          <c:showBubbleSize val="0"/>
        </c:dLbls>
        <c:gapWidth val="0"/>
        <c:overlap val="90"/>
        <c:axId val="1587765968"/>
        <c:axId val="1"/>
      </c:barChart>
      <c:dateAx>
        <c:axId val="15877659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87765968"/>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B00F-42E6-ADD1-8C3CDF5ADF6E}"/>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0F-42E6-ADD1-8C3CDF5ADF6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B00F-42E6-ADD1-8C3CDF5ADF6E}"/>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0F-42E6-ADD1-8C3CDF5ADF6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B00F-42E6-ADD1-8C3CDF5ADF6E}"/>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0F-42E6-ADD1-8C3CDF5ADF6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B00F-42E6-ADD1-8C3CDF5ADF6E}"/>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0F-42E6-ADD1-8C3CDF5ADF6E}"/>
                </c:ext>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00F-42E6-ADD1-8C3CDF5ADF6E}"/>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B00F-42E6-ADD1-8C3CDF5ADF6E}"/>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00F-42E6-ADD1-8C3CDF5ADF6E}"/>
                </c:ext>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00F-42E6-ADD1-8C3CDF5ADF6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B00F-42E6-ADD1-8C3CDF5ADF6E}"/>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B00F-42E6-ADD1-8C3CDF5ADF6E}"/>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00F-42E6-ADD1-8C3CDF5ADF6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B00F-42E6-ADD1-8C3CDF5ADF6E}"/>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B00F-42E6-ADD1-8C3CDF5ADF6E}"/>
            </c:ext>
          </c:extLst>
        </c:ser>
        <c:dLbls>
          <c:showLegendKey val="0"/>
          <c:showVal val="1"/>
          <c:showCatName val="0"/>
          <c:showSerName val="0"/>
          <c:showPercent val="0"/>
          <c:showBubbleSize val="0"/>
        </c:dLbls>
        <c:gapWidth val="110"/>
        <c:overlap val="50"/>
        <c:axId val="1585146656"/>
        <c:axId val="1"/>
      </c:barChart>
      <c:catAx>
        <c:axId val="158514665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85146656"/>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1-EC34-43BF-AF2C-C230C5F6D46F}"/>
            </c:ext>
          </c:extLst>
        </c:ser>
        <c:dLbls>
          <c:showLegendKey val="0"/>
          <c:showVal val="0"/>
          <c:showCatName val="0"/>
          <c:showSerName val="0"/>
          <c:showPercent val="0"/>
          <c:showBubbleSize val="0"/>
        </c:dLbls>
        <c:marker val="1"/>
        <c:smooth val="0"/>
        <c:axId val="1587115792"/>
        <c:axId val="1"/>
      </c:lineChart>
      <c:catAx>
        <c:axId val="158711579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711579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6C0-4DE7-9D87-4286D6562BBE}"/>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6C0-4DE7-9D87-4286D6562BBE}"/>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6C0-4DE7-9D87-4286D6562BBE}"/>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6C0-4DE7-9D87-4286D6562BBE}"/>
                </c:ext>
              </c:extLst>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6C0-4DE7-9D87-4286D6562BBE}"/>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6C0-4DE7-9D87-4286D6562BBE}"/>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6C0-4DE7-9D87-4286D6562BBE}"/>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6C0-4DE7-9D87-4286D6562BBE}"/>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6C0-4DE7-9D87-4286D6562BBE}"/>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6C0-4DE7-9D87-4286D6562BBE}"/>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C6C0-4DE7-9D87-4286D6562BBE}"/>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6C0-4DE7-9D87-4286D6562BBE}"/>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6C0-4DE7-9D87-4286D6562BBE}"/>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6C0-4DE7-9D87-4286D6562BBE}"/>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6C0-4DE7-9D87-4286D6562BBE}"/>
                </c:ext>
              </c:extLst>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6C0-4DE7-9D87-4286D6562BBE}"/>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6C0-4DE7-9D87-4286D6562BBE}"/>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6C0-4DE7-9D87-4286D6562BBE}"/>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6C0-4DE7-9D87-4286D6562BBE}"/>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C6C0-4DE7-9D87-4286D6562BBE}"/>
            </c:ext>
          </c:extLst>
        </c:ser>
        <c:dLbls>
          <c:showLegendKey val="0"/>
          <c:showVal val="1"/>
          <c:showCatName val="0"/>
          <c:showSerName val="0"/>
          <c:showPercent val="0"/>
          <c:showBubbleSize val="0"/>
        </c:dLbls>
        <c:gapWidth val="150"/>
        <c:axId val="1587115312"/>
        <c:axId val="1"/>
      </c:barChart>
      <c:catAx>
        <c:axId val="1587115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87115312"/>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FC55-4874-8B53-085238299990}"/>
            </c:ext>
          </c:extLst>
        </c:ser>
        <c:dLbls>
          <c:showLegendKey val="0"/>
          <c:showVal val="0"/>
          <c:showCatName val="0"/>
          <c:showSerName val="0"/>
          <c:showPercent val="0"/>
          <c:showBubbleSize val="0"/>
        </c:dLbls>
        <c:gapWidth val="150"/>
        <c:axId val="1587112912"/>
        <c:axId val="1"/>
      </c:barChart>
      <c:catAx>
        <c:axId val="1587112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8711291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F970-4EF6-8115-C274F0624995}"/>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F970-4EF6-8115-C274F0624995}"/>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F970-4EF6-8115-C274F0624995}"/>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F970-4EF6-8115-C274F0624995}"/>
            </c:ext>
          </c:extLst>
        </c:ser>
        <c:dLbls>
          <c:showLegendKey val="0"/>
          <c:showVal val="0"/>
          <c:showCatName val="0"/>
          <c:showSerName val="0"/>
          <c:showPercent val="0"/>
          <c:showBubbleSize val="0"/>
        </c:dLbls>
        <c:marker val="1"/>
        <c:smooth val="0"/>
        <c:axId val="1587116752"/>
        <c:axId val="1"/>
      </c:lineChart>
      <c:dateAx>
        <c:axId val="158711675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711675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2697-4FD9-BF4A-7898B3F7BB46}"/>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2-2697-4FD9-BF4A-7898B3F7BB46}"/>
            </c:ext>
          </c:extLst>
        </c:ser>
        <c:dLbls>
          <c:showLegendKey val="0"/>
          <c:showVal val="0"/>
          <c:showCatName val="0"/>
          <c:showSerName val="0"/>
          <c:showPercent val="0"/>
          <c:showBubbleSize val="0"/>
        </c:dLbls>
        <c:marker val="1"/>
        <c:smooth val="0"/>
        <c:axId val="1587118672"/>
        <c:axId val="1"/>
      </c:lineChart>
      <c:catAx>
        <c:axId val="158711867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87118672"/>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A0E3-4EB0-B207-878CB1A55433}"/>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E3-4EB0-B207-878CB1A5543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A0E3-4EB0-B207-878CB1A55433}"/>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E3-4EB0-B207-878CB1A55433}"/>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A0E3-4EB0-B207-878CB1A55433}"/>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E3-4EB0-B207-878CB1A55433}"/>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A0E3-4EB0-B207-878CB1A55433}"/>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E3-4EB0-B207-878CB1A55433}"/>
                </c:ext>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E3-4EB0-B207-878CB1A55433}"/>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A0E3-4EB0-B207-878CB1A55433}"/>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0E3-4EB0-B207-878CB1A55433}"/>
                </c:ext>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0E3-4EB0-B207-878CB1A5543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A0E3-4EB0-B207-878CB1A55433}"/>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A0E3-4EB0-B207-878CB1A55433}"/>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0E3-4EB0-B207-878CB1A5543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A0E3-4EB0-B207-878CB1A55433}"/>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A0E3-4EB0-B207-878CB1A55433}"/>
            </c:ext>
          </c:extLst>
        </c:ser>
        <c:dLbls>
          <c:showLegendKey val="0"/>
          <c:showVal val="1"/>
          <c:showCatName val="0"/>
          <c:showSerName val="0"/>
          <c:showPercent val="0"/>
          <c:showBubbleSize val="0"/>
        </c:dLbls>
        <c:gapWidth val="110"/>
        <c:overlap val="50"/>
        <c:axId val="1463696656"/>
        <c:axId val="1"/>
      </c:barChart>
      <c:catAx>
        <c:axId val="146369665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63696656"/>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DB5-4909-B432-F696612D3B95}"/>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DB5-4909-B432-F696612D3B95}"/>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DB5-4909-B432-F696612D3B95}"/>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DB5-4909-B432-F696612D3B95}"/>
                </c:ext>
              </c:extLst>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DB5-4909-B432-F696612D3B95}"/>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DB5-4909-B432-F696612D3B95}"/>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DB5-4909-B432-F696612D3B95}"/>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DB5-4909-B432-F696612D3B95}"/>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DB5-4909-B432-F696612D3B95}"/>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DB5-4909-B432-F696612D3B95}"/>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CDB5-4909-B432-F696612D3B95}"/>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DB5-4909-B432-F696612D3B95}"/>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DB5-4909-B432-F696612D3B95}"/>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DB5-4909-B432-F696612D3B95}"/>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DB5-4909-B432-F696612D3B95}"/>
                </c:ext>
              </c:extLst>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DB5-4909-B432-F696612D3B95}"/>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DB5-4909-B432-F696612D3B95}"/>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DB5-4909-B432-F696612D3B95}"/>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DB5-4909-B432-F696612D3B95}"/>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CDB5-4909-B432-F696612D3B95}"/>
            </c:ext>
          </c:extLst>
        </c:ser>
        <c:dLbls>
          <c:showLegendKey val="0"/>
          <c:showVal val="1"/>
          <c:showCatName val="0"/>
          <c:showSerName val="0"/>
          <c:showPercent val="0"/>
          <c:showBubbleSize val="0"/>
        </c:dLbls>
        <c:gapWidth val="150"/>
        <c:axId val="1550370528"/>
        <c:axId val="1"/>
      </c:barChart>
      <c:catAx>
        <c:axId val="155037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50370528"/>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1-D643-4AD1-9580-84D742B6499E}"/>
            </c:ext>
          </c:extLst>
        </c:ser>
        <c:dLbls>
          <c:showLegendKey val="0"/>
          <c:showVal val="0"/>
          <c:showCatName val="0"/>
          <c:showSerName val="0"/>
          <c:showPercent val="0"/>
          <c:showBubbleSize val="0"/>
        </c:dLbls>
        <c:marker val="1"/>
        <c:smooth val="0"/>
        <c:axId val="1583888784"/>
        <c:axId val="1"/>
      </c:lineChart>
      <c:catAx>
        <c:axId val="158388878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388878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7A15-43AC-9CC7-E5DC577C3497}"/>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7A15-43AC-9CC7-E5DC577C3497}"/>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7A15-43AC-9CC7-E5DC577C3497}"/>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7A15-43AC-9CC7-E5DC577C3497}"/>
                </c:ext>
              </c:extLst>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15-43AC-9CC7-E5DC577C3497}"/>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7A15-43AC-9CC7-E5DC577C3497}"/>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7A15-43AC-9CC7-E5DC577C3497}"/>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7A15-43AC-9CC7-E5DC577C3497}"/>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7A15-43AC-9CC7-E5DC577C3497}"/>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7A15-43AC-9CC7-E5DC577C3497}"/>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7A15-43AC-9CC7-E5DC577C3497}"/>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7A15-43AC-9CC7-E5DC577C3497}"/>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7A15-43AC-9CC7-E5DC577C3497}"/>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7A15-43AC-9CC7-E5DC577C3497}"/>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7A15-43AC-9CC7-E5DC577C3497}"/>
                </c:ext>
              </c:extLst>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A15-43AC-9CC7-E5DC577C3497}"/>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7A15-43AC-9CC7-E5DC577C3497}"/>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7A15-43AC-9CC7-E5DC577C3497}"/>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7A15-43AC-9CC7-E5DC577C3497}"/>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7A15-43AC-9CC7-E5DC577C3497}"/>
            </c:ext>
          </c:extLst>
        </c:ser>
        <c:dLbls>
          <c:showLegendKey val="0"/>
          <c:showVal val="1"/>
          <c:showCatName val="0"/>
          <c:showSerName val="0"/>
          <c:showPercent val="0"/>
          <c:showBubbleSize val="0"/>
        </c:dLbls>
        <c:gapWidth val="150"/>
        <c:axId val="1583889744"/>
        <c:axId val="1"/>
      </c:barChart>
      <c:catAx>
        <c:axId val="1583889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83889744"/>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B9EA-417B-87D6-03F4949812C5}"/>
            </c:ext>
          </c:extLst>
        </c:ser>
        <c:dLbls>
          <c:showLegendKey val="0"/>
          <c:showVal val="0"/>
          <c:showCatName val="0"/>
          <c:showSerName val="0"/>
          <c:showPercent val="0"/>
          <c:showBubbleSize val="0"/>
        </c:dLbls>
        <c:gapWidth val="150"/>
        <c:axId val="1585151456"/>
        <c:axId val="1"/>
      </c:barChart>
      <c:catAx>
        <c:axId val="158515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8515145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AFF4-41BB-9862-C343E49813F5}"/>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AFF4-41BB-9862-C343E49813F5}"/>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AFF4-41BB-9862-C343E49813F5}"/>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AFF4-41BB-9862-C343E49813F5}"/>
            </c:ext>
          </c:extLst>
        </c:ser>
        <c:dLbls>
          <c:showLegendKey val="0"/>
          <c:showVal val="0"/>
          <c:showCatName val="0"/>
          <c:showSerName val="0"/>
          <c:showPercent val="0"/>
          <c:showBubbleSize val="0"/>
        </c:dLbls>
        <c:marker val="1"/>
        <c:smooth val="0"/>
        <c:axId val="1585148576"/>
        <c:axId val="1"/>
      </c:lineChart>
      <c:dateAx>
        <c:axId val="158514857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514857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645E-48D8-83A3-AE083F263055}"/>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2-645E-48D8-83A3-AE083F263055}"/>
            </c:ext>
          </c:extLst>
        </c:ser>
        <c:dLbls>
          <c:showLegendKey val="0"/>
          <c:showVal val="0"/>
          <c:showCatName val="0"/>
          <c:showSerName val="0"/>
          <c:showPercent val="0"/>
          <c:showBubbleSize val="0"/>
        </c:dLbls>
        <c:marker val="1"/>
        <c:smooth val="0"/>
        <c:axId val="1585150496"/>
        <c:axId val="1"/>
      </c:lineChart>
      <c:catAx>
        <c:axId val="158515049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8515049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893439018833216"/>
          <c:y val="3.4783683542455479E-2"/>
        </c:manualLayout>
      </c:layout>
      <c:overlay val="0"/>
      <c:spPr>
        <a:noFill/>
        <a:ln w="25400">
          <a:noFill/>
        </a:ln>
      </c:spPr>
    </c:title>
    <c:autoTitleDeleted val="0"/>
    <c:plotArea>
      <c:layout>
        <c:manualLayout>
          <c:layoutTarget val="inner"/>
          <c:xMode val="edge"/>
          <c:yMode val="edge"/>
          <c:x val="7.644868471828363E-2"/>
          <c:y val="0.1362360938746173"/>
          <c:w val="0.89259004860266289"/>
          <c:h val="0.68118046937308652"/>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E6A2-4F2A-9CBF-E87A0891E7B0}"/>
            </c:ext>
          </c:extLst>
        </c:ser>
        <c:dLbls>
          <c:showLegendKey val="0"/>
          <c:showVal val="0"/>
          <c:showCatName val="0"/>
          <c:showSerName val="0"/>
          <c:showPercent val="0"/>
          <c:showBubbleSize val="0"/>
        </c:dLbls>
        <c:gapWidth val="150"/>
        <c:axId val="1550372448"/>
        <c:axId val="1"/>
      </c:barChart>
      <c:catAx>
        <c:axId val="1550372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037244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2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8F81-4117-B991-1CCFDA2EF05E}"/>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8F81-4117-B991-1CCFDA2EF05E}"/>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8F81-4117-B991-1CCFDA2EF05E}"/>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8F81-4117-B991-1CCFDA2EF05E}"/>
            </c:ext>
          </c:extLst>
        </c:ser>
        <c:dLbls>
          <c:showLegendKey val="0"/>
          <c:showVal val="0"/>
          <c:showCatName val="0"/>
          <c:showSerName val="0"/>
          <c:showPercent val="0"/>
          <c:showBubbleSize val="0"/>
        </c:dLbls>
        <c:marker val="1"/>
        <c:smooth val="0"/>
        <c:axId val="1550373888"/>
        <c:axId val="1"/>
      </c:lineChart>
      <c:dateAx>
        <c:axId val="155037388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037388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3167713729569576"/>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numCache>
            </c:numRef>
          </c:cat>
          <c:val>
            <c:numRef>
              <c:f>[1]Chart!$AB$57:$AB$106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numCache>
            </c:numRef>
          </c:val>
          <c:smooth val="0"/>
          <c:extLst>
            <c:ext xmlns:c16="http://schemas.microsoft.com/office/drawing/2014/chart" uri="{C3380CC4-5D6E-409C-BE32-E72D297353CC}">
              <c16:uniqueId val="{00000000-B5D8-4707-9177-F108DF02DE57}"/>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numCache>
            </c:numRef>
          </c:cat>
          <c:val>
            <c:numRef>
              <c:f>[1]Chart!$AC$57:$AC$106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numCache>
            </c:numRef>
          </c:val>
          <c:smooth val="0"/>
          <c:extLst>
            <c:ext xmlns:c16="http://schemas.microsoft.com/office/drawing/2014/chart" uri="{C3380CC4-5D6E-409C-BE32-E72D297353CC}">
              <c16:uniqueId val="{00000002-B5D8-4707-9177-F108DF02DE57}"/>
            </c:ext>
          </c:extLst>
        </c:ser>
        <c:dLbls>
          <c:showLegendKey val="0"/>
          <c:showVal val="0"/>
          <c:showCatName val="0"/>
          <c:showSerName val="0"/>
          <c:showPercent val="0"/>
          <c:showBubbleSize val="0"/>
        </c:dLbls>
        <c:marker val="1"/>
        <c:smooth val="0"/>
        <c:axId val="1550417664"/>
        <c:axId val="1"/>
      </c:lineChart>
      <c:catAx>
        <c:axId val="155041766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5041766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28518023585853686"/>
          <c:y val="1.5528494844907452E-2"/>
        </c:manualLayout>
      </c:layout>
      <c:overlay val="0"/>
      <c:spPr>
        <a:noFill/>
        <a:ln w="25400">
          <a:noFill/>
        </a:ln>
      </c:spPr>
    </c:title>
    <c:autoTitleDeleted val="0"/>
    <c:plotArea>
      <c:layout>
        <c:manualLayout>
          <c:layoutTarget val="inner"/>
          <c:xMode val="edge"/>
          <c:yMode val="edge"/>
          <c:x val="0.12928170692253671"/>
          <c:y val="9.3170969069444706E-2"/>
          <c:w val="0.69203737235004947"/>
          <c:h val="0.7919532370902800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137783271375638"/>
                  <c:y val="0.8540672164699098"/>
                </c:manualLayout>
              </c:layout>
              <c:spPr>
                <a:noFill/>
                <a:ln w="25400">
                  <a:noFill/>
                </a:ln>
              </c:spPr>
              <c:txPr>
                <a:bodyPr/>
                <a:lstStyle/>
                <a:p>
                  <a:pPr>
                    <a:defRPr sz="5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23-4E6E-85A4-123A79B6614F}"/>
                </c:ext>
              </c:extLst>
            </c:dLbl>
            <c:spPr>
              <a:noFill/>
              <a:ln w="25400">
                <a:noFill/>
              </a:ln>
            </c:spPr>
            <c:txPr>
              <a:bodyPr wrap="square" lIns="38100" tIns="19050" rIns="38100" bIns="19050" anchor="ctr">
                <a:spAutoFit/>
              </a:bodyPr>
              <a:lstStyle/>
              <a:p>
                <a:pPr>
                  <a:defRPr sz="5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9523-4E6E-85A4-123A79B6614F}"/>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5589852893600015"/>
                  <c:y val="0.81369312987315046"/>
                </c:manualLayout>
              </c:layout>
              <c:spPr>
                <a:noFill/>
                <a:ln w="25400">
                  <a:noFill/>
                </a:ln>
              </c:spPr>
              <c:txPr>
                <a:bodyPr/>
                <a:lstStyle/>
                <a:p>
                  <a:pPr>
                    <a:defRPr sz="4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23-4E6E-85A4-123A79B6614F}"/>
                </c:ext>
              </c:extLst>
            </c:dLbl>
            <c:dLbl>
              <c:idx val="1"/>
              <c:layout>
                <c:manualLayout>
                  <c:xMode val="edge"/>
                  <c:yMode val="edge"/>
                  <c:x val="0.24335380126595146"/>
                  <c:y val="0.7857418391523171"/>
                </c:manualLayout>
              </c:layout>
              <c:spPr>
                <a:noFill/>
                <a:ln w="25400">
                  <a:noFill/>
                </a:ln>
              </c:spPr>
              <c:txPr>
                <a:bodyPr/>
                <a:lstStyle/>
                <a:p>
                  <a:pPr>
                    <a:defRPr sz="4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23-4E6E-85A4-123A79B6614F}"/>
                </c:ext>
              </c:extLst>
            </c:dLbl>
            <c:spPr>
              <a:noFill/>
              <a:ln w="25400">
                <a:noFill/>
              </a:ln>
            </c:spPr>
            <c:txPr>
              <a:bodyPr wrap="square" lIns="38100" tIns="19050" rIns="38100" bIns="19050" anchor="ctr">
                <a:spAutoFit/>
              </a:bodyPr>
              <a:lstStyle/>
              <a:p>
                <a:pPr>
                  <a:defRPr sz="4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9523-4E6E-85A4-123A79B6614F}"/>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9523-4E6E-85A4-123A79B6614F}"/>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9523-4E6E-85A4-123A79B6614F}"/>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9523-4E6E-85A4-123A79B6614F}"/>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5589852893600015"/>
                  <c:y val="0.74536775255555765"/>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23-4E6E-85A4-123A79B6614F}"/>
                </c:ext>
              </c:extLst>
            </c:dLbl>
            <c:dLbl>
              <c:idx val="1"/>
              <c:layout>
                <c:manualLayout>
                  <c:xMode val="edge"/>
                  <c:yMode val="edge"/>
                  <c:x val="0.28518023585853686"/>
                  <c:y val="0.73294495667963178"/>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23-4E6E-85A4-123A79B6614F}"/>
                </c:ext>
              </c:extLst>
            </c:dLbl>
            <c:dLbl>
              <c:idx val="2"/>
              <c:layout>
                <c:manualLayout>
                  <c:xMode val="edge"/>
                  <c:yMode val="edge"/>
                  <c:x val="0.41446194278107357"/>
                  <c:y val="0.76710764533842812"/>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23-4E6E-85A4-123A79B6614F}"/>
                </c:ext>
              </c:extLst>
            </c:dLbl>
            <c:dLbl>
              <c:idx val="3"/>
              <c:layout>
                <c:manualLayout>
                  <c:xMode val="edge"/>
                  <c:yMode val="edge"/>
                  <c:x val="0.55134845599317128"/>
                  <c:y val="0.69878226802083532"/>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523-4E6E-85A4-123A79B6614F}"/>
                </c:ext>
              </c:extLst>
            </c:dLbl>
            <c:dLbl>
              <c:idx val="4"/>
              <c:layout>
                <c:manualLayout>
                  <c:xMode val="edge"/>
                  <c:yMode val="edge"/>
                  <c:x val="0.67682775977092746"/>
                  <c:y val="0.55592011544768682"/>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23-4E6E-85A4-123A79B6614F}"/>
                </c:ext>
              </c:extLst>
            </c:dLbl>
            <c:spPr>
              <a:noFill/>
              <a:ln w="25400">
                <a:noFill/>
              </a:ln>
            </c:spPr>
            <c:txPr>
              <a:bodyPr wrap="square" lIns="38100" tIns="19050" rIns="38100" bIns="19050" anchor="ctr">
                <a:spAutoFit/>
              </a:bodyPr>
              <a:lstStyle/>
              <a:p>
                <a:pPr>
                  <a:defRPr sz="45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9523-4E6E-85A4-123A79B6614F}"/>
            </c:ext>
          </c:extLst>
        </c:ser>
        <c:dLbls>
          <c:showLegendKey val="0"/>
          <c:showVal val="0"/>
          <c:showCatName val="0"/>
          <c:showSerName val="0"/>
          <c:showPercent val="0"/>
          <c:showBubbleSize val="0"/>
        </c:dLbls>
        <c:gapWidth val="0"/>
        <c:overlap val="90"/>
        <c:axId val="1550418144"/>
        <c:axId val="1"/>
      </c:barChart>
      <c:dateAx>
        <c:axId val="15504181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Arial"/>
                <a:ea typeface="Arial"/>
                <a:cs typeface="Arial"/>
              </a:defRPr>
            </a:pPr>
            <a:endParaRPr lang="en-US"/>
          </a:p>
        </c:txPr>
        <c:crossAx val="1550418144"/>
        <c:crossesAt val="37104"/>
        <c:crossBetween val="between"/>
      </c:valAx>
      <c:spPr>
        <a:solidFill>
          <a:srgbClr val="FFFFFF"/>
        </a:solidFill>
        <a:ln w="12700">
          <a:solidFill>
            <a:srgbClr val="808080"/>
          </a:solidFill>
          <a:prstDash val="solid"/>
        </a:ln>
      </c:spPr>
    </c:plotArea>
    <c:legend>
      <c:legendPos val="r"/>
      <c:layout>
        <c:manualLayout>
          <c:xMode val="edge"/>
          <c:yMode val="edge"/>
          <c:x val="0.78329504782478121"/>
          <c:y val="0.14907355051111154"/>
          <c:w val="0.19772496352858557"/>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4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75" b="1" i="0" u="none" strike="noStrike" baseline="0">
                <a:solidFill>
                  <a:srgbClr val="000000"/>
                </a:solidFill>
                <a:latin typeface="Arial"/>
                <a:ea typeface="Arial"/>
                <a:cs typeface="Arial"/>
              </a:defRPr>
            </a:pPr>
            <a:r>
              <a:rPr lang="en-US"/>
              <a:t>Prelim to Final DPR Change</a:t>
            </a:r>
          </a:p>
        </c:rich>
      </c:tx>
      <c:layout>
        <c:manualLayout>
          <c:xMode val="edge"/>
          <c:yMode val="edge"/>
          <c:x val="0.18472024577736995"/>
          <c:y val="3.2788000680415055E-2"/>
        </c:manualLayout>
      </c:layout>
      <c:overlay val="0"/>
      <c:spPr>
        <a:noFill/>
        <a:ln w="25400">
          <a:noFill/>
        </a:ln>
      </c:spPr>
    </c:title>
    <c:autoTitleDeleted val="0"/>
    <c:plotArea>
      <c:layout>
        <c:manualLayout>
          <c:layoutTarget val="inner"/>
          <c:xMode val="edge"/>
          <c:yMode val="edge"/>
          <c:x val="0.1656112548348834"/>
          <c:y val="0.15301066984193692"/>
          <c:w val="0.36307082790724438"/>
          <c:h val="0.7923766831100304"/>
        </c:manualLayout>
      </c:layout>
      <c:barChart>
        <c:barDir val="col"/>
        <c:grouping val="stacked"/>
        <c:varyColors val="0"/>
        <c:ser>
          <c:idx val="0"/>
          <c:order val="0"/>
          <c:tx>
            <c:strRef>
              <c:f>[7]Summary!$A$8:$E$8</c:f>
              <c:strCache>
                <c:ptCount val="1"/>
                <c:pt idx="0">
                  <c:v>Broadband</c:v>
                </c:pt>
              </c:strCache>
            </c:strRef>
          </c:tx>
          <c:spPr>
            <a:solidFill>
              <a:srgbClr val="9999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2058-4EE0-A6DA-7D05C8CECDD2}"/>
            </c:ext>
          </c:extLst>
        </c:ser>
        <c:ser>
          <c:idx val="1"/>
          <c:order val="1"/>
          <c:tx>
            <c:strRef>
              <c:f>[7]Summary!$A$9:$E$9</c:f>
              <c:strCache>
                <c:ptCount val="1"/>
                <c:pt idx="0">
                  <c:v>Capital Portfolio</c:v>
                </c:pt>
              </c:strCache>
            </c:strRef>
          </c:tx>
          <c:spPr>
            <a:solidFill>
              <a:srgbClr val="993366"/>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2058-4EE0-A6DA-7D05C8CECDD2}"/>
            </c:ext>
          </c:extLst>
        </c:ser>
        <c:ser>
          <c:idx val="2"/>
          <c:order val="2"/>
          <c:tx>
            <c:strRef>
              <c:f>[7]Summary!$A$10:$E$10</c:f>
              <c:strCache>
                <c:ptCount val="1"/>
                <c:pt idx="0">
                  <c:v>Coal</c:v>
                </c:pt>
              </c:strCache>
            </c:strRef>
          </c:tx>
          <c:spPr>
            <a:solidFill>
              <a:srgbClr val="FFFF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2058-4EE0-A6DA-7D05C8CECDD2}"/>
            </c:ext>
          </c:extLst>
        </c:ser>
        <c:ser>
          <c:idx val="3"/>
          <c:order val="3"/>
          <c:tx>
            <c:strRef>
              <c:f>[7]Summary!$A$11:$E$11</c:f>
              <c:strCache>
                <c:ptCount val="1"/>
                <c:pt idx="0">
                  <c:v>Cross Commodity</c:v>
                </c:pt>
              </c:strCache>
            </c:strRef>
          </c:tx>
          <c:spPr>
            <a:solidFill>
              <a:srgbClr val="CCFF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[7]Summary!$F$11:$T$11</c:f>
              <c:numCache>
                <c:formatCode>General</c:formatCode>
                <c:ptCount val="15"/>
              </c:numCache>
            </c:numRef>
          </c:val>
          <c:extLst>
            <c:ext xmlns:c16="http://schemas.microsoft.com/office/drawing/2014/chart" uri="{C3380CC4-5D6E-409C-BE32-E72D297353CC}">
              <c16:uniqueId val="{00000003-2058-4EE0-A6DA-7D05C8CECDD2}"/>
            </c:ext>
          </c:extLst>
        </c:ser>
        <c:ser>
          <c:idx val="4"/>
          <c:order val="4"/>
          <c:tx>
            <c:strRef>
              <c:f>[7]Summary!$A$12:$E$12</c:f>
              <c:strCache>
                <c:ptCount val="1"/>
                <c:pt idx="0">
                  <c:v>Advertising</c:v>
                </c:pt>
              </c:strCache>
            </c:strRef>
          </c:tx>
          <c:spPr>
            <a:solidFill>
              <a:srgbClr val="660066"/>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2058-4EE0-A6DA-7D05C8CECDD2}"/>
            </c:ext>
          </c:extLst>
        </c:ser>
        <c:ser>
          <c:idx val="5"/>
          <c:order val="5"/>
          <c:tx>
            <c:strRef>
              <c:f>[7]Summary!$A$13:$E$13</c:f>
              <c:strCache>
                <c:ptCount val="1"/>
                <c:pt idx="0">
                  <c:v>EES/EWS</c:v>
                </c:pt>
              </c:strCache>
            </c:strRef>
          </c:tx>
          <c:spPr>
            <a:solidFill>
              <a:srgbClr val="FF8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0</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2058-4EE0-A6DA-7D05C8CECDD2}"/>
            </c:ext>
          </c:extLst>
        </c:ser>
        <c:ser>
          <c:idx val="6"/>
          <c:order val="6"/>
          <c:tx>
            <c:strRef>
              <c:f>[7]Summary!$A$14:$E$14</c:f>
              <c:strCache>
                <c:ptCount val="1"/>
                <c:pt idx="0">
                  <c:v>Freight</c:v>
                </c:pt>
              </c:strCache>
            </c:strRef>
          </c:tx>
          <c:spPr>
            <a:solidFill>
              <a:srgbClr val="0066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2058-4EE0-A6DA-7D05C8CECDD2}"/>
            </c:ext>
          </c:extLst>
        </c:ser>
        <c:ser>
          <c:idx val="7"/>
          <c:order val="7"/>
          <c:tx>
            <c:strRef>
              <c:f>[7]Summary!$A$15:$E$15</c:f>
              <c:strCache>
                <c:ptCount val="1"/>
                <c:pt idx="0">
                  <c:v>Global Products</c:v>
                </c:pt>
              </c:strCache>
            </c:strRef>
          </c:tx>
          <c:spPr>
            <a:solidFill>
              <a:srgbClr val="CCCC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[7]Summary!$F$15:$T$15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7-2058-4EE0-A6DA-7D05C8CECDD2}"/>
            </c:ext>
          </c:extLst>
        </c:ser>
        <c:ser>
          <c:idx val="8"/>
          <c:order val="8"/>
          <c:tx>
            <c:strRef>
              <c:f>[7]Summary!$A$16:$E$16</c:f>
              <c:strCache>
                <c:ptCount val="1"/>
                <c:pt idx="0">
                  <c:v>Interest Rate</c:v>
                </c:pt>
              </c:strCache>
            </c:strRef>
          </c:tx>
          <c:spPr>
            <a:solidFill>
              <a:srgbClr val="000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[7]Summary!$F$16:$T$16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8-2058-4EE0-A6DA-7D05C8CECDD2}"/>
            </c:ext>
          </c:extLst>
        </c:ser>
        <c:ser>
          <c:idx val="9"/>
          <c:order val="9"/>
          <c:tx>
            <c:strRef>
              <c:f>[7]Summary!$A$17:$E$17</c:f>
              <c:strCache>
                <c:ptCount val="1"/>
                <c:pt idx="0">
                  <c:v>LNG</c:v>
                </c:pt>
              </c:strCache>
            </c:strRef>
          </c:tx>
          <c:spPr>
            <a:solidFill>
              <a:srgbClr val="FF00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2058-4EE0-A6DA-7D05C8CECDD2}"/>
            </c:ext>
          </c:extLst>
        </c:ser>
        <c:ser>
          <c:idx val="10"/>
          <c:order val="10"/>
          <c:tx>
            <c:strRef>
              <c:f>[7]Summary!$A$18:$E$18</c:f>
              <c:strCache>
                <c:ptCount val="1"/>
                <c:pt idx="0">
                  <c:v>Lumber</c:v>
                </c:pt>
              </c:strCache>
            </c:strRef>
          </c:tx>
          <c:spPr>
            <a:solidFill>
              <a:srgbClr val="FFFF0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2058-4EE0-A6DA-7D05C8CECDD2}"/>
            </c:ext>
          </c:extLst>
        </c:ser>
        <c:ser>
          <c:idx val="11"/>
          <c:order val="11"/>
          <c:tx>
            <c:strRef>
              <c:f>[7]Summary!$A$19:$E$19</c:f>
              <c:strCache>
                <c:ptCount val="1"/>
                <c:pt idx="0">
                  <c:v>Merchant Portfolio</c:v>
                </c:pt>
              </c:strCache>
            </c:strRef>
          </c:tx>
          <c:spPr>
            <a:solidFill>
              <a:srgbClr val="00FF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2058-4EE0-A6DA-7D05C8CECDD2}"/>
            </c:ext>
          </c:extLst>
        </c:ser>
        <c:ser>
          <c:idx val="12"/>
          <c:order val="12"/>
          <c:tx>
            <c:strRef>
              <c:f>[7]Summary!$A$20:$E$20</c:f>
              <c:strCache>
                <c:ptCount val="1"/>
                <c:pt idx="0">
                  <c:v>Natural Gas</c:v>
                </c:pt>
              </c:strCache>
            </c:strRef>
          </c:tx>
          <c:spPr>
            <a:solidFill>
              <a:srgbClr val="800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[7]Summary!$F$20:$T$20</c:f>
              <c:numCache>
                <c:formatCode>General</c:formatCode>
                <c:ptCount val="15"/>
                <c:pt idx="0">
                  <c:v>0</c:v>
                </c:pt>
                <c:pt idx="1">
                  <c:v>0</c:v>
                </c:pt>
                <c:pt idx="2">
                  <c:v>0</c:v>
                </c:pt>
                <c:pt idx="3">
                  <c:v>0</c:v>
                </c:pt>
                <c:pt idx="4">
                  <c:v>0</c:v>
                </c:pt>
                <c:pt idx="5">
                  <c:v>-4715.0296499999986</c:v>
                </c:pt>
                <c:pt idx="6">
                  <c:v>0</c:v>
                </c:pt>
                <c:pt idx="7">
                  <c:v>0</c:v>
                </c:pt>
                <c:pt idx="8">
                  <c:v>0</c:v>
                </c:pt>
              </c:numCache>
            </c:numRef>
          </c:val>
          <c:extLst>
            <c:ext xmlns:c16="http://schemas.microsoft.com/office/drawing/2014/chart" uri="{C3380CC4-5D6E-409C-BE32-E72D297353CC}">
              <c16:uniqueId val="{0000000C-2058-4EE0-A6DA-7D05C8CECDD2}"/>
            </c:ext>
          </c:extLst>
        </c:ser>
        <c:ser>
          <c:idx val="13"/>
          <c:order val="13"/>
          <c:tx>
            <c:strRef>
              <c:f>[7]Summary!$A$21:$E$21</c:f>
              <c:strCache>
                <c:ptCount val="1"/>
                <c:pt idx="0">
                  <c:v>Paper</c:v>
                </c:pt>
              </c:strCache>
            </c:strRef>
          </c:tx>
          <c:spPr>
            <a:solidFill>
              <a:srgbClr val="80000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2058-4EE0-A6DA-7D05C8CECDD2}"/>
            </c:ext>
          </c:extLst>
        </c:ser>
        <c:ser>
          <c:idx val="14"/>
          <c:order val="14"/>
          <c:tx>
            <c:strRef>
              <c:f>[7]Summary!$A$22:$E$22</c:f>
              <c:strCache>
                <c:ptCount val="1"/>
                <c:pt idx="0">
                  <c:v>Power Canada</c:v>
                </c:pt>
              </c:strCache>
            </c:strRef>
          </c:tx>
          <c:spPr>
            <a:solidFill>
              <a:srgbClr val="008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[7]Summary!$F$22:$T$22</c:f>
              <c:numCache>
                <c:formatCode>General</c:formatCode>
                <c:ptCount val="15"/>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E-2058-4EE0-A6DA-7D05C8CECDD2}"/>
            </c:ext>
          </c:extLst>
        </c:ser>
        <c:ser>
          <c:idx val="15"/>
          <c:order val="15"/>
          <c:tx>
            <c:strRef>
              <c:f>[7]Summary!$A$23:$E$23</c:f>
              <c:strCache>
                <c:ptCount val="1"/>
                <c:pt idx="0">
                  <c:v>Power East</c:v>
                </c:pt>
              </c:strCache>
            </c:strRef>
          </c:tx>
          <c:spPr>
            <a:solidFill>
              <a:srgbClr val="0000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[7]Summary!$F$23:$T$23</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F-2058-4EE0-A6DA-7D05C8CECDD2}"/>
            </c:ext>
          </c:extLst>
        </c:ser>
        <c:ser>
          <c:idx val="16"/>
          <c:order val="16"/>
          <c:tx>
            <c:strRef>
              <c:f>[7]Summary!$A$24:$E$24</c:f>
              <c:strCache>
                <c:ptCount val="1"/>
                <c:pt idx="0">
                  <c:v>Power West</c:v>
                </c:pt>
              </c:strCache>
            </c:strRef>
          </c:tx>
          <c:spPr>
            <a:solidFill>
              <a:srgbClr val="00CC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2058-4EE0-A6DA-7D05C8CECDD2}"/>
            </c:ext>
          </c:extLst>
        </c:ser>
        <c:ser>
          <c:idx val="17"/>
          <c:order val="17"/>
          <c:tx>
            <c:strRef>
              <c:f>[7]Summary!$A$25:$E$25</c:f>
              <c:strCache>
                <c:ptCount val="1"/>
                <c:pt idx="0">
                  <c:v>Soft Commodities</c:v>
                </c:pt>
              </c:strCache>
            </c:strRef>
          </c:tx>
          <c:spPr>
            <a:solidFill>
              <a:srgbClr val="CCFF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2058-4EE0-A6DA-7D05C8CECDD2}"/>
            </c:ext>
          </c:extLst>
        </c:ser>
        <c:ser>
          <c:idx val="18"/>
          <c:order val="18"/>
          <c:tx>
            <c:strRef>
              <c:f>[7]Summary!$A$26:$E$26</c:f>
              <c:strCache>
                <c:ptCount val="1"/>
                <c:pt idx="0">
                  <c:v>Steel</c:v>
                </c:pt>
              </c:strCache>
            </c:strRef>
          </c:tx>
          <c:spPr>
            <a:solidFill>
              <a:srgbClr val="CCFF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2058-4EE0-A6DA-7D05C8CECDD2}"/>
            </c:ext>
          </c:extLst>
        </c:ser>
        <c:ser>
          <c:idx val="19"/>
          <c:order val="19"/>
          <c:tx>
            <c:strRef>
              <c:f>[7]Summary!$A$27:$E$27</c:f>
              <c:strCache>
                <c:ptCount val="1"/>
                <c:pt idx="0">
                  <c:v>Weather</c:v>
                </c:pt>
              </c:strCache>
            </c:strRef>
          </c:tx>
          <c:spPr>
            <a:solidFill>
              <a:srgbClr val="FFFF99"/>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2058-4EE0-A6DA-7D05C8CECDD2}"/>
            </c:ext>
          </c:extLst>
        </c:ser>
        <c:ser>
          <c:idx val="20"/>
          <c:order val="20"/>
          <c:tx>
            <c:strRef>
              <c:f>[7]Summary!$A$28:$E$28</c:f>
              <c:strCache>
                <c:ptCount val="1"/>
                <c:pt idx="0">
                  <c:v>EEL</c:v>
                </c:pt>
              </c:strCache>
            </c:strRef>
          </c:tx>
          <c:spPr>
            <a:solidFill>
              <a:srgbClr val="99CC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[7]Summary!$F$28:$T$28</c:f>
              <c:numCache>
                <c:formatCode>General</c:formatCode>
                <c:ptCount val="15"/>
                <c:pt idx="0">
                  <c:v>0</c:v>
                </c:pt>
                <c:pt idx="1">
                  <c:v>0</c:v>
                </c:pt>
                <c:pt idx="2">
                  <c:v>0</c:v>
                </c:pt>
                <c:pt idx="3">
                  <c:v>0</c:v>
                </c:pt>
                <c:pt idx="4">
                  <c:v>0</c:v>
                </c:pt>
                <c:pt idx="5">
                  <c:v>0</c:v>
                </c:pt>
                <c:pt idx="6">
                  <c:v>418.55201999999917</c:v>
                </c:pt>
                <c:pt idx="7">
                  <c:v>0</c:v>
                </c:pt>
                <c:pt idx="8">
                  <c:v>0</c:v>
                </c:pt>
              </c:numCache>
            </c:numRef>
          </c:val>
          <c:extLst>
            <c:ext xmlns:c16="http://schemas.microsoft.com/office/drawing/2014/chart" uri="{C3380CC4-5D6E-409C-BE32-E72D297353CC}">
              <c16:uniqueId val="{00000014-2058-4EE0-A6DA-7D05C8CECDD2}"/>
            </c:ext>
          </c:extLst>
        </c:ser>
        <c:ser>
          <c:idx val="21"/>
          <c:order val="21"/>
          <c:tx>
            <c:strRef>
              <c:f>[7]Summary!$A$29:$E$29</c:f>
              <c:strCache>
                <c:ptCount val="1"/>
                <c:pt idx="0">
                  <c:v>DRAM</c:v>
                </c:pt>
              </c:strCache>
            </c:strRef>
          </c:tx>
          <c:spPr>
            <a:solidFill>
              <a:srgbClr val="FF99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2058-4EE0-A6DA-7D05C8CECDD2}"/>
            </c:ext>
          </c:extLst>
        </c:ser>
        <c:ser>
          <c:idx val="22"/>
          <c:order val="22"/>
          <c:tx>
            <c:strRef>
              <c:f>[7]Summary!$A$30:$E$30</c:f>
              <c:strCache>
                <c:ptCount val="1"/>
                <c:pt idx="0">
                  <c:v>Immaterial Other</c:v>
                </c:pt>
              </c:strCache>
            </c:strRef>
          </c:tx>
          <c:spPr>
            <a:solidFill>
              <a:srgbClr val="CC99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[7]Summary!$F$30:$T$30</c:f>
              <c:numCache>
                <c:formatCode>General</c:formatCode>
                <c:ptCount val="15"/>
                <c:pt idx="5">
                  <c:v>1756.6984800000064</c:v>
                </c:pt>
                <c:pt idx="6">
                  <c:v>-993.20510000000468</c:v>
                </c:pt>
                <c:pt idx="7">
                  <c:v>153.06785000000218</c:v>
                </c:pt>
                <c:pt idx="8">
                  <c:v>0</c:v>
                </c:pt>
                <c:pt idx="9">
                  <c:v>0</c:v>
                </c:pt>
                <c:pt idx="10">
                  <c:v>-1723.377330000003</c:v>
                </c:pt>
                <c:pt idx="11">
                  <c:v>368.17946999996275</c:v>
                </c:pt>
                <c:pt idx="12">
                  <c:v>-9035.925119999989</c:v>
                </c:pt>
                <c:pt idx="13">
                  <c:v>0</c:v>
                </c:pt>
                <c:pt idx="14">
                  <c:v>1688.0161599999965</c:v>
                </c:pt>
              </c:numCache>
            </c:numRef>
          </c:val>
          <c:extLst>
            <c:ext xmlns:c16="http://schemas.microsoft.com/office/drawing/2014/chart" uri="{C3380CC4-5D6E-409C-BE32-E72D297353CC}">
              <c16:uniqueId val="{00000016-2058-4EE0-A6DA-7D05C8CECDD2}"/>
            </c:ext>
          </c:extLst>
        </c:ser>
        <c:dLbls>
          <c:showLegendKey val="0"/>
          <c:showVal val="0"/>
          <c:showCatName val="0"/>
          <c:showSerName val="0"/>
          <c:showPercent val="0"/>
          <c:showBubbleSize val="0"/>
        </c:dLbls>
        <c:gapWidth val="150"/>
        <c:overlap val="100"/>
        <c:axId val="1550418624"/>
        <c:axId val="1"/>
      </c:barChart>
      <c:dateAx>
        <c:axId val="1550418624"/>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550418624"/>
        <c:crosses val="autoZero"/>
        <c:crossBetween val="between"/>
      </c:valAx>
      <c:spPr>
        <a:solidFill>
          <a:srgbClr val="FFFFFF"/>
        </a:solidFill>
        <a:ln w="12700">
          <a:solidFill>
            <a:srgbClr val="808080"/>
          </a:solidFill>
          <a:prstDash val="solid"/>
        </a:ln>
      </c:spPr>
    </c:plotArea>
    <c:legend>
      <c:legendPos val="r"/>
      <c:layout>
        <c:manualLayout>
          <c:xMode val="edge"/>
          <c:yMode val="edge"/>
          <c:x val="0.64970569204454254"/>
          <c:y val="0.23498067154297456"/>
          <c:w val="0.29300452778479369"/>
          <c:h val="0.63116901309798978"/>
        </c:manualLayout>
      </c:layout>
      <c:overlay val="0"/>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A030-4FF2-AF68-A30AEC9E03FC}"/>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30-4FF2-AF68-A30AEC9E03FC}"/>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A030-4FF2-AF68-A30AEC9E03FC}"/>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30-4FF2-AF68-A30AEC9E03FC}"/>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A030-4FF2-AF68-A30AEC9E03FC}"/>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30-4FF2-AF68-A30AEC9E03FC}"/>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A030-4FF2-AF68-A30AEC9E03FC}"/>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30-4FF2-AF68-A30AEC9E03FC}"/>
                </c:ext>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30-4FF2-AF68-A30AEC9E03FC}"/>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A030-4FF2-AF68-A30AEC9E03FC}"/>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030-4FF2-AF68-A30AEC9E03FC}"/>
                </c:ext>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030-4FF2-AF68-A30AEC9E03FC}"/>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A030-4FF2-AF68-A30AEC9E03FC}"/>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A030-4FF2-AF68-A30AEC9E03FC}"/>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030-4FF2-AF68-A30AEC9E03FC}"/>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A030-4FF2-AF68-A30AEC9E03FC}"/>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A030-4FF2-AF68-A30AEC9E03FC}"/>
            </c:ext>
          </c:extLst>
        </c:ser>
        <c:dLbls>
          <c:showLegendKey val="0"/>
          <c:showVal val="1"/>
          <c:showCatName val="0"/>
          <c:showSerName val="0"/>
          <c:showPercent val="0"/>
          <c:showBubbleSize val="0"/>
        </c:dLbls>
        <c:gapWidth val="110"/>
        <c:overlap val="50"/>
        <c:axId val="1587768368"/>
        <c:axId val="1"/>
      </c:barChart>
      <c:catAx>
        <c:axId val="15877683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87768368"/>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a:extLst>
            <a:ext uri="{FF2B5EF4-FFF2-40B4-BE49-F238E27FC236}">
              <a16:creationId xmlns:a16="http://schemas.microsoft.com/office/drawing/2014/main" id="{2BC50919-9A8C-6B82-F2F7-2A150B8C5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a:extLst>
            <a:ext uri="{FF2B5EF4-FFF2-40B4-BE49-F238E27FC236}">
              <a16:creationId xmlns:a16="http://schemas.microsoft.com/office/drawing/2014/main" id="{68546DC4-BE05-4FA6-7863-C59B26C8A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a:extLst>
            <a:ext uri="{FF2B5EF4-FFF2-40B4-BE49-F238E27FC236}">
              <a16:creationId xmlns:a16="http://schemas.microsoft.com/office/drawing/2014/main" id="{455F76F7-B322-B20A-C776-A76D514DD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a:extLst>
            <a:ext uri="{FF2B5EF4-FFF2-40B4-BE49-F238E27FC236}">
              <a16:creationId xmlns:a16="http://schemas.microsoft.com/office/drawing/2014/main" id="{AEB3255B-CA47-1A3C-79CC-520A87FF3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a:extLst>
            <a:ext uri="{FF2B5EF4-FFF2-40B4-BE49-F238E27FC236}">
              <a16:creationId xmlns:a16="http://schemas.microsoft.com/office/drawing/2014/main" id="{CFDC286F-517D-4EA1-415C-F6F778FF0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a:extLst>
            <a:ext uri="{FF2B5EF4-FFF2-40B4-BE49-F238E27FC236}">
              <a16:creationId xmlns:a16="http://schemas.microsoft.com/office/drawing/2014/main" id="{8EB7A2C8-D81B-9E68-EA8A-0C536BE4ECC1}"/>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a:extLst>
            <a:ext uri="{FF2B5EF4-FFF2-40B4-BE49-F238E27FC236}">
              <a16:creationId xmlns:a16="http://schemas.microsoft.com/office/drawing/2014/main" id="{8A77936E-FD67-4F1C-72AD-0FB6AA1B7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a:extLst>
            <a:ext uri="{FF2B5EF4-FFF2-40B4-BE49-F238E27FC236}">
              <a16:creationId xmlns:a16="http://schemas.microsoft.com/office/drawing/2014/main" id="{FD404207-70AA-3D39-FC35-9F7F18D34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a:extLst>
            <a:ext uri="{FF2B5EF4-FFF2-40B4-BE49-F238E27FC236}">
              <a16:creationId xmlns:a16="http://schemas.microsoft.com/office/drawing/2014/main" id="{D08277DF-F218-E3AE-8090-BA63417A8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a:extLst xmlns:a="http://schemas.openxmlformats.org/drawingml/2006/main">
            <a:ext uri="{FF2B5EF4-FFF2-40B4-BE49-F238E27FC236}">
              <a16:creationId xmlns:a16="http://schemas.microsoft.com/office/drawing/2014/main" id="{565793F0-6A77-B76F-DBB6-803FA5942E23}"/>
            </a:ext>
          </a:extLst>
        </cdr:cNvPr>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a:extLst>
            <a:ext uri="{FF2B5EF4-FFF2-40B4-BE49-F238E27FC236}">
              <a16:creationId xmlns:a16="http://schemas.microsoft.com/office/drawing/2014/main" id="{08246349-018A-7690-39D8-ADCC1D3AB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a:extLst>
            <a:ext uri="{FF2B5EF4-FFF2-40B4-BE49-F238E27FC236}">
              <a16:creationId xmlns:a16="http://schemas.microsoft.com/office/drawing/2014/main" id="{B267D2E0-DFD2-0A0C-5C9A-ADCA60B87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a:extLst>
            <a:ext uri="{FF2B5EF4-FFF2-40B4-BE49-F238E27FC236}">
              <a16:creationId xmlns:a16="http://schemas.microsoft.com/office/drawing/2014/main" id="{9B504F58-BE5D-8A0D-CC72-40134195E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a:extLst>
            <a:ext uri="{FF2B5EF4-FFF2-40B4-BE49-F238E27FC236}">
              <a16:creationId xmlns:a16="http://schemas.microsoft.com/office/drawing/2014/main" id="{E98F7E94-0B75-403A-9435-AE001AE731DC}"/>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a:extLst>
            <a:ext uri="{FF2B5EF4-FFF2-40B4-BE49-F238E27FC236}">
              <a16:creationId xmlns:a16="http://schemas.microsoft.com/office/drawing/2014/main" id="{E154895A-80AD-49F8-C7B1-BBD3983F4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a:extLst>
            <a:ext uri="{FF2B5EF4-FFF2-40B4-BE49-F238E27FC236}">
              <a16:creationId xmlns:a16="http://schemas.microsoft.com/office/drawing/2014/main" id="{E1EF88FE-C1BC-DE21-456B-4EDEA828C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a:extLst>
            <a:ext uri="{FF2B5EF4-FFF2-40B4-BE49-F238E27FC236}">
              <a16:creationId xmlns:a16="http://schemas.microsoft.com/office/drawing/2014/main" id="{EE39B654-3558-EB2C-647A-BA444C2B3223}"/>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a:extLst>
            <a:ext uri="{FF2B5EF4-FFF2-40B4-BE49-F238E27FC236}">
              <a16:creationId xmlns:a16="http://schemas.microsoft.com/office/drawing/2014/main" id="{167FF247-3F2D-B066-8F8E-F84C7838A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a:extLst xmlns:a="http://schemas.openxmlformats.org/drawingml/2006/main">
            <a:ext uri="{FF2B5EF4-FFF2-40B4-BE49-F238E27FC236}">
              <a16:creationId xmlns:a16="http://schemas.microsoft.com/office/drawing/2014/main" id="{82D62988-7160-4D17-1036-B03D9196E2BB}"/>
            </a:ext>
          </a:extLst>
        </cdr:cNvPr>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3.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a:extLst xmlns:a="http://schemas.openxmlformats.org/drawingml/2006/main">
            <a:ext uri="{FF2B5EF4-FFF2-40B4-BE49-F238E27FC236}">
              <a16:creationId xmlns:a16="http://schemas.microsoft.com/office/drawing/2014/main" id="{1A83A2F1-FCFC-776C-A834-B2F790A704E3}"/>
            </a:ext>
          </a:extLst>
        </cdr:cNvPr>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a:extLst xmlns:a="http://schemas.openxmlformats.org/drawingml/2006/main">
            <a:ext uri="{FF2B5EF4-FFF2-40B4-BE49-F238E27FC236}">
              <a16:creationId xmlns:a16="http://schemas.microsoft.com/office/drawing/2014/main" id="{15DD86EC-FE30-22FB-ED65-3DD706858655}"/>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0.18139</cdr:x>
      <cdr:y>0.3511</cdr:y>
    </cdr:from>
    <cdr:to>
      <cdr:x>0.85057</cdr:x>
      <cdr:y>0.3511</cdr:y>
    </cdr:to>
    <cdr:sp macro="" textlink="">
      <cdr:nvSpPr>
        <cdr:cNvPr id="51201" name="Line 1">
          <a:extLst xmlns:a="http://schemas.openxmlformats.org/drawingml/2006/main">
            <a:ext uri="{FF2B5EF4-FFF2-40B4-BE49-F238E27FC236}">
              <a16:creationId xmlns:a16="http://schemas.microsoft.com/office/drawing/2014/main" id="{DF53F5B9-B779-332B-1355-2F2E25E7CAFD}"/>
            </a:ext>
          </a:extLst>
        </cdr:cNvPr>
        <cdr:cNvSpPr>
          <a:spLocks xmlns:a="http://schemas.openxmlformats.org/drawingml/2006/main" noChangeShapeType="1"/>
        </cdr:cNvSpPr>
      </cdr:nvSpPr>
      <cdr:spPr bwMode="auto">
        <a:xfrm xmlns:a="http://schemas.openxmlformats.org/drawingml/2006/main" flipH="1">
          <a:off x="1041552" y="1180355"/>
          <a:ext cx="383072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a:extLst>
            <a:ext uri="{FF2B5EF4-FFF2-40B4-BE49-F238E27FC236}">
              <a16:creationId xmlns:a16="http://schemas.microsoft.com/office/drawing/2014/main" id="{F62984EB-1427-12D4-1E4B-1119C425A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a:extLst>
            <a:ext uri="{FF2B5EF4-FFF2-40B4-BE49-F238E27FC236}">
              <a16:creationId xmlns:a16="http://schemas.microsoft.com/office/drawing/2014/main" id="{0376337D-2AD2-8447-13F5-C8E2B4115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a:extLst>
            <a:ext uri="{FF2B5EF4-FFF2-40B4-BE49-F238E27FC236}">
              <a16:creationId xmlns:a16="http://schemas.microsoft.com/office/drawing/2014/main" id="{14516C29-7F4B-D51C-C88E-E31A4BCF0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a:extLst>
            <a:ext uri="{FF2B5EF4-FFF2-40B4-BE49-F238E27FC236}">
              <a16:creationId xmlns:a16="http://schemas.microsoft.com/office/drawing/2014/main" id="{67DA3792-746A-C2EC-1912-67F37B3B1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a:extLst>
            <a:ext uri="{FF2B5EF4-FFF2-40B4-BE49-F238E27FC236}">
              <a16:creationId xmlns:a16="http://schemas.microsoft.com/office/drawing/2014/main" id="{94A3D476-3507-8BDC-665B-821D13FAF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a:extLst>
            <a:ext uri="{FF2B5EF4-FFF2-40B4-BE49-F238E27FC236}">
              <a16:creationId xmlns:a16="http://schemas.microsoft.com/office/drawing/2014/main" id="{0CCF62A1-869E-658D-6FBD-BC4E19497740}"/>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a:extLst>
            <a:ext uri="{FF2B5EF4-FFF2-40B4-BE49-F238E27FC236}">
              <a16:creationId xmlns:a16="http://schemas.microsoft.com/office/drawing/2014/main" id="{5C74889E-813D-5A37-CD98-5485F703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a:extLst>
            <a:ext uri="{FF2B5EF4-FFF2-40B4-BE49-F238E27FC236}">
              <a16:creationId xmlns:a16="http://schemas.microsoft.com/office/drawing/2014/main" id="{3E03D62F-B750-6CA2-E477-2476E6001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0.29559</cdr:x>
      <cdr:y>0.91684</cdr:y>
    </cdr:from>
    <cdr:to>
      <cdr:x>0.56822</cdr:x>
      <cdr:y>0.95399</cdr:y>
    </cdr:to>
    <cdr:sp macro="" textlink="">
      <cdr:nvSpPr>
        <cdr:cNvPr id="41985" name="Text Box 1">
          <a:extLst xmlns:a="http://schemas.openxmlformats.org/drawingml/2006/main">
            <a:ext uri="{FF2B5EF4-FFF2-40B4-BE49-F238E27FC236}">
              <a16:creationId xmlns:a16="http://schemas.microsoft.com/office/drawing/2014/main" id="{2330665C-8559-E742-1DC9-C85C61B77748}"/>
            </a:ext>
          </a:extLst>
        </cdr:cNvPr>
        <cdr:cNvSpPr txBox="1">
          <a:spLocks xmlns:a="http://schemas.openxmlformats.org/drawingml/2006/main" noChangeArrowheads="1"/>
        </cdr:cNvSpPr>
      </cdr:nvSpPr>
      <cdr:spPr bwMode="auto">
        <a:xfrm xmlns:a="http://schemas.openxmlformats.org/drawingml/2006/main">
          <a:off x="1531964" y="2492058"/>
          <a:ext cx="1410088" cy="10084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a:extLst xmlns:a="http://schemas.openxmlformats.org/drawingml/2006/main">
            <a:ext uri="{FF2B5EF4-FFF2-40B4-BE49-F238E27FC236}">
              <a16:creationId xmlns:a16="http://schemas.microsoft.com/office/drawing/2014/main" id="{6272D958-6B10-D8C3-F24A-B318D970A18A}"/>
            </a:ext>
          </a:extLst>
        </cdr:cNvPr>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a:extLst>
            <a:ext uri="{FF2B5EF4-FFF2-40B4-BE49-F238E27FC236}">
              <a16:creationId xmlns:a16="http://schemas.microsoft.com/office/drawing/2014/main" id="{E1DBDF39-E508-680A-B3F1-D8101BF4D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a:extLst>
            <a:ext uri="{FF2B5EF4-FFF2-40B4-BE49-F238E27FC236}">
              <a16:creationId xmlns:a16="http://schemas.microsoft.com/office/drawing/2014/main" id="{14719B10-A053-8FED-8493-8CBEBBB82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a:extLst>
            <a:ext uri="{FF2B5EF4-FFF2-40B4-BE49-F238E27FC236}">
              <a16:creationId xmlns:a16="http://schemas.microsoft.com/office/drawing/2014/main" id="{6336202C-6E55-546B-0B75-57A3BB77F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a:extLst>
            <a:ext uri="{FF2B5EF4-FFF2-40B4-BE49-F238E27FC236}">
              <a16:creationId xmlns:a16="http://schemas.microsoft.com/office/drawing/2014/main" id="{FD271221-7F3B-C880-883C-FCB447797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a:extLst>
            <a:ext uri="{FF2B5EF4-FFF2-40B4-BE49-F238E27FC236}">
              <a16:creationId xmlns:a16="http://schemas.microsoft.com/office/drawing/2014/main" id="{6B30CAA3-92F2-3285-CA14-81B07C551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a:extLst>
            <a:ext uri="{FF2B5EF4-FFF2-40B4-BE49-F238E27FC236}">
              <a16:creationId xmlns:a16="http://schemas.microsoft.com/office/drawing/2014/main" id="{C7536D1C-18B2-77DF-DF96-2BA6F232AE05}"/>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a:extLst>
            <a:ext uri="{FF2B5EF4-FFF2-40B4-BE49-F238E27FC236}">
              <a16:creationId xmlns:a16="http://schemas.microsoft.com/office/drawing/2014/main" id="{9513C3F5-3B6F-4867-1B05-06473ECA5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a:extLst>
            <a:ext uri="{FF2B5EF4-FFF2-40B4-BE49-F238E27FC236}">
              <a16:creationId xmlns:a16="http://schemas.microsoft.com/office/drawing/2014/main" id="{90CD77DB-7FFC-D6E4-49B8-437D2D010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a:extLst xmlns:a="http://schemas.openxmlformats.org/drawingml/2006/main">
            <a:ext uri="{FF2B5EF4-FFF2-40B4-BE49-F238E27FC236}">
              <a16:creationId xmlns:a16="http://schemas.microsoft.com/office/drawing/2014/main" id="{AE5E1B07-E4A9-021A-F03A-40A30803D020}"/>
            </a:ext>
          </a:extLst>
        </cdr:cNvPr>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a:extLst>
            <a:ext uri="{FF2B5EF4-FFF2-40B4-BE49-F238E27FC236}">
              <a16:creationId xmlns:a16="http://schemas.microsoft.com/office/drawing/2014/main" id="{A0034850-B816-CD56-48F9-1FFED3253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a:extLst>
            <a:ext uri="{FF2B5EF4-FFF2-40B4-BE49-F238E27FC236}">
              <a16:creationId xmlns:a16="http://schemas.microsoft.com/office/drawing/2014/main" id="{B1612CAC-2CF5-E3E6-7615-BE39719B6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a:extLst>
            <a:ext uri="{FF2B5EF4-FFF2-40B4-BE49-F238E27FC236}">
              <a16:creationId xmlns:a16="http://schemas.microsoft.com/office/drawing/2014/main" id="{5E756F7E-684C-FC75-09B8-81BA293BA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a:extLst>
            <a:ext uri="{FF2B5EF4-FFF2-40B4-BE49-F238E27FC236}">
              <a16:creationId xmlns:a16="http://schemas.microsoft.com/office/drawing/2014/main" id="{823FB14E-DEE7-26C6-11EC-CE6E8BEF1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a:extLst>
            <a:ext uri="{FF2B5EF4-FFF2-40B4-BE49-F238E27FC236}">
              <a16:creationId xmlns:a16="http://schemas.microsoft.com/office/drawing/2014/main" id="{8D86CC76-DA22-CAEB-F8D2-A684A5E88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a:extLst>
            <a:ext uri="{FF2B5EF4-FFF2-40B4-BE49-F238E27FC236}">
              <a16:creationId xmlns:a16="http://schemas.microsoft.com/office/drawing/2014/main" id="{5D14F043-290D-5B77-5F7A-8C13698D8601}"/>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a:extLst>
            <a:ext uri="{FF2B5EF4-FFF2-40B4-BE49-F238E27FC236}">
              <a16:creationId xmlns:a16="http://schemas.microsoft.com/office/drawing/2014/main" id="{C3EE5134-A14B-B4FF-1F78-2CEDCF8CF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s-Database"/>
      <sheetName val="Sept."/>
      <sheetName val="Aug"/>
      <sheetName val="Jul"/>
      <sheetName val="Jun"/>
    </sheetNames>
    <sheetDataSet>
      <sheetData sheetId="0" refreshError="1"/>
      <sheetData sheetId="1" refreshError="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0</v>
          </cell>
          <cell r="Q13">
            <v>-2878.265159999999</v>
          </cell>
          <cell r="R13">
            <v>-1702.6640000000007</v>
          </cell>
          <cell r="S13">
            <v>0</v>
          </cell>
          <cell r="T13">
            <v>-3042.1180000000013</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row>
        <row r="16">
          <cell r="A16" t="str">
            <v>Interest Rate</v>
          </cell>
          <cell r="F16">
            <v>0</v>
          </cell>
          <cell r="G16">
            <v>0</v>
          </cell>
          <cell r="H16">
            <v>0</v>
          </cell>
          <cell r="I16">
            <v>0</v>
          </cell>
          <cell r="J16">
            <v>0</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cell r="N22" t="str">
            <v xml:space="preserve"> </v>
          </cell>
        </row>
        <row r="23">
          <cell r="A23" t="str">
            <v>Power East</v>
          </cell>
          <cell r="F23" t="str">
            <v xml:space="preserve"> </v>
          </cell>
          <cell r="G23" t="str">
            <v xml:space="preserve"> </v>
          </cell>
          <cell r="H23" t="str">
            <v xml:space="preserve"> </v>
          </cell>
          <cell r="I23" t="str">
            <v xml:space="preserve"> </v>
          </cell>
          <cell r="J23" t="str">
            <v xml:space="preserve"> </v>
          </cell>
        </row>
        <row r="24">
          <cell r="A24" t="str">
            <v>Power West</v>
          </cell>
          <cell r="F24" t="str">
            <v xml:space="preserve"> </v>
          </cell>
          <cell r="G24" t="str">
            <v xml:space="preserve"> </v>
          </cell>
          <cell r="H24" t="str">
            <v xml:space="preserve"> </v>
          </cell>
          <cell r="I24" t="str">
            <v xml:space="preserve"> </v>
          </cell>
          <cell r="J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row>
        <row r="30">
          <cell r="A30" t="str">
            <v>Immaterial Other</v>
          </cell>
          <cell r="K30">
            <v>1756.6984800000064</v>
          </cell>
          <cell r="L30">
            <v>-993.20510000000468</v>
          </cell>
          <cell r="M30">
            <v>153.06785000000218</v>
          </cell>
          <cell r="N30">
            <v>0</v>
          </cell>
          <cell r="O30">
            <v>0</v>
          </cell>
          <cell r="P30">
            <v>-1723.377330000003</v>
          </cell>
          <cell r="Q30">
            <v>368.17946999996275</v>
          </cell>
          <cell r="R30">
            <v>-9035.925119999989</v>
          </cell>
          <cell r="S30">
            <v>0</v>
          </cell>
          <cell r="T30">
            <v>1688.0161599999965</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abSelected="1" topLeftCell="D90" zoomScale="80" zoomScaleNormal="100" workbookViewId="0">
      <selection activeCell="L90" sqref="L1:L65536"/>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hidden="1" customWidth="1"/>
    <col min="9" max="9" width="8.42578125" style="4" customWidth="1"/>
    <col min="10" max="10" width="11.85546875" style="4" bestFit="1" customWidth="1"/>
    <col min="11" max="11" width="14.140625" style="4" bestFit="1" customWidth="1"/>
    <col min="12" max="12" width="9.85546875" style="4" hidden="1"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c r="AC1" s="1" t="s">
        <v>371</v>
      </c>
      <c r="AD1" s="1" t="s">
        <v>425</v>
      </c>
    </row>
    <row r="2" spans="1:31" x14ac:dyDescent="0.2">
      <c r="A2" s="2" t="s">
        <v>21</v>
      </c>
      <c r="B2" s="3"/>
      <c r="H2" s="4">
        <f>1+1</f>
        <v>2</v>
      </c>
      <c r="J2" s="4">
        <f>1</f>
        <v>1</v>
      </c>
      <c r="K2" s="3"/>
      <c r="L2" s="5"/>
      <c r="M2" s="3"/>
      <c r="N2" s="3"/>
      <c r="P2" s="4">
        <v>1</v>
      </c>
      <c r="AC2" s="4">
        <f>'summary 0910'!K10</f>
        <v>1</v>
      </c>
      <c r="AD2" s="4">
        <f>'summary 0917'!K10</f>
        <v>2</v>
      </c>
    </row>
    <row r="3" spans="1:31" x14ac:dyDescent="0.2">
      <c r="A3" s="2" t="s">
        <v>22</v>
      </c>
      <c r="B3" s="5"/>
      <c r="K3" s="5"/>
      <c r="L3" s="5"/>
      <c r="M3" s="5"/>
      <c r="N3" s="6">
        <v>1</v>
      </c>
      <c r="P3" s="4">
        <v>1</v>
      </c>
      <c r="R3" s="4">
        <f>'[5]summary 0625'!K11</f>
        <v>2</v>
      </c>
      <c r="T3" s="4">
        <f>'[5]summary 0709'!K10</f>
        <v>1</v>
      </c>
    </row>
    <row r="4" spans="1:31"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c r="AC4" s="4">
        <f>'summary 0910'!K12</f>
        <v>4</v>
      </c>
      <c r="AD4" s="4">
        <f>'summary 0917'!K12</f>
        <v>6</v>
      </c>
    </row>
    <row r="5" spans="1:31"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c r="AC5" s="4">
        <f>'summary 0910'!K13</f>
        <v>3</v>
      </c>
      <c r="AD5" s="4">
        <f>'summary 0917'!K13</f>
        <v>6</v>
      </c>
    </row>
    <row r="6" spans="1:31"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c r="AC6" s="4">
        <f>'summary 0910'!K14</f>
        <v>2</v>
      </c>
    </row>
    <row r="7" spans="1:31"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c r="AC7" s="4">
        <f>'summary 0910'!K15</f>
        <v>1</v>
      </c>
    </row>
    <row r="8" spans="1:31"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31"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c r="AD9" s="4">
        <f>'summary 0917'!K17</f>
        <v>1</v>
      </c>
    </row>
    <row r="10" spans="1:31"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c r="AD10" s="4">
        <f>'summary 0917'!K18</f>
        <v>1</v>
      </c>
    </row>
    <row r="11" spans="1:31"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250</v>
      </c>
      <c r="Y15" s="4">
        <f>[6]Aug!$U$24+[6]Aug!$U$9</f>
        <v>3</v>
      </c>
      <c r="Z15" s="4">
        <f>[6]Aug!$AB$27</f>
        <v>1</v>
      </c>
      <c r="AB15" s="4">
        <f>3</f>
        <v>3</v>
      </c>
      <c r="AC15" s="4">
        <f>2</f>
        <v>2</v>
      </c>
      <c r="AD15" s="4">
        <v>3</v>
      </c>
      <c r="AE15" s="4" t="s">
        <v>250</v>
      </c>
    </row>
    <row r="16" spans="1:31" x14ac:dyDescent="0.2">
      <c r="A16" s="4" t="s">
        <v>69</v>
      </c>
      <c r="X16" s="4">
        <f>[6]Aug!$N$22+[6]Aug!$N$20+[6]Aug!$N$7+[6]Aug!$N$8</f>
        <v>14</v>
      </c>
      <c r="Y16" s="4">
        <f>[6]Aug!$U$20+[6]Aug!$U$22+[6]Aug!$U$16</f>
        <v>3</v>
      </c>
      <c r="Z16" s="4">
        <f>[6]Aug!$AB$22+[6]Aug!$AB$7+[6]Aug!$AB$8</f>
        <v>8</v>
      </c>
      <c r="AA16" s="4">
        <f>[6]Aug!$AI$16+1</f>
        <v>2</v>
      </c>
      <c r="AB16" s="4">
        <f>1+1+5+2</f>
        <v>9</v>
      </c>
      <c r="AC16" s="4">
        <f>1+4+12</f>
        <v>17</v>
      </c>
      <c r="AD16" s="4">
        <v>57</v>
      </c>
      <c r="AE16" s="4" t="s">
        <v>69</v>
      </c>
    </row>
    <row r="17" spans="1:31" x14ac:dyDescent="0.2">
      <c r="A17" s="4" t="s">
        <v>215</v>
      </c>
      <c r="AE17" s="4" t="s">
        <v>215</v>
      </c>
    </row>
    <row r="18" spans="1:31" x14ac:dyDescent="0.2">
      <c r="A18" s="4" t="s">
        <v>50</v>
      </c>
      <c r="AE18" s="4" t="s">
        <v>50</v>
      </c>
    </row>
    <row r="19" spans="1:31" x14ac:dyDescent="0.2">
      <c r="A19" s="4" t="s">
        <v>113</v>
      </c>
      <c r="AE19" s="4" t="s">
        <v>113</v>
      </c>
    </row>
    <row r="20" spans="1:31" x14ac:dyDescent="0.2">
      <c r="A20" s="4" t="s">
        <v>332</v>
      </c>
      <c r="X20" s="4">
        <f>[6]Aug!$N$21+[6]Aug!$N$15</f>
        <v>6</v>
      </c>
      <c r="Y20" s="4">
        <f>[6]Aug!$U$26+[6]Aug!$U$21</f>
        <v>7</v>
      </c>
      <c r="Z20" s="4">
        <f>[6]Aug!$AB$26+[6]Aug!$AB$21</f>
        <v>3</v>
      </c>
      <c r="AA20" s="4">
        <f>[6]Aug!$AI$26+[6]Aug!$AI$21</f>
        <v>11</v>
      </c>
      <c r="AB20" s="4">
        <f>1</f>
        <v>1</v>
      </c>
      <c r="AC20" s="4">
        <f>14+3</f>
        <v>17</v>
      </c>
      <c r="AD20" s="4">
        <v>6</v>
      </c>
      <c r="AE20" s="4" t="s">
        <v>332</v>
      </c>
    </row>
    <row r="22" spans="1:31" x14ac:dyDescent="0.2">
      <c r="A22" s="4" t="s">
        <v>329</v>
      </c>
      <c r="X22" s="4">
        <f t="shared" ref="X22:AD22" si="2">SUM(X15:X20)</f>
        <v>20</v>
      </c>
      <c r="Y22" s="4">
        <f t="shared" si="2"/>
        <v>13</v>
      </c>
      <c r="Z22" s="4">
        <f t="shared" si="2"/>
        <v>12</v>
      </c>
      <c r="AA22" s="4">
        <f t="shared" si="2"/>
        <v>13</v>
      </c>
      <c r="AB22" s="4">
        <f t="shared" si="2"/>
        <v>13</v>
      </c>
      <c r="AC22" s="4">
        <f t="shared" si="2"/>
        <v>36</v>
      </c>
      <c r="AD22" s="4">
        <f t="shared" si="2"/>
        <v>66</v>
      </c>
      <c r="AE22" s="4" t="s">
        <v>333</v>
      </c>
    </row>
    <row r="24" spans="1:31" x14ac:dyDescent="0.2">
      <c r="A24" s="4" t="s">
        <v>330</v>
      </c>
      <c r="AE24" s="4" t="s">
        <v>330</v>
      </c>
    </row>
    <row r="111" spans="1:12" x14ac:dyDescent="0.2">
      <c r="A111" s="10" t="s">
        <v>327</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32</v>
      </c>
      <c r="B113" s="11"/>
      <c r="C113" s="11"/>
      <c r="D113" s="11"/>
      <c r="E113" s="11"/>
      <c r="F113" s="12"/>
      <c r="G113" s="11"/>
      <c r="H113" s="11"/>
      <c r="I113" s="12"/>
      <c r="J113" s="12"/>
      <c r="K113" s="12"/>
      <c r="L113" s="11"/>
    </row>
    <row r="114" spans="1:12" x14ac:dyDescent="0.2">
      <c r="A114" s="11" t="s">
        <v>267</v>
      </c>
      <c r="B114" s="11"/>
      <c r="C114" s="11"/>
      <c r="D114" s="11"/>
      <c r="E114" s="11"/>
      <c r="F114" s="12"/>
      <c r="G114" s="11"/>
      <c r="H114" s="11"/>
      <c r="I114" s="12"/>
      <c r="J114" s="12"/>
      <c r="K114" s="12"/>
      <c r="L114" s="11"/>
    </row>
    <row r="115" spans="1:12" x14ac:dyDescent="0.2">
      <c r="A115" s="11" t="s">
        <v>268</v>
      </c>
      <c r="B115" s="11"/>
      <c r="C115" s="11"/>
      <c r="D115" s="11"/>
      <c r="E115" s="11"/>
      <c r="F115" s="12"/>
      <c r="G115" s="11"/>
      <c r="H115" s="11"/>
      <c r="I115" s="12"/>
      <c r="J115" s="12"/>
      <c r="K115" s="12"/>
      <c r="L115" s="11"/>
    </row>
    <row r="116" spans="1:12" x14ac:dyDescent="0.2">
      <c r="A116" s="11" t="s">
        <v>269</v>
      </c>
      <c r="B116" s="11"/>
      <c r="C116" s="11"/>
      <c r="D116" s="11"/>
      <c r="E116" s="11"/>
      <c r="F116" s="12"/>
      <c r="G116" s="11"/>
      <c r="H116" s="11"/>
      <c r="I116" s="12"/>
      <c r="J116" s="12"/>
      <c r="K116" s="12"/>
      <c r="L116" s="11"/>
    </row>
    <row r="117" spans="1:12" x14ac:dyDescent="0.2">
      <c r="A117" s="11" t="s">
        <v>270</v>
      </c>
      <c r="B117" s="11"/>
      <c r="C117" s="11"/>
      <c r="D117" s="11"/>
      <c r="E117" s="11"/>
      <c r="F117" s="12"/>
      <c r="G117" s="11"/>
      <c r="H117" s="11"/>
      <c r="I117" s="12"/>
      <c r="J117" s="12"/>
      <c r="K117" s="12"/>
      <c r="L117" s="11"/>
    </row>
    <row r="118" spans="1:12" x14ac:dyDescent="0.2">
      <c r="A118" s="11" t="s">
        <v>271</v>
      </c>
      <c r="B118" s="11"/>
      <c r="C118" s="11"/>
      <c r="D118" s="11"/>
      <c r="E118" s="11"/>
      <c r="F118" s="12"/>
      <c r="G118" s="11"/>
      <c r="H118" s="11"/>
      <c r="I118" s="12"/>
      <c r="J118" s="12"/>
      <c r="K118" s="12"/>
      <c r="L118" s="11"/>
    </row>
    <row r="119" spans="1:12" x14ac:dyDescent="0.2">
      <c r="A119" s="11" t="s">
        <v>272</v>
      </c>
      <c r="B119" s="11"/>
      <c r="C119" s="11"/>
      <c r="D119" s="11"/>
      <c r="E119" s="11"/>
      <c r="F119" s="12"/>
      <c r="G119" s="11"/>
      <c r="H119" s="11"/>
      <c r="I119" s="12"/>
      <c r="J119" s="12"/>
      <c r="K119" s="12"/>
      <c r="L119" s="11"/>
    </row>
    <row r="120" spans="1:12" x14ac:dyDescent="0.2">
      <c r="A120" s="11" t="s">
        <v>273</v>
      </c>
      <c r="B120" s="11"/>
      <c r="C120" s="11"/>
      <c r="D120" s="11"/>
      <c r="E120" s="11"/>
      <c r="F120" s="12"/>
      <c r="G120" s="11"/>
      <c r="H120" s="11"/>
      <c r="I120" s="12"/>
      <c r="J120" s="12"/>
      <c r="K120" s="12"/>
      <c r="L120" s="11"/>
    </row>
    <row r="121" spans="1:12" x14ac:dyDescent="0.2">
      <c r="A121" s="11" t="s">
        <v>274</v>
      </c>
      <c r="B121" s="11"/>
      <c r="C121" s="11"/>
      <c r="D121" s="11"/>
      <c r="E121" s="11"/>
      <c r="F121" s="12"/>
      <c r="G121" s="11"/>
      <c r="H121" s="11"/>
      <c r="I121" s="12"/>
      <c r="J121" s="12"/>
      <c r="K121" s="12"/>
      <c r="L121" s="11"/>
    </row>
    <row r="122" spans="1:12" x14ac:dyDescent="0.2">
      <c r="A122" s="11" t="s">
        <v>275</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33</v>
      </c>
      <c r="F124" s="14"/>
      <c r="G124" s="14"/>
      <c r="H124" s="14"/>
      <c r="I124" s="14" t="s">
        <v>34</v>
      </c>
      <c r="J124" s="14" t="s">
        <v>35</v>
      </c>
      <c r="K124" s="14" t="s">
        <v>36</v>
      </c>
      <c r="L124" s="14" t="s">
        <v>37</v>
      </c>
    </row>
    <row r="125" spans="1:12" x14ac:dyDescent="0.2">
      <c r="A125" s="14" t="s">
        <v>38</v>
      </c>
      <c r="B125" s="14" t="s">
        <v>39</v>
      </c>
      <c r="C125" s="14" t="s">
        <v>40</v>
      </c>
      <c r="D125" s="14" t="s">
        <v>41</v>
      </c>
      <c r="E125" s="14" t="s">
        <v>42</v>
      </c>
      <c r="F125" s="14" t="s">
        <v>32</v>
      </c>
      <c r="G125" s="14" t="s">
        <v>43</v>
      </c>
      <c r="H125" s="14" t="s">
        <v>44</v>
      </c>
      <c r="I125" s="14" t="s">
        <v>45</v>
      </c>
      <c r="J125" s="14" t="s">
        <v>46</v>
      </c>
      <c r="K125" s="14" t="s">
        <v>47</v>
      </c>
      <c r="L125" s="14" t="s">
        <v>48</v>
      </c>
    </row>
    <row r="126" spans="1:12" x14ac:dyDescent="0.2">
      <c r="A126" s="14"/>
      <c r="B126" s="14"/>
      <c r="C126" s="14"/>
      <c r="D126" s="14"/>
      <c r="E126" s="14"/>
      <c r="F126" s="14"/>
      <c r="G126" s="14"/>
      <c r="H126" s="14"/>
      <c r="I126" s="14"/>
      <c r="J126" s="14"/>
      <c r="K126" s="14"/>
      <c r="L126" s="14"/>
    </row>
    <row r="127" spans="1:12" ht="25.5" x14ac:dyDescent="0.2">
      <c r="A127" s="24">
        <v>37155</v>
      </c>
      <c r="B127" s="18" t="s">
        <v>300</v>
      </c>
      <c r="C127" s="18" t="s">
        <v>50</v>
      </c>
      <c r="D127" s="18" t="s">
        <v>135</v>
      </c>
      <c r="E127" s="18" t="s">
        <v>301</v>
      </c>
      <c r="F127" s="18" t="s">
        <v>82</v>
      </c>
      <c r="G127" s="17" t="s">
        <v>302</v>
      </c>
      <c r="H127" s="17"/>
      <c r="I127" s="18" t="s">
        <v>57</v>
      </c>
      <c r="J127" s="18" t="s">
        <v>56</v>
      </c>
      <c r="K127" s="18" t="s">
        <v>57</v>
      </c>
      <c r="L127" s="18" t="s">
        <v>278</v>
      </c>
    </row>
    <row r="128" spans="1:12" ht="63.75" x14ac:dyDescent="0.2">
      <c r="A128" s="24">
        <v>37155</v>
      </c>
      <c r="B128" s="18" t="s">
        <v>399</v>
      </c>
      <c r="C128" s="18" t="s">
        <v>50</v>
      </c>
      <c r="D128" s="18" t="s">
        <v>51</v>
      </c>
      <c r="E128" s="18" t="s">
        <v>52</v>
      </c>
      <c r="F128" s="18" t="s">
        <v>53</v>
      </c>
      <c r="G128" s="17" t="s">
        <v>400</v>
      </c>
      <c r="H128" s="18"/>
      <c r="I128" s="18" t="s">
        <v>56</v>
      </c>
      <c r="J128" s="18" t="s">
        <v>56</v>
      </c>
      <c r="K128" s="18" t="s">
        <v>57</v>
      </c>
      <c r="L128" s="18" t="s">
        <v>278</v>
      </c>
    </row>
    <row r="129" spans="1:25" ht="38.25" x14ac:dyDescent="0.2">
      <c r="A129" s="24">
        <v>37155</v>
      </c>
      <c r="B129" s="18" t="s">
        <v>401</v>
      </c>
      <c r="C129" s="18" t="s">
        <v>50</v>
      </c>
      <c r="D129" s="18" t="s">
        <v>51</v>
      </c>
      <c r="E129" s="18" t="s">
        <v>52</v>
      </c>
      <c r="F129" s="18" t="s">
        <v>53</v>
      </c>
      <c r="G129" s="17" t="s">
        <v>402</v>
      </c>
      <c r="H129" s="18"/>
      <c r="I129" s="18" t="s">
        <v>56</v>
      </c>
      <c r="J129" s="18" t="s">
        <v>56</v>
      </c>
      <c r="K129" s="18" t="s">
        <v>57</v>
      </c>
      <c r="L129" s="18" t="s">
        <v>278</v>
      </c>
    </row>
    <row r="130" spans="1:25" ht="210" customHeight="1" x14ac:dyDescent="0.2">
      <c r="A130" s="24">
        <v>37155</v>
      </c>
      <c r="B130" s="17" t="s">
        <v>403</v>
      </c>
      <c r="C130" s="18" t="s">
        <v>69</v>
      </c>
      <c r="D130" s="18" t="s">
        <v>70</v>
      </c>
      <c r="E130" s="18" t="s">
        <v>404</v>
      </c>
      <c r="F130" s="18" t="s">
        <v>77</v>
      </c>
      <c r="G130" s="17" t="s">
        <v>351</v>
      </c>
      <c r="H130" s="18"/>
      <c r="I130" s="18" t="s">
        <v>56</v>
      </c>
      <c r="J130" s="18" t="s">
        <v>56</v>
      </c>
      <c r="K130" s="18" t="s">
        <v>56</v>
      </c>
      <c r="L130" s="18" t="s">
        <v>278</v>
      </c>
    </row>
    <row r="131" spans="1:25" ht="24.75" customHeight="1" x14ac:dyDescent="0.2">
      <c r="A131" s="24">
        <v>37154</v>
      </c>
      <c r="B131" s="18" t="s">
        <v>405</v>
      </c>
      <c r="C131" s="18" t="s">
        <v>50</v>
      </c>
      <c r="D131" s="18" t="s">
        <v>133</v>
      </c>
      <c r="E131" s="18" t="s">
        <v>52</v>
      </c>
      <c r="F131" s="18" t="s">
        <v>88</v>
      </c>
      <c r="G131" s="17" t="s">
        <v>406</v>
      </c>
      <c r="H131" s="18"/>
      <c r="I131" s="18" t="s">
        <v>56</v>
      </c>
      <c r="J131" s="18" t="s">
        <v>56</v>
      </c>
      <c r="K131" s="18" t="s">
        <v>57</v>
      </c>
      <c r="L131" s="18" t="s">
        <v>278</v>
      </c>
    </row>
    <row r="132" spans="1:25" ht="38.25" x14ac:dyDescent="0.2">
      <c r="A132" s="24">
        <v>37154</v>
      </c>
      <c r="B132" s="18" t="s">
        <v>117</v>
      </c>
      <c r="C132" s="18" t="s">
        <v>50</v>
      </c>
      <c r="D132" s="18" t="s">
        <v>117</v>
      </c>
      <c r="E132" s="18" t="s">
        <v>52</v>
      </c>
      <c r="F132" s="18" t="s">
        <v>197</v>
      </c>
      <c r="G132" s="17" t="s">
        <v>407</v>
      </c>
      <c r="H132" s="18"/>
      <c r="I132" s="18" t="s">
        <v>56</v>
      </c>
      <c r="J132" s="18" t="s">
        <v>56</v>
      </c>
      <c r="K132" s="18" t="s">
        <v>57</v>
      </c>
      <c r="L132" s="18" t="s">
        <v>278</v>
      </c>
      <c r="M132" s="22"/>
      <c r="N132" s="22"/>
      <c r="O132" s="22"/>
      <c r="P132" s="22"/>
      <c r="Q132" s="22"/>
      <c r="R132" s="22"/>
      <c r="S132" s="22"/>
      <c r="T132" s="22"/>
      <c r="U132" s="22"/>
      <c r="V132" s="22"/>
      <c r="W132" s="22"/>
      <c r="X132" s="22"/>
      <c r="Y132" s="22"/>
    </row>
    <row r="133" spans="1:25" ht="51" x14ac:dyDescent="0.2">
      <c r="A133" s="24">
        <v>37154</v>
      </c>
      <c r="B133" s="17" t="s">
        <v>408</v>
      </c>
      <c r="C133" s="18" t="s">
        <v>50</v>
      </c>
      <c r="D133" s="18" t="s">
        <v>51</v>
      </c>
      <c r="E133" s="18" t="s">
        <v>52</v>
      </c>
      <c r="F133" s="18" t="s">
        <v>53</v>
      </c>
      <c r="G133" s="17" t="s">
        <v>409</v>
      </c>
      <c r="H133" s="18"/>
      <c r="I133" s="18" t="s">
        <v>56</v>
      </c>
      <c r="J133" s="18" t="s">
        <v>56</v>
      </c>
      <c r="K133" s="18" t="s">
        <v>57</v>
      </c>
      <c r="L133" s="18" t="s">
        <v>278</v>
      </c>
      <c r="M133" s="22"/>
      <c r="N133" s="22"/>
      <c r="O133" s="22"/>
      <c r="P133" s="22"/>
      <c r="Q133" s="22"/>
      <c r="R133" s="22"/>
      <c r="S133" s="22"/>
      <c r="T133" s="22"/>
      <c r="U133" s="22"/>
      <c r="V133" s="22"/>
      <c r="W133" s="22"/>
      <c r="X133" s="22"/>
      <c r="Y133" s="22"/>
    </row>
    <row r="134" spans="1:25" ht="51" x14ac:dyDescent="0.2">
      <c r="A134" s="24">
        <v>37153</v>
      </c>
      <c r="B134" s="18" t="s">
        <v>410</v>
      </c>
      <c r="C134" s="18" t="s">
        <v>50</v>
      </c>
      <c r="D134" s="18" t="s">
        <v>51</v>
      </c>
      <c r="E134" s="18" t="s">
        <v>52</v>
      </c>
      <c r="F134" s="18" t="s">
        <v>53</v>
      </c>
      <c r="G134" s="17" t="s">
        <v>411</v>
      </c>
      <c r="H134" s="18"/>
      <c r="I134" s="18" t="s">
        <v>56</v>
      </c>
      <c r="J134" s="18" t="s">
        <v>56</v>
      </c>
      <c r="K134" s="18" t="s">
        <v>57</v>
      </c>
      <c r="L134" s="18" t="s">
        <v>278</v>
      </c>
      <c r="M134" s="22"/>
      <c r="N134" s="22"/>
      <c r="O134" s="22"/>
      <c r="P134" s="22"/>
      <c r="Q134" s="22"/>
      <c r="R134" s="22"/>
      <c r="S134" s="22"/>
      <c r="T134" s="22"/>
      <c r="U134" s="22"/>
      <c r="V134" s="22"/>
      <c r="W134" s="22"/>
      <c r="X134" s="22"/>
      <c r="Y134" s="22"/>
    </row>
    <row r="135" spans="1:25" ht="55.5" customHeight="1" x14ac:dyDescent="0.2">
      <c r="A135" s="24">
        <v>37153</v>
      </c>
      <c r="B135" s="18" t="s">
        <v>240</v>
      </c>
      <c r="C135" s="18" t="s">
        <v>50</v>
      </c>
      <c r="D135" s="18" t="s">
        <v>240</v>
      </c>
      <c r="E135" s="18" t="s">
        <v>52</v>
      </c>
      <c r="F135" s="18" t="s">
        <v>53</v>
      </c>
      <c r="G135" s="17" t="s">
        <v>412</v>
      </c>
      <c r="H135" s="18"/>
      <c r="I135" s="18" t="s">
        <v>56</v>
      </c>
      <c r="J135" s="18" t="s">
        <v>56</v>
      </c>
      <c r="K135" s="18" t="s">
        <v>57</v>
      </c>
      <c r="L135" s="18" t="s">
        <v>278</v>
      </c>
      <c r="M135" s="22"/>
      <c r="N135" s="22"/>
      <c r="O135" s="22"/>
      <c r="P135" s="22"/>
      <c r="Q135" s="22"/>
      <c r="R135" s="22"/>
      <c r="S135" s="22"/>
      <c r="T135" s="22"/>
      <c r="U135" s="22"/>
      <c r="V135" s="22"/>
      <c r="W135" s="22"/>
      <c r="X135" s="22"/>
      <c r="Y135" s="22"/>
    </row>
    <row r="136" spans="1:25" ht="63.75" x14ac:dyDescent="0.2">
      <c r="A136" s="24">
        <v>37152</v>
      </c>
      <c r="B136" s="18" t="s">
        <v>413</v>
      </c>
      <c r="C136" s="18" t="s">
        <v>60</v>
      </c>
      <c r="D136" s="18" t="s">
        <v>414</v>
      </c>
      <c r="E136" s="18" t="s">
        <v>62</v>
      </c>
      <c r="F136" s="18" t="s">
        <v>77</v>
      </c>
      <c r="G136" s="17" t="s">
        <v>415</v>
      </c>
      <c r="H136" s="18"/>
      <c r="I136" s="18" t="s">
        <v>57</v>
      </c>
      <c r="J136" s="18" t="s">
        <v>57</v>
      </c>
      <c r="K136" s="18" t="s">
        <v>56</v>
      </c>
      <c r="L136" s="18" t="s">
        <v>278</v>
      </c>
      <c r="M136" s="22"/>
      <c r="N136" s="22"/>
      <c r="O136" s="22"/>
      <c r="P136" s="22"/>
      <c r="Q136" s="22"/>
      <c r="R136" s="22"/>
      <c r="S136" s="22"/>
      <c r="T136" s="22"/>
      <c r="U136" s="22"/>
      <c r="V136" s="22"/>
      <c r="W136" s="22"/>
      <c r="X136" s="22"/>
      <c r="Y136" s="22"/>
    </row>
    <row r="137" spans="1:25" x14ac:dyDescent="0.2">
      <c r="A137" s="24">
        <v>37152</v>
      </c>
      <c r="B137" s="18" t="s">
        <v>416</v>
      </c>
      <c r="C137" s="18" t="s">
        <v>69</v>
      </c>
      <c r="D137" s="18" t="s">
        <v>70</v>
      </c>
      <c r="E137" s="18" t="s">
        <v>71</v>
      </c>
      <c r="F137" s="18" t="s">
        <v>77</v>
      </c>
      <c r="G137" s="17" t="s">
        <v>417</v>
      </c>
      <c r="H137" s="18"/>
      <c r="I137" s="18" t="s">
        <v>56</v>
      </c>
      <c r="J137" s="18" t="s">
        <v>56</v>
      </c>
      <c r="K137" s="18" t="s">
        <v>56</v>
      </c>
      <c r="L137" s="18" t="s">
        <v>278</v>
      </c>
      <c r="M137" s="22"/>
      <c r="N137" s="22"/>
      <c r="O137" s="22"/>
      <c r="P137" s="22"/>
      <c r="Q137" s="22"/>
      <c r="R137" s="22"/>
      <c r="S137" s="22"/>
      <c r="T137" s="22"/>
      <c r="U137" s="22"/>
      <c r="V137" s="22"/>
      <c r="W137" s="22"/>
      <c r="X137" s="22"/>
      <c r="Y137" s="22"/>
    </row>
    <row r="138" spans="1:25" x14ac:dyDescent="0.2">
      <c r="A138" s="24">
        <v>37152</v>
      </c>
      <c r="B138" s="18" t="s">
        <v>418</v>
      </c>
      <c r="C138" s="18" t="s">
        <v>69</v>
      </c>
      <c r="D138" s="18" t="s">
        <v>419</v>
      </c>
      <c r="E138" s="18"/>
      <c r="F138" s="18" t="s">
        <v>77</v>
      </c>
      <c r="G138" s="17" t="s">
        <v>420</v>
      </c>
      <c r="H138" s="18"/>
      <c r="I138" s="18" t="s">
        <v>56</v>
      </c>
      <c r="J138" s="18" t="s">
        <v>56</v>
      </c>
      <c r="K138" s="18" t="s">
        <v>56</v>
      </c>
      <c r="L138" s="18" t="s">
        <v>278</v>
      </c>
      <c r="M138" s="22"/>
      <c r="N138" s="22"/>
      <c r="O138" s="22"/>
      <c r="P138" s="22"/>
      <c r="Q138" s="22"/>
      <c r="R138" s="22"/>
      <c r="S138" s="22"/>
      <c r="T138" s="22"/>
      <c r="U138" s="22"/>
      <c r="V138" s="22"/>
      <c r="W138" s="22"/>
      <c r="X138" s="22"/>
      <c r="Y138" s="22"/>
    </row>
    <row r="139" spans="1:25" ht="25.5" x14ac:dyDescent="0.2">
      <c r="A139" s="24">
        <v>37152</v>
      </c>
      <c r="B139" s="17" t="s">
        <v>421</v>
      </c>
      <c r="C139" s="18" t="s">
        <v>69</v>
      </c>
      <c r="D139" s="18"/>
      <c r="E139" s="18" t="s">
        <v>71</v>
      </c>
      <c r="F139" s="18" t="s">
        <v>197</v>
      </c>
      <c r="G139" s="17" t="s">
        <v>422</v>
      </c>
      <c r="H139" s="18"/>
      <c r="I139" s="18" t="s">
        <v>57</v>
      </c>
      <c r="J139" s="18" t="s">
        <v>56</v>
      </c>
      <c r="K139" s="18" t="s">
        <v>57</v>
      </c>
      <c r="L139" s="18" t="s">
        <v>278</v>
      </c>
      <c r="M139" s="22"/>
      <c r="N139" s="22"/>
      <c r="O139" s="22"/>
      <c r="P139" s="22"/>
      <c r="Q139" s="22"/>
      <c r="R139" s="22"/>
      <c r="S139" s="22"/>
      <c r="T139" s="22"/>
      <c r="U139" s="22"/>
      <c r="V139" s="22"/>
      <c r="W139" s="22"/>
      <c r="X139" s="22"/>
      <c r="Y139" s="22"/>
    </row>
    <row r="140" spans="1:25" ht="25.5" x14ac:dyDescent="0.2">
      <c r="A140" s="24">
        <v>37151</v>
      </c>
      <c r="B140" s="18" t="s">
        <v>340</v>
      </c>
      <c r="C140" s="18" t="s">
        <v>69</v>
      </c>
      <c r="D140" s="18" t="s">
        <v>70</v>
      </c>
      <c r="E140" s="18" t="s">
        <v>71</v>
      </c>
      <c r="F140" s="18" t="s">
        <v>77</v>
      </c>
      <c r="G140" s="17" t="s">
        <v>366</v>
      </c>
      <c r="H140" s="18"/>
      <c r="I140" s="18" t="s">
        <v>56</v>
      </c>
      <c r="J140" s="18" t="s">
        <v>56</v>
      </c>
      <c r="K140" s="18" t="s">
        <v>57</v>
      </c>
      <c r="L140" s="18" t="s">
        <v>278</v>
      </c>
      <c r="M140" s="22"/>
      <c r="N140" s="22"/>
      <c r="O140" s="22"/>
      <c r="P140" s="22"/>
      <c r="Q140" s="22"/>
      <c r="R140" s="22"/>
      <c r="S140" s="22"/>
      <c r="T140" s="22"/>
      <c r="U140" s="22"/>
      <c r="V140" s="22"/>
      <c r="W140" s="22"/>
      <c r="X140" s="22"/>
      <c r="Y140" s="22"/>
    </row>
    <row r="141" spans="1:25" ht="25.5" x14ac:dyDescent="0.2">
      <c r="A141" s="24">
        <v>37151</v>
      </c>
      <c r="B141" s="18" t="s">
        <v>308</v>
      </c>
      <c r="C141" s="18" t="s">
        <v>50</v>
      </c>
      <c r="D141" s="18"/>
      <c r="E141" s="18" t="s">
        <v>52</v>
      </c>
      <c r="F141" s="18" t="s">
        <v>77</v>
      </c>
      <c r="G141" s="17" t="s">
        <v>423</v>
      </c>
      <c r="H141" s="18"/>
      <c r="I141" s="18" t="s">
        <v>57</v>
      </c>
      <c r="J141" s="18" t="s">
        <v>56</v>
      </c>
      <c r="K141" s="18" t="s">
        <v>57</v>
      </c>
      <c r="L141" s="18" t="s">
        <v>278</v>
      </c>
      <c r="M141" s="22"/>
      <c r="N141" s="22"/>
      <c r="O141" s="22"/>
      <c r="P141" s="22"/>
      <c r="Q141" s="22"/>
      <c r="R141" s="22"/>
      <c r="S141" s="22"/>
      <c r="T141" s="22"/>
      <c r="U141" s="22"/>
      <c r="V141" s="22"/>
      <c r="W141" s="22"/>
      <c r="X141" s="22"/>
      <c r="Y141" s="22"/>
    </row>
    <row r="142" spans="1:25" ht="38.25" x14ac:dyDescent="0.2">
      <c r="A142" s="24">
        <v>37151</v>
      </c>
      <c r="B142" s="18" t="s">
        <v>240</v>
      </c>
      <c r="C142" s="18" t="s">
        <v>50</v>
      </c>
      <c r="D142" s="18" t="s">
        <v>240</v>
      </c>
      <c r="E142" s="18" t="s">
        <v>52</v>
      </c>
      <c r="F142" s="18" t="s">
        <v>53</v>
      </c>
      <c r="G142" s="17" t="s">
        <v>424</v>
      </c>
      <c r="H142" s="18"/>
      <c r="I142" s="18" t="s">
        <v>56</v>
      </c>
      <c r="J142" s="18" t="s">
        <v>56</v>
      </c>
      <c r="K142" s="18" t="s">
        <v>57</v>
      </c>
      <c r="L142" s="18" t="s">
        <v>278</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245</v>
      </c>
      <c r="B187" s="1" t="s">
        <v>246</v>
      </c>
      <c r="C187" s="4" t="s">
        <v>247</v>
      </c>
      <c r="D187" s="33" t="s">
        <v>248</v>
      </c>
      <c r="E187" s="33" t="s">
        <v>249</v>
      </c>
    </row>
    <row r="188" spans="1:12" x14ac:dyDescent="0.2">
      <c r="A188" s="34" t="s">
        <v>250</v>
      </c>
      <c r="B188" s="35">
        <f t="shared" ref="B188:B196" si="3">C188/$C$197</f>
        <v>0</v>
      </c>
      <c r="C188" s="5">
        <f>'summary 0917'!I24</f>
        <v>0</v>
      </c>
      <c r="D188" s="4">
        <f>33+1+1+1+1+1+8+1+1+1+2+1+2+1+1+1+2+3</f>
        <v>62</v>
      </c>
      <c r="E188" s="36">
        <f t="shared" ref="E188:E195" si="4">(C188/D188)*100</f>
        <v>0</v>
      </c>
    </row>
    <row r="189" spans="1:12" x14ac:dyDescent="0.2">
      <c r="A189" s="34" t="s">
        <v>69</v>
      </c>
      <c r="B189" s="35">
        <f t="shared" si="3"/>
        <v>0.3125</v>
      </c>
      <c r="C189" s="5">
        <f>'summary 0917'!I25</f>
        <v>5</v>
      </c>
      <c r="D189" s="4">
        <f>540+17+1+1+6+10+1+2+12+2+1+1+1+3+4+3+1+1+1+8+2+1+1+6+1+1+2+1+2+1+4+1+1+1+12+4+57</f>
        <v>714</v>
      </c>
      <c r="E189" s="36">
        <f t="shared" si="4"/>
        <v>0.70028011204481799</v>
      </c>
    </row>
    <row r="190" spans="1:12" x14ac:dyDescent="0.2">
      <c r="A190" s="34" t="s">
        <v>50</v>
      </c>
      <c r="B190" s="35">
        <f t="shared" si="3"/>
        <v>0.625</v>
      </c>
      <c r="C190" s="5">
        <f>'summary 0917'!I26</f>
        <v>10</v>
      </c>
      <c r="D190" s="4">
        <f>13+1+1+1+16+10</f>
        <v>42</v>
      </c>
      <c r="E190" s="36">
        <f t="shared" si="4"/>
        <v>23.809523809523807</v>
      </c>
    </row>
    <row r="191" spans="1:12" x14ac:dyDescent="0.2">
      <c r="A191" s="34" t="s">
        <v>251</v>
      </c>
      <c r="B191" s="35">
        <f t="shared" si="3"/>
        <v>0</v>
      </c>
      <c r="C191" s="5">
        <f>'summary 0917'!I27</f>
        <v>0</v>
      </c>
      <c r="D191" s="4">
        <f>36+1+1+2</f>
        <v>40</v>
      </c>
      <c r="E191" s="36">
        <f t="shared" si="4"/>
        <v>0</v>
      </c>
    </row>
    <row r="192" spans="1:12" x14ac:dyDescent="0.2">
      <c r="A192" s="34" t="s">
        <v>252</v>
      </c>
      <c r="B192" s="35">
        <f t="shared" si="3"/>
        <v>0</v>
      </c>
      <c r="C192" s="5">
        <f>'summary 0917'!I28</f>
        <v>0</v>
      </c>
      <c r="D192" s="4">
        <f>288+2+13+2+5+56+59+14+2+3+3+1+4+14</f>
        <v>466</v>
      </c>
      <c r="E192" s="36">
        <f t="shared" si="4"/>
        <v>0</v>
      </c>
    </row>
    <row r="193" spans="1:5" x14ac:dyDescent="0.2">
      <c r="A193" s="34" t="s">
        <v>253</v>
      </c>
      <c r="B193" s="35">
        <f t="shared" si="3"/>
        <v>6.25E-2</v>
      </c>
      <c r="C193" s="5">
        <f>'summary 0917'!I29</f>
        <v>1</v>
      </c>
      <c r="D193" s="4">
        <f>132+2+1+2+7+3+4+2+7+1+3+4</f>
        <v>168</v>
      </c>
      <c r="E193" s="36">
        <f t="shared" si="4"/>
        <v>0.59523809523809523</v>
      </c>
    </row>
    <row r="194" spans="1:5" x14ac:dyDescent="0.2">
      <c r="A194" s="34" t="s">
        <v>113</v>
      </c>
      <c r="B194" s="35">
        <f t="shared" si="3"/>
        <v>0</v>
      </c>
      <c r="C194" s="5">
        <f>'summary 0917'!I30</f>
        <v>0</v>
      </c>
      <c r="D194" s="4">
        <v>9</v>
      </c>
      <c r="E194" s="36">
        <f t="shared" si="4"/>
        <v>0</v>
      </c>
    </row>
    <row r="195" spans="1:5" x14ac:dyDescent="0.2">
      <c r="A195" s="34" t="s">
        <v>215</v>
      </c>
      <c r="B195" s="35">
        <f t="shared" si="3"/>
        <v>0</v>
      </c>
      <c r="C195" s="5">
        <f>'summary 0917'!I31</f>
        <v>0</v>
      </c>
      <c r="D195" s="4">
        <f>10+5+2</f>
        <v>17</v>
      </c>
      <c r="E195" s="36">
        <f t="shared" si="4"/>
        <v>0</v>
      </c>
    </row>
    <row r="196" spans="1:5" x14ac:dyDescent="0.2">
      <c r="A196" s="37" t="s">
        <v>254</v>
      </c>
      <c r="B196" s="35">
        <f t="shared" si="3"/>
        <v>0</v>
      </c>
      <c r="C196" s="5">
        <f>'summary 0917'!I32</f>
        <v>0</v>
      </c>
    </row>
    <row r="197" spans="1:5" x14ac:dyDescent="0.2">
      <c r="A197" s="37" t="s">
        <v>255</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256</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4</f>
        <v>4</v>
      </c>
    </row>
    <row r="13" spans="1:11" x14ac:dyDescent="0.2">
      <c r="A13" s="6" t="s">
        <v>53</v>
      </c>
      <c r="B13" s="7"/>
      <c r="C13" s="7" t="s">
        <v>261</v>
      </c>
      <c r="D13" s="7"/>
      <c r="E13" s="7"/>
      <c r="F13" s="7"/>
      <c r="G13" s="7"/>
      <c r="H13" s="7"/>
      <c r="I13" s="7"/>
      <c r="J13" s="7"/>
      <c r="K13" s="7">
        <f>3</f>
        <v>3</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f>2+1</f>
        <v>3</v>
      </c>
    </row>
    <row r="17" spans="1:11" x14ac:dyDescent="0.2">
      <c r="A17" s="6" t="s">
        <v>82</v>
      </c>
      <c r="B17" s="7"/>
      <c r="C17" s="7" t="s">
        <v>28</v>
      </c>
      <c r="D17" s="7"/>
      <c r="E17" s="7"/>
      <c r="F17" s="7"/>
      <c r="G17" s="7"/>
      <c r="H17" s="7"/>
      <c r="I17" s="7"/>
      <c r="J17" s="7"/>
      <c r="K17" s="7">
        <f>3</f>
        <v>3</v>
      </c>
    </row>
    <row r="18" spans="1:11" x14ac:dyDescent="0.2">
      <c r="A18" s="6" t="s">
        <v>88</v>
      </c>
      <c r="B18" s="7"/>
      <c r="C18" s="7" t="s">
        <v>29</v>
      </c>
      <c r="D18" s="7"/>
      <c r="E18" s="7"/>
      <c r="F18" s="7"/>
      <c r="G18" s="7"/>
      <c r="H18" s="7"/>
      <c r="I18" s="7"/>
      <c r="J18" s="7"/>
      <c r="K18" s="47">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c r="J24" s="31"/>
      <c r="K24" s="31"/>
    </row>
    <row r="25" spans="1:11" x14ac:dyDescent="0.2">
      <c r="A25" s="29" t="s">
        <v>69</v>
      </c>
      <c r="B25" s="17"/>
      <c r="C25" s="17"/>
      <c r="D25" s="32"/>
      <c r="E25" s="31"/>
      <c r="F25" s="32"/>
      <c r="G25" s="32"/>
      <c r="H25" s="31"/>
      <c r="I25" s="5">
        <f>1+1</f>
        <v>2</v>
      </c>
      <c r="J25" s="31"/>
      <c r="K25" s="49"/>
    </row>
    <row r="26" spans="1:11" x14ac:dyDescent="0.2">
      <c r="A26" s="29" t="s">
        <v>50</v>
      </c>
      <c r="B26" s="17"/>
      <c r="C26" s="17"/>
      <c r="D26" s="32"/>
      <c r="E26" s="31"/>
      <c r="F26" s="32"/>
      <c r="G26" s="32"/>
      <c r="H26" s="31"/>
      <c r="I26" s="5">
        <f>5</f>
        <v>5</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2+1</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f>
        <v>1</v>
      </c>
      <c r="J30" s="31"/>
      <c r="K30" s="31"/>
    </row>
    <row r="31" spans="1:11" x14ac:dyDescent="0.2">
      <c r="A31" s="29" t="s">
        <v>215</v>
      </c>
      <c r="B31" s="17"/>
      <c r="C31" s="17"/>
      <c r="D31" s="32"/>
      <c r="E31" s="31"/>
      <c r="F31" s="32"/>
      <c r="G31" s="32"/>
      <c r="H31" s="31"/>
      <c r="I31" s="5">
        <f>1+1</f>
        <v>2</v>
      </c>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f>2</f>
        <v>2</v>
      </c>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6</f>
        <v>6</v>
      </c>
    </row>
    <row r="13" spans="1:11" x14ac:dyDescent="0.2">
      <c r="A13" s="6" t="s">
        <v>53</v>
      </c>
      <c r="B13" s="7"/>
      <c r="C13" s="7" t="s">
        <v>261</v>
      </c>
      <c r="D13" s="7"/>
      <c r="E13" s="7"/>
      <c r="F13" s="7"/>
      <c r="G13" s="7"/>
      <c r="H13" s="7"/>
      <c r="I13" s="7"/>
      <c r="J13" s="7"/>
      <c r="K13" s="7">
        <f>6</f>
        <v>6</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f>1</f>
        <v>1</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c r="J24" s="31"/>
      <c r="K24" s="31"/>
    </row>
    <row r="25" spans="1:11" x14ac:dyDescent="0.2">
      <c r="A25" s="29" t="s">
        <v>69</v>
      </c>
      <c r="B25" s="17"/>
      <c r="C25" s="17"/>
      <c r="D25" s="32"/>
      <c r="E25" s="31"/>
      <c r="F25" s="32"/>
      <c r="G25" s="32"/>
      <c r="H25" s="31"/>
      <c r="I25" s="6">
        <f>1+1+1+1+1</f>
        <v>5</v>
      </c>
      <c r="J25" s="31"/>
      <c r="K25" s="49"/>
    </row>
    <row r="26" spans="1:11" x14ac:dyDescent="0.2">
      <c r="A26" s="29" t="s">
        <v>50</v>
      </c>
      <c r="B26" s="17"/>
      <c r="C26" s="17"/>
      <c r="D26" s="32"/>
      <c r="E26" s="31"/>
      <c r="F26" s="32"/>
      <c r="G26" s="32"/>
      <c r="H26" s="31"/>
      <c r="I26" s="6">
        <f>1+1+1+1+1+1+1+1+1+1</f>
        <v>10</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c r="J28" s="31"/>
      <c r="K28" s="31"/>
    </row>
    <row r="29" spans="1:11" x14ac:dyDescent="0.2">
      <c r="A29" s="29" t="s">
        <v>253</v>
      </c>
      <c r="B29" s="17"/>
      <c r="C29" s="17"/>
      <c r="D29" s="32"/>
      <c r="E29" s="31"/>
      <c r="F29" s="32"/>
      <c r="G29" s="32"/>
      <c r="H29" s="31"/>
      <c r="I29" s="6">
        <f>1</f>
        <v>1</v>
      </c>
      <c r="J29" s="31"/>
      <c r="K29" s="32"/>
    </row>
    <row r="30" spans="1:11" x14ac:dyDescent="0.2">
      <c r="A30" s="29" t="s">
        <v>113</v>
      </c>
      <c r="B30" s="17"/>
      <c r="C30" s="17"/>
      <c r="D30" s="32"/>
      <c r="E30" s="31"/>
      <c r="F30" s="32"/>
      <c r="G30" s="32"/>
      <c r="H30" s="31"/>
      <c r="I30" s="6"/>
      <c r="J30" s="31"/>
      <c r="K30" s="31"/>
    </row>
    <row r="31" spans="1:11" x14ac:dyDescent="0.2">
      <c r="A31" s="29" t="s">
        <v>215</v>
      </c>
      <c r="B31" s="17"/>
      <c r="C31" s="17"/>
      <c r="D31" s="32"/>
      <c r="E31" s="31"/>
      <c r="F31" s="32"/>
      <c r="G31" s="32"/>
      <c r="H31" s="31"/>
      <c r="I31" s="6"/>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c r="AC1" s="1" t="s">
        <v>371</v>
      </c>
    </row>
    <row r="2" spans="1:30" x14ac:dyDescent="0.2">
      <c r="A2" s="2" t="s">
        <v>21</v>
      </c>
      <c r="B2" s="3"/>
      <c r="H2" s="4">
        <f>1+1</f>
        <v>2</v>
      </c>
      <c r="J2" s="4">
        <f>1</f>
        <v>1</v>
      </c>
      <c r="K2" s="3"/>
      <c r="L2" s="5"/>
      <c r="M2" s="3"/>
      <c r="N2" s="3"/>
      <c r="P2" s="4">
        <v>1</v>
      </c>
      <c r="AC2" s="4">
        <f>'summary 0910'!K10</f>
        <v>1</v>
      </c>
    </row>
    <row r="3" spans="1:30" x14ac:dyDescent="0.2">
      <c r="A3" s="2" t="s">
        <v>22</v>
      </c>
      <c r="B3" s="5"/>
      <c r="K3" s="5"/>
      <c r="L3" s="5"/>
      <c r="M3" s="5"/>
      <c r="N3" s="6">
        <v>1</v>
      </c>
      <c r="P3" s="4">
        <v>1</v>
      </c>
      <c r="R3" s="4">
        <f>'[5]summary 0625'!K11</f>
        <v>2</v>
      </c>
      <c r="T3" s="4">
        <f>'[5]summary 0709'!K10</f>
        <v>1</v>
      </c>
    </row>
    <row r="4" spans="1:30"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c r="AC4" s="4">
        <f>'summary 0910'!K12</f>
        <v>4</v>
      </c>
    </row>
    <row r="5" spans="1:30"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c r="AC5" s="4">
        <f>'summary 0910'!K13</f>
        <v>3</v>
      </c>
    </row>
    <row r="6" spans="1:30"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c r="AC6" s="4">
        <f>'summary 0910'!K14</f>
        <v>2</v>
      </c>
    </row>
    <row r="7" spans="1:30"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c r="AC7" s="4">
        <f>'summary 0910'!K15</f>
        <v>1</v>
      </c>
    </row>
    <row r="8" spans="1:30"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30"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30"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30"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250</v>
      </c>
      <c r="Y15" s="4">
        <f>[6]Aug!$U$24+[6]Aug!$U$9</f>
        <v>3</v>
      </c>
      <c r="Z15" s="4">
        <f>[6]Aug!$AB$27</f>
        <v>1</v>
      </c>
      <c r="AB15" s="4">
        <f>3</f>
        <v>3</v>
      </c>
      <c r="AC15" s="4">
        <f>2</f>
        <v>2</v>
      </c>
      <c r="AD15" s="4" t="s">
        <v>250</v>
      </c>
    </row>
    <row r="16" spans="1:30" x14ac:dyDescent="0.2">
      <c r="A16" s="4" t="s">
        <v>69</v>
      </c>
      <c r="X16" s="4">
        <f>[6]Aug!$N$22+[6]Aug!$N$20+[6]Aug!$N$7+[6]Aug!$N$8</f>
        <v>14</v>
      </c>
      <c r="Y16" s="4">
        <f>[6]Aug!$U$20+[6]Aug!$U$22+[6]Aug!$U$16</f>
        <v>3</v>
      </c>
      <c r="Z16" s="4">
        <f>[6]Aug!$AB$22+[6]Aug!$AB$7+[6]Aug!$AB$8</f>
        <v>8</v>
      </c>
      <c r="AA16" s="4">
        <f>[6]Aug!$AI$16+1</f>
        <v>2</v>
      </c>
      <c r="AB16" s="4">
        <f>1+1+5+2</f>
        <v>9</v>
      </c>
      <c r="AC16" s="4">
        <f>1+4+12</f>
        <v>17</v>
      </c>
      <c r="AD16" s="4" t="s">
        <v>69</v>
      </c>
    </row>
    <row r="17" spans="1:30" x14ac:dyDescent="0.2">
      <c r="A17" s="4" t="s">
        <v>215</v>
      </c>
      <c r="AD17" s="4" t="s">
        <v>215</v>
      </c>
    </row>
    <row r="18" spans="1:30" x14ac:dyDescent="0.2">
      <c r="A18" s="4" t="s">
        <v>50</v>
      </c>
      <c r="AD18" s="4" t="s">
        <v>50</v>
      </c>
    </row>
    <row r="19" spans="1:30" x14ac:dyDescent="0.2">
      <c r="A19" s="4" t="s">
        <v>113</v>
      </c>
      <c r="AD19" s="4" t="s">
        <v>113</v>
      </c>
    </row>
    <row r="20" spans="1:30" x14ac:dyDescent="0.2">
      <c r="A20" s="4" t="s">
        <v>332</v>
      </c>
      <c r="X20" s="4">
        <f>[6]Aug!$N$21+[6]Aug!$N$15</f>
        <v>6</v>
      </c>
      <c r="Y20" s="4">
        <f>[6]Aug!$U$26+[6]Aug!$U$21</f>
        <v>7</v>
      </c>
      <c r="Z20" s="4">
        <f>[6]Aug!$AB$26+[6]Aug!$AB$21</f>
        <v>3</v>
      </c>
      <c r="AA20" s="4">
        <f>[6]Aug!$AI$26+[6]Aug!$AI$21</f>
        <v>11</v>
      </c>
      <c r="AB20" s="4">
        <f>1</f>
        <v>1</v>
      </c>
      <c r="AC20" s="4">
        <f>14+3</f>
        <v>17</v>
      </c>
      <c r="AD20" s="4" t="s">
        <v>332</v>
      </c>
    </row>
    <row r="22" spans="1:30" x14ac:dyDescent="0.2">
      <c r="A22" s="4" t="s">
        <v>329</v>
      </c>
      <c r="X22" s="4">
        <f t="shared" ref="X22:AC22" si="2">SUM(X15:X20)</f>
        <v>20</v>
      </c>
      <c r="Y22" s="4">
        <f t="shared" si="2"/>
        <v>13</v>
      </c>
      <c r="Z22" s="4">
        <f t="shared" si="2"/>
        <v>12</v>
      </c>
      <c r="AA22" s="4">
        <f t="shared" si="2"/>
        <v>13</v>
      </c>
      <c r="AB22" s="4">
        <f t="shared" si="2"/>
        <v>13</v>
      </c>
      <c r="AC22" s="4">
        <f t="shared" si="2"/>
        <v>36</v>
      </c>
      <c r="AD22" s="4" t="s">
        <v>333</v>
      </c>
    </row>
    <row r="24" spans="1:30" x14ac:dyDescent="0.2">
      <c r="A24" s="4" t="s">
        <v>330</v>
      </c>
      <c r="AD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114.75" x14ac:dyDescent="0.2">
      <c r="A114" s="24">
        <v>37148</v>
      </c>
      <c r="B114" s="17" t="s">
        <v>372</v>
      </c>
      <c r="C114" s="18" t="s">
        <v>69</v>
      </c>
      <c r="D114" s="18" t="s">
        <v>282</v>
      </c>
      <c r="E114" s="18" t="s">
        <v>71</v>
      </c>
      <c r="F114" s="18" t="s">
        <v>63</v>
      </c>
      <c r="G114" s="17" t="s">
        <v>373</v>
      </c>
      <c r="H114" s="18"/>
      <c r="I114" s="18" t="s">
        <v>57</v>
      </c>
      <c r="J114" s="18" t="s">
        <v>56</v>
      </c>
      <c r="K114" s="18" t="s">
        <v>56</v>
      </c>
      <c r="L114" s="16" t="s">
        <v>278</v>
      </c>
    </row>
    <row r="115" spans="1:25" ht="38.25" x14ac:dyDescent="0.2">
      <c r="A115" s="24">
        <v>37148</v>
      </c>
      <c r="B115" s="18" t="s">
        <v>374</v>
      </c>
      <c r="C115" s="18" t="s">
        <v>250</v>
      </c>
      <c r="D115" s="18" t="s">
        <v>375</v>
      </c>
      <c r="E115" s="18" t="s">
        <v>376</v>
      </c>
      <c r="F115" s="18" t="s">
        <v>77</v>
      </c>
      <c r="G115" s="17" t="s">
        <v>377</v>
      </c>
      <c r="H115" s="18"/>
      <c r="I115" s="18" t="s">
        <v>57</v>
      </c>
      <c r="J115" s="18" t="s">
        <v>56</v>
      </c>
      <c r="K115" s="18" t="s">
        <v>57</v>
      </c>
      <c r="L115" s="16" t="s">
        <v>278</v>
      </c>
    </row>
    <row r="116" spans="1:25" ht="25.5" x14ac:dyDescent="0.2">
      <c r="A116" s="24">
        <v>37148</v>
      </c>
      <c r="B116" s="18" t="s">
        <v>290</v>
      </c>
      <c r="C116" s="18" t="s">
        <v>250</v>
      </c>
      <c r="D116" s="18" t="s">
        <v>291</v>
      </c>
      <c r="E116" s="18" t="s">
        <v>292</v>
      </c>
      <c r="F116" s="18" t="s">
        <v>197</v>
      </c>
      <c r="G116" s="17" t="s">
        <v>378</v>
      </c>
      <c r="H116" s="18"/>
      <c r="I116" s="18" t="s">
        <v>56</v>
      </c>
      <c r="J116" s="18" t="s">
        <v>56</v>
      </c>
      <c r="K116" s="18" t="s">
        <v>56</v>
      </c>
      <c r="L116" s="16" t="s">
        <v>278</v>
      </c>
    </row>
    <row r="117" spans="1:25" ht="63.75" x14ac:dyDescent="0.2">
      <c r="A117" s="24">
        <v>37148</v>
      </c>
      <c r="B117" s="17" t="s">
        <v>379</v>
      </c>
      <c r="C117" s="18" t="s">
        <v>113</v>
      </c>
      <c r="D117" s="18" t="s">
        <v>320</v>
      </c>
      <c r="E117" s="18" t="s">
        <v>115</v>
      </c>
      <c r="F117" s="18" t="s">
        <v>77</v>
      </c>
      <c r="G117" s="17" t="s">
        <v>380</v>
      </c>
      <c r="H117" s="18"/>
      <c r="I117" s="18" t="s">
        <v>56</v>
      </c>
      <c r="J117" s="18" t="s">
        <v>57</v>
      </c>
      <c r="K117" s="18" t="s">
        <v>57</v>
      </c>
      <c r="L117" s="16" t="s">
        <v>278</v>
      </c>
    </row>
    <row r="118" spans="1:25" ht="24.75" customHeight="1" x14ac:dyDescent="0.2">
      <c r="A118" s="24">
        <v>37148</v>
      </c>
      <c r="B118" s="18" t="s">
        <v>381</v>
      </c>
      <c r="C118" s="18"/>
      <c r="D118" s="18"/>
      <c r="E118" s="18" t="s">
        <v>382</v>
      </c>
      <c r="F118" s="18" t="s">
        <v>183</v>
      </c>
      <c r="G118" s="17" t="s">
        <v>383</v>
      </c>
      <c r="H118" s="18"/>
      <c r="I118" s="18" t="s">
        <v>56</v>
      </c>
      <c r="J118" s="18" t="s">
        <v>57</v>
      </c>
      <c r="K118" s="18" t="s">
        <v>57</v>
      </c>
      <c r="L118" s="16" t="s">
        <v>278</v>
      </c>
    </row>
    <row r="119" spans="1:25" ht="25.5" x14ac:dyDescent="0.2">
      <c r="A119" s="24">
        <v>37148</v>
      </c>
      <c r="B119" s="17" t="s">
        <v>384</v>
      </c>
      <c r="C119" s="18" t="s">
        <v>69</v>
      </c>
      <c r="D119" s="18" t="s">
        <v>385</v>
      </c>
      <c r="E119" s="18" t="s">
        <v>386</v>
      </c>
      <c r="F119" s="18" t="s">
        <v>77</v>
      </c>
      <c r="G119" s="17" t="s">
        <v>387</v>
      </c>
      <c r="H119" s="17"/>
      <c r="I119" s="18" t="s">
        <v>56</v>
      </c>
      <c r="J119" s="18" t="s">
        <v>56</v>
      </c>
      <c r="K119" s="18" t="s">
        <v>56</v>
      </c>
      <c r="L119" s="18" t="s">
        <v>278</v>
      </c>
      <c r="M119" s="22"/>
      <c r="N119" s="22"/>
      <c r="O119" s="22"/>
      <c r="P119" s="22"/>
      <c r="Q119" s="22"/>
      <c r="R119" s="22"/>
      <c r="S119" s="22"/>
      <c r="T119" s="22"/>
      <c r="U119" s="22"/>
      <c r="V119" s="22"/>
      <c r="W119" s="22"/>
      <c r="X119" s="22"/>
      <c r="Y119" s="22"/>
    </row>
    <row r="120" spans="1:25" ht="25.5" x14ac:dyDescent="0.2">
      <c r="A120" s="24">
        <v>37147</v>
      </c>
      <c r="B120" s="17" t="s">
        <v>388</v>
      </c>
      <c r="C120" s="18" t="s">
        <v>60</v>
      </c>
      <c r="D120" s="18" t="s">
        <v>389</v>
      </c>
      <c r="E120" s="18" t="s">
        <v>390</v>
      </c>
      <c r="F120" s="18" t="s">
        <v>77</v>
      </c>
      <c r="G120" s="17" t="s">
        <v>391</v>
      </c>
      <c r="H120" s="17"/>
      <c r="I120" s="18" t="s">
        <v>56</v>
      </c>
      <c r="J120" s="18" t="s">
        <v>57</v>
      </c>
      <c r="K120" s="18" t="s">
        <v>57</v>
      </c>
      <c r="L120" s="18" t="s">
        <v>278</v>
      </c>
      <c r="M120" s="22"/>
      <c r="N120" s="22"/>
      <c r="O120" s="22"/>
      <c r="P120" s="22"/>
      <c r="Q120" s="22"/>
      <c r="R120" s="22"/>
      <c r="S120" s="22"/>
      <c r="T120" s="22"/>
      <c r="U120" s="22"/>
      <c r="V120" s="22"/>
      <c r="W120" s="22"/>
      <c r="X120" s="22"/>
      <c r="Y120" s="22"/>
    </row>
    <row r="121" spans="1:25" ht="63.75" x14ac:dyDescent="0.2">
      <c r="A121" s="24">
        <v>37147</v>
      </c>
      <c r="B121" s="18" t="s">
        <v>288</v>
      </c>
      <c r="C121" s="18" t="s">
        <v>50</v>
      </c>
      <c r="D121" s="18" t="s">
        <v>392</v>
      </c>
      <c r="E121" s="18" t="s">
        <v>393</v>
      </c>
      <c r="F121" s="18" t="s">
        <v>53</v>
      </c>
      <c r="G121" s="17" t="s">
        <v>394</v>
      </c>
      <c r="H121" s="17"/>
      <c r="I121" s="18" t="s">
        <v>57</v>
      </c>
      <c r="J121" s="18" t="s">
        <v>57</v>
      </c>
      <c r="K121" s="18" t="s">
        <v>57</v>
      </c>
      <c r="L121" s="18" t="s">
        <v>278</v>
      </c>
      <c r="M121" s="22"/>
      <c r="N121" s="22"/>
      <c r="O121" s="22"/>
      <c r="P121" s="22"/>
      <c r="Q121" s="22"/>
      <c r="R121" s="22"/>
      <c r="S121" s="22"/>
      <c r="T121" s="22"/>
      <c r="U121" s="22"/>
      <c r="V121" s="22"/>
      <c r="W121" s="22"/>
      <c r="X121" s="22"/>
      <c r="Y121" s="22"/>
    </row>
    <row r="122" spans="1:25" ht="55.5" customHeight="1" x14ac:dyDescent="0.2">
      <c r="A122" s="24">
        <v>37147</v>
      </c>
      <c r="B122" s="18" t="s">
        <v>240</v>
      </c>
      <c r="C122" s="18" t="s">
        <v>50</v>
      </c>
      <c r="D122" s="18" t="s">
        <v>240</v>
      </c>
      <c r="E122" s="18" t="s">
        <v>52</v>
      </c>
      <c r="F122" s="18" t="s">
        <v>197</v>
      </c>
      <c r="G122" s="17" t="s">
        <v>395</v>
      </c>
      <c r="H122" s="17"/>
      <c r="I122" s="18" t="s">
        <v>56</v>
      </c>
      <c r="J122" s="18" t="s">
        <v>56</v>
      </c>
      <c r="K122" s="18" t="s">
        <v>57</v>
      </c>
      <c r="L122" s="18" t="s">
        <v>278</v>
      </c>
      <c r="M122" s="22"/>
      <c r="N122" s="22"/>
      <c r="O122" s="22"/>
      <c r="P122" s="22"/>
      <c r="Q122" s="22"/>
      <c r="R122" s="22"/>
      <c r="S122" s="22"/>
      <c r="T122" s="22"/>
      <c r="U122" s="22"/>
      <c r="V122" s="22"/>
      <c r="W122" s="22"/>
      <c r="X122" s="22"/>
      <c r="Y122" s="22"/>
    </row>
    <row r="123" spans="1:25" ht="76.5" x14ac:dyDescent="0.2">
      <c r="A123" s="24">
        <v>37146</v>
      </c>
      <c r="B123" s="18" t="s">
        <v>240</v>
      </c>
      <c r="C123" s="18" t="s">
        <v>50</v>
      </c>
      <c r="D123" s="18" t="s">
        <v>240</v>
      </c>
      <c r="E123" s="18" t="s">
        <v>52</v>
      </c>
      <c r="F123" s="18" t="s">
        <v>53</v>
      </c>
      <c r="G123" s="17" t="s">
        <v>396</v>
      </c>
      <c r="H123" s="17"/>
      <c r="I123" s="18" t="s">
        <v>57</v>
      </c>
      <c r="J123" s="18" t="s">
        <v>57</v>
      </c>
      <c r="K123" s="18" t="s">
        <v>57</v>
      </c>
      <c r="L123" s="18" t="s">
        <v>278</v>
      </c>
      <c r="M123" s="22"/>
      <c r="N123" s="22"/>
      <c r="O123" s="22"/>
      <c r="P123" s="22"/>
      <c r="Q123" s="22"/>
      <c r="R123" s="22"/>
      <c r="S123" s="22"/>
      <c r="T123" s="22"/>
      <c r="U123" s="22"/>
      <c r="V123" s="22"/>
      <c r="W123" s="22"/>
      <c r="X123" s="22"/>
      <c r="Y123" s="22"/>
    </row>
    <row r="124" spans="1:25" ht="38.25" x14ac:dyDescent="0.2">
      <c r="A124" s="24">
        <v>37144</v>
      </c>
      <c r="B124" s="60" t="s">
        <v>397</v>
      </c>
      <c r="C124" s="18" t="s">
        <v>50</v>
      </c>
      <c r="D124" s="18" t="s">
        <v>51</v>
      </c>
      <c r="E124" s="18" t="s">
        <v>52</v>
      </c>
      <c r="F124" s="18" t="s">
        <v>53</v>
      </c>
      <c r="G124" s="60" t="s">
        <v>398</v>
      </c>
      <c r="H124" s="60"/>
      <c r="I124" s="18" t="s">
        <v>56</v>
      </c>
      <c r="J124" s="18" t="s">
        <v>56</v>
      </c>
      <c r="K124" s="18" t="s">
        <v>56</v>
      </c>
      <c r="L124" s="18" t="s">
        <v>278</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3">C175/$C$184</f>
        <v>0.18181818181818182</v>
      </c>
      <c r="C175" s="5">
        <f>'summary 0910'!I24</f>
        <v>2</v>
      </c>
      <c r="D175" s="4">
        <f>33+1+1+1+1+1+8+1+1+1+2+1+2+1+1+1+2</f>
        <v>59</v>
      </c>
      <c r="E175" s="36">
        <f t="shared" ref="E175:E182" si="4">(C175/D175)*100</f>
        <v>3.3898305084745761</v>
      </c>
    </row>
    <row r="176" spans="1:12" x14ac:dyDescent="0.2">
      <c r="A176" s="34" t="s">
        <v>69</v>
      </c>
      <c r="B176" s="35">
        <f t="shared" si="3"/>
        <v>0.18181818181818182</v>
      </c>
      <c r="C176" s="5">
        <f>'summary 0910'!I25</f>
        <v>2</v>
      </c>
      <c r="D176" s="4">
        <f>540+17+1+1+6+10+1+2+12+2+1+1+1+3+4+3+1+1+1+8+2+1+1+6+1+1+2+1+2+1+4+1+1+1+12+4</f>
        <v>657</v>
      </c>
      <c r="E176" s="36">
        <f t="shared" si="4"/>
        <v>0.30441400304414001</v>
      </c>
    </row>
    <row r="177" spans="1:5" x14ac:dyDescent="0.2">
      <c r="A177" s="34" t="s">
        <v>50</v>
      </c>
      <c r="B177" s="35">
        <f t="shared" si="3"/>
        <v>0.36363636363636365</v>
      </c>
      <c r="C177" s="5">
        <f>'summary 0910'!I26</f>
        <v>4</v>
      </c>
      <c r="D177" s="4">
        <f>13+1+1+1+16+10</f>
        <v>42</v>
      </c>
      <c r="E177" s="36">
        <f t="shared" si="4"/>
        <v>9.5238095238095237</v>
      </c>
    </row>
    <row r="178" spans="1:5" x14ac:dyDescent="0.2">
      <c r="A178" s="34" t="s">
        <v>251</v>
      </c>
      <c r="B178" s="35">
        <f t="shared" si="3"/>
        <v>0</v>
      </c>
      <c r="C178" s="5">
        <f>'summary 0910'!I27</f>
        <v>0</v>
      </c>
      <c r="D178" s="4">
        <f>36+1+1</f>
        <v>38</v>
      </c>
      <c r="E178" s="36">
        <f t="shared" si="4"/>
        <v>0</v>
      </c>
    </row>
    <row r="179" spans="1:5" x14ac:dyDescent="0.2">
      <c r="A179" s="34" t="s">
        <v>252</v>
      </c>
      <c r="B179" s="35">
        <f t="shared" si="3"/>
        <v>9.0909090909090912E-2</v>
      </c>
      <c r="C179" s="5">
        <f>'summary 0910'!I28</f>
        <v>1</v>
      </c>
      <c r="D179" s="4">
        <f>288+2+13+2+5+56+59+14+2+3+3+1+4+14</f>
        <v>466</v>
      </c>
      <c r="E179" s="36">
        <f t="shared" si="4"/>
        <v>0.21459227467811159</v>
      </c>
    </row>
    <row r="180" spans="1:5" x14ac:dyDescent="0.2">
      <c r="A180" s="34" t="s">
        <v>253</v>
      </c>
      <c r="B180" s="35">
        <f t="shared" si="3"/>
        <v>0</v>
      </c>
      <c r="C180" s="5">
        <f>'summary 0910'!I29</f>
        <v>0</v>
      </c>
      <c r="D180" s="4">
        <f>132+2+1+2+7+3+4+2+7+1+3</f>
        <v>164</v>
      </c>
      <c r="E180" s="36">
        <f t="shared" si="4"/>
        <v>0</v>
      </c>
    </row>
    <row r="181" spans="1:5" x14ac:dyDescent="0.2">
      <c r="A181" s="34" t="s">
        <v>113</v>
      </c>
      <c r="B181" s="35">
        <f t="shared" si="3"/>
        <v>9.0909090909090912E-2</v>
      </c>
      <c r="C181" s="5">
        <f>'summary 0910'!I30</f>
        <v>1</v>
      </c>
      <c r="D181" s="4">
        <v>9</v>
      </c>
      <c r="E181" s="36">
        <f t="shared" si="4"/>
        <v>11.111111111111111</v>
      </c>
    </row>
    <row r="182" spans="1:5" x14ac:dyDescent="0.2">
      <c r="A182" s="34" t="s">
        <v>215</v>
      </c>
      <c r="B182" s="35">
        <f t="shared" si="3"/>
        <v>0</v>
      </c>
      <c r="C182" s="5">
        <f>'summary 0910'!I31</f>
        <v>0</v>
      </c>
      <c r="D182" s="4">
        <f>10+5+2</f>
        <v>17</v>
      </c>
      <c r="E182" s="36">
        <f t="shared" si="4"/>
        <v>0</v>
      </c>
    </row>
    <row r="183" spans="1:5" x14ac:dyDescent="0.2">
      <c r="A183" s="37" t="s">
        <v>254</v>
      </c>
      <c r="B183" s="35">
        <f t="shared" si="3"/>
        <v>9.0909090909090912E-2</v>
      </c>
      <c r="C183" s="5">
        <f>'summary 0910'!I32</f>
        <v>1</v>
      </c>
    </row>
    <row r="184" spans="1:5" x14ac:dyDescent="0.2">
      <c r="A184" s="37" t="s">
        <v>255</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f>1</f>
        <v>1</v>
      </c>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f>
        <v>4</v>
      </c>
    </row>
    <row r="13" spans="1:11" x14ac:dyDescent="0.2">
      <c r="A13" s="6" t="s">
        <v>53</v>
      </c>
      <c r="B13" s="7"/>
      <c r="C13" s="7" t="s">
        <v>261</v>
      </c>
      <c r="D13" s="7"/>
      <c r="E13" s="7"/>
      <c r="F13" s="7"/>
      <c r="G13" s="7"/>
      <c r="H13" s="7"/>
      <c r="I13" s="7"/>
      <c r="J13" s="7"/>
      <c r="K13" s="7">
        <f>1+1+1</f>
        <v>3</v>
      </c>
    </row>
    <row r="14" spans="1:11" x14ac:dyDescent="0.2">
      <c r="A14" s="6" t="s">
        <v>183</v>
      </c>
      <c r="B14" s="7"/>
      <c r="C14" s="7" t="s">
        <v>25</v>
      </c>
      <c r="D14" s="7"/>
      <c r="E14" s="7"/>
      <c r="F14" s="7"/>
      <c r="G14" s="7"/>
      <c r="H14" s="7"/>
      <c r="I14" s="7"/>
      <c r="J14" s="7"/>
      <c r="K14" s="7">
        <f>2</f>
        <v>2</v>
      </c>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row>
    <row r="18" spans="1:11" x14ac:dyDescent="0.2">
      <c r="A18" s="6" t="s">
        <v>88</v>
      </c>
      <c r="B18" s="7"/>
      <c r="C18" s="7" t="s">
        <v>29</v>
      </c>
      <c r="D18" s="7"/>
      <c r="E18" s="7"/>
      <c r="F18" s="7"/>
      <c r="G18" s="7"/>
      <c r="H18" s="7"/>
      <c r="I18" s="7"/>
      <c r="J18" s="7"/>
      <c r="K18" s="47"/>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f>
        <v>2</v>
      </c>
      <c r="J24" s="31"/>
      <c r="K24" s="31"/>
    </row>
    <row r="25" spans="1:11" x14ac:dyDescent="0.2">
      <c r="A25" s="29" t="s">
        <v>69</v>
      </c>
      <c r="B25" s="17"/>
      <c r="C25" s="17"/>
      <c r="D25" s="32"/>
      <c r="E25" s="31"/>
      <c r="F25" s="32"/>
      <c r="G25" s="32"/>
      <c r="H25" s="31"/>
      <c r="I25" s="6">
        <f>1+1</f>
        <v>2</v>
      </c>
      <c r="J25" s="31"/>
      <c r="K25" s="49"/>
    </row>
    <row r="26" spans="1:11" x14ac:dyDescent="0.2">
      <c r="A26" s="29" t="s">
        <v>50</v>
      </c>
      <c r="B26" s="17"/>
      <c r="C26" s="17"/>
      <c r="D26" s="32"/>
      <c r="E26" s="31"/>
      <c r="F26" s="32"/>
      <c r="G26" s="32"/>
      <c r="H26" s="31"/>
      <c r="I26" s="6">
        <f>4</f>
        <v>4</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f>
        <v>1</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f>
        <v>1</v>
      </c>
      <c r="J30" s="31"/>
      <c r="K30" s="31"/>
    </row>
    <row r="31" spans="1:11" x14ac:dyDescent="0.2">
      <c r="A31" s="29" t="s">
        <v>215</v>
      </c>
      <c r="B31" s="17"/>
      <c r="C31" s="17"/>
      <c r="D31" s="32"/>
      <c r="E31" s="31"/>
      <c r="F31" s="32"/>
      <c r="G31" s="32"/>
      <c r="H31" s="31"/>
      <c r="I31" s="6"/>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row>
    <row r="2" spans="1:29" x14ac:dyDescent="0.2">
      <c r="A2" s="2" t="s">
        <v>21</v>
      </c>
      <c r="B2" s="3"/>
      <c r="H2" s="4">
        <f>1+1</f>
        <v>2</v>
      </c>
      <c r="J2" s="4">
        <f>1</f>
        <v>1</v>
      </c>
      <c r="K2" s="3"/>
      <c r="L2" s="5"/>
      <c r="M2" s="3"/>
      <c r="N2" s="3"/>
      <c r="P2" s="4">
        <v>1</v>
      </c>
    </row>
    <row r="3" spans="1:29" x14ac:dyDescent="0.2">
      <c r="A3" s="2" t="s">
        <v>22</v>
      </c>
      <c r="B3" s="5"/>
      <c r="K3" s="5"/>
      <c r="L3" s="5"/>
      <c r="M3" s="5"/>
      <c r="N3" s="6">
        <v>1</v>
      </c>
      <c r="P3" s="4">
        <v>1</v>
      </c>
      <c r="R3" s="4">
        <f>'[5]summary 0625'!K11</f>
        <v>2</v>
      </c>
      <c r="T3" s="4">
        <f>'[5]summary 0709'!K10</f>
        <v>1</v>
      </c>
    </row>
    <row r="4" spans="1:29"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row>
    <row r="5" spans="1:29"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row>
    <row r="6" spans="1:29"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9"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row>
    <row r="8" spans="1:29"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9"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29"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29"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250</v>
      </c>
      <c r="Y15" s="4">
        <f>[6]Aug!$U$24+[6]Aug!$U$9</f>
        <v>3</v>
      </c>
      <c r="Z15" s="4">
        <f>[6]Aug!$AB$27</f>
        <v>1</v>
      </c>
      <c r="AB15" s="4">
        <f>3</f>
        <v>3</v>
      </c>
      <c r="AC15" s="4" t="s">
        <v>250</v>
      </c>
    </row>
    <row r="16" spans="1:29" x14ac:dyDescent="0.2">
      <c r="A16" s="4" t="s">
        <v>69</v>
      </c>
      <c r="X16" s="4">
        <f>[6]Aug!$N$22+[6]Aug!$N$20+[6]Aug!$N$7+[6]Aug!$N$8</f>
        <v>14</v>
      </c>
      <c r="Y16" s="4">
        <f>[6]Aug!$U$20+[6]Aug!$U$22+[6]Aug!$U$16</f>
        <v>3</v>
      </c>
      <c r="Z16" s="4">
        <f>[6]Aug!$AB$22+[6]Aug!$AB$7+[6]Aug!$AB$8</f>
        <v>8</v>
      </c>
      <c r="AA16" s="4">
        <f>[6]Aug!$AI$16+1</f>
        <v>2</v>
      </c>
      <c r="AB16" s="4">
        <f>1+1+5+2</f>
        <v>9</v>
      </c>
      <c r="AC16" s="4" t="s">
        <v>69</v>
      </c>
    </row>
    <row r="17" spans="1:29" x14ac:dyDescent="0.2">
      <c r="A17" s="4" t="s">
        <v>215</v>
      </c>
      <c r="AC17" s="4" t="s">
        <v>215</v>
      </c>
    </row>
    <row r="18" spans="1:29" x14ac:dyDescent="0.2">
      <c r="A18" s="4" t="s">
        <v>50</v>
      </c>
      <c r="AC18" s="4" t="s">
        <v>50</v>
      </c>
    </row>
    <row r="19" spans="1:29" x14ac:dyDescent="0.2">
      <c r="A19" s="4" t="s">
        <v>113</v>
      </c>
      <c r="AC19" s="4" t="s">
        <v>113</v>
      </c>
    </row>
    <row r="20" spans="1:29" x14ac:dyDescent="0.2">
      <c r="A20" s="4" t="s">
        <v>332</v>
      </c>
      <c r="X20" s="4">
        <f>[6]Aug!$N$21+[6]Aug!$N$15</f>
        <v>6</v>
      </c>
      <c r="Y20" s="4">
        <f>[6]Aug!$U$26+[6]Aug!$U$21</f>
        <v>7</v>
      </c>
      <c r="Z20" s="4">
        <f>[6]Aug!$AB$26+[6]Aug!$AB$21</f>
        <v>3</v>
      </c>
      <c r="AA20" s="4">
        <f>[6]Aug!$AI$26+[6]Aug!$AI$21</f>
        <v>11</v>
      </c>
      <c r="AB20" s="4">
        <f>1</f>
        <v>1</v>
      </c>
      <c r="AC20" s="4" t="s">
        <v>332</v>
      </c>
    </row>
    <row r="22" spans="1:29" x14ac:dyDescent="0.2">
      <c r="A22" s="4" t="s">
        <v>329</v>
      </c>
      <c r="X22" s="4">
        <f>SUM(X15:X20)</f>
        <v>20</v>
      </c>
      <c r="Y22" s="4">
        <f>SUM(Y15:Y20)</f>
        <v>13</v>
      </c>
      <c r="Z22" s="4">
        <f>SUM(Z15:Z20)</f>
        <v>12</v>
      </c>
      <c r="AA22" s="4">
        <f>SUM(AA15:AA20)</f>
        <v>13</v>
      </c>
      <c r="AB22" s="4">
        <f>SUM(AB15:AB20)</f>
        <v>13</v>
      </c>
      <c r="AC22" s="4" t="s">
        <v>333</v>
      </c>
    </row>
    <row r="24" spans="1:29" x14ac:dyDescent="0.2">
      <c r="A24" s="4" t="s">
        <v>330</v>
      </c>
      <c r="AC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25.5" x14ac:dyDescent="0.2">
      <c r="A114" s="24">
        <v>37141</v>
      </c>
      <c r="B114" s="18" t="s">
        <v>334</v>
      </c>
      <c r="C114" s="18" t="s">
        <v>215</v>
      </c>
      <c r="D114" s="18" t="s">
        <v>335</v>
      </c>
      <c r="E114" s="18" t="s">
        <v>336</v>
      </c>
      <c r="F114" s="18" t="s">
        <v>77</v>
      </c>
      <c r="G114" s="17" t="s">
        <v>337</v>
      </c>
      <c r="H114" s="17"/>
      <c r="I114" s="18" t="s">
        <v>56</v>
      </c>
      <c r="J114" s="18" t="s">
        <v>56</v>
      </c>
      <c r="K114" s="18" t="s">
        <v>57</v>
      </c>
      <c r="L114" s="18" t="s">
        <v>278</v>
      </c>
    </row>
    <row r="115" spans="1:25" ht="25.5" x14ac:dyDescent="0.2">
      <c r="A115" s="24">
        <v>37141</v>
      </c>
      <c r="B115" s="18" t="s">
        <v>338</v>
      </c>
      <c r="C115" s="18" t="s">
        <v>69</v>
      </c>
      <c r="D115" s="18" t="s">
        <v>282</v>
      </c>
      <c r="E115" s="18" t="s">
        <v>71</v>
      </c>
      <c r="F115" s="18" t="s">
        <v>77</v>
      </c>
      <c r="G115" s="17" t="s">
        <v>339</v>
      </c>
      <c r="H115" s="17"/>
      <c r="I115" s="18" t="s">
        <v>56</v>
      </c>
      <c r="J115" s="18" t="s">
        <v>56</v>
      </c>
      <c r="K115" s="18" t="s">
        <v>56</v>
      </c>
      <c r="L115" s="18" t="s">
        <v>278</v>
      </c>
    </row>
    <row r="116" spans="1:25" ht="25.5" x14ac:dyDescent="0.2">
      <c r="A116" s="24">
        <v>37141</v>
      </c>
      <c r="B116" s="18" t="s">
        <v>340</v>
      </c>
      <c r="C116" s="18" t="s">
        <v>69</v>
      </c>
      <c r="D116" s="18" t="s">
        <v>70</v>
      </c>
      <c r="E116" s="18" t="s">
        <v>71</v>
      </c>
      <c r="F116" s="18" t="s">
        <v>77</v>
      </c>
      <c r="G116" s="17" t="s">
        <v>341</v>
      </c>
      <c r="H116" s="17"/>
      <c r="I116" s="18" t="s">
        <v>56</v>
      </c>
      <c r="J116" s="18" t="s">
        <v>56</v>
      </c>
      <c r="K116" s="18" t="s">
        <v>56</v>
      </c>
      <c r="L116" s="18" t="s">
        <v>278</v>
      </c>
    </row>
    <row r="117" spans="1:25" ht="63.75" x14ac:dyDescent="0.2">
      <c r="A117" s="24">
        <v>37141</v>
      </c>
      <c r="B117" s="18" t="s">
        <v>240</v>
      </c>
      <c r="C117" s="18" t="s">
        <v>50</v>
      </c>
      <c r="D117" s="18" t="s">
        <v>240</v>
      </c>
      <c r="E117" s="18" t="s">
        <v>52</v>
      </c>
      <c r="F117" s="18" t="s">
        <v>53</v>
      </c>
      <c r="G117" s="17" t="s">
        <v>342</v>
      </c>
      <c r="H117" s="17"/>
      <c r="I117" s="18" t="s">
        <v>56</v>
      </c>
      <c r="J117" s="18" t="s">
        <v>56</v>
      </c>
      <c r="K117" s="18" t="s">
        <v>57</v>
      </c>
      <c r="L117" s="18" t="s">
        <v>278</v>
      </c>
    </row>
    <row r="118" spans="1:25" ht="24.75" customHeight="1" x14ac:dyDescent="0.2">
      <c r="A118" s="24">
        <v>37141</v>
      </c>
      <c r="B118" s="18" t="s">
        <v>288</v>
      </c>
      <c r="C118" s="18" t="s">
        <v>50</v>
      </c>
      <c r="D118" s="18" t="s">
        <v>130</v>
      </c>
      <c r="E118" s="18" t="s">
        <v>343</v>
      </c>
      <c r="F118" s="18" t="s">
        <v>53</v>
      </c>
      <c r="G118" s="17" t="s">
        <v>344</v>
      </c>
      <c r="H118" s="17"/>
      <c r="I118" s="18" t="s">
        <v>57</v>
      </c>
      <c r="J118" s="18" t="s">
        <v>57</v>
      </c>
      <c r="K118" s="18" t="s">
        <v>57</v>
      </c>
      <c r="L118" s="18" t="s">
        <v>278</v>
      </c>
    </row>
    <row r="119" spans="1:25" ht="38.25" x14ac:dyDescent="0.2">
      <c r="A119" s="56">
        <v>37140</v>
      </c>
      <c r="B119" s="57" t="s">
        <v>345</v>
      </c>
      <c r="C119" s="57" t="s">
        <v>50</v>
      </c>
      <c r="D119" s="57" t="s">
        <v>133</v>
      </c>
      <c r="E119" s="57" t="s">
        <v>52</v>
      </c>
      <c r="F119" s="57" t="s">
        <v>53</v>
      </c>
      <c r="G119" s="58" t="s">
        <v>346</v>
      </c>
      <c r="H119" s="58"/>
      <c r="I119" s="57" t="s">
        <v>56</v>
      </c>
      <c r="J119" s="57" t="s">
        <v>56</v>
      </c>
      <c r="K119" s="57" t="s">
        <v>57</v>
      </c>
      <c r="L119" s="16" t="s">
        <v>278</v>
      </c>
      <c r="M119" s="22"/>
      <c r="N119" s="22"/>
      <c r="O119" s="22"/>
      <c r="P119" s="22"/>
      <c r="Q119" s="22"/>
      <c r="R119" s="22"/>
      <c r="S119" s="22"/>
      <c r="T119" s="22"/>
      <c r="U119" s="22"/>
      <c r="V119" s="22"/>
      <c r="W119" s="22"/>
      <c r="X119" s="22"/>
      <c r="Y119" s="22"/>
    </row>
    <row r="120" spans="1:25" ht="38.25" x14ac:dyDescent="0.2">
      <c r="A120" s="24">
        <v>37140</v>
      </c>
      <c r="B120" s="18" t="s">
        <v>347</v>
      </c>
      <c r="C120" s="18" t="s">
        <v>60</v>
      </c>
      <c r="D120" s="18" t="s">
        <v>348</v>
      </c>
      <c r="E120" s="18" t="s">
        <v>121</v>
      </c>
      <c r="F120" s="18" t="s">
        <v>77</v>
      </c>
      <c r="G120" s="17" t="s">
        <v>349</v>
      </c>
      <c r="H120" s="17"/>
      <c r="I120" s="18" t="s">
        <v>56</v>
      </c>
      <c r="J120" s="18" t="s">
        <v>57</v>
      </c>
      <c r="K120" s="18" t="s">
        <v>56</v>
      </c>
      <c r="L120" s="16" t="s">
        <v>278</v>
      </c>
      <c r="M120" s="22"/>
      <c r="N120" s="22"/>
      <c r="O120" s="22"/>
      <c r="P120" s="22"/>
      <c r="Q120" s="22"/>
      <c r="R120" s="22"/>
      <c r="S120" s="22"/>
      <c r="T120" s="22"/>
      <c r="U120" s="22"/>
      <c r="V120" s="22"/>
      <c r="W120" s="22"/>
      <c r="X120" s="22"/>
      <c r="Y120" s="22"/>
    </row>
    <row r="121" spans="1:25" x14ac:dyDescent="0.2">
      <c r="A121" s="24">
        <v>37140</v>
      </c>
      <c r="B121" s="18" t="s">
        <v>350</v>
      </c>
      <c r="C121" s="18" t="s">
        <v>60</v>
      </c>
      <c r="D121" s="18" t="s">
        <v>107</v>
      </c>
      <c r="E121" s="18"/>
      <c r="F121" s="18" t="s">
        <v>77</v>
      </c>
      <c r="G121" s="17" t="s">
        <v>351</v>
      </c>
      <c r="H121" s="17"/>
      <c r="I121" s="18" t="s">
        <v>56</v>
      </c>
      <c r="J121" s="18" t="s">
        <v>56</v>
      </c>
      <c r="K121" s="18" t="s">
        <v>56</v>
      </c>
      <c r="L121" s="16" t="s">
        <v>278</v>
      </c>
      <c r="M121" s="22"/>
      <c r="N121" s="22"/>
      <c r="O121" s="22"/>
      <c r="P121" s="22"/>
      <c r="Q121" s="22"/>
      <c r="R121" s="22"/>
      <c r="S121" s="22"/>
      <c r="T121" s="22"/>
      <c r="U121" s="22"/>
      <c r="V121" s="22"/>
      <c r="W121" s="22"/>
      <c r="X121" s="22"/>
      <c r="Y121" s="22"/>
    </row>
    <row r="122" spans="1:25" ht="55.5" customHeight="1" x14ac:dyDescent="0.2">
      <c r="A122" s="24">
        <v>37140</v>
      </c>
      <c r="B122" s="18" t="s">
        <v>352</v>
      </c>
      <c r="C122" s="18" t="s">
        <v>250</v>
      </c>
      <c r="D122" s="18" t="s">
        <v>353</v>
      </c>
      <c r="E122" s="18" t="s">
        <v>292</v>
      </c>
      <c r="F122" s="18" t="s">
        <v>77</v>
      </c>
      <c r="G122" s="17" t="s">
        <v>354</v>
      </c>
      <c r="H122" s="17"/>
      <c r="I122" s="18" t="s">
        <v>56</v>
      </c>
      <c r="J122" s="18" t="s">
        <v>56</v>
      </c>
      <c r="K122" s="18" t="s">
        <v>56</v>
      </c>
      <c r="L122" s="16" t="s">
        <v>278</v>
      </c>
      <c r="M122" s="22"/>
      <c r="N122" s="22"/>
      <c r="O122" s="22"/>
      <c r="P122" s="22"/>
      <c r="Q122" s="22"/>
      <c r="R122" s="22"/>
      <c r="S122" s="22"/>
      <c r="T122" s="22"/>
      <c r="U122" s="22"/>
      <c r="V122" s="22"/>
      <c r="W122" s="22"/>
      <c r="X122" s="22"/>
      <c r="Y122" s="22"/>
    </row>
    <row r="123" spans="1:25" ht="63.75" x14ac:dyDescent="0.2">
      <c r="A123" s="24">
        <v>37140</v>
      </c>
      <c r="B123" s="18" t="s">
        <v>288</v>
      </c>
      <c r="C123" s="18" t="s">
        <v>50</v>
      </c>
      <c r="D123" s="18" t="s">
        <v>130</v>
      </c>
      <c r="E123" s="18" t="s">
        <v>52</v>
      </c>
      <c r="F123" s="18" t="s">
        <v>88</v>
      </c>
      <c r="G123" s="17" t="s">
        <v>355</v>
      </c>
      <c r="H123" s="17"/>
      <c r="I123" s="18" t="s">
        <v>57</v>
      </c>
      <c r="J123" s="18" t="s">
        <v>57</v>
      </c>
      <c r="K123" s="18" t="s">
        <v>57</v>
      </c>
      <c r="L123" s="16" t="s">
        <v>278</v>
      </c>
      <c r="M123" s="22"/>
      <c r="N123" s="22"/>
      <c r="O123" s="22"/>
      <c r="P123" s="22"/>
      <c r="Q123" s="22"/>
      <c r="R123" s="22"/>
      <c r="S123" s="22"/>
      <c r="T123" s="22"/>
      <c r="U123" s="22"/>
      <c r="V123" s="22"/>
      <c r="W123" s="22"/>
      <c r="X123" s="22"/>
      <c r="Y123" s="22"/>
    </row>
    <row r="124" spans="1:25" x14ac:dyDescent="0.2">
      <c r="A124" s="24">
        <v>37139</v>
      </c>
      <c r="B124" s="18" t="s">
        <v>356</v>
      </c>
      <c r="C124" s="18" t="s">
        <v>113</v>
      </c>
      <c r="D124" s="18" t="s">
        <v>114</v>
      </c>
      <c r="E124" s="18" t="s">
        <v>115</v>
      </c>
      <c r="F124" s="18" t="s">
        <v>77</v>
      </c>
      <c r="G124" s="17" t="s">
        <v>357</v>
      </c>
      <c r="H124" s="17"/>
      <c r="I124" s="18" t="s">
        <v>57</v>
      </c>
      <c r="J124" s="18" t="s">
        <v>56</v>
      </c>
      <c r="K124" s="18" t="s">
        <v>57</v>
      </c>
      <c r="L124" s="16" t="s">
        <v>278</v>
      </c>
      <c r="M124" s="22"/>
      <c r="N124" s="22"/>
      <c r="O124" s="22"/>
      <c r="P124" s="22"/>
      <c r="Q124" s="22"/>
      <c r="R124" s="22"/>
      <c r="S124" s="22"/>
      <c r="T124" s="22"/>
      <c r="U124" s="22"/>
      <c r="V124" s="22"/>
      <c r="W124" s="22"/>
      <c r="X124" s="22"/>
      <c r="Y124" s="22"/>
    </row>
    <row r="125" spans="1:25" ht="25.5" x14ac:dyDescent="0.2">
      <c r="A125" s="24">
        <v>37139</v>
      </c>
      <c r="B125" s="18" t="s">
        <v>358</v>
      </c>
      <c r="C125" s="18" t="s">
        <v>50</v>
      </c>
      <c r="D125" s="18" t="s">
        <v>51</v>
      </c>
      <c r="E125" s="18" t="s">
        <v>52</v>
      </c>
      <c r="F125" s="18" t="s">
        <v>53</v>
      </c>
      <c r="G125" s="17" t="s">
        <v>359</v>
      </c>
      <c r="H125" s="17"/>
      <c r="I125" s="18" t="s">
        <v>56</v>
      </c>
      <c r="J125" s="18" t="s">
        <v>56</v>
      </c>
      <c r="K125" s="18" t="s">
        <v>57</v>
      </c>
      <c r="L125" s="16" t="s">
        <v>278</v>
      </c>
      <c r="M125" s="22"/>
      <c r="N125" s="22"/>
      <c r="O125" s="22"/>
      <c r="P125" s="22"/>
      <c r="Q125" s="22"/>
      <c r="R125" s="22"/>
      <c r="S125" s="22"/>
      <c r="T125" s="22"/>
      <c r="U125" s="22"/>
      <c r="V125" s="22"/>
      <c r="W125" s="22"/>
      <c r="X125" s="22"/>
      <c r="Y125" s="22"/>
    </row>
    <row r="126" spans="1:25" ht="38.25" x14ac:dyDescent="0.2">
      <c r="A126" s="24">
        <v>37138</v>
      </c>
      <c r="B126" s="17" t="s">
        <v>360</v>
      </c>
      <c r="C126" s="18" t="s">
        <v>250</v>
      </c>
      <c r="D126" s="18" t="s">
        <v>361</v>
      </c>
      <c r="E126" s="18" t="s">
        <v>362</v>
      </c>
      <c r="F126" s="18" t="s">
        <v>77</v>
      </c>
      <c r="G126" s="17" t="s">
        <v>299</v>
      </c>
      <c r="H126" s="17"/>
      <c r="I126" s="18" t="s">
        <v>56</v>
      </c>
      <c r="J126" s="18" t="s">
        <v>56</v>
      </c>
      <c r="K126" s="18" t="s">
        <v>56</v>
      </c>
      <c r="L126" s="16" t="s">
        <v>278</v>
      </c>
      <c r="M126" s="22"/>
      <c r="N126" s="22"/>
      <c r="O126" s="22"/>
      <c r="P126" s="22"/>
      <c r="Q126" s="22"/>
      <c r="R126" s="22"/>
      <c r="S126" s="22"/>
      <c r="T126" s="22"/>
      <c r="U126" s="22"/>
      <c r="V126" s="22"/>
      <c r="W126" s="22"/>
      <c r="X126" s="22"/>
      <c r="Y126" s="22"/>
    </row>
    <row r="127" spans="1:25" ht="25.5" x14ac:dyDescent="0.2">
      <c r="A127" s="24">
        <v>37138</v>
      </c>
      <c r="B127" s="59" t="s">
        <v>363</v>
      </c>
      <c r="C127" s="18" t="s">
        <v>250</v>
      </c>
      <c r="D127" s="18" t="s">
        <v>361</v>
      </c>
      <c r="E127" s="18" t="s">
        <v>362</v>
      </c>
      <c r="F127" s="18" t="s">
        <v>77</v>
      </c>
      <c r="G127" s="17" t="s">
        <v>299</v>
      </c>
      <c r="H127" s="17"/>
      <c r="I127" s="18" t="s">
        <v>56</v>
      </c>
      <c r="J127" s="18" t="s">
        <v>56</v>
      </c>
      <c r="K127" s="18" t="s">
        <v>56</v>
      </c>
      <c r="L127" s="16" t="s">
        <v>278</v>
      </c>
      <c r="M127" s="22"/>
      <c r="N127" s="22"/>
      <c r="O127" s="22"/>
      <c r="P127" s="22"/>
      <c r="Q127" s="22"/>
      <c r="R127" s="22"/>
      <c r="S127" s="22"/>
      <c r="T127" s="22"/>
      <c r="U127" s="22"/>
      <c r="V127" s="22"/>
      <c r="W127" s="22"/>
      <c r="X127" s="22"/>
      <c r="Y127" s="22"/>
    </row>
    <row r="128" spans="1:25" ht="38.25" x14ac:dyDescent="0.2">
      <c r="A128" s="24">
        <v>37138</v>
      </c>
      <c r="B128" s="17" t="s">
        <v>364</v>
      </c>
      <c r="C128" s="18" t="s">
        <v>113</v>
      </c>
      <c r="D128" s="18" t="s">
        <v>320</v>
      </c>
      <c r="E128" s="18" t="s">
        <v>115</v>
      </c>
      <c r="F128" s="18" t="s">
        <v>77</v>
      </c>
      <c r="G128" s="17" t="s">
        <v>299</v>
      </c>
      <c r="H128" s="17"/>
      <c r="I128" s="18" t="s">
        <v>56</v>
      </c>
      <c r="J128" s="18" t="s">
        <v>56</v>
      </c>
      <c r="K128" s="18" t="s">
        <v>57</v>
      </c>
      <c r="L128" s="16" t="s">
        <v>278</v>
      </c>
      <c r="M128" s="22"/>
      <c r="N128" s="22"/>
      <c r="O128" s="22"/>
      <c r="P128" s="22"/>
      <c r="Q128" s="22"/>
      <c r="R128" s="22"/>
      <c r="S128" s="22"/>
      <c r="T128" s="22"/>
      <c r="U128" s="22"/>
      <c r="V128" s="22"/>
      <c r="W128" s="22"/>
      <c r="X128" s="22"/>
      <c r="Y128" s="22"/>
    </row>
    <row r="129" spans="1:25" ht="25.5" x14ac:dyDescent="0.2">
      <c r="A129" s="24">
        <v>37138</v>
      </c>
      <c r="B129" s="18" t="s">
        <v>340</v>
      </c>
      <c r="C129" s="18" t="s">
        <v>69</v>
      </c>
      <c r="D129" s="18" t="s">
        <v>70</v>
      </c>
      <c r="E129" s="18" t="s">
        <v>365</v>
      </c>
      <c r="F129" s="18" t="s">
        <v>77</v>
      </c>
      <c r="G129" s="17" t="s">
        <v>366</v>
      </c>
      <c r="H129" s="17"/>
      <c r="I129" s="18" t="s">
        <v>56</v>
      </c>
      <c r="J129" s="18" t="s">
        <v>56</v>
      </c>
      <c r="K129" s="18" t="s">
        <v>57</v>
      </c>
      <c r="L129" s="16" t="s">
        <v>278</v>
      </c>
      <c r="M129" s="22"/>
      <c r="N129" s="22"/>
      <c r="O129" s="22"/>
      <c r="P129" s="22"/>
      <c r="Q129" s="22"/>
      <c r="R129" s="22"/>
      <c r="S129" s="22"/>
      <c r="T129" s="22"/>
      <c r="U129" s="22"/>
      <c r="V129" s="22"/>
      <c r="W129" s="22"/>
      <c r="X129" s="22"/>
      <c r="Y129" s="22"/>
    </row>
    <row r="130" spans="1:25" ht="89.25" x14ac:dyDescent="0.2">
      <c r="A130" s="24">
        <v>37138</v>
      </c>
      <c r="B130" s="18" t="s">
        <v>367</v>
      </c>
      <c r="C130" s="18" t="s">
        <v>50</v>
      </c>
      <c r="D130" s="18" t="s">
        <v>51</v>
      </c>
      <c r="E130" s="18" t="s">
        <v>52</v>
      </c>
      <c r="F130" s="18" t="s">
        <v>63</v>
      </c>
      <c r="G130" s="17" t="s">
        <v>368</v>
      </c>
      <c r="H130" s="17"/>
      <c r="I130" s="18" t="s">
        <v>56</v>
      </c>
      <c r="J130" s="18" t="s">
        <v>56</v>
      </c>
      <c r="K130" s="18" t="s">
        <v>57</v>
      </c>
      <c r="L130" s="16" t="s">
        <v>278</v>
      </c>
      <c r="M130" s="22"/>
      <c r="N130" s="22"/>
      <c r="O130" s="22"/>
      <c r="P130" s="22"/>
      <c r="Q130" s="22"/>
      <c r="R130" s="22"/>
      <c r="S130" s="22"/>
      <c r="T130" s="22"/>
      <c r="U130" s="22"/>
      <c r="V130" s="22"/>
      <c r="W130" s="22"/>
      <c r="X130" s="22"/>
      <c r="Y130" s="22"/>
    </row>
    <row r="131" spans="1:25" ht="51" x14ac:dyDescent="0.2">
      <c r="A131" s="24">
        <v>37138</v>
      </c>
      <c r="B131" s="18" t="s">
        <v>369</v>
      </c>
      <c r="C131" s="18"/>
      <c r="D131" s="18"/>
      <c r="E131" s="18"/>
      <c r="F131" s="18" t="s">
        <v>82</v>
      </c>
      <c r="G131" s="17" t="s">
        <v>370</v>
      </c>
      <c r="H131" s="17"/>
      <c r="I131" s="18" t="s">
        <v>56</v>
      </c>
      <c r="J131" s="18" t="s">
        <v>57</v>
      </c>
      <c r="K131" s="18" t="s">
        <v>57</v>
      </c>
      <c r="L131" s="16" t="s">
        <v>278</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2">C175/$C$184</f>
        <v>0.16666666666666666</v>
      </c>
      <c r="C175" s="5">
        <f>'summary 0904'!I24</f>
        <v>3</v>
      </c>
      <c r="D175" s="4">
        <f>33+1+1+1+1+1+8+1+1+1+2+1+2+1+1+1</f>
        <v>57</v>
      </c>
      <c r="E175" s="36">
        <f t="shared" ref="E175:E182" si="3">(C175/D175)*100</f>
        <v>5.2631578947368416</v>
      </c>
    </row>
    <row r="176" spans="1:12" x14ac:dyDescent="0.2">
      <c r="A176" s="34" t="s">
        <v>69</v>
      </c>
      <c r="B176" s="35">
        <f t="shared" si="2"/>
        <v>0.16666666666666666</v>
      </c>
      <c r="C176" s="5">
        <f>'summary 0904'!I25</f>
        <v>3</v>
      </c>
      <c r="D176" s="4">
        <f>540+17+1+1+6+10+1+2+12+2+1+1+1+3+4+3+1+1+1+8+2+1+1+6+1+1+2+1+2+1+4+1+1</f>
        <v>640</v>
      </c>
      <c r="E176" s="36">
        <f t="shared" si="3"/>
        <v>0.46875</v>
      </c>
    </row>
    <row r="177" spans="1:5" x14ac:dyDescent="0.2">
      <c r="A177" s="34" t="s">
        <v>50</v>
      </c>
      <c r="B177" s="35">
        <f t="shared" si="2"/>
        <v>0.33333333333333331</v>
      </c>
      <c r="C177" s="5">
        <f>'summary 0904'!I26</f>
        <v>6</v>
      </c>
      <c r="D177" s="4">
        <f>13+1+1+1+16+10</f>
        <v>42</v>
      </c>
      <c r="E177" s="36">
        <f t="shared" si="3"/>
        <v>14.285714285714285</v>
      </c>
    </row>
    <row r="178" spans="1:5" x14ac:dyDescent="0.2">
      <c r="A178" s="34" t="s">
        <v>251</v>
      </c>
      <c r="B178" s="35">
        <f t="shared" si="2"/>
        <v>0</v>
      </c>
      <c r="C178" s="5">
        <f>'summary 0904'!I27</f>
        <v>0</v>
      </c>
      <c r="D178" s="4">
        <f>36+1+1</f>
        <v>38</v>
      </c>
      <c r="E178" s="36">
        <f t="shared" si="3"/>
        <v>0</v>
      </c>
    </row>
    <row r="179" spans="1:5" x14ac:dyDescent="0.2">
      <c r="A179" s="34" t="s">
        <v>252</v>
      </c>
      <c r="B179" s="35">
        <f t="shared" si="2"/>
        <v>0.1111111111111111</v>
      </c>
      <c r="C179" s="5">
        <f>'summary 0904'!I28</f>
        <v>2</v>
      </c>
      <c r="D179" s="4">
        <f>288+2+13+2+5+56+59+14+2+3+3+1+4</f>
        <v>452</v>
      </c>
      <c r="E179" s="36">
        <f t="shared" si="3"/>
        <v>0.44247787610619471</v>
      </c>
    </row>
    <row r="180" spans="1:5" x14ac:dyDescent="0.2">
      <c r="A180" s="34" t="s">
        <v>253</v>
      </c>
      <c r="B180" s="35">
        <f t="shared" si="2"/>
        <v>0</v>
      </c>
      <c r="C180" s="5">
        <f>'summary 0904'!I29</f>
        <v>0</v>
      </c>
      <c r="D180" s="4">
        <f>132+2+1+2+7+3+4+2+7+1</f>
        <v>161</v>
      </c>
      <c r="E180" s="36">
        <f t="shared" si="3"/>
        <v>0</v>
      </c>
    </row>
    <row r="181" spans="1:5" x14ac:dyDescent="0.2">
      <c r="A181" s="34" t="s">
        <v>113</v>
      </c>
      <c r="B181" s="35">
        <f t="shared" si="2"/>
        <v>0.1111111111111111</v>
      </c>
      <c r="C181" s="5">
        <f>'summary 0904'!I30</f>
        <v>2</v>
      </c>
      <c r="D181" s="4">
        <v>9</v>
      </c>
      <c r="E181" s="36">
        <f t="shared" si="3"/>
        <v>22.222222222222221</v>
      </c>
    </row>
    <row r="182" spans="1:5" x14ac:dyDescent="0.2">
      <c r="A182" s="34" t="s">
        <v>215</v>
      </c>
      <c r="B182" s="35">
        <f t="shared" si="2"/>
        <v>5.5555555555555552E-2</v>
      </c>
      <c r="C182" s="5">
        <f>'summary 0904'!I31</f>
        <v>1</v>
      </c>
      <c r="D182" s="4">
        <f>10+5+2</f>
        <v>17</v>
      </c>
      <c r="E182" s="36">
        <f t="shared" si="3"/>
        <v>5.8823529411764701</v>
      </c>
    </row>
    <row r="183" spans="1:5" x14ac:dyDescent="0.2">
      <c r="A183" s="37" t="s">
        <v>254</v>
      </c>
      <c r="B183" s="35">
        <f t="shared" si="2"/>
        <v>5.5555555555555552E-2</v>
      </c>
      <c r="C183" s="5">
        <f>'summary 0904'!I32</f>
        <v>1</v>
      </c>
    </row>
    <row r="184" spans="1:5" x14ac:dyDescent="0.2">
      <c r="A184" s="37" t="s">
        <v>255</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1+1+1+1+1+1+1+1+1+1+1</f>
        <v>11</v>
      </c>
    </row>
    <row r="13" spans="1:11" x14ac:dyDescent="0.2">
      <c r="A13" s="6" t="s">
        <v>53</v>
      </c>
      <c r="B13" s="7"/>
      <c r="C13" s="7" t="s">
        <v>261</v>
      </c>
      <c r="D13" s="7"/>
      <c r="E13" s="7"/>
      <c r="F13" s="7"/>
      <c r="G13" s="7"/>
      <c r="H13" s="7"/>
      <c r="I13" s="7"/>
      <c r="J13" s="7"/>
      <c r="K13" s="7">
        <f>1+1+1+1</f>
        <v>4</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f>1</f>
        <v>1</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1+1+1</f>
        <v>3</v>
      </c>
      <c r="J24" s="31"/>
      <c r="K24" s="31"/>
    </row>
    <row r="25" spans="1:11" x14ac:dyDescent="0.2">
      <c r="A25" s="29" t="s">
        <v>69</v>
      </c>
      <c r="B25" s="17"/>
      <c r="C25" s="17"/>
      <c r="D25" s="32"/>
      <c r="E25" s="31"/>
      <c r="F25" s="32"/>
      <c r="G25" s="32"/>
      <c r="H25" s="31"/>
      <c r="I25" s="6">
        <f>1+1+1</f>
        <v>3</v>
      </c>
      <c r="J25" s="31"/>
      <c r="K25" s="49"/>
    </row>
    <row r="26" spans="1:11" x14ac:dyDescent="0.2">
      <c r="A26" s="29" t="s">
        <v>50</v>
      </c>
      <c r="B26" s="17"/>
      <c r="C26" s="17"/>
      <c r="D26" s="32"/>
      <c r="E26" s="31"/>
      <c r="F26" s="32"/>
      <c r="G26" s="32"/>
      <c r="H26" s="31"/>
      <c r="I26" s="6">
        <f>1+1+1+1+1+1</f>
        <v>6</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1+1</f>
        <v>2</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1+1</f>
        <v>2</v>
      </c>
      <c r="J30" s="31"/>
      <c r="K30" s="31"/>
    </row>
    <row r="31" spans="1:11" x14ac:dyDescent="0.2">
      <c r="A31" s="29" t="s">
        <v>215</v>
      </c>
      <c r="B31" s="17"/>
      <c r="C31" s="17"/>
      <c r="D31" s="32"/>
      <c r="E31" s="31"/>
      <c r="F31" s="32"/>
      <c r="G31" s="32"/>
      <c r="H31" s="31"/>
      <c r="I31" s="6">
        <f>1</f>
        <v>1</v>
      </c>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row>
    <row r="2" spans="1:27" x14ac:dyDescent="0.2">
      <c r="A2" s="2" t="s">
        <v>21</v>
      </c>
      <c r="B2" s="3"/>
      <c r="H2" s="4">
        <f>1+1</f>
        <v>2</v>
      </c>
      <c r="J2" s="4">
        <f>1</f>
        <v>1</v>
      </c>
      <c r="K2" s="3"/>
      <c r="L2" s="5"/>
      <c r="M2" s="3"/>
      <c r="N2" s="3"/>
      <c r="P2" s="4">
        <v>1</v>
      </c>
    </row>
    <row r="3" spans="1:27" x14ac:dyDescent="0.2">
      <c r="A3" s="2" t="s">
        <v>22</v>
      </c>
      <c r="B3" s="5"/>
      <c r="K3" s="5"/>
      <c r="L3" s="5"/>
      <c r="M3" s="5"/>
      <c r="N3" s="6">
        <v>1</v>
      </c>
      <c r="P3" s="4">
        <v>1</v>
      </c>
      <c r="R3" s="4">
        <f>'[5]summary 0625'!K11</f>
        <v>2</v>
      </c>
      <c r="T3" s="4">
        <f>'[5]summary 0709'!K10</f>
        <v>1</v>
      </c>
    </row>
    <row r="4" spans="1:27"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row>
    <row r="5" spans="1:27"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row>
    <row r="6" spans="1:27"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7"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row>
    <row r="8" spans="1:27"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7"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row>
    <row r="10" spans="1:27"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row>
    <row r="11" spans="1:27"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327</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38.25" x14ac:dyDescent="0.2">
      <c r="A105" s="15">
        <v>37134</v>
      </c>
      <c r="B105" s="16" t="s">
        <v>117</v>
      </c>
      <c r="C105" s="16" t="s">
        <v>50</v>
      </c>
      <c r="D105" s="16" t="s">
        <v>117</v>
      </c>
      <c r="E105" s="16" t="s">
        <v>52</v>
      </c>
      <c r="F105" s="16" t="s">
        <v>53</v>
      </c>
      <c r="G105" s="17" t="s">
        <v>277</v>
      </c>
      <c r="H105" s="17"/>
      <c r="I105" s="16" t="s">
        <v>57</v>
      </c>
      <c r="J105" s="16" t="s">
        <v>56</v>
      </c>
      <c r="K105" s="16" t="s">
        <v>57</v>
      </c>
      <c r="L105" s="16" t="s">
        <v>278</v>
      </c>
    </row>
    <row r="106" spans="1:25" ht="76.5" x14ac:dyDescent="0.2">
      <c r="A106" s="15">
        <v>37134</v>
      </c>
      <c r="B106" s="16" t="s">
        <v>279</v>
      </c>
      <c r="C106" s="16" t="s">
        <v>50</v>
      </c>
      <c r="D106" s="16" t="s">
        <v>51</v>
      </c>
      <c r="E106" s="16" t="s">
        <v>52</v>
      </c>
      <c r="F106" s="16" t="s">
        <v>63</v>
      </c>
      <c r="G106" s="17" t="s">
        <v>280</v>
      </c>
      <c r="H106" s="17"/>
      <c r="I106" s="16" t="s">
        <v>57</v>
      </c>
      <c r="J106" s="16" t="s">
        <v>56</v>
      </c>
      <c r="K106" s="16" t="s">
        <v>57</v>
      </c>
      <c r="L106" s="16" t="s">
        <v>278</v>
      </c>
    </row>
    <row r="107" spans="1:25" ht="25.5" x14ac:dyDescent="0.2">
      <c r="A107" s="15">
        <v>37134</v>
      </c>
      <c r="B107" s="16" t="s">
        <v>281</v>
      </c>
      <c r="C107" s="16" t="s">
        <v>69</v>
      </c>
      <c r="D107" s="16" t="s">
        <v>282</v>
      </c>
      <c r="E107" s="16" t="s">
        <v>71</v>
      </c>
      <c r="F107" s="16" t="s">
        <v>77</v>
      </c>
      <c r="G107" s="17" t="s">
        <v>283</v>
      </c>
      <c r="H107" s="17"/>
      <c r="I107" s="16" t="s">
        <v>56</v>
      </c>
      <c r="J107" s="16" t="s">
        <v>56</v>
      </c>
      <c r="K107" s="16" t="s">
        <v>57</v>
      </c>
      <c r="L107" s="16" t="s">
        <v>278</v>
      </c>
    </row>
    <row r="108" spans="1:25" ht="25.5" x14ac:dyDescent="0.2">
      <c r="A108" s="15">
        <v>37134</v>
      </c>
      <c r="B108" s="16" t="s">
        <v>284</v>
      </c>
      <c r="C108" s="16" t="s">
        <v>69</v>
      </c>
      <c r="D108" s="16" t="s">
        <v>282</v>
      </c>
      <c r="E108" s="16" t="s">
        <v>71</v>
      </c>
      <c r="F108" s="16" t="s">
        <v>77</v>
      </c>
      <c r="G108" s="17" t="s">
        <v>285</v>
      </c>
      <c r="H108" s="17"/>
      <c r="I108" s="16" t="s">
        <v>56</v>
      </c>
      <c r="J108" s="16" t="s">
        <v>56</v>
      </c>
      <c r="K108" s="16" t="s">
        <v>57</v>
      </c>
      <c r="L108" s="16" t="s">
        <v>278</v>
      </c>
    </row>
    <row r="109" spans="1:25" ht="24.75" customHeight="1" x14ac:dyDescent="0.2">
      <c r="A109" s="15">
        <v>37133</v>
      </c>
      <c r="B109" s="17" t="s">
        <v>286</v>
      </c>
      <c r="C109" s="16" t="s">
        <v>113</v>
      </c>
      <c r="D109" s="16" t="s">
        <v>113</v>
      </c>
      <c r="E109" s="16" t="s">
        <v>115</v>
      </c>
      <c r="F109" s="16" t="s">
        <v>77</v>
      </c>
      <c r="G109" s="17" t="s">
        <v>287</v>
      </c>
      <c r="H109" s="17"/>
      <c r="I109" s="16" t="s">
        <v>57</v>
      </c>
      <c r="J109" s="16" t="s">
        <v>56</v>
      </c>
      <c r="K109" s="16" t="s">
        <v>57</v>
      </c>
      <c r="L109" s="16" t="s">
        <v>278</v>
      </c>
    </row>
    <row r="110" spans="1:25" ht="51" x14ac:dyDescent="0.2">
      <c r="A110" s="15">
        <v>37133</v>
      </c>
      <c r="B110" s="16" t="s">
        <v>288</v>
      </c>
      <c r="C110" s="16" t="s">
        <v>50</v>
      </c>
      <c r="D110" s="16" t="s">
        <v>130</v>
      </c>
      <c r="E110" s="16" t="s">
        <v>52</v>
      </c>
      <c r="F110" s="16" t="s">
        <v>53</v>
      </c>
      <c r="G110" s="17" t="s">
        <v>289</v>
      </c>
      <c r="H110" s="17"/>
      <c r="I110" s="16" t="s">
        <v>57</v>
      </c>
      <c r="J110" s="16" t="s">
        <v>57</v>
      </c>
      <c r="K110" s="16" t="s">
        <v>57</v>
      </c>
      <c r="L110" s="16" t="s">
        <v>278</v>
      </c>
      <c r="M110" s="22"/>
      <c r="N110" s="22"/>
      <c r="O110" s="22"/>
      <c r="P110" s="22"/>
      <c r="Q110" s="22"/>
      <c r="R110" s="22"/>
      <c r="S110" s="22"/>
      <c r="T110" s="22"/>
      <c r="U110" s="22"/>
      <c r="V110" s="22"/>
      <c r="W110" s="22"/>
      <c r="X110" s="22"/>
      <c r="Y110" s="22"/>
    </row>
    <row r="111" spans="1:25" ht="51" x14ac:dyDescent="0.2">
      <c r="A111" s="15">
        <v>37133</v>
      </c>
      <c r="B111" s="16" t="s">
        <v>290</v>
      </c>
      <c r="C111" s="16" t="s">
        <v>250</v>
      </c>
      <c r="D111" s="16" t="s">
        <v>291</v>
      </c>
      <c r="E111" s="16" t="s">
        <v>292</v>
      </c>
      <c r="F111" s="16" t="s">
        <v>63</v>
      </c>
      <c r="G111" s="17" t="s">
        <v>293</v>
      </c>
      <c r="H111" s="17"/>
      <c r="I111" s="16" t="s">
        <v>56</v>
      </c>
      <c r="J111" s="16" t="s">
        <v>57</v>
      </c>
      <c r="K111" s="16" t="s">
        <v>57</v>
      </c>
      <c r="L111" s="16" t="s">
        <v>278</v>
      </c>
      <c r="M111" s="22"/>
      <c r="N111" s="22"/>
      <c r="O111" s="22"/>
      <c r="P111" s="22"/>
      <c r="Q111" s="22"/>
      <c r="R111" s="22"/>
      <c r="S111" s="22"/>
      <c r="T111" s="22"/>
      <c r="U111" s="22"/>
      <c r="V111" s="22"/>
      <c r="W111" s="22"/>
      <c r="X111" s="22"/>
      <c r="Y111" s="22"/>
    </row>
    <row r="112" spans="1:25" ht="76.5" x14ac:dyDescent="0.2">
      <c r="A112" s="15">
        <v>37133</v>
      </c>
      <c r="B112" s="17" t="s">
        <v>294</v>
      </c>
      <c r="C112" s="16" t="s">
        <v>60</v>
      </c>
      <c r="D112" s="16" t="s">
        <v>139</v>
      </c>
      <c r="E112" s="16" t="s">
        <v>140</v>
      </c>
      <c r="F112" s="16" t="s">
        <v>262</v>
      </c>
      <c r="G112" s="17" t="s">
        <v>295</v>
      </c>
      <c r="H112" s="17"/>
      <c r="I112" s="16" t="s">
        <v>57</v>
      </c>
      <c r="J112" s="16" t="s">
        <v>56</v>
      </c>
      <c r="K112" s="16" t="s">
        <v>56</v>
      </c>
      <c r="L112" s="16" t="s">
        <v>278</v>
      </c>
      <c r="M112" s="22"/>
      <c r="N112" s="22"/>
      <c r="O112" s="22"/>
      <c r="P112" s="22"/>
      <c r="Q112" s="22"/>
      <c r="R112" s="22"/>
      <c r="S112" s="22"/>
      <c r="T112" s="22"/>
      <c r="U112" s="22"/>
      <c r="V112" s="22"/>
      <c r="W112" s="22"/>
      <c r="X112" s="22"/>
      <c r="Y112" s="22"/>
    </row>
    <row r="113" spans="1:25" ht="55.5" customHeight="1" x14ac:dyDescent="0.2">
      <c r="A113" s="15">
        <v>37133</v>
      </c>
      <c r="B113" s="16" t="s">
        <v>51</v>
      </c>
      <c r="C113" s="16" t="s">
        <v>50</v>
      </c>
      <c r="D113" s="16" t="s">
        <v>51</v>
      </c>
      <c r="E113" s="16" t="s">
        <v>52</v>
      </c>
      <c r="F113" s="16" t="s">
        <v>53</v>
      </c>
      <c r="G113" s="17" t="s">
        <v>296</v>
      </c>
      <c r="H113" s="17"/>
      <c r="I113" s="16" t="s">
        <v>56</v>
      </c>
      <c r="J113" s="16" t="s">
        <v>56</v>
      </c>
      <c r="K113" s="16" t="s">
        <v>57</v>
      </c>
      <c r="L113" s="16" t="s">
        <v>278</v>
      </c>
      <c r="M113" s="22"/>
      <c r="N113" s="22"/>
      <c r="O113" s="22"/>
      <c r="P113" s="22"/>
      <c r="Q113" s="22"/>
      <c r="R113" s="22"/>
      <c r="S113" s="22"/>
      <c r="T113" s="22"/>
      <c r="U113" s="22"/>
      <c r="V113" s="22"/>
      <c r="W113" s="22"/>
      <c r="X113" s="22"/>
      <c r="Y113" s="22"/>
    </row>
    <row r="114" spans="1:25" ht="25.5" x14ac:dyDescent="0.2">
      <c r="A114" s="15">
        <v>37133</v>
      </c>
      <c r="B114" s="16" t="s">
        <v>297</v>
      </c>
      <c r="C114" s="16" t="s">
        <v>60</v>
      </c>
      <c r="D114" s="16" t="s">
        <v>298</v>
      </c>
      <c r="E114" s="16" t="s">
        <v>121</v>
      </c>
      <c r="F114" s="16" t="s">
        <v>77</v>
      </c>
      <c r="G114" s="17" t="s">
        <v>299</v>
      </c>
      <c r="H114" s="17"/>
      <c r="I114" s="16" t="s">
        <v>56</v>
      </c>
      <c r="J114" s="16" t="s">
        <v>56</v>
      </c>
      <c r="K114" s="16" t="s">
        <v>56</v>
      </c>
      <c r="L114" s="16" t="s">
        <v>278</v>
      </c>
      <c r="M114" s="22"/>
      <c r="N114" s="22"/>
      <c r="O114" s="22"/>
      <c r="P114" s="22"/>
      <c r="Q114" s="22"/>
      <c r="R114" s="22"/>
      <c r="S114" s="22"/>
      <c r="T114" s="22"/>
      <c r="U114" s="22"/>
      <c r="V114" s="22"/>
      <c r="W114" s="22"/>
      <c r="X114" s="22"/>
      <c r="Y114" s="22"/>
    </row>
    <row r="115" spans="1:25" ht="25.5" x14ac:dyDescent="0.2">
      <c r="A115" s="15">
        <v>37133</v>
      </c>
      <c r="B115" s="16" t="s">
        <v>300</v>
      </c>
      <c r="C115" s="16" t="s">
        <v>50</v>
      </c>
      <c r="D115" s="16" t="s">
        <v>135</v>
      </c>
      <c r="E115" s="16" t="s">
        <v>301</v>
      </c>
      <c r="F115" s="16" t="s">
        <v>82</v>
      </c>
      <c r="G115" s="17" t="s">
        <v>302</v>
      </c>
      <c r="H115" s="17"/>
      <c r="I115" s="16" t="s">
        <v>57</v>
      </c>
      <c r="J115" s="16" t="s">
        <v>56</v>
      </c>
      <c r="K115" s="16" t="s">
        <v>57</v>
      </c>
      <c r="L115" s="16"/>
      <c r="M115" s="22"/>
      <c r="N115" s="22"/>
      <c r="O115" s="22"/>
      <c r="P115" s="22"/>
      <c r="Q115" s="22"/>
      <c r="R115" s="22"/>
      <c r="S115" s="22"/>
      <c r="T115" s="22"/>
      <c r="U115" s="22"/>
      <c r="V115" s="22"/>
      <c r="W115" s="22"/>
      <c r="X115" s="22"/>
      <c r="Y115" s="22"/>
    </row>
    <row r="116" spans="1:25" ht="51" x14ac:dyDescent="0.2">
      <c r="A116" s="15">
        <v>37132</v>
      </c>
      <c r="B116" s="16" t="s">
        <v>288</v>
      </c>
      <c r="C116" s="16" t="s">
        <v>50</v>
      </c>
      <c r="D116" s="16" t="s">
        <v>130</v>
      </c>
      <c r="E116" s="16" t="s">
        <v>52</v>
      </c>
      <c r="F116" s="16" t="s">
        <v>53</v>
      </c>
      <c r="G116" s="17" t="s">
        <v>289</v>
      </c>
      <c r="H116" s="17"/>
      <c r="I116" s="16" t="s">
        <v>57</v>
      </c>
      <c r="J116" s="16" t="s">
        <v>57</v>
      </c>
      <c r="K116" s="16" t="s">
        <v>57</v>
      </c>
      <c r="L116" s="16" t="s">
        <v>278</v>
      </c>
      <c r="M116" s="22"/>
      <c r="N116" s="22"/>
      <c r="O116" s="22"/>
      <c r="P116" s="22"/>
      <c r="Q116" s="22"/>
      <c r="R116" s="22"/>
      <c r="S116" s="22"/>
      <c r="T116" s="22"/>
      <c r="U116" s="22"/>
      <c r="V116" s="22"/>
      <c r="W116" s="22"/>
      <c r="X116" s="22"/>
      <c r="Y116" s="22"/>
    </row>
    <row r="117" spans="1:25" ht="25.5" x14ac:dyDescent="0.2">
      <c r="A117" s="15">
        <v>37132</v>
      </c>
      <c r="B117" s="16" t="s">
        <v>303</v>
      </c>
      <c r="C117" s="16" t="s">
        <v>60</v>
      </c>
      <c r="D117" s="16" t="s">
        <v>304</v>
      </c>
      <c r="E117" s="16" t="s">
        <v>121</v>
      </c>
      <c r="F117" s="16" t="s">
        <v>183</v>
      </c>
      <c r="G117" s="17" t="s">
        <v>305</v>
      </c>
      <c r="H117" s="17"/>
      <c r="I117" s="16" t="s">
        <v>56</v>
      </c>
      <c r="J117" s="16" t="s">
        <v>57</v>
      </c>
      <c r="K117" s="16" t="s">
        <v>57</v>
      </c>
      <c r="L117" s="16" t="s">
        <v>278</v>
      </c>
      <c r="M117" s="22"/>
      <c r="N117" s="22"/>
      <c r="O117" s="22"/>
      <c r="P117" s="22"/>
      <c r="Q117" s="22"/>
      <c r="R117" s="22"/>
      <c r="S117" s="22"/>
      <c r="T117" s="22"/>
      <c r="U117" s="22"/>
      <c r="V117" s="22"/>
      <c r="W117" s="22"/>
      <c r="X117" s="22"/>
      <c r="Y117" s="22"/>
    </row>
    <row r="118" spans="1:25" x14ac:dyDescent="0.2">
      <c r="A118" s="15">
        <v>37132</v>
      </c>
      <c r="B118" s="16" t="s">
        <v>306</v>
      </c>
      <c r="C118" s="16" t="s">
        <v>60</v>
      </c>
      <c r="D118" s="16" t="s">
        <v>298</v>
      </c>
      <c r="E118" s="16" t="s">
        <v>121</v>
      </c>
      <c r="F118" s="16" t="s">
        <v>77</v>
      </c>
      <c r="G118" s="17" t="s">
        <v>307</v>
      </c>
      <c r="H118" s="17"/>
      <c r="I118" s="16" t="s">
        <v>56</v>
      </c>
      <c r="J118" s="16" t="s">
        <v>56</v>
      </c>
      <c r="K118" s="16" t="s">
        <v>56</v>
      </c>
      <c r="L118" s="16" t="s">
        <v>278</v>
      </c>
      <c r="M118" s="22"/>
      <c r="N118" s="22"/>
      <c r="O118" s="22"/>
      <c r="P118" s="22"/>
      <c r="Q118" s="22"/>
      <c r="R118" s="22"/>
      <c r="S118" s="22"/>
      <c r="T118" s="22"/>
      <c r="U118" s="22"/>
      <c r="V118" s="22"/>
      <c r="W118" s="22"/>
      <c r="X118" s="22"/>
      <c r="Y118" s="22"/>
    </row>
    <row r="119" spans="1:25" ht="25.5" x14ac:dyDescent="0.2">
      <c r="A119" s="15">
        <v>37132</v>
      </c>
      <c r="B119" s="16" t="s">
        <v>308</v>
      </c>
      <c r="C119" s="16" t="s">
        <v>50</v>
      </c>
      <c r="D119" s="16"/>
      <c r="E119" s="16" t="s">
        <v>52</v>
      </c>
      <c r="F119" s="16" t="s">
        <v>82</v>
      </c>
      <c r="G119" s="17" t="s">
        <v>309</v>
      </c>
      <c r="H119" s="17"/>
      <c r="I119" s="16" t="s">
        <v>57</v>
      </c>
      <c r="J119" s="16" t="s">
        <v>56</v>
      </c>
      <c r="K119" s="16" t="s">
        <v>57</v>
      </c>
      <c r="L119" s="16" t="s">
        <v>278</v>
      </c>
      <c r="M119" s="22"/>
      <c r="N119" s="22"/>
      <c r="O119" s="22"/>
      <c r="P119" s="22"/>
      <c r="Q119" s="22"/>
      <c r="R119" s="22"/>
      <c r="S119" s="22"/>
      <c r="T119" s="22"/>
      <c r="U119" s="22"/>
      <c r="V119" s="22"/>
      <c r="W119" s="22"/>
      <c r="X119" s="22"/>
      <c r="Y119" s="22"/>
    </row>
    <row r="120" spans="1:25" ht="38.25" x14ac:dyDescent="0.2">
      <c r="A120" s="15">
        <v>37132</v>
      </c>
      <c r="B120" s="17" t="s">
        <v>117</v>
      </c>
      <c r="C120" s="16" t="s">
        <v>50</v>
      </c>
      <c r="D120" s="16" t="s">
        <v>117</v>
      </c>
      <c r="E120" s="16" t="s">
        <v>52</v>
      </c>
      <c r="F120" s="16" t="s">
        <v>262</v>
      </c>
      <c r="G120" s="17" t="s">
        <v>310</v>
      </c>
      <c r="H120" s="17"/>
      <c r="I120" s="16" t="s">
        <v>56</v>
      </c>
      <c r="J120" s="16" t="s">
        <v>56</v>
      </c>
      <c r="K120" s="16" t="s">
        <v>57</v>
      </c>
      <c r="L120" s="16" t="s">
        <v>278</v>
      </c>
      <c r="M120" s="22"/>
      <c r="N120" s="22"/>
      <c r="O120" s="22"/>
      <c r="P120" s="22"/>
      <c r="Q120" s="22"/>
      <c r="R120" s="22"/>
      <c r="S120" s="22"/>
      <c r="T120" s="22"/>
      <c r="U120" s="22"/>
      <c r="V120" s="22"/>
      <c r="W120" s="22"/>
      <c r="X120" s="22"/>
      <c r="Y120" s="22"/>
    </row>
    <row r="121" spans="1:25" ht="204" x14ac:dyDescent="0.2">
      <c r="A121" s="15">
        <v>37131</v>
      </c>
      <c r="B121" s="17" t="s">
        <v>311</v>
      </c>
      <c r="C121" s="16" t="s">
        <v>69</v>
      </c>
      <c r="D121" s="16" t="s">
        <v>70</v>
      </c>
      <c r="E121" s="16" t="s">
        <v>71</v>
      </c>
      <c r="F121" s="16" t="s">
        <v>77</v>
      </c>
      <c r="G121" s="17" t="s">
        <v>312</v>
      </c>
      <c r="H121" s="17"/>
      <c r="I121" s="16" t="s">
        <v>56</v>
      </c>
      <c r="J121" s="16" t="s">
        <v>56</v>
      </c>
      <c r="K121" s="16" t="s">
        <v>56</v>
      </c>
      <c r="L121" s="16" t="s">
        <v>278</v>
      </c>
      <c r="M121" s="22"/>
      <c r="N121" s="22"/>
      <c r="O121" s="22"/>
      <c r="P121" s="22"/>
      <c r="Q121" s="22"/>
      <c r="R121" s="22"/>
      <c r="S121" s="22"/>
      <c r="T121" s="22"/>
      <c r="U121" s="22"/>
      <c r="V121" s="22"/>
      <c r="W121" s="22"/>
      <c r="X121" s="22"/>
      <c r="Y121" s="22"/>
    </row>
    <row r="122" spans="1:25" ht="51" x14ac:dyDescent="0.2">
      <c r="A122" s="15">
        <v>37131</v>
      </c>
      <c r="B122" s="17" t="s">
        <v>313</v>
      </c>
      <c r="C122" s="16" t="s">
        <v>50</v>
      </c>
      <c r="D122" s="16" t="s">
        <v>314</v>
      </c>
      <c r="E122" s="16" t="s">
        <v>52</v>
      </c>
      <c r="F122" s="16" t="s">
        <v>53</v>
      </c>
      <c r="G122" s="55" t="s">
        <v>315</v>
      </c>
      <c r="H122" s="17"/>
      <c r="I122" s="16" t="s">
        <v>56</v>
      </c>
      <c r="J122" s="16" t="s">
        <v>56</v>
      </c>
      <c r="K122" s="16" t="s">
        <v>57</v>
      </c>
      <c r="L122" s="16" t="s">
        <v>278</v>
      </c>
      <c r="M122" s="22"/>
      <c r="N122" s="22"/>
      <c r="O122" s="22"/>
      <c r="P122" s="22"/>
      <c r="Q122" s="22"/>
      <c r="R122" s="22"/>
      <c r="S122" s="22"/>
      <c r="T122" s="22"/>
      <c r="U122" s="22"/>
      <c r="V122" s="22"/>
      <c r="W122" s="22"/>
      <c r="X122" s="22"/>
      <c r="Y122" s="22"/>
    </row>
    <row r="123" spans="1:25" ht="38.25" x14ac:dyDescent="0.2">
      <c r="A123" s="15">
        <v>37131</v>
      </c>
      <c r="B123" s="17" t="s">
        <v>117</v>
      </c>
      <c r="C123" s="16" t="s">
        <v>50</v>
      </c>
      <c r="D123" s="16" t="s">
        <v>117</v>
      </c>
      <c r="E123" s="16" t="s">
        <v>52</v>
      </c>
      <c r="F123" s="16" t="s">
        <v>63</v>
      </c>
      <c r="G123" s="17" t="s">
        <v>316</v>
      </c>
      <c r="H123" s="17"/>
      <c r="I123" s="16" t="s">
        <v>56</v>
      </c>
      <c r="J123" s="16" t="s">
        <v>56</v>
      </c>
      <c r="K123" s="16" t="s">
        <v>57</v>
      </c>
      <c r="L123" s="16" t="s">
        <v>278</v>
      </c>
      <c r="M123" s="22"/>
      <c r="N123" s="22"/>
      <c r="O123" s="22"/>
      <c r="P123" s="22"/>
      <c r="Q123" s="22"/>
      <c r="R123" s="22"/>
      <c r="S123" s="22"/>
      <c r="T123" s="22"/>
      <c r="U123" s="22"/>
      <c r="V123" s="22"/>
      <c r="W123" s="22"/>
      <c r="X123" s="22"/>
      <c r="Y123" s="22"/>
    </row>
    <row r="124" spans="1:25" ht="38.25" x14ac:dyDescent="0.2">
      <c r="A124" s="15">
        <v>37130</v>
      </c>
      <c r="B124" s="17" t="s">
        <v>317</v>
      </c>
      <c r="C124" s="16" t="s">
        <v>113</v>
      </c>
      <c r="D124" s="16"/>
      <c r="E124" s="16"/>
      <c r="F124" s="16" t="s">
        <v>88</v>
      </c>
      <c r="G124" s="17" t="s">
        <v>318</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319</v>
      </c>
      <c r="C125" s="16" t="s">
        <v>113</v>
      </c>
      <c r="D125" s="16" t="s">
        <v>320</v>
      </c>
      <c r="E125" s="16" t="s">
        <v>115</v>
      </c>
      <c r="F125" s="16" t="s">
        <v>77</v>
      </c>
      <c r="G125" s="17" t="s">
        <v>321</v>
      </c>
      <c r="H125" s="17"/>
      <c r="I125" s="16" t="s">
        <v>57</v>
      </c>
      <c r="J125" s="16" t="s">
        <v>56</v>
      </c>
      <c r="K125" s="16" t="s">
        <v>57</v>
      </c>
      <c r="L125" s="16" t="s">
        <v>278</v>
      </c>
      <c r="M125" s="22"/>
      <c r="N125" s="22"/>
      <c r="O125" s="22"/>
      <c r="P125" s="22"/>
      <c r="Q125" s="22"/>
      <c r="R125" s="22"/>
      <c r="S125" s="22"/>
      <c r="T125" s="22"/>
      <c r="U125" s="22"/>
      <c r="V125" s="22"/>
      <c r="W125" s="22"/>
      <c r="X125" s="22"/>
      <c r="Y125" s="22"/>
    </row>
    <row r="126" spans="1:25" x14ac:dyDescent="0.2">
      <c r="A126" s="15">
        <v>37130</v>
      </c>
      <c r="B126" s="17" t="s">
        <v>322</v>
      </c>
      <c r="C126" s="16" t="s">
        <v>69</v>
      </c>
      <c r="D126" s="16" t="s">
        <v>323</v>
      </c>
      <c r="E126" s="16" t="s">
        <v>324</v>
      </c>
      <c r="F126" s="16" t="s">
        <v>77</v>
      </c>
      <c r="G126" s="17" t="s">
        <v>307</v>
      </c>
      <c r="H126" s="17"/>
      <c r="I126" s="16" t="s">
        <v>56</v>
      </c>
      <c r="J126" s="16" t="s">
        <v>56</v>
      </c>
      <c r="K126" s="16" t="s">
        <v>57</v>
      </c>
      <c r="L126" s="16" t="s">
        <v>278</v>
      </c>
      <c r="M126" s="22"/>
      <c r="N126" s="22"/>
      <c r="O126" s="22"/>
      <c r="P126" s="22"/>
      <c r="Q126" s="22"/>
      <c r="R126" s="22"/>
      <c r="S126" s="22"/>
      <c r="T126" s="22"/>
      <c r="U126" s="22"/>
      <c r="V126" s="22"/>
      <c r="W126" s="22"/>
      <c r="X126" s="22"/>
      <c r="Y126" s="22"/>
    </row>
    <row r="127" spans="1:25" ht="105.75" customHeight="1" x14ac:dyDescent="0.2">
      <c r="A127" s="15">
        <v>37130</v>
      </c>
      <c r="B127" s="17" t="s">
        <v>325</v>
      </c>
      <c r="C127" s="16" t="s">
        <v>50</v>
      </c>
      <c r="D127" s="16" t="s">
        <v>51</v>
      </c>
      <c r="E127" s="16" t="s">
        <v>52</v>
      </c>
      <c r="F127" s="16" t="s">
        <v>53</v>
      </c>
      <c r="G127" s="17" t="s">
        <v>326</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4.3478260869565216E-2</v>
      </c>
      <c r="C166" s="5">
        <f>'summary 0827'!I24</f>
        <v>1</v>
      </c>
      <c r="D166" s="4">
        <f>33+1+1+1+1+1+8+1+1+1+2+1+2+1+1+1</f>
        <v>57</v>
      </c>
      <c r="E166" s="36">
        <f t="shared" ref="E166:E173" si="3">(C166/D166)*100</f>
        <v>1.7543859649122806</v>
      </c>
    </row>
    <row r="167" spans="1:12" x14ac:dyDescent="0.2">
      <c r="A167" s="34" t="s">
        <v>69</v>
      </c>
      <c r="B167" s="35">
        <f t="shared" si="2"/>
        <v>0.17391304347826086</v>
      </c>
      <c r="C167" s="5">
        <f>'summary 0827'!I25</f>
        <v>4</v>
      </c>
      <c r="D167" s="4">
        <f>540+17+1+1+6+10+1+2+12+2+1+1+1+3+4+3+1+1+1+8+2+1+1+6+1+1+2+1+2+1+4</f>
        <v>638</v>
      </c>
      <c r="E167" s="36">
        <f t="shared" si="3"/>
        <v>0.62695924764890276</v>
      </c>
    </row>
    <row r="168" spans="1:12" x14ac:dyDescent="0.2">
      <c r="A168" s="34" t="s">
        <v>50</v>
      </c>
      <c r="B168" s="35">
        <f t="shared" si="2"/>
        <v>0.47826086956521741</v>
      </c>
      <c r="C168" s="5">
        <f>'summary 0827'!I26</f>
        <v>11</v>
      </c>
      <c r="D168" s="4">
        <f>13+1+1+1+16</f>
        <v>32</v>
      </c>
      <c r="E168" s="36">
        <f t="shared" si="3"/>
        <v>34.375</v>
      </c>
    </row>
    <row r="169" spans="1:12" x14ac:dyDescent="0.2">
      <c r="A169" s="34" t="s">
        <v>251</v>
      </c>
      <c r="B169" s="35">
        <f t="shared" si="2"/>
        <v>4.3478260869565216E-2</v>
      </c>
      <c r="C169" s="5">
        <f>'summary 0827'!I27</f>
        <v>1</v>
      </c>
      <c r="D169" s="4">
        <f>36+1+1</f>
        <v>38</v>
      </c>
      <c r="E169" s="36">
        <f t="shared" si="3"/>
        <v>2.6315789473684208</v>
      </c>
    </row>
    <row r="170" spans="1:12" x14ac:dyDescent="0.2">
      <c r="A170" s="34" t="s">
        <v>252</v>
      </c>
      <c r="B170" s="35">
        <f t="shared" si="2"/>
        <v>0.13043478260869565</v>
      </c>
      <c r="C170" s="5">
        <f>'summary 0827'!I28</f>
        <v>3</v>
      </c>
      <c r="D170" s="4">
        <f>288+2+13+2+5+56+59+14+2+3+3+1+4</f>
        <v>452</v>
      </c>
      <c r="E170" s="36">
        <f t="shared" si="3"/>
        <v>0.66371681415929207</v>
      </c>
    </row>
    <row r="171" spans="1:12" x14ac:dyDescent="0.2">
      <c r="A171" s="34" t="s">
        <v>253</v>
      </c>
      <c r="B171" s="35">
        <f t="shared" si="2"/>
        <v>0</v>
      </c>
      <c r="C171" s="5"/>
      <c r="D171" s="4">
        <f>132+2+1+2+7+3+4+2+7</f>
        <v>160</v>
      </c>
      <c r="E171" s="36">
        <f t="shared" si="3"/>
        <v>0</v>
      </c>
    </row>
    <row r="172" spans="1:12" x14ac:dyDescent="0.2">
      <c r="A172" s="34" t="s">
        <v>113</v>
      </c>
      <c r="B172" s="35">
        <f t="shared" si="2"/>
        <v>0.13043478260869565</v>
      </c>
      <c r="C172" s="5">
        <f>'summary 0827'!I30</f>
        <v>3</v>
      </c>
      <c r="D172" s="4">
        <v>9</v>
      </c>
      <c r="E172" s="36">
        <f t="shared" si="3"/>
        <v>33.333333333333329</v>
      </c>
    </row>
    <row r="173" spans="1:12" x14ac:dyDescent="0.2">
      <c r="A173" s="34" t="s">
        <v>215</v>
      </c>
      <c r="B173" s="35">
        <f t="shared" si="2"/>
        <v>0</v>
      </c>
      <c r="C173" s="5"/>
      <c r="D173" s="4">
        <f>10+5+2</f>
        <v>17</v>
      </c>
      <c r="E173" s="36">
        <f t="shared" si="3"/>
        <v>0</v>
      </c>
    </row>
    <row r="174" spans="1:12" x14ac:dyDescent="0.2">
      <c r="A174" s="37" t="s">
        <v>254</v>
      </c>
      <c r="B174" s="35">
        <f t="shared" si="2"/>
        <v>0</v>
      </c>
      <c r="C174" s="5"/>
    </row>
    <row r="175" spans="1:12" x14ac:dyDescent="0.2">
      <c r="A175" s="37" t="s">
        <v>255</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256</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f>
        <v>8</v>
      </c>
    </row>
    <row r="13" spans="1:11" x14ac:dyDescent="0.2">
      <c r="A13" s="6" t="s">
        <v>53</v>
      </c>
      <c r="B13" s="7"/>
      <c r="C13" s="7" t="s">
        <v>261</v>
      </c>
      <c r="D13" s="7"/>
      <c r="E13" s="7"/>
      <c r="F13" s="7"/>
      <c r="G13" s="7"/>
      <c r="H13" s="7"/>
      <c r="I13" s="7"/>
      <c r="J13" s="7"/>
      <c r="K13" s="7">
        <f>1+1+1+1+1+1</f>
        <v>6</v>
      </c>
    </row>
    <row r="14" spans="1:11" x14ac:dyDescent="0.2">
      <c r="A14" s="6" t="s">
        <v>183</v>
      </c>
      <c r="B14" s="7"/>
      <c r="C14" s="7" t="s">
        <v>25</v>
      </c>
      <c r="D14" s="7"/>
      <c r="E14" s="7"/>
      <c r="F14" s="7"/>
      <c r="G14" s="7"/>
      <c r="H14" s="7"/>
      <c r="I14" s="7"/>
      <c r="J14" s="7"/>
      <c r="K14" s="7">
        <f>1</f>
        <v>1</v>
      </c>
    </row>
    <row r="15" spans="1:11" x14ac:dyDescent="0.2">
      <c r="A15" s="6" t="s">
        <v>63</v>
      </c>
      <c r="B15" s="7"/>
      <c r="C15" s="7" t="s">
        <v>26</v>
      </c>
      <c r="D15" s="7"/>
      <c r="E15" s="7"/>
      <c r="F15" s="7"/>
      <c r="G15" s="7"/>
      <c r="H15" s="7"/>
      <c r="I15" s="7"/>
      <c r="J15" s="7"/>
      <c r="K15" s="7">
        <f>1+1+1</f>
        <v>3</v>
      </c>
    </row>
    <row r="16" spans="1:11" x14ac:dyDescent="0.2">
      <c r="A16" s="6" t="s">
        <v>262</v>
      </c>
      <c r="B16" s="7"/>
      <c r="C16" s="7" t="s">
        <v>27</v>
      </c>
      <c r="D16" s="7"/>
      <c r="E16" s="7"/>
      <c r="F16" s="7"/>
      <c r="G16" s="7"/>
      <c r="H16" s="7"/>
      <c r="I16" s="7"/>
      <c r="J16" s="7"/>
      <c r="K16" s="7">
        <f>1+1</f>
        <v>2</v>
      </c>
    </row>
    <row r="17" spans="1:11" x14ac:dyDescent="0.2">
      <c r="A17" s="6" t="s">
        <v>82</v>
      </c>
      <c r="B17" s="7"/>
      <c r="C17" s="7" t="s">
        <v>28</v>
      </c>
      <c r="D17" s="7"/>
      <c r="E17" s="7"/>
      <c r="F17" s="7"/>
      <c r="G17" s="7"/>
      <c r="H17" s="7"/>
      <c r="I17" s="7"/>
      <c r="J17" s="7"/>
      <c r="K17" s="7">
        <f>1+1</f>
        <v>2</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f>1</f>
        <v>1</v>
      </c>
      <c r="J24" s="31"/>
      <c r="K24" s="31"/>
    </row>
    <row r="25" spans="1:11" x14ac:dyDescent="0.2">
      <c r="A25" s="29" t="s">
        <v>69</v>
      </c>
      <c r="B25" s="17"/>
      <c r="C25" s="17"/>
      <c r="D25" s="32"/>
      <c r="E25" s="31"/>
      <c r="F25" s="32"/>
      <c r="G25" s="32"/>
      <c r="H25" s="31"/>
      <c r="I25" s="5">
        <f>1+1+1+1</f>
        <v>4</v>
      </c>
      <c r="J25" s="31"/>
      <c r="K25" s="49"/>
    </row>
    <row r="26" spans="1:11" x14ac:dyDescent="0.2">
      <c r="A26" s="29" t="s">
        <v>50</v>
      </c>
      <c r="B26" s="17"/>
      <c r="C26" s="17"/>
      <c r="D26" s="32"/>
      <c r="E26" s="31"/>
      <c r="F26" s="32"/>
      <c r="G26" s="32"/>
      <c r="H26" s="31"/>
      <c r="I26" s="5">
        <f>1+1+1+1+1+1+1+1+1+1+1</f>
        <v>11</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3</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1+1+1</f>
        <v>3</v>
      </c>
      <c r="J30" s="31"/>
      <c r="K30" s="31"/>
    </row>
    <row r="31" spans="1:11" x14ac:dyDescent="0.2">
      <c r="A31" s="29" t="s">
        <v>215</v>
      </c>
      <c r="B31" s="17"/>
      <c r="C31" s="17"/>
      <c r="D31" s="32"/>
      <c r="E31" s="31"/>
      <c r="F31" s="32"/>
      <c r="G31" s="32"/>
      <c r="H31" s="31"/>
      <c r="I31" s="5"/>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
      <c r="A2" s="2" t="s">
        <v>21</v>
      </c>
      <c r="B2" s="3"/>
      <c r="H2" s="4">
        <f>1+1</f>
        <v>2</v>
      </c>
      <c r="J2" s="4">
        <f>1</f>
        <v>1</v>
      </c>
      <c r="K2" s="3"/>
      <c r="L2" s="5"/>
      <c r="M2" s="3"/>
      <c r="N2" s="3"/>
      <c r="P2" s="4">
        <v>1</v>
      </c>
    </row>
    <row r="3" spans="1:26" x14ac:dyDescent="0.2">
      <c r="A3" s="2" t="s">
        <v>22</v>
      </c>
      <c r="B3" s="5"/>
      <c r="K3" s="5"/>
      <c r="L3" s="5"/>
      <c r="M3" s="5"/>
      <c r="N3" s="6">
        <v>1</v>
      </c>
      <c r="P3" s="4">
        <v>1</v>
      </c>
      <c r="R3" s="4">
        <f>'[5]summary 0625'!K11</f>
        <v>2</v>
      </c>
      <c r="T3" s="4">
        <f>'[5]summary 0709'!K10</f>
        <v>1</v>
      </c>
    </row>
    <row r="4" spans="1:26"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row>
    <row r="5" spans="1:26"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row>
    <row r="6" spans="1:26"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row>
    <row r="7" spans="1:26"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row>
    <row r="8" spans="1:26"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row>
    <row r="9" spans="1:26"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row>
    <row r="10" spans="1:26"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row>
    <row r="11" spans="1:26"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25.5" x14ac:dyDescent="0.2">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89.25" x14ac:dyDescent="0.2">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8.25" x14ac:dyDescent="0.2">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6.5" x14ac:dyDescent="0.2">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5.5" x14ac:dyDescent="0.2">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8.25" x14ac:dyDescent="0.2">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3.75" x14ac:dyDescent="0.2">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1" x14ac:dyDescent="0.2">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3.75" x14ac:dyDescent="0.2">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76.5" x14ac:dyDescent="0.2">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8.25" x14ac:dyDescent="0.2">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8.25" x14ac:dyDescent="0.2">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8.25" x14ac:dyDescent="0.2">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8.25" x14ac:dyDescent="0.2">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1" x14ac:dyDescent="0.2">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6.5" x14ac:dyDescent="0.2">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1" x14ac:dyDescent="0.2">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5.5" x14ac:dyDescent="0.2">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1" x14ac:dyDescent="0.2">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6.5" x14ac:dyDescent="0.2">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8.25" x14ac:dyDescent="0.2">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8.25" x14ac:dyDescent="0.2">
      <c r="A129" s="24">
        <v>37069</v>
      </c>
      <c r="B129" s="18" t="s">
        <v>150</v>
      </c>
      <c r="C129" s="18"/>
      <c r="D129" s="18"/>
      <c r="E129" s="18"/>
      <c r="F129" s="18"/>
      <c r="G129" s="17" t="s">
        <v>151</v>
      </c>
      <c r="H129" s="17" t="s">
        <v>152</v>
      </c>
      <c r="I129" s="18" t="s">
        <v>57</v>
      </c>
      <c r="J129" s="18" t="s">
        <v>56</v>
      </c>
      <c r="K129" s="18" t="s">
        <v>57</v>
      </c>
      <c r="L129" s="18" t="s">
        <v>58</v>
      </c>
    </row>
    <row r="130" spans="1:12" ht="102" x14ac:dyDescent="0.2">
      <c r="A130" s="24">
        <v>37068</v>
      </c>
      <c r="B130" s="18" t="s">
        <v>153</v>
      </c>
      <c r="C130" s="18"/>
      <c r="D130" s="18"/>
      <c r="E130" s="18"/>
      <c r="F130" s="18" t="s">
        <v>63</v>
      </c>
      <c r="G130" s="17" t="s">
        <v>154</v>
      </c>
      <c r="H130" s="17" t="s">
        <v>155</v>
      </c>
      <c r="I130" s="18" t="s">
        <v>56</v>
      </c>
      <c r="J130" s="18" t="s">
        <v>57</v>
      </c>
      <c r="K130" s="18" t="s">
        <v>57</v>
      </c>
      <c r="L130" s="18" t="s">
        <v>58</v>
      </c>
    </row>
    <row r="131" spans="1:12" ht="38.25" x14ac:dyDescent="0.2">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63.75" x14ac:dyDescent="0.2">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6.5" x14ac:dyDescent="0.2">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1" x14ac:dyDescent="0.2">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8.25" x14ac:dyDescent="0.2">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8.25" x14ac:dyDescent="0.2">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3.75" x14ac:dyDescent="0.2">
      <c r="A137" s="24">
        <v>37063</v>
      </c>
      <c r="B137" s="18" t="s">
        <v>171</v>
      </c>
      <c r="C137" s="18"/>
      <c r="D137" s="18"/>
      <c r="E137" s="18"/>
      <c r="F137" s="18" t="s">
        <v>82</v>
      </c>
      <c r="G137" s="25" t="s">
        <v>172</v>
      </c>
      <c r="H137" s="25" t="s">
        <v>173</v>
      </c>
      <c r="I137" s="18" t="s">
        <v>57</v>
      </c>
      <c r="J137" s="18" t="s">
        <v>56</v>
      </c>
      <c r="K137" s="18" t="s">
        <v>57</v>
      </c>
      <c r="L137" s="18" t="s">
        <v>58</v>
      </c>
    </row>
    <row r="138" spans="1:12" ht="63.75" x14ac:dyDescent="0.2">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1" x14ac:dyDescent="0.2">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3.75" x14ac:dyDescent="0.2">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6.5" x14ac:dyDescent="0.2">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6.5" x14ac:dyDescent="0.2">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8.25" x14ac:dyDescent="0.2">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1" x14ac:dyDescent="0.2">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8.25" x14ac:dyDescent="0.2">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2" x14ac:dyDescent="0.2">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8.25" x14ac:dyDescent="0.2">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1" x14ac:dyDescent="0.2">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8.25" x14ac:dyDescent="0.2">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8.25" x14ac:dyDescent="0.2">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
      <c r="A156" s="30">
        <v>37035</v>
      </c>
      <c r="B156" s="25" t="s">
        <v>51</v>
      </c>
      <c r="C156" s="27" t="s">
        <v>50</v>
      </c>
      <c r="D156" s="25" t="s">
        <v>51</v>
      </c>
      <c r="E156" s="28" t="s">
        <v>52</v>
      </c>
      <c r="F156" s="27" t="s">
        <v>53</v>
      </c>
      <c r="G156" s="28" t="s">
        <v>229</v>
      </c>
      <c r="H156" s="28" t="s">
        <v>230</v>
      </c>
      <c r="I156" s="27"/>
      <c r="J156" s="27"/>
      <c r="K156" s="27"/>
      <c r="L156" s="27" t="s">
        <v>58</v>
      </c>
    </row>
    <row r="157" spans="1:12" ht="51" x14ac:dyDescent="0.2">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5.5" x14ac:dyDescent="0.2">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27.5" x14ac:dyDescent="0.2">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4.75" x14ac:dyDescent="0.2">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0</v>
      </c>
      <c r="C166" s="5"/>
      <c r="D166" s="4">
        <f>33+1+1+1+1+1+8+1+1+1+2+1+2+1+1</f>
        <v>56</v>
      </c>
      <c r="E166" s="36">
        <f t="shared" ref="E166:E173" si="3">(C166/D166)*100</f>
        <v>0</v>
      </c>
    </row>
    <row r="167" spans="1:12" x14ac:dyDescent="0.2">
      <c r="A167" s="34" t="s">
        <v>69</v>
      </c>
      <c r="B167" s="35">
        <f t="shared" si="2"/>
        <v>0.14285714285714285</v>
      </c>
      <c r="C167" s="5">
        <f>'summary 0820'!I25</f>
        <v>2</v>
      </c>
      <c r="D167" s="4">
        <f>540+17+1+1+6+10+1+2+12+2+1+1+1+3+4+3+1+1+1+8+2+1+1+6+1+1</f>
        <v>628</v>
      </c>
      <c r="E167" s="36">
        <f t="shared" si="3"/>
        <v>0.31847133757961787</v>
      </c>
    </row>
    <row r="168" spans="1:12" x14ac:dyDescent="0.2">
      <c r="A168" s="34" t="s">
        <v>50</v>
      </c>
      <c r="B168" s="35">
        <f t="shared" si="2"/>
        <v>0.35714285714285715</v>
      </c>
      <c r="C168" s="5">
        <f>'summary 0820'!I26</f>
        <v>5</v>
      </c>
      <c r="D168" s="4">
        <f>13+1+1+1+16</f>
        <v>32</v>
      </c>
      <c r="E168" s="36">
        <f t="shared" si="3"/>
        <v>15.625</v>
      </c>
    </row>
    <row r="169" spans="1:12" x14ac:dyDescent="0.2">
      <c r="A169" s="34" t="s">
        <v>251</v>
      </c>
      <c r="B169" s="35">
        <f t="shared" si="2"/>
        <v>7.1428571428571425E-2</v>
      </c>
      <c r="C169" s="5">
        <f>'summary 0820'!I27</f>
        <v>1</v>
      </c>
      <c r="D169" s="4">
        <f>36+1+1</f>
        <v>38</v>
      </c>
      <c r="E169" s="36">
        <f t="shared" si="3"/>
        <v>2.6315789473684208</v>
      </c>
    </row>
    <row r="170" spans="1:12" x14ac:dyDescent="0.2">
      <c r="A170" s="34" t="s">
        <v>252</v>
      </c>
      <c r="B170" s="35">
        <f t="shared" si="2"/>
        <v>0.21428571428571427</v>
      </c>
      <c r="C170" s="5">
        <f>'summary 0820'!I28</f>
        <v>3</v>
      </c>
      <c r="D170" s="4">
        <f>288+2+13+2+5+56+59+14+2+3+3</f>
        <v>447</v>
      </c>
      <c r="E170" s="36">
        <f t="shared" si="3"/>
        <v>0.67114093959731547</v>
      </c>
    </row>
    <row r="171" spans="1:12" x14ac:dyDescent="0.2">
      <c r="A171" s="34" t="s">
        <v>253</v>
      </c>
      <c r="B171" s="35">
        <f t="shared" si="2"/>
        <v>0</v>
      </c>
      <c r="C171" s="5"/>
      <c r="D171" s="4">
        <f>132+2+1+2+7+3+4</f>
        <v>151</v>
      </c>
      <c r="E171" s="36">
        <f t="shared" si="3"/>
        <v>0</v>
      </c>
    </row>
    <row r="172" spans="1:12" x14ac:dyDescent="0.2">
      <c r="A172" s="34" t="s">
        <v>113</v>
      </c>
      <c r="B172" s="35">
        <f t="shared" si="2"/>
        <v>7.1428571428571425E-2</v>
      </c>
      <c r="C172" s="5">
        <f>'summary 0820'!I30</f>
        <v>1</v>
      </c>
      <c r="D172" s="4">
        <v>9</v>
      </c>
      <c r="E172" s="36">
        <f t="shared" si="3"/>
        <v>11.111111111111111</v>
      </c>
    </row>
    <row r="173" spans="1:12" x14ac:dyDescent="0.2">
      <c r="A173" s="34" t="s">
        <v>215</v>
      </c>
      <c r="B173" s="35">
        <f t="shared" si="2"/>
        <v>0.14285714285714285</v>
      </c>
      <c r="C173" s="5">
        <f>'summary 0820'!I31</f>
        <v>2</v>
      </c>
      <c r="D173" s="4">
        <f>10+5+2</f>
        <v>17</v>
      </c>
      <c r="E173" s="36">
        <f t="shared" si="3"/>
        <v>11.76470588235294</v>
      </c>
    </row>
    <row r="174" spans="1:12" x14ac:dyDescent="0.2">
      <c r="A174" s="37" t="s">
        <v>254</v>
      </c>
      <c r="B174" s="35">
        <f t="shared" si="2"/>
        <v>0</v>
      </c>
      <c r="C174" s="5"/>
    </row>
    <row r="175" spans="1:12" x14ac:dyDescent="0.2">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lpstr>'Graph Data Sep 10'!Print_Area</vt:lpstr>
      <vt:lpstr>'Graph Data Sep 17'!Print_Area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Jan Havlíček</cp:lastModifiedBy>
  <cp:lastPrinted>2001-09-25T13:28:58Z</cp:lastPrinted>
  <dcterms:created xsi:type="dcterms:W3CDTF">2001-08-28T13:25:14Z</dcterms:created>
  <dcterms:modified xsi:type="dcterms:W3CDTF">2023-09-17T16:35:07Z</dcterms:modified>
</cp:coreProperties>
</file>