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73DC6E-57CC-471C-828F-E97529838BF9}" xr6:coauthVersionLast="47" xr6:coauthVersionMax="47" xr10:uidLastSave="{00000000-0000-0000-0000-000000000000}"/>
  <bookViews>
    <workbookView xWindow="-120" yWindow="-120" windowWidth="38640" windowHeight="15720" tabRatio="288" activeTab="1"/>
  </bookViews>
  <sheets>
    <sheet name="Current Risk Pool" sheetId="1" r:id="rId1"/>
    <sheet name="Historicals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J7" i="1"/>
  <c r="I8" i="1"/>
  <c r="J8" i="1"/>
  <c r="H9" i="1"/>
  <c r="I9" i="1"/>
  <c r="J9" i="1"/>
  <c r="H10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I19" i="1"/>
  <c r="H23" i="1"/>
  <c r="I23" i="1"/>
  <c r="J23" i="1"/>
  <c r="I24" i="1"/>
  <c r="I25" i="1"/>
  <c r="J25" i="1"/>
  <c r="I26" i="1"/>
  <c r="I27" i="1"/>
  <c r="E31" i="2"/>
</calcChain>
</file>

<file path=xl/sharedStrings.xml><?xml version="1.0" encoding="utf-8"?>
<sst xmlns="http://schemas.openxmlformats.org/spreadsheetml/2006/main" count="192" uniqueCount="116">
  <si>
    <t>MTM</t>
  </si>
  <si>
    <t>Forest Products</t>
  </si>
  <si>
    <t>COUNTERPARTY NAME</t>
  </si>
  <si>
    <t>Total Forest Products</t>
  </si>
  <si>
    <t>Steel</t>
  </si>
  <si>
    <t>Total Steel</t>
  </si>
  <si>
    <t>EIM RISK POOL</t>
  </si>
  <si>
    <t>Merfish</t>
  </si>
  <si>
    <t>Nafta</t>
  </si>
  <si>
    <t>Kevin O'Donnell</t>
  </si>
  <si>
    <t>Cierra</t>
  </si>
  <si>
    <t>Metal-Prep</t>
  </si>
  <si>
    <t>Ferro Union</t>
  </si>
  <si>
    <t>K. Schaefer</t>
  </si>
  <si>
    <t>Tom Sfikas</t>
  </si>
  <si>
    <t>Berg Mill Supply, Inc.</t>
  </si>
  <si>
    <t>Southwest Offset Printing Corp. Inc.</t>
  </si>
  <si>
    <t>John Daniel</t>
  </si>
  <si>
    <t>Camille Gerard</t>
  </si>
  <si>
    <t>DEAL DATE</t>
  </si>
  <si>
    <t>COMMENTS</t>
  </si>
  <si>
    <t>TRADER / ORIGINATOR</t>
  </si>
  <si>
    <t>Exposure</t>
  </si>
  <si>
    <t>A/R</t>
  </si>
  <si>
    <t>Remaining Steel Risk Pool Balance</t>
  </si>
  <si>
    <t>Remaining Forest Products Risk Pool Balance</t>
  </si>
  <si>
    <t>Committed</t>
  </si>
  <si>
    <t>Amount in Risk Pool</t>
  </si>
  <si>
    <t>Paid 6/29/01, placed in Risk Pool because trader did not clear credit before releasing to customer</t>
  </si>
  <si>
    <t>Shortpaid 6/21/01, placed in Risk Pool because trader did not clear credit before releasing to customer</t>
  </si>
  <si>
    <t>Placed in Risk Pool because exposure exceeded credit line of $100,000 approved for customer.</t>
  </si>
  <si>
    <t>Smurfit Newsprint Corporation</t>
  </si>
  <si>
    <t>Jay Epstein</t>
  </si>
  <si>
    <t>Stellar Printing Inc.</t>
  </si>
  <si>
    <t>Scherman Pulp &amp; Paper</t>
  </si>
  <si>
    <t>T &amp; M Trading</t>
  </si>
  <si>
    <t>Erik Deadwyler</t>
  </si>
  <si>
    <t>Credit Approved Exposure</t>
  </si>
  <si>
    <t>Total Risk Pool Exposure</t>
  </si>
  <si>
    <t>Total Counterparty Exposure</t>
  </si>
  <si>
    <t>Berrenfield</t>
  </si>
  <si>
    <t>Superior Steel</t>
  </si>
  <si>
    <t>Logistics double released, credit line of $100,000 used by prior trades.</t>
  </si>
  <si>
    <t>The Fiber Resource Group</t>
  </si>
  <si>
    <t>Dirk Dimitry</t>
  </si>
  <si>
    <t>Amount paid, placed in Risk Pool because exposure exceeded credit line of $25,000 approved for customer.</t>
  </si>
  <si>
    <t>Graphic Communications</t>
  </si>
  <si>
    <t>Scott Griffin</t>
  </si>
  <si>
    <t>Amount paid, placed in Risk Pool because exposure exceeded credit line of $900,000 approved for customer.</t>
  </si>
  <si>
    <t>Peachtree Papers Inc.</t>
  </si>
  <si>
    <t>Amount paid, placed in Risk Pool because no credit was extended to this customer.</t>
  </si>
  <si>
    <t xml:space="preserve">Enterprise Newsmedia Inc. </t>
  </si>
  <si>
    <t>Amount paid, placed in Risk Pool because trader forgot to write up a deal ticket &amp; exposure exceeded credit line of $400,000 approved for customer.</t>
  </si>
  <si>
    <t>Amount paid, placed in Risk Pool because total exposure exceeded credit line of $50,000 approved for customer.</t>
  </si>
  <si>
    <t>J. B. Offset Printing Corp.</t>
  </si>
  <si>
    <t>Amount paid, placed in Risk Pool because exposure exceeded credit line of $100,000</t>
  </si>
  <si>
    <t>Southmark</t>
  </si>
  <si>
    <t>Chuck Bechman</t>
  </si>
  <si>
    <t>Not Shipped, transaction in full has been placed in the Risk Pool because prior transaction have used up the credit line. Parent guarantee came in.</t>
  </si>
  <si>
    <t>Transaction in full has been placed in the Risk Pool because prior transaction have used up the credit line. Increased credit line to $500k</t>
  </si>
  <si>
    <t>Transaction placed in the Risk Pool because it exceeds credit line of $100,000 by $130,000.  Increased credit line to $500K</t>
  </si>
  <si>
    <t>Not Shipped,no additional information was obtained in a timely manner, excess of credit line placed in Risk Pool.  This transaction exceeds credit line established of $100,000 by $68,000. Parent guarantee came in</t>
  </si>
  <si>
    <t>Payment due 7/8/2001, Payment has not been received as of 7/10/01.  Transaction placed in Risk Pool.  Other transactions with Counterparty have used up credit line of $200,000. Paid</t>
  </si>
  <si>
    <t>Transaction in full has been placed in the Risk Pool because prior transaction have used up the credit line. Increased credit line to $500K</t>
  </si>
  <si>
    <t>Clint Comeaux</t>
  </si>
  <si>
    <t>Amount paid, placed in Risk Pool because exposure exceeded credit line of $100,000 approved for customer.</t>
  </si>
  <si>
    <t>Linden Trading Company, Inc.</t>
  </si>
  <si>
    <t>McGrann Paper Corp.</t>
  </si>
  <si>
    <t>Placed in Risk Pool because exposure exceeded credit line of $100,000 approved for customer &amp; credit is awaiting financials.</t>
  </si>
  <si>
    <t>Metron Steel, division of Primary Steel</t>
  </si>
  <si>
    <t>Ispat Karmat</t>
  </si>
  <si>
    <t>London/Bruce Garner</t>
  </si>
  <si>
    <t>July</t>
  </si>
  <si>
    <t xml:space="preserve">Transaction placed in the Risk Pool because it exceeds credit line of $100,000 by $22,850.  </t>
  </si>
  <si>
    <t xml:space="preserve">Transaction placed in the Risk Pool because it exceeds credit line of $50,000 by $51,808.  </t>
  </si>
  <si>
    <t>Enron has posted a documentary LC by which Enron is exposed to 80% of it's value is paid prior to physical receipt of steel.</t>
  </si>
  <si>
    <t>O'Neal Steel</t>
  </si>
  <si>
    <t>Geoff Berger</t>
  </si>
  <si>
    <t>Transaction is in excess of outstanding receivable of $100,001, the credit line for this counterparty is $100,000</t>
  </si>
  <si>
    <t>Esserman Steel</t>
  </si>
  <si>
    <t>Transaction is in excess of outstanding receivable of $100,000, the credit line for this counterparty is $100,000</t>
  </si>
  <si>
    <t>Sunbelt Steel</t>
  </si>
  <si>
    <t>Recycled Fibers International</t>
  </si>
  <si>
    <t>Engle Printing &amp; Publishing Company, Inc.</t>
  </si>
  <si>
    <t>Amount paid, placed in Risk Pool bacause exposure exceeded credit line of $100,000 approved for customer.</t>
  </si>
  <si>
    <t>Kapp Advertising Service, Inc.</t>
  </si>
  <si>
    <t>Stellar Printing, Inc.</t>
  </si>
  <si>
    <t>Grant Paper Company</t>
  </si>
  <si>
    <t>Michigan Web Offset</t>
  </si>
  <si>
    <t>Placed in Risk Pool because customer has poor payment history.</t>
  </si>
  <si>
    <t>Enterprise NewsMedia, Inc.</t>
  </si>
  <si>
    <t>Tribune Review Publishing Company</t>
  </si>
  <si>
    <t>Placed in Risk Pool because exposure exceeded credit line of $400,000 approved for customer.</t>
  </si>
  <si>
    <t>Amount paid, placed in Risk Pool because exposure exceeded credit line of $50,000 approved for customer.</t>
  </si>
  <si>
    <t>Eric Rhodes</t>
  </si>
  <si>
    <t>Amount paid, placed in Risk Pool because customer refused to prepay when deal was done subject to receiving a prepayment.</t>
  </si>
  <si>
    <t>Amount paid, placed in Risk Pool because exposure exceeded credit line of $150,000 approved for customer.</t>
  </si>
  <si>
    <t>Asia Pacific Resources International Holdings Ltd.</t>
  </si>
  <si>
    <t>Om Bhatia</t>
  </si>
  <si>
    <t>Joseph F. Biddle Publishing Co</t>
  </si>
  <si>
    <t>Christine Milliner</t>
  </si>
  <si>
    <t>Casey Printing</t>
  </si>
  <si>
    <t>Amount paid, placed in Risk Pool because exposure exceeded credit line of $200,000 approved for customer.</t>
  </si>
  <si>
    <t>Placed in Risk Pool because RAC is not approving any credit since company is on the verge of bankruptcy.</t>
  </si>
  <si>
    <t>Daily Gazette Company</t>
  </si>
  <si>
    <t>Transaction exceeds credit line.  It has been place into the risk pool entirely.  We have outstandon receivables with this Counterparty of $900K</t>
  </si>
  <si>
    <t>AFL Web Printing, Inc.</t>
  </si>
  <si>
    <t>Summit Supply Company Inc.</t>
  </si>
  <si>
    <t>Placed in Risk Pool because total committed value exceeded credit line of $75,000.</t>
  </si>
  <si>
    <t>Placed in Risk Pool because total committed value exceeded credit line of $100,000</t>
  </si>
  <si>
    <t>as of 10/08/2001</t>
  </si>
  <si>
    <t>Bartash Printing, Inc.</t>
  </si>
  <si>
    <t>as of 10/15/2001</t>
  </si>
  <si>
    <t xml:space="preserve">Transaction placed in the Risk Pool because it exceeds credit line of $25,000 by $169,400.  </t>
  </si>
  <si>
    <t>Southmark Steel Inc</t>
  </si>
  <si>
    <t>Transaction exceeds credit line by $188,684.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</si>
</sst>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64" formatCode="&quot;$&quot;#,##0"/>
    <numFmt numFmtId="166" formatCode="m/d/yy"/>
  </numFmts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4" fillId="0" borderId="1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0" xfId="0" applyFont="1" applyBorder="1"/>
    <xf numFmtId="0" fontId="3" fillId="0" borderId="1" xfId="0" applyFont="1" applyBorder="1"/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4" fontId="3" fillId="0" borderId="3" xfId="0" applyNumberFormat="1" applyFont="1" applyBorder="1"/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/>
    <xf numFmtId="0" fontId="4" fillId="0" borderId="13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0" fontId="3" fillId="0" borderId="15" xfId="0" applyFont="1" applyBorder="1"/>
    <xf numFmtId="0" fontId="5" fillId="0" borderId="10" xfId="0" applyFont="1" applyBorder="1"/>
    <xf numFmtId="164" fontId="4" fillId="0" borderId="14" xfId="0" applyNumberFormat="1" applyFont="1" applyBorder="1"/>
    <xf numFmtId="0" fontId="4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5" fontId="3" fillId="0" borderId="12" xfId="0" applyNumberFormat="1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4" fillId="0" borderId="18" xfId="0" applyFont="1" applyBorder="1"/>
    <xf numFmtId="0" fontId="3" fillId="0" borderId="19" xfId="0" applyFont="1" applyBorder="1"/>
    <xf numFmtId="0" fontId="3" fillId="0" borderId="19" xfId="0" applyFont="1" applyBorder="1" applyAlignment="1">
      <alignment horizontal="center"/>
    </xf>
    <xf numFmtId="164" fontId="4" fillId="0" borderId="19" xfId="0" applyNumberFormat="1" applyFont="1" applyBorder="1"/>
    <xf numFmtId="0" fontId="3" fillId="0" borderId="20" xfId="0" applyFont="1" applyBorder="1"/>
    <xf numFmtId="0" fontId="3" fillId="0" borderId="21" xfId="0" applyFont="1" applyBorder="1" applyAlignment="1"/>
    <xf numFmtId="0" fontId="3" fillId="0" borderId="12" xfId="0" applyFont="1" applyBorder="1" applyAlignment="1"/>
    <xf numFmtId="14" fontId="3" fillId="0" borderId="12" xfId="0" applyNumberFormat="1" applyFont="1" applyBorder="1" applyAlignment="1"/>
    <xf numFmtId="164" fontId="3" fillId="0" borderId="12" xfId="0" applyNumberFormat="1" applyFont="1" applyBorder="1" applyAlignment="1">
      <alignment horizontal="center"/>
    </xf>
    <xf numFmtId="5" fontId="3" fillId="0" borderId="12" xfId="0" applyNumberFormat="1" applyFont="1" applyBorder="1" applyAlignment="1"/>
    <xf numFmtId="0" fontId="0" fillId="0" borderId="21" xfId="0" applyBorder="1" applyAlignment="1"/>
    <xf numFmtId="0" fontId="1" fillId="0" borderId="21" xfId="0" applyFont="1" applyBorder="1"/>
    <xf numFmtId="14" fontId="6" fillId="0" borderId="11" xfId="0" applyNumberFormat="1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12" xfId="0" applyFont="1" applyBorder="1" applyAlignment="1">
      <alignment horizontal="left" vertical="top"/>
    </xf>
    <xf numFmtId="0" fontId="6" fillId="0" borderId="12" xfId="0" applyFont="1" applyBorder="1" applyAlignment="1">
      <alignment horizontal="center" vertical="top"/>
    </xf>
    <xf numFmtId="14" fontId="6" fillId="0" borderId="12" xfId="0" applyNumberFormat="1" applyFont="1" applyBorder="1" applyAlignment="1">
      <alignment horizontal="centerContinuous" vertical="top"/>
    </xf>
    <xf numFmtId="164" fontId="6" fillId="0" borderId="12" xfId="0" applyNumberFormat="1" applyFont="1" applyBorder="1" applyAlignment="1">
      <alignment horizontal="center" vertical="top"/>
    </xf>
    <xf numFmtId="0" fontId="6" fillId="0" borderId="11" xfId="0" applyFont="1" applyBorder="1" applyAlignment="1">
      <alignment wrapText="1"/>
    </xf>
    <xf numFmtId="0" fontId="6" fillId="0" borderId="11" xfId="0" applyFont="1" applyBorder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21" xfId="0" applyFont="1" applyBorder="1" applyAlignment="1">
      <alignment horizontal="left" vertical="top"/>
    </xf>
    <xf numFmtId="14" fontId="6" fillId="0" borderId="12" xfId="0" applyNumberFormat="1" applyFont="1" applyBorder="1" applyAlignment="1">
      <alignment horizontal="left" vertical="top"/>
    </xf>
    <xf numFmtId="164" fontId="6" fillId="0" borderId="12" xfId="0" applyNumberFormat="1" applyFont="1" applyBorder="1" applyAlignment="1">
      <alignment horizontal="left" vertical="top"/>
    </xf>
    <xf numFmtId="0" fontId="6" fillId="0" borderId="21" xfId="0" applyFont="1" applyBorder="1" applyAlignment="1"/>
    <xf numFmtId="0" fontId="6" fillId="0" borderId="12" xfId="0" applyFont="1" applyBorder="1" applyAlignment="1"/>
    <xf numFmtId="0" fontId="6" fillId="0" borderId="12" xfId="0" applyFont="1" applyBorder="1" applyAlignment="1">
      <alignment horizontal="center"/>
    </xf>
    <xf numFmtId="14" fontId="6" fillId="0" borderId="12" xfId="0" applyNumberFormat="1" applyFont="1" applyBorder="1" applyAlignment="1"/>
    <xf numFmtId="164" fontId="6" fillId="0" borderId="12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 vertical="top"/>
    </xf>
    <xf numFmtId="0" fontId="3" fillId="0" borderId="2" xfId="0" applyFont="1" applyBorder="1"/>
    <xf numFmtId="166" fontId="3" fillId="0" borderId="3" xfId="0" applyNumberFormat="1" applyFont="1" applyBorder="1" applyAlignment="1">
      <alignment horizontal="center"/>
    </xf>
    <xf numFmtId="5" fontId="3" fillId="0" borderId="3" xfId="0" applyNumberFormat="1" applyFont="1" applyBorder="1" applyAlignment="1">
      <alignment horizontal="center"/>
    </xf>
    <xf numFmtId="5" fontId="3" fillId="0" borderId="3" xfId="0" applyNumberFormat="1" applyFont="1" applyBorder="1"/>
    <xf numFmtId="0" fontId="3" fillId="0" borderId="4" xfId="0" applyFont="1" applyBorder="1" applyAlignment="1">
      <alignment wrapText="1"/>
    </xf>
    <xf numFmtId="0" fontId="3" fillId="0" borderId="3" xfId="0" applyFont="1" applyBorder="1" applyAlignment="1"/>
    <xf numFmtId="14" fontId="3" fillId="0" borderId="3" xfId="0" applyNumberFormat="1" applyFont="1" applyBorder="1" applyAlignment="1"/>
    <xf numFmtId="0" fontId="3" fillId="0" borderId="4" xfId="0" applyFont="1" applyBorder="1" applyAlignment="1">
      <alignment horizontal="left" wrapText="1"/>
    </xf>
    <xf numFmtId="0" fontId="0" fillId="0" borderId="21" xfId="0" applyBorder="1"/>
    <xf numFmtId="5" fontId="1" fillId="0" borderId="0" xfId="0" applyNumberFormat="1" applyFont="1" applyAlignment="1">
      <alignment horizont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showGridLines="0" zoomScale="75" zoomScaleNormal="75" workbookViewId="0">
      <pane ySplit="6" topLeftCell="A17" activePane="bottomLeft" state="frozen"/>
      <selection pane="bottomLeft" activeCell="D11" sqref="D11"/>
    </sheetView>
  </sheetViews>
  <sheetFormatPr defaultRowHeight="12.75" x14ac:dyDescent="0.2"/>
  <cols>
    <col min="1" max="1" width="5.7109375" customWidth="1"/>
    <col min="2" max="2" width="42.85546875" customWidth="1"/>
    <col min="3" max="3" width="26.28515625" style="5" bestFit="1" customWidth="1"/>
    <col min="4" max="5" width="20.7109375" style="5" customWidth="1"/>
    <col min="6" max="7" width="18.140625" customWidth="1"/>
    <col min="8" max="10" width="15.28515625" customWidth="1"/>
    <col min="11" max="11" width="34.7109375" customWidth="1"/>
  </cols>
  <sheetData>
    <row r="1" spans="1:11" ht="18" x14ac:dyDescent="0.25">
      <c r="A1" s="88" t="s">
        <v>6</v>
      </c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1:11" x14ac:dyDescent="0.2">
      <c r="A2" s="89" t="s">
        <v>112</v>
      </c>
      <c r="B2" s="89"/>
      <c r="C2" s="89"/>
      <c r="D2" s="89"/>
      <c r="E2" s="89"/>
      <c r="F2" s="89"/>
      <c r="G2" s="89"/>
      <c r="H2" s="89"/>
      <c r="I2" s="89"/>
      <c r="J2" s="89"/>
      <c r="K2" s="89"/>
    </row>
    <row r="3" spans="1:11" x14ac:dyDescent="0.2">
      <c r="A3" s="4"/>
      <c r="B3" s="4"/>
      <c r="C3" s="4"/>
      <c r="D3" s="4"/>
      <c r="E3" s="4"/>
      <c r="F3" s="84"/>
      <c r="G3" s="4"/>
      <c r="H3" s="4"/>
      <c r="I3" s="4"/>
      <c r="J3" s="4"/>
      <c r="K3" s="4"/>
    </row>
    <row r="4" spans="1:1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 x14ac:dyDescent="0.25">
      <c r="A5" s="10"/>
      <c r="B5" s="11"/>
      <c r="C5" s="15"/>
      <c r="D5" s="15"/>
      <c r="E5" s="38"/>
      <c r="F5" s="90" t="s">
        <v>22</v>
      </c>
      <c r="G5" s="91"/>
      <c r="H5" s="91"/>
      <c r="I5" s="92"/>
      <c r="J5" s="42"/>
      <c r="K5" s="12"/>
    </row>
    <row r="6" spans="1:11" ht="38.25" customHeight="1" x14ac:dyDescent="0.2">
      <c r="A6" s="13"/>
      <c r="B6" s="87" t="s">
        <v>2</v>
      </c>
      <c r="C6" s="16" t="s">
        <v>21</v>
      </c>
      <c r="D6" s="16" t="s">
        <v>19</v>
      </c>
      <c r="E6" s="16" t="s">
        <v>37</v>
      </c>
      <c r="F6" s="17" t="s">
        <v>23</v>
      </c>
      <c r="G6" s="17" t="s">
        <v>0</v>
      </c>
      <c r="H6" s="17" t="s">
        <v>26</v>
      </c>
      <c r="I6" s="17" t="s">
        <v>38</v>
      </c>
      <c r="J6" s="43" t="s">
        <v>39</v>
      </c>
      <c r="K6" s="14" t="s">
        <v>20</v>
      </c>
    </row>
    <row r="7" spans="1:11" ht="76.5" customHeight="1" x14ac:dyDescent="0.2">
      <c r="A7" s="75"/>
      <c r="B7" s="85" t="s">
        <v>33</v>
      </c>
      <c r="C7" s="26" t="s">
        <v>18</v>
      </c>
      <c r="D7" s="76">
        <v>37106</v>
      </c>
      <c r="E7" s="77">
        <v>100000</v>
      </c>
      <c r="F7" s="77">
        <v>458888</v>
      </c>
      <c r="G7" s="77">
        <v>0</v>
      </c>
      <c r="H7" s="77">
        <v>0</v>
      </c>
      <c r="I7" s="78">
        <f>+SUM(F7:H7)-E7</f>
        <v>358888</v>
      </c>
      <c r="J7" s="78">
        <f t="shared" ref="J7:J17" si="0">+E7+I7</f>
        <v>458888</v>
      </c>
      <c r="K7" s="79" t="s">
        <v>68</v>
      </c>
    </row>
    <row r="8" spans="1:11" ht="45" x14ac:dyDescent="0.2">
      <c r="A8" s="75"/>
      <c r="B8" s="85" t="s">
        <v>88</v>
      </c>
      <c r="C8" s="26" t="s">
        <v>64</v>
      </c>
      <c r="D8" s="76">
        <v>37125</v>
      </c>
      <c r="E8" s="77">
        <v>0</v>
      </c>
      <c r="F8" s="77">
        <v>22393.57</v>
      </c>
      <c r="G8" s="77">
        <v>0</v>
      </c>
      <c r="H8" s="77">
        <v>0</v>
      </c>
      <c r="I8" s="78">
        <f>SUM(F8:H8)</f>
        <v>22393.57</v>
      </c>
      <c r="J8" s="78">
        <f t="shared" si="0"/>
        <v>22393.57</v>
      </c>
      <c r="K8" s="79" t="s">
        <v>89</v>
      </c>
    </row>
    <row r="9" spans="1:11" ht="60" x14ac:dyDescent="0.2">
      <c r="A9" s="75"/>
      <c r="B9" s="85" t="s">
        <v>90</v>
      </c>
      <c r="C9" s="26" t="s">
        <v>18</v>
      </c>
      <c r="D9" s="76">
        <v>37133</v>
      </c>
      <c r="E9" s="77">
        <v>0</v>
      </c>
      <c r="F9" s="77">
        <v>179955.31</v>
      </c>
      <c r="G9" s="77">
        <v>461690</v>
      </c>
      <c r="H9" s="77">
        <f>1050700-F9</f>
        <v>870744.69</v>
      </c>
      <c r="I9" s="78">
        <f>SUM(F9:H9)</f>
        <v>1512390</v>
      </c>
      <c r="J9" s="78">
        <f t="shared" si="0"/>
        <v>1512390</v>
      </c>
      <c r="K9" s="79" t="s">
        <v>92</v>
      </c>
    </row>
    <row r="10" spans="1:11" ht="60" x14ac:dyDescent="0.2">
      <c r="A10" s="75"/>
      <c r="B10" s="85" t="s">
        <v>91</v>
      </c>
      <c r="C10" s="26" t="s">
        <v>18</v>
      </c>
      <c r="D10" s="76">
        <v>37141</v>
      </c>
      <c r="E10" s="77">
        <v>100000</v>
      </c>
      <c r="F10" s="77">
        <v>10841</v>
      </c>
      <c r="G10" s="77">
        <v>0</v>
      </c>
      <c r="H10" s="77">
        <f>99000-F10</f>
        <v>88159</v>
      </c>
      <c r="I10" s="78">
        <f>SUM(F10:H10)</f>
        <v>99000</v>
      </c>
      <c r="J10" s="78">
        <f t="shared" si="0"/>
        <v>199000</v>
      </c>
      <c r="K10" s="79" t="s">
        <v>30</v>
      </c>
    </row>
    <row r="11" spans="1:11" ht="60" x14ac:dyDescent="0.2">
      <c r="A11" s="75"/>
      <c r="B11" s="85" t="s">
        <v>97</v>
      </c>
      <c r="C11" s="26" t="s">
        <v>98</v>
      </c>
      <c r="D11" s="76">
        <v>37146</v>
      </c>
      <c r="E11" s="77">
        <v>0</v>
      </c>
      <c r="F11" s="77">
        <v>0</v>
      </c>
      <c r="G11" s="77">
        <v>147648</v>
      </c>
      <c r="H11" s="77">
        <v>0</v>
      </c>
      <c r="I11" s="78">
        <f>+SUM(F11:H11)</f>
        <v>147648</v>
      </c>
      <c r="J11" s="78">
        <f>+I11+E11</f>
        <v>147648</v>
      </c>
      <c r="K11" s="79" t="s">
        <v>103</v>
      </c>
    </row>
    <row r="12" spans="1:11" ht="60" x14ac:dyDescent="0.2">
      <c r="A12" s="75"/>
      <c r="B12" s="86" t="s">
        <v>99</v>
      </c>
      <c r="C12" s="26" t="s">
        <v>100</v>
      </c>
      <c r="D12" s="76">
        <v>37148</v>
      </c>
      <c r="E12" s="77">
        <v>100000</v>
      </c>
      <c r="F12" s="77">
        <v>9380</v>
      </c>
      <c r="G12" s="77">
        <v>0</v>
      </c>
      <c r="H12" s="77">
        <v>0</v>
      </c>
      <c r="I12" s="78">
        <f t="shared" ref="I12:I17" si="1">SUM(F12:H12)</f>
        <v>9380</v>
      </c>
      <c r="J12" s="78">
        <f t="shared" si="0"/>
        <v>109380</v>
      </c>
      <c r="K12" s="79" t="s">
        <v>30</v>
      </c>
    </row>
    <row r="13" spans="1:11" ht="60" x14ac:dyDescent="0.2">
      <c r="A13" s="75"/>
      <c r="B13" s="86" t="s">
        <v>101</v>
      </c>
      <c r="C13" s="26" t="s">
        <v>94</v>
      </c>
      <c r="D13" s="76">
        <v>37151</v>
      </c>
      <c r="E13" s="77">
        <v>100000</v>
      </c>
      <c r="F13" s="77">
        <v>0</v>
      </c>
      <c r="G13" s="77">
        <v>0</v>
      </c>
      <c r="H13" s="77">
        <v>22640</v>
      </c>
      <c r="I13" s="78">
        <f t="shared" si="1"/>
        <v>22640</v>
      </c>
      <c r="J13" s="78">
        <f t="shared" si="0"/>
        <v>122640</v>
      </c>
      <c r="K13" s="79" t="s">
        <v>30</v>
      </c>
    </row>
    <row r="14" spans="1:11" ht="60" x14ac:dyDescent="0.2">
      <c r="A14" s="75"/>
      <c r="B14" s="86" t="s">
        <v>104</v>
      </c>
      <c r="C14" s="26" t="s">
        <v>100</v>
      </c>
      <c r="D14" s="76">
        <v>37155</v>
      </c>
      <c r="E14" s="77">
        <v>100000</v>
      </c>
      <c r="F14" s="77">
        <v>0</v>
      </c>
      <c r="G14" s="77">
        <v>0</v>
      </c>
      <c r="H14" s="77">
        <v>36480</v>
      </c>
      <c r="I14" s="78">
        <f t="shared" si="1"/>
        <v>36480</v>
      </c>
      <c r="J14" s="78">
        <f t="shared" si="0"/>
        <v>136480</v>
      </c>
      <c r="K14" s="79" t="s">
        <v>30</v>
      </c>
    </row>
    <row r="15" spans="1:11" ht="45" x14ac:dyDescent="0.2">
      <c r="A15" s="75"/>
      <c r="B15" s="86" t="s">
        <v>106</v>
      </c>
      <c r="C15" s="26" t="s">
        <v>18</v>
      </c>
      <c r="D15" s="76">
        <v>37160</v>
      </c>
      <c r="E15" s="77">
        <v>75000</v>
      </c>
      <c r="F15" s="77">
        <v>0</v>
      </c>
      <c r="G15" s="77">
        <v>0</v>
      </c>
      <c r="H15" s="77">
        <v>40000</v>
      </c>
      <c r="I15" s="78">
        <f t="shared" si="1"/>
        <v>40000</v>
      </c>
      <c r="J15" s="78">
        <f t="shared" si="0"/>
        <v>115000</v>
      </c>
      <c r="K15" s="79" t="s">
        <v>108</v>
      </c>
    </row>
    <row r="16" spans="1:11" ht="45" x14ac:dyDescent="0.2">
      <c r="A16" s="75"/>
      <c r="B16" s="86" t="s">
        <v>107</v>
      </c>
      <c r="C16" s="26" t="s">
        <v>100</v>
      </c>
      <c r="D16" s="76">
        <v>37161</v>
      </c>
      <c r="E16" s="77">
        <v>100000</v>
      </c>
      <c r="F16" s="77">
        <v>0</v>
      </c>
      <c r="G16" s="77">
        <v>527</v>
      </c>
      <c r="H16" s="77">
        <v>46700</v>
      </c>
      <c r="I16" s="78">
        <f t="shared" si="1"/>
        <v>47227</v>
      </c>
      <c r="J16" s="78">
        <f>+E16+I16</f>
        <v>147227</v>
      </c>
      <c r="K16" s="79" t="s">
        <v>109</v>
      </c>
    </row>
    <row r="17" spans="1:11" ht="45" x14ac:dyDescent="0.2">
      <c r="A17" s="75"/>
      <c r="B17" s="86" t="s">
        <v>111</v>
      </c>
      <c r="C17" s="26" t="s">
        <v>18</v>
      </c>
      <c r="D17" s="76">
        <v>37167</v>
      </c>
      <c r="E17" s="77">
        <v>125000</v>
      </c>
      <c r="F17" s="77">
        <v>0</v>
      </c>
      <c r="G17" s="77">
        <v>0</v>
      </c>
      <c r="H17" s="77">
        <v>92200</v>
      </c>
      <c r="I17" s="78">
        <f t="shared" si="1"/>
        <v>92200</v>
      </c>
      <c r="J17" s="78">
        <f t="shared" si="0"/>
        <v>217200</v>
      </c>
      <c r="K17" s="79" t="s">
        <v>109</v>
      </c>
    </row>
    <row r="18" spans="1:11" ht="15" customHeight="1" thickBot="1" x14ac:dyDescent="0.25">
      <c r="A18" s="41" t="s">
        <v>3</v>
      </c>
      <c r="B18" s="25"/>
      <c r="C18" s="26"/>
      <c r="D18" s="27"/>
      <c r="E18" s="27"/>
      <c r="F18" s="26"/>
      <c r="G18" s="26"/>
      <c r="H18" s="28"/>
      <c r="I18" s="28">
        <f>SUM(I7:I17)</f>
        <v>2388246.5700000003</v>
      </c>
      <c r="J18" s="28"/>
      <c r="K18" s="29"/>
    </row>
    <row r="19" spans="1:11" ht="16.5" thickBot="1" x14ac:dyDescent="0.3">
      <c r="A19" s="30" t="s">
        <v>25</v>
      </c>
      <c r="B19" s="31"/>
      <c r="C19" s="32"/>
      <c r="D19" s="32"/>
      <c r="E19" s="32"/>
      <c r="F19" s="32"/>
      <c r="G19" s="32"/>
      <c r="H19" s="33"/>
      <c r="I19" s="33">
        <f>5000000-I18</f>
        <v>2611753.4299999997</v>
      </c>
      <c r="J19" s="33"/>
      <c r="K19" s="34"/>
    </row>
    <row r="20" spans="1:11" ht="15" x14ac:dyDescent="0.2">
      <c r="A20" s="21"/>
      <c r="B20" s="19"/>
      <c r="C20" s="20"/>
      <c r="D20" s="20"/>
      <c r="E20" s="20"/>
      <c r="F20" s="20"/>
      <c r="G20" s="20"/>
      <c r="H20" s="20"/>
      <c r="I20" s="20"/>
      <c r="J20" s="20"/>
      <c r="K20" s="40"/>
    </row>
    <row r="21" spans="1:11" ht="15.75" x14ac:dyDescent="0.25">
      <c r="A21" s="35" t="s">
        <v>4</v>
      </c>
      <c r="B21" s="19"/>
      <c r="C21" s="20"/>
      <c r="D21" s="20"/>
      <c r="E21" s="20"/>
      <c r="F21" s="20"/>
      <c r="G21" s="20"/>
      <c r="H21" s="20"/>
      <c r="I21" s="20"/>
      <c r="J21" s="20"/>
      <c r="K21" s="19"/>
    </row>
    <row r="22" spans="1:11" ht="15.75" x14ac:dyDescent="0.25">
      <c r="A22" s="18"/>
      <c r="B22" s="19"/>
      <c r="C22" s="20"/>
      <c r="D22" s="20"/>
      <c r="E22" s="20"/>
      <c r="F22" s="20"/>
      <c r="G22" s="20"/>
      <c r="H22" s="20"/>
      <c r="I22" s="20"/>
      <c r="J22" s="20"/>
      <c r="K22" s="22"/>
    </row>
    <row r="23" spans="1:11" ht="45" x14ac:dyDescent="0.2">
      <c r="A23" s="49"/>
      <c r="B23" s="50" t="s">
        <v>69</v>
      </c>
      <c r="C23" s="24" t="s">
        <v>14</v>
      </c>
      <c r="D23" s="51">
        <v>37103</v>
      </c>
      <c r="E23" s="39">
        <v>25000</v>
      </c>
      <c r="F23" s="39">
        <v>86893</v>
      </c>
      <c r="G23" s="39">
        <v>-9200</v>
      </c>
      <c r="H23" s="52">
        <f>45000+32600-F23+126000-E23</f>
        <v>91707</v>
      </c>
      <c r="I23" s="52">
        <f>SUM(F23:H23)</f>
        <v>169400</v>
      </c>
      <c r="J23" s="53">
        <f>+I23+E23</f>
        <v>194400</v>
      </c>
      <c r="K23" s="23" t="s">
        <v>113</v>
      </c>
    </row>
    <row r="24" spans="1:11" ht="75" x14ac:dyDescent="0.2">
      <c r="A24" s="49"/>
      <c r="B24" s="50" t="s">
        <v>70</v>
      </c>
      <c r="C24" s="24" t="s">
        <v>71</v>
      </c>
      <c r="D24" s="51" t="s">
        <v>72</v>
      </c>
      <c r="E24" s="39">
        <v>0</v>
      </c>
      <c r="F24" s="39"/>
      <c r="G24" s="39"/>
      <c r="H24" s="52">
        <v>1100000</v>
      </c>
      <c r="I24" s="52">
        <f>SUM(F24:H24)</f>
        <v>1100000</v>
      </c>
      <c r="J24" s="53"/>
      <c r="K24" s="23" t="s">
        <v>75</v>
      </c>
    </row>
    <row r="25" spans="1:11" ht="30" x14ac:dyDescent="0.2">
      <c r="A25" s="49"/>
      <c r="B25" s="50" t="s">
        <v>114</v>
      </c>
      <c r="C25" s="24" t="s">
        <v>14</v>
      </c>
      <c r="D25" s="51">
        <v>37154</v>
      </c>
      <c r="E25" s="39">
        <v>50000</v>
      </c>
      <c r="F25" s="39">
        <v>230332</v>
      </c>
      <c r="G25" s="39">
        <v>8352</v>
      </c>
      <c r="H25" s="52">
        <v>0</v>
      </c>
      <c r="I25" s="52">
        <f>SUM(F25:H25)-E25</f>
        <v>188684</v>
      </c>
      <c r="J25" s="53">
        <f>I25+E25</f>
        <v>238684</v>
      </c>
      <c r="K25" s="23" t="s">
        <v>115</v>
      </c>
    </row>
    <row r="26" spans="1:11" ht="16.5" thickBot="1" x14ac:dyDescent="0.3">
      <c r="A26" s="44" t="s">
        <v>5</v>
      </c>
      <c r="B26" s="45"/>
      <c r="C26" s="46"/>
      <c r="D26" s="46"/>
      <c r="E26" s="46"/>
      <c r="F26" s="45"/>
      <c r="G26" s="45"/>
      <c r="H26" s="47"/>
      <c r="I26" s="47">
        <f>SUM(I23:I25)</f>
        <v>1458084</v>
      </c>
      <c r="J26" s="47"/>
      <c r="K26" s="48"/>
    </row>
    <row r="27" spans="1:11" ht="16.5" thickBot="1" x14ac:dyDescent="0.3">
      <c r="A27" s="30" t="s">
        <v>24</v>
      </c>
      <c r="B27" s="31"/>
      <c r="C27" s="32"/>
      <c r="D27" s="32"/>
      <c r="E27" s="32"/>
      <c r="F27" s="31"/>
      <c r="G27" s="31"/>
      <c r="H27" s="36"/>
      <c r="I27" s="36">
        <f>5000000-I26</f>
        <v>3541916</v>
      </c>
      <c r="J27" s="36"/>
      <c r="K27" s="34"/>
    </row>
  </sheetData>
  <mergeCells count="3">
    <mergeCell ref="A1:K1"/>
    <mergeCell ref="A2:K2"/>
    <mergeCell ref="F5:I5"/>
  </mergeCells>
  <phoneticPr fontId="0" type="noConversion"/>
  <pageMargins left="0.25" right="0.25" top="1" bottom="1" header="0.5" footer="0.5"/>
  <pageSetup scale="60" fitToHeight="2" orientation="landscape" r:id="rId1"/>
  <headerFooter alignWithMargins="0"/>
  <rowBreaks count="1" manualBreakCount="1">
    <brk id="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showGridLines="0" tabSelected="1" zoomScale="75" zoomScaleNormal="100" workbookViewId="0">
      <pane ySplit="6" topLeftCell="A27" activePane="bottomLeft" state="frozen"/>
      <selection pane="bottomLeft" activeCell="F4" sqref="F4"/>
    </sheetView>
  </sheetViews>
  <sheetFormatPr defaultRowHeight="12.75" x14ac:dyDescent="0.2"/>
  <cols>
    <col min="1" max="1" width="5.7109375" customWidth="1"/>
    <col min="2" max="2" width="42.85546875" customWidth="1"/>
    <col min="3" max="4" width="20.7109375" style="5" customWidth="1"/>
    <col min="5" max="5" width="15.28515625" customWidth="1"/>
    <col min="6" max="6" width="34.7109375" customWidth="1"/>
  </cols>
  <sheetData>
    <row r="1" spans="1:6" ht="18" x14ac:dyDescent="0.25">
      <c r="A1" s="88" t="s">
        <v>6</v>
      </c>
      <c r="B1" s="88"/>
      <c r="C1" s="88"/>
      <c r="D1" s="88"/>
      <c r="E1" s="88"/>
      <c r="F1" s="88"/>
    </row>
    <row r="2" spans="1:6" x14ac:dyDescent="0.2">
      <c r="A2" s="89" t="s">
        <v>110</v>
      </c>
      <c r="B2" s="89"/>
      <c r="C2" s="89"/>
      <c r="D2" s="89"/>
      <c r="E2" s="89"/>
      <c r="F2" s="89"/>
    </row>
    <row r="3" spans="1:6" x14ac:dyDescent="0.2">
      <c r="A3" s="4"/>
      <c r="B3" s="4"/>
      <c r="C3" s="4"/>
      <c r="D3" s="4"/>
      <c r="E3" s="4"/>
      <c r="F3" s="4"/>
    </row>
    <row r="4" spans="1:6" x14ac:dyDescent="0.2">
      <c r="A4" s="4"/>
      <c r="B4" s="4"/>
      <c r="C4" s="4"/>
      <c r="D4" s="4"/>
      <c r="E4" s="4"/>
      <c r="F4" s="4"/>
    </row>
    <row r="5" spans="1:6" ht="15.75" x14ac:dyDescent="0.25">
      <c r="A5" s="10"/>
      <c r="B5" s="11"/>
      <c r="C5" s="15"/>
      <c r="D5" s="15"/>
      <c r="E5" s="37"/>
      <c r="F5" s="12"/>
    </row>
    <row r="6" spans="1:6" s="3" customFormat="1" ht="25.5" x14ac:dyDescent="0.2">
      <c r="A6" s="13"/>
      <c r="B6" s="2" t="s">
        <v>2</v>
      </c>
      <c r="C6" s="16" t="s">
        <v>21</v>
      </c>
      <c r="D6" s="16" t="s">
        <v>19</v>
      </c>
      <c r="E6" s="16" t="s">
        <v>27</v>
      </c>
      <c r="F6" s="14" t="s">
        <v>20</v>
      </c>
    </row>
    <row r="7" spans="1:6" x14ac:dyDescent="0.2">
      <c r="A7" s="1" t="s">
        <v>1</v>
      </c>
      <c r="E7" s="7"/>
    </row>
    <row r="8" spans="1:6" ht="38.25" x14ac:dyDescent="0.2">
      <c r="A8" s="55"/>
      <c r="B8" s="58" t="s">
        <v>43</v>
      </c>
      <c r="C8" s="59" t="s">
        <v>44</v>
      </c>
      <c r="D8" s="60">
        <v>37004</v>
      </c>
      <c r="E8" s="61">
        <v>48000</v>
      </c>
      <c r="F8" s="62" t="s">
        <v>45</v>
      </c>
    </row>
    <row r="9" spans="1:6" ht="38.25" x14ac:dyDescent="0.2">
      <c r="A9" s="55"/>
      <c r="B9" s="58" t="s">
        <v>43</v>
      </c>
      <c r="C9" s="59" t="s">
        <v>44</v>
      </c>
      <c r="D9" s="60">
        <v>37004</v>
      </c>
      <c r="E9" s="61">
        <v>48000</v>
      </c>
      <c r="F9" s="62" t="s">
        <v>45</v>
      </c>
    </row>
    <row r="10" spans="1:6" ht="38.25" x14ac:dyDescent="0.2">
      <c r="A10" s="55"/>
      <c r="B10" s="58" t="s">
        <v>46</v>
      </c>
      <c r="C10" s="59" t="s">
        <v>47</v>
      </c>
      <c r="D10" s="60">
        <v>37004</v>
      </c>
      <c r="E10" s="61">
        <v>49200</v>
      </c>
      <c r="F10" s="62" t="s">
        <v>48</v>
      </c>
    </row>
    <row r="11" spans="1:6" ht="38.25" x14ac:dyDescent="0.2">
      <c r="A11" s="55"/>
      <c r="B11" s="58" t="s">
        <v>46</v>
      </c>
      <c r="C11" s="59" t="s">
        <v>47</v>
      </c>
      <c r="D11" s="60">
        <v>37004</v>
      </c>
      <c r="E11" s="61">
        <v>49200</v>
      </c>
      <c r="F11" s="62" t="s">
        <v>48</v>
      </c>
    </row>
    <row r="12" spans="1:6" ht="38.25" x14ac:dyDescent="0.2">
      <c r="A12" s="55"/>
      <c r="B12" s="58" t="s">
        <v>49</v>
      </c>
      <c r="C12" s="59" t="s">
        <v>47</v>
      </c>
      <c r="D12" s="60">
        <v>37004</v>
      </c>
      <c r="E12" s="61">
        <v>148800</v>
      </c>
      <c r="F12" s="62" t="s">
        <v>50</v>
      </c>
    </row>
    <row r="13" spans="1:6" ht="51" x14ac:dyDescent="0.2">
      <c r="A13" s="55"/>
      <c r="B13" s="58" t="s">
        <v>51</v>
      </c>
      <c r="C13" s="59" t="s">
        <v>47</v>
      </c>
      <c r="D13" s="60">
        <v>37004</v>
      </c>
      <c r="E13" s="61">
        <v>143760</v>
      </c>
      <c r="F13" s="62" t="s">
        <v>52</v>
      </c>
    </row>
    <row r="14" spans="1:6" ht="51" x14ac:dyDescent="0.2">
      <c r="A14" s="55"/>
      <c r="B14" s="58" t="s">
        <v>15</v>
      </c>
      <c r="C14" s="59" t="s">
        <v>17</v>
      </c>
      <c r="D14" s="60">
        <v>37049</v>
      </c>
      <c r="E14" s="61">
        <v>35000</v>
      </c>
      <c r="F14" s="63" t="s">
        <v>53</v>
      </c>
    </row>
    <row r="15" spans="1:6" ht="38.25" x14ac:dyDescent="0.2">
      <c r="A15" s="55"/>
      <c r="B15" s="58" t="s">
        <v>54</v>
      </c>
      <c r="C15" s="59" t="s">
        <v>18</v>
      </c>
      <c r="D15" s="60">
        <v>37050</v>
      </c>
      <c r="E15" s="61">
        <v>102600</v>
      </c>
      <c r="F15" s="63" t="s">
        <v>55</v>
      </c>
    </row>
    <row r="16" spans="1:6" ht="38.25" x14ac:dyDescent="0.2">
      <c r="A16" s="55"/>
      <c r="B16" s="58" t="s">
        <v>16</v>
      </c>
      <c r="C16" s="59" t="s">
        <v>64</v>
      </c>
      <c r="D16" s="60">
        <v>37049</v>
      </c>
      <c r="E16" s="61">
        <v>200000</v>
      </c>
      <c r="F16" s="63" t="s">
        <v>65</v>
      </c>
    </row>
    <row r="17" spans="1:6" ht="38.25" x14ac:dyDescent="0.2">
      <c r="A17" s="55"/>
      <c r="B17" s="58" t="s">
        <v>35</v>
      </c>
      <c r="C17" s="59" t="s">
        <v>36</v>
      </c>
      <c r="D17" s="60">
        <v>37081</v>
      </c>
      <c r="E17" s="61">
        <v>31000</v>
      </c>
      <c r="F17" s="63" t="s">
        <v>45</v>
      </c>
    </row>
    <row r="18" spans="1:6" ht="38.25" x14ac:dyDescent="0.2">
      <c r="A18" s="55"/>
      <c r="B18" s="58" t="s">
        <v>31</v>
      </c>
      <c r="C18" s="59" t="s">
        <v>17</v>
      </c>
      <c r="D18" s="60">
        <v>37069</v>
      </c>
      <c r="E18" s="61">
        <v>32200</v>
      </c>
      <c r="F18" s="63" t="s">
        <v>50</v>
      </c>
    </row>
    <row r="19" spans="1:6" ht="38.25" x14ac:dyDescent="0.2">
      <c r="A19" s="55"/>
      <c r="B19" s="58" t="s">
        <v>31</v>
      </c>
      <c r="C19" s="59" t="s">
        <v>17</v>
      </c>
      <c r="D19" s="60">
        <v>37069</v>
      </c>
      <c r="E19" s="61">
        <v>31740</v>
      </c>
      <c r="F19" s="63" t="s">
        <v>50</v>
      </c>
    </row>
    <row r="20" spans="1:6" ht="38.25" x14ac:dyDescent="0.2">
      <c r="A20" s="55"/>
      <c r="B20" s="58" t="s">
        <v>31</v>
      </c>
      <c r="C20" s="59" t="s">
        <v>17</v>
      </c>
      <c r="D20" s="60">
        <v>37082</v>
      </c>
      <c r="E20" s="61">
        <v>33580</v>
      </c>
      <c r="F20" s="63" t="s">
        <v>50</v>
      </c>
    </row>
    <row r="21" spans="1:6" ht="38.25" x14ac:dyDescent="0.2">
      <c r="A21" s="55"/>
      <c r="B21" s="58" t="s">
        <v>83</v>
      </c>
      <c r="C21" s="59" t="s">
        <v>18</v>
      </c>
      <c r="D21" s="60">
        <v>37083</v>
      </c>
      <c r="E21" s="61">
        <v>128000</v>
      </c>
      <c r="F21" s="63" t="s">
        <v>84</v>
      </c>
    </row>
    <row r="22" spans="1:6" ht="38.25" x14ac:dyDescent="0.2">
      <c r="A22" s="55"/>
      <c r="B22" s="58" t="s">
        <v>85</v>
      </c>
      <c r="C22" s="59" t="s">
        <v>32</v>
      </c>
      <c r="D22" s="60">
        <v>37071</v>
      </c>
      <c r="E22" s="61">
        <v>23440</v>
      </c>
      <c r="F22" s="63" t="s">
        <v>84</v>
      </c>
    </row>
    <row r="23" spans="1:6" ht="38.25" x14ac:dyDescent="0.2">
      <c r="A23" s="55"/>
      <c r="B23" s="58" t="s">
        <v>86</v>
      </c>
      <c r="C23" s="59" t="s">
        <v>32</v>
      </c>
      <c r="D23" s="60">
        <v>37071</v>
      </c>
      <c r="E23" s="61">
        <v>161700</v>
      </c>
      <c r="F23" s="63" t="s">
        <v>84</v>
      </c>
    </row>
    <row r="24" spans="1:6" ht="38.25" x14ac:dyDescent="0.2">
      <c r="A24" s="55"/>
      <c r="B24" s="58" t="s">
        <v>34</v>
      </c>
      <c r="C24" s="59" t="s">
        <v>17</v>
      </c>
      <c r="D24" s="60">
        <v>37077</v>
      </c>
      <c r="E24" s="61">
        <v>21980</v>
      </c>
      <c r="F24" s="63" t="s">
        <v>93</v>
      </c>
    </row>
    <row r="25" spans="1:6" ht="38.25" x14ac:dyDescent="0.2">
      <c r="A25" s="55"/>
      <c r="B25" s="58" t="s">
        <v>66</v>
      </c>
      <c r="C25" s="59" t="s">
        <v>17</v>
      </c>
      <c r="D25" s="60">
        <v>37106</v>
      </c>
      <c r="E25" s="61">
        <v>12625</v>
      </c>
      <c r="F25" s="63" t="s">
        <v>65</v>
      </c>
    </row>
    <row r="26" spans="1:6" ht="51" x14ac:dyDescent="0.2">
      <c r="A26" s="55"/>
      <c r="B26" s="58" t="s">
        <v>67</v>
      </c>
      <c r="C26" s="59" t="s">
        <v>94</v>
      </c>
      <c r="D26" s="60">
        <v>37089</v>
      </c>
      <c r="E26" s="61">
        <v>23047</v>
      </c>
      <c r="F26" s="63" t="s">
        <v>95</v>
      </c>
    </row>
    <row r="27" spans="1:6" ht="38.25" x14ac:dyDescent="0.2">
      <c r="A27" s="55"/>
      <c r="B27" s="58" t="s">
        <v>82</v>
      </c>
      <c r="C27" s="59" t="s">
        <v>17</v>
      </c>
      <c r="D27" s="60">
        <v>37117</v>
      </c>
      <c r="E27" s="61">
        <v>9395</v>
      </c>
      <c r="F27" s="63" t="s">
        <v>96</v>
      </c>
    </row>
    <row r="28" spans="1:6" ht="40.5" customHeight="1" x14ac:dyDescent="0.2">
      <c r="A28" s="55"/>
      <c r="B28" s="58" t="s">
        <v>87</v>
      </c>
      <c r="C28" s="59" t="s">
        <v>94</v>
      </c>
      <c r="D28" s="60">
        <v>37126</v>
      </c>
      <c r="E28" s="61">
        <v>55000</v>
      </c>
      <c r="F28" s="63" t="s">
        <v>65</v>
      </c>
    </row>
    <row r="29" spans="1:6" ht="38.25" x14ac:dyDescent="0.2">
      <c r="A29" s="55"/>
      <c r="B29" s="58" t="s">
        <v>15</v>
      </c>
      <c r="C29" s="59" t="s">
        <v>17</v>
      </c>
      <c r="D29" s="60">
        <v>37078</v>
      </c>
      <c r="E29" s="61">
        <v>41066.25</v>
      </c>
      <c r="F29" s="63" t="s">
        <v>93</v>
      </c>
    </row>
    <row r="30" spans="1:6" ht="38.25" x14ac:dyDescent="0.2">
      <c r="A30" s="55"/>
      <c r="B30" s="58" t="s">
        <v>66</v>
      </c>
      <c r="C30" s="59" t="s">
        <v>36</v>
      </c>
      <c r="D30" s="60">
        <v>37099</v>
      </c>
      <c r="E30" s="61">
        <v>27500</v>
      </c>
      <c r="F30" s="63" t="s">
        <v>93</v>
      </c>
    </row>
    <row r="31" spans="1:6" x14ac:dyDescent="0.2">
      <c r="A31" s="1" t="s">
        <v>3</v>
      </c>
      <c r="B31" s="64"/>
      <c r="C31" s="65"/>
      <c r="D31" s="65"/>
      <c r="E31" s="74">
        <f>SUM(E8:E28)</f>
        <v>1388267</v>
      </c>
      <c r="F31" s="64"/>
    </row>
    <row r="32" spans="1:6" x14ac:dyDescent="0.2">
      <c r="A32" s="64"/>
      <c r="B32" s="64"/>
      <c r="C32" s="65"/>
      <c r="D32" s="65"/>
      <c r="E32" s="64"/>
      <c r="F32" s="64"/>
    </row>
    <row r="33" spans="1:7" x14ac:dyDescent="0.2">
      <c r="A33" s="1" t="s">
        <v>4</v>
      </c>
      <c r="B33" s="64"/>
      <c r="C33" s="65"/>
      <c r="D33" s="65"/>
      <c r="E33" s="64"/>
      <c r="F33" s="64"/>
    </row>
    <row r="34" spans="1:7" ht="38.25" x14ac:dyDescent="0.2">
      <c r="A34" s="66"/>
      <c r="B34" s="58" t="s">
        <v>8</v>
      </c>
      <c r="C34" s="58" t="s">
        <v>9</v>
      </c>
      <c r="D34" s="67">
        <v>37004</v>
      </c>
      <c r="E34" s="68">
        <v>389775</v>
      </c>
      <c r="F34" s="62" t="s">
        <v>28</v>
      </c>
      <c r="G34" s="6"/>
    </row>
    <row r="35" spans="1:7" ht="38.25" x14ac:dyDescent="0.2">
      <c r="A35" s="66"/>
      <c r="B35" s="58" t="s">
        <v>7</v>
      </c>
      <c r="C35" s="58" t="s">
        <v>9</v>
      </c>
      <c r="D35" s="67">
        <v>37000</v>
      </c>
      <c r="E35" s="68">
        <v>160300</v>
      </c>
      <c r="F35" s="62" t="s">
        <v>29</v>
      </c>
      <c r="G35" s="6"/>
    </row>
    <row r="36" spans="1:7" ht="38.25" x14ac:dyDescent="0.2">
      <c r="A36" s="66"/>
      <c r="B36" s="58" t="s">
        <v>7</v>
      </c>
      <c r="C36" s="58" t="s">
        <v>9</v>
      </c>
      <c r="D36" s="67">
        <v>37004</v>
      </c>
      <c r="E36" s="68">
        <v>84500</v>
      </c>
      <c r="F36" s="62" t="s">
        <v>29</v>
      </c>
      <c r="G36" s="6"/>
    </row>
    <row r="37" spans="1:7" ht="63.75" x14ac:dyDescent="0.2">
      <c r="A37" s="69"/>
      <c r="B37" s="70" t="s">
        <v>8</v>
      </c>
      <c r="C37" s="71" t="s">
        <v>9</v>
      </c>
      <c r="D37" s="72">
        <v>36997</v>
      </c>
      <c r="E37" s="73">
        <v>182496</v>
      </c>
      <c r="F37" s="56" t="s">
        <v>62</v>
      </c>
    </row>
    <row r="38" spans="1:7" ht="76.5" x14ac:dyDescent="0.2">
      <c r="A38" s="69"/>
      <c r="B38" s="70" t="s">
        <v>11</v>
      </c>
      <c r="C38" s="71" t="s">
        <v>13</v>
      </c>
      <c r="D38" s="72">
        <v>37057</v>
      </c>
      <c r="E38" s="73">
        <v>68802.64</v>
      </c>
      <c r="F38" s="57" t="s">
        <v>61</v>
      </c>
    </row>
    <row r="39" spans="1:7" ht="51" x14ac:dyDescent="0.2">
      <c r="A39" s="69"/>
      <c r="B39" s="70" t="s">
        <v>12</v>
      </c>
      <c r="C39" s="71" t="s">
        <v>14</v>
      </c>
      <c r="D39" s="72">
        <v>37057</v>
      </c>
      <c r="E39" s="73">
        <v>130400</v>
      </c>
      <c r="F39" s="57" t="s">
        <v>60</v>
      </c>
    </row>
    <row r="40" spans="1:7" ht="51" x14ac:dyDescent="0.2">
      <c r="A40" s="69"/>
      <c r="B40" s="70" t="s">
        <v>12</v>
      </c>
      <c r="C40" s="71" t="s">
        <v>14</v>
      </c>
      <c r="D40" s="72">
        <v>37055</v>
      </c>
      <c r="E40" s="73">
        <v>25500</v>
      </c>
      <c r="F40" s="57" t="s">
        <v>59</v>
      </c>
    </row>
    <row r="41" spans="1:7" ht="51" x14ac:dyDescent="0.2">
      <c r="A41" s="69"/>
      <c r="B41" s="70" t="s">
        <v>12</v>
      </c>
      <c r="C41" s="71" t="s">
        <v>14</v>
      </c>
      <c r="D41" s="72">
        <v>37070</v>
      </c>
      <c r="E41" s="73">
        <v>23600</v>
      </c>
      <c r="F41" s="57" t="s">
        <v>63</v>
      </c>
    </row>
    <row r="42" spans="1:7" ht="51" x14ac:dyDescent="0.2">
      <c r="A42" s="69"/>
      <c r="B42" s="70" t="s">
        <v>11</v>
      </c>
      <c r="C42" s="71" t="s">
        <v>13</v>
      </c>
      <c r="D42" s="72">
        <v>37088</v>
      </c>
      <c r="E42" s="73">
        <v>121500</v>
      </c>
      <c r="F42" s="57" t="s">
        <v>58</v>
      </c>
    </row>
    <row r="43" spans="1:7" ht="45" x14ac:dyDescent="0.2">
      <c r="A43" s="54"/>
      <c r="B43" s="50" t="s">
        <v>40</v>
      </c>
      <c r="C43" s="24" t="s">
        <v>13</v>
      </c>
      <c r="D43" s="51">
        <v>37071</v>
      </c>
      <c r="E43" s="39">
        <v>22850</v>
      </c>
      <c r="F43" s="23" t="s">
        <v>73</v>
      </c>
    </row>
    <row r="44" spans="1:7" ht="45" x14ac:dyDescent="0.2">
      <c r="A44" s="49"/>
      <c r="B44" s="50" t="s">
        <v>41</v>
      </c>
      <c r="C44" s="24" t="s">
        <v>14</v>
      </c>
      <c r="D44" s="51">
        <v>37088</v>
      </c>
      <c r="E44" s="53">
        <v>122850</v>
      </c>
      <c r="F44" s="23" t="s">
        <v>42</v>
      </c>
    </row>
    <row r="45" spans="1:7" ht="45" x14ac:dyDescent="0.2">
      <c r="A45" s="49"/>
      <c r="B45" s="50" t="s">
        <v>56</v>
      </c>
      <c r="C45" s="24" t="s">
        <v>14</v>
      </c>
      <c r="D45" s="51">
        <v>37088</v>
      </c>
      <c r="E45" s="53">
        <v>122850</v>
      </c>
      <c r="F45" s="23" t="s">
        <v>74</v>
      </c>
    </row>
    <row r="46" spans="1:7" ht="60" x14ac:dyDescent="0.2">
      <c r="B46" s="80" t="s">
        <v>76</v>
      </c>
      <c r="C46" s="26" t="s">
        <v>77</v>
      </c>
      <c r="D46" s="81">
        <v>37112</v>
      </c>
      <c r="E46" s="77">
        <v>33400</v>
      </c>
      <c r="F46" s="82" t="s">
        <v>78</v>
      </c>
    </row>
    <row r="47" spans="1:7" ht="60" x14ac:dyDescent="0.2">
      <c r="A47" s="83"/>
      <c r="B47" s="50" t="s">
        <v>79</v>
      </c>
      <c r="C47" s="24" t="s">
        <v>57</v>
      </c>
      <c r="D47" s="51">
        <v>37113</v>
      </c>
      <c r="E47" s="52">
        <v>19700</v>
      </c>
      <c r="F47" s="23" t="s">
        <v>80</v>
      </c>
    </row>
    <row r="48" spans="1:7" ht="75" x14ac:dyDescent="0.2">
      <c r="A48" s="83"/>
      <c r="B48" s="50" t="s">
        <v>8</v>
      </c>
      <c r="C48" s="24" t="s">
        <v>9</v>
      </c>
      <c r="D48" s="51">
        <v>37001</v>
      </c>
      <c r="E48" s="52">
        <v>1145038</v>
      </c>
      <c r="F48" s="23" t="s">
        <v>102</v>
      </c>
    </row>
    <row r="49" spans="1:7" ht="75" x14ac:dyDescent="0.2">
      <c r="A49" s="83"/>
      <c r="B49" s="50" t="s">
        <v>10</v>
      </c>
      <c r="C49" s="24" t="s">
        <v>13</v>
      </c>
      <c r="D49" s="51">
        <v>37026</v>
      </c>
      <c r="E49" s="52">
        <v>150000</v>
      </c>
      <c r="F49" s="23" t="s">
        <v>102</v>
      </c>
    </row>
    <row r="50" spans="1:7" ht="75" x14ac:dyDescent="0.2">
      <c r="A50" s="83"/>
      <c r="B50" s="50" t="s">
        <v>81</v>
      </c>
      <c r="C50" s="24" t="s">
        <v>14</v>
      </c>
      <c r="D50" s="51">
        <v>37116</v>
      </c>
      <c r="E50" s="52">
        <v>952742</v>
      </c>
      <c r="F50" s="23" t="s">
        <v>105</v>
      </c>
    </row>
    <row r="51" spans="1:7" x14ac:dyDescent="0.2">
      <c r="D51" s="6"/>
      <c r="E51" s="7"/>
      <c r="G51" s="6"/>
    </row>
    <row r="52" spans="1:7" x14ac:dyDescent="0.2">
      <c r="A52" s="1" t="s">
        <v>5</v>
      </c>
      <c r="E52" s="8"/>
    </row>
    <row r="53" spans="1:7" x14ac:dyDescent="0.2">
      <c r="E53" s="8"/>
    </row>
    <row r="54" spans="1:7" x14ac:dyDescent="0.2">
      <c r="A54" s="1"/>
      <c r="E54" s="9"/>
    </row>
  </sheetData>
  <mergeCells count="2">
    <mergeCell ref="A1:F1"/>
    <mergeCell ref="A2:F2"/>
  </mergeCells>
  <phoneticPr fontId="0" type="noConversion"/>
  <pageMargins left="0.25" right="0.25" top="1" bottom="1" header="0.5" footer="0.5"/>
  <pageSetup paperSize="5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Risk Pool</vt:lpstr>
      <vt:lpstr>Historicals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jriley</dc:creator>
  <cp:lastModifiedBy>Jan Havlíček</cp:lastModifiedBy>
  <cp:lastPrinted>2001-07-17T13:52:37Z</cp:lastPrinted>
  <dcterms:created xsi:type="dcterms:W3CDTF">2001-06-21T19:15:15Z</dcterms:created>
  <dcterms:modified xsi:type="dcterms:W3CDTF">2023-09-17T16:35:27Z</dcterms:modified>
</cp:coreProperties>
</file>