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A9DE1F-684F-4EF9-8084-5DF5721D966B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ily Change Graph" sheetId="1" r:id="rId1"/>
    <sheet name="Breakdown" sheetId="2" r:id="rId2"/>
    <sheet name="COB 100201" sheetId="3" r:id="rId3"/>
    <sheet name="COB 100101" sheetId="4" r:id="rId4"/>
    <sheet name="COB 092801" sheetId="5" r:id="rId5"/>
    <sheet name="COB 092701" sheetId="6" r:id="rId6"/>
    <sheet name="COB 092601" sheetId="7" r:id="rId7"/>
    <sheet name="COB 092501" sheetId="8" r:id="rId8"/>
    <sheet name="COB 092401" sheetId="9" r:id="rId9"/>
    <sheet name="COB 092101" sheetId="10" r:id="rId10"/>
    <sheet name="COB 092001" sheetId="11" r:id="rId11"/>
    <sheet name="COB 091901" sheetId="12" r:id="rId12"/>
    <sheet name="COB 091801" sheetId="13" r:id="rId13"/>
    <sheet name="COB 091701" sheetId="14" r:id="rId14"/>
    <sheet name="COB 091201" sheetId="15" r:id="rId15"/>
    <sheet name="COB 091001" sheetId="16" r:id="rId16"/>
    <sheet name="COB 090601" sheetId="17" r:id="rId17"/>
    <sheet name="COB 090401" sheetId="18" r:id="rId18"/>
    <sheet name="COB 082901" sheetId="19" r:id="rId19"/>
    <sheet name="COB 082801" sheetId="20" r:id="rId20"/>
    <sheet name="COB 082701" sheetId="21" r:id="rId21"/>
  </sheets>
  <definedNames>
    <definedName name="_xlnm.Print_Area" localSheetId="20">'COB 082701'!$A$1:$G$14</definedName>
    <definedName name="_xlnm.Print_Area" localSheetId="19">'COB 082801'!$A$1:$G$14</definedName>
    <definedName name="_xlnm.Print_Area" localSheetId="18">'COB 082901'!$A$1:$E$22</definedName>
    <definedName name="_xlnm.Print_Area" localSheetId="16">'COB 090601'!$A$1:$E$16</definedName>
    <definedName name="_xlnm.Print_Area" localSheetId="15">'COB 091001'!$A$1:$E$17</definedName>
    <definedName name="_xlnm.Print_Area" localSheetId="14">'COB 091201'!$A$1:$E$18</definedName>
    <definedName name="_xlnm.Print_Area" localSheetId="13">'COB 091701'!$A$1:$E$18</definedName>
    <definedName name="_xlnm.Print_Area" localSheetId="12">'COB 091801'!$A$1:$E$18</definedName>
    <definedName name="_xlnm.Print_Area" localSheetId="11">'COB 091901'!$A$1:$E$18</definedName>
    <definedName name="_xlnm.Print_Area" localSheetId="10">'COB 092001'!$A$1:$G$24</definedName>
    <definedName name="_xlnm.Print_Area" localSheetId="9">'COB 092101'!$A$1:$G$24</definedName>
    <definedName name="_xlnm.Print_Area" localSheetId="8">'COB 092401'!$A$1:$G$24</definedName>
    <definedName name="_xlnm.Print_Area" localSheetId="7">'COB 092501'!$A$1:$G$24</definedName>
    <definedName name="_xlnm.Print_Area" localSheetId="6">'COB 092601'!$A$1:$G$24</definedName>
    <definedName name="_xlnm.Print_Area" localSheetId="4">'COB 092801'!$A$1:$G$22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S6" i="2"/>
  <c r="G8" i="2"/>
  <c r="K8" i="2"/>
  <c r="O8" i="2"/>
  <c r="S8" i="2"/>
  <c r="W8" i="2"/>
  <c r="Z8" i="2"/>
  <c r="AA8" i="2"/>
  <c r="AD8" i="2"/>
  <c r="AE8" i="2"/>
  <c r="AS8" i="2"/>
  <c r="B9" i="2"/>
  <c r="G9" i="2"/>
  <c r="K9" i="2"/>
  <c r="O9" i="2"/>
  <c r="S9" i="2"/>
  <c r="W9" i="2"/>
  <c r="Z9" i="2"/>
  <c r="AA9" i="2"/>
  <c r="AD9" i="2"/>
  <c r="AE9" i="2"/>
  <c r="AS9" i="2"/>
  <c r="B10" i="2"/>
  <c r="G10" i="2"/>
  <c r="K10" i="2"/>
  <c r="O10" i="2"/>
  <c r="S10" i="2"/>
  <c r="W10" i="2"/>
  <c r="Z10" i="2"/>
  <c r="AA10" i="2"/>
  <c r="AD10" i="2"/>
  <c r="AE10" i="2"/>
  <c r="AS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J11" i="2"/>
  <c r="AK11" i="2"/>
  <c r="AL11" i="2"/>
  <c r="AM11" i="2"/>
  <c r="AN11" i="2"/>
  <c r="AP11" i="2"/>
  <c r="AQ11" i="2"/>
  <c r="AS11" i="2"/>
  <c r="G13" i="2"/>
  <c r="K13" i="2"/>
  <c r="O13" i="2"/>
  <c r="S13" i="2"/>
  <c r="W13" i="2"/>
  <c r="Z13" i="2"/>
  <c r="AA13" i="2"/>
  <c r="AD13" i="2"/>
  <c r="AE13" i="2"/>
  <c r="AS13" i="2"/>
  <c r="G14" i="2"/>
  <c r="K14" i="2"/>
  <c r="O14" i="2"/>
  <c r="S14" i="2"/>
  <c r="W14" i="2"/>
  <c r="AA14" i="2"/>
  <c r="AE14" i="2"/>
  <c r="AM14" i="2"/>
  <c r="AS14" i="2"/>
  <c r="G15" i="2"/>
  <c r="K15" i="2"/>
  <c r="O15" i="2"/>
  <c r="S15" i="2"/>
  <c r="W15" i="2"/>
  <c r="AA15" i="2"/>
  <c r="AE15" i="2"/>
  <c r="AM15" i="2"/>
  <c r="AS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J16" i="2"/>
  <c r="AK16" i="2"/>
  <c r="AL16" i="2"/>
  <c r="AM16" i="2"/>
  <c r="AN16" i="2"/>
  <c r="AP16" i="2"/>
  <c r="AQ16" i="2"/>
  <c r="AS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J18" i="2"/>
  <c r="AK18" i="2"/>
  <c r="AL18" i="2"/>
  <c r="AM18" i="2"/>
  <c r="AN18" i="2"/>
  <c r="AP18" i="2"/>
  <c r="AQ18" i="2"/>
  <c r="AS18" i="2"/>
  <c r="G19" i="2"/>
  <c r="K19" i="2"/>
  <c r="O19" i="2"/>
  <c r="S19" i="2"/>
  <c r="W19" i="2"/>
  <c r="AA19" i="2"/>
  <c r="AE19" i="2"/>
  <c r="AS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J20" i="2"/>
  <c r="AK20" i="2"/>
  <c r="AL20" i="2"/>
  <c r="AM20" i="2"/>
  <c r="AN20" i="2"/>
  <c r="AP20" i="2"/>
  <c r="AQ20" i="2"/>
  <c r="AS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J21" i="2"/>
  <c r="AK21" i="2"/>
  <c r="AL21" i="2"/>
  <c r="AM21" i="2"/>
  <c r="AN21" i="2"/>
  <c r="AP21" i="2"/>
  <c r="AQ21" i="2"/>
  <c r="AS21" i="2"/>
  <c r="E8" i="21"/>
  <c r="G8" i="21"/>
  <c r="E9" i="21"/>
  <c r="G9" i="21"/>
  <c r="E10" i="21"/>
  <c r="G10" i="21"/>
  <c r="B11" i="21"/>
  <c r="C11" i="21"/>
  <c r="D11" i="21"/>
  <c r="E11" i="21"/>
  <c r="F11" i="21"/>
  <c r="G11" i="21"/>
  <c r="E8" i="20"/>
  <c r="G8" i="20"/>
  <c r="E9" i="20"/>
  <c r="G9" i="20"/>
  <c r="E10" i="20"/>
  <c r="G10" i="20"/>
  <c r="B11" i="20"/>
  <c r="C11" i="20"/>
  <c r="D11" i="20"/>
  <c r="E11" i="20"/>
  <c r="F11" i="20"/>
  <c r="G11" i="20"/>
  <c r="E8" i="19"/>
  <c r="E9" i="19"/>
  <c r="D10" i="19"/>
  <c r="E10" i="19"/>
  <c r="B11" i="19"/>
  <c r="C11" i="19"/>
  <c r="D11" i="19"/>
  <c r="E11" i="19"/>
  <c r="E14" i="19"/>
  <c r="E8" i="18"/>
  <c r="E9" i="18"/>
  <c r="D10" i="18"/>
  <c r="E10" i="18"/>
  <c r="B11" i="18"/>
  <c r="C11" i="18"/>
  <c r="D11" i="18"/>
  <c r="E11" i="18"/>
  <c r="E14" i="18"/>
  <c r="E8" i="17"/>
  <c r="E9" i="17"/>
  <c r="D10" i="17"/>
  <c r="E10" i="17"/>
  <c r="B11" i="17"/>
  <c r="C11" i="17"/>
  <c r="D11" i="17"/>
  <c r="E11" i="17"/>
  <c r="E14" i="17"/>
  <c r="E8" i="16"/>
  <c r="E9" i="16"/>
  <c r="D10" i="16"/>
  <c r="E10" i="16"/>
  <c r="B11" i="16"/>
  <c r="C11" i="16"/>
  <c r="D11" i="16"/>
  <c r="E11" i="16"/>
  <c r="E14" i="16"/>
  <c r="E8" i="15"/>
  <c r="E9" i="15"/>
  <c r="D10" i="15"/>
  <c r="E10" i="15"/>
  <c r="B11" i="15"/>
  <c r="C11" i="15"/>
  <c r="D11" i="15"/>
  <c r="E11" i="15"/>
  <c r="E14" i="15"/>
  <c r="E8" i="14"/>
  <c r="E9" i="14"/>
  <c r="D10" i="14"/>
  <c r="E10" i="14"/>
  <c r="B11" i="14"/>
  <c r="C11" i="14"/>
  <c r="D11" i="14"/>
  <c r="E11" i="14"/>
  <c r="E14" i="14"/>
  <c r="E8" i="13"/>
  <c r="E9" i="13"/>
  <c r="D10" i="13"/>
  <c r="E10" i="13"/>
  <c r="B11" i="13"/>
  <c r="C11" i="13"/>
  <c r="D11" i="13"/>
  <c r="E11" i="13"/>
  <c r="E14" i="13"/>
  <c r="E8" i="12"/>
  <c r="E9" i="12"/>
  <c r="D10" i="12"/>
  <c r="E10" i="12"/>
  <c r="B11" i="12"/>
  <c r="C11" i="12"/>
  <c r="D11" i="12"/>
  <c r="E11" i="12"/>
  <c r="E14" i="12"/>
  <c r="F8" i="11"/>
  <c r="G8" i="11"/>
  <c r="F9" i="11"/>
  <c r="G9" i="11"/>
  <c r="D10" i="11"/>
  <c r="E10" i="11"/>
  <c r="F10" i="11"/>
  <c r="G10" i="11"/>
  <c r="B11" i="11"/>
  <c r="C11" i="11"/>
  <c r="D11" i="11"/>
  <c r="E11" i="11"/>
  <c r="F11" i="11"/>
  <c r="G11" i="11"/>
  <c r="G14" i="11"/>
  <c r="F8" i="10"/>
  <c r="G8" i="10"/>
  <c r="F9" i="10"/>
  <c r="G9" i="10"/>
  <c r="D10" i="10"/>
  <c r="E10" i="10"/>
  <c r="F10" i="10"/>
  <c r="G10" i="10"/>
  <c r="B11" i="10"/>
  <c r="C11" i="10"/>
  <c r="D11" i="10"/>
  <c r="E11" i="10"/>
  <c r="F11" i="10"/>
  <c r="G11" i="10"/>
  <c r="G14" i="10"/>
  <c r="F8" i="9"/>
  <c r="G8" i="9"/>
  <c r="F9" i="9"/>
  <c r="G9" i="9"/>
  <c r="D10" i="9"/>
  <c r="E10" i="9"/>
  <c r="F10" i="9"/>
  <c r="G10" i="9"/>
  <c r="B11" i="9"/>
  <c r="C11" i="9"/>
  <c r="D11" i="9"/>
  <c r="E11" i="9"/>
  <c r="F11" i="9"/>
  <c r="G11" i="9"/>
  <c r="G14" i="9"/>
  <c r="F8" i="8"/>
  <c r="G8" i="8"/>
  <c r="F9" i="8"/>
  <c r="G9" i="8"/>
  <c r="D10" i="8"/>
  <c r="E10" i="8"/>
  <c r="F10" i="8"/>
  <c r="G10" i="8"/>
  <c r="B11" i="8"/>
  <c r="C11" i="8"/>
  <c r="D11" i="8"/>
  <c r="E11" i="8"/>
  <c r="F11" i="8"/>
  <c r="G11" i="8"/>
  <c r="G14" i="8"/>
  <c r="F8" i="7"/>
  <c r="G8" i="7"/>
  <c r="F9" i="7"/>
  <c r="G9" i="7"/>
  <c r="D10" i="7"/>
  <c r="E10" i="7"/>
  <c r="F10" i="7"/>
  <c r="G10" i="7"/>
  <c r="B11" i="7"/>
  <c r="C11" i="7"/>
  <c r="D11" i="7"/>
  <c r="E11" i="7"/>
  <c r="F11" i="7"/>
  <c r="G11" i="7"/>
  <c r="G14" i="7"/>
  <c r="F8" i="6"/>
  <c r="G8" i="6"/>
  <c r="F9" i="6"/>
  <c r="G9" i="6"/>
  <c r="D10" i="6"/>
  <c r="E10" i="6"/>
  <c r="F10" i="6"/>
  <c r="G10" i="6"/>
  <c r="B11" i="6"/>
  <c r="C11" i="6"/>
  <c r="D11" i="6"/>
  <c r="E11" i="6"/>
  <c r="F11" i="6"/>
  <c r="G11" i="6"/>
  <c r="G14" i="6"/>
  <c r="F8" i="5"/>
  <c r="G8" i="5"/>
  <c r="F9" i="5"/>
  <c r="G9" i="5"/>
  <c r="D10" i="5"/>
  <c r="E10" i="5"/>
  <c r="F10" i="5"/>
  <c r="G10" i="5"/>
  <c r="B11" i="5"/>
  <c r="C11" i="5"/>
  <c r="D11" i="5"/>
  <c r="E11" i="5"/>
  <c r="F11" i="5"/>
  <c r="G11" i="5"/>
  <c r="G14" i="5"/>
  <c r="F8" i="4"/>
  <c r="G8" i="4"/>
  <c r="F9" i="4"/>
  <c r="G9" i="4"/>
  <c r="D10" i="4"/>
  <c r="E10" i="4"/>
  <c r="F10" i="4"/>
  <c r="G10" i="4"/>
  <c r="B11" i="4"/>
  <c r="C11" i="4"/>
  <c r="D11" i="4"/>
  <c r="E11" i="4"/>
  <c r="F11" i="4"/>
  <c r="G11" i="4"/>
  <c r="G14" i="4"/>
  <c r="F8" i="3"/>
  <c r="G8" i="3"/>
  <c r="F9" i="3"/>
  <c r="G9" i="3"/>
  <c r="D10" i="3"/>
  <c r="E10" i="3"/>
  <c r="F10" i="3"/>
  <c r="G10" i="3"/>
  <c r="B11" i="3"/>
  <c r="C11" i="3"/>
  <c r="D11" i="3"/>
  <c r="E11" i="3"/>
  <c r="F11" i="3"/>
  <c r="G11" i="3"/>
  <c r="G14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</calcChain>
</file>

<file path=xl/sharedStrings.xml><?xml version="1.0" encoding="utf-8"?>
<sst xmlns="http://schemas.openxmlformats.org/spreadsheetml/2006/main" count="426" uniqueCount="112">
  <si>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</si>
  <si>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</si>
  <si>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</si>
  <si>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</si>
  <si>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</si>
  <si>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</si>
  <si>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</si>
  <si>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</si>
  <si>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</si>
  <si>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</si>
  <si>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</si>
  <si>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</si>
  <si>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</si>
  <si>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</si>
  <si>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</si>
  <si>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</si>
  <si>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</si>
  <si>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</si>
  <si>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</si>
  <si>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</si>
  <si>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</si>
  <si>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</si>
  <si>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</si>
  <si>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</si>
  <si>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</si>
  <si>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</si>
  <si>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</si>
  <si>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</si>
  <si>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</si>
  <si>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</si>
  <si>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</si>
  <si>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</si>
  <si>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</si>
  <si>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</si>
  <si>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</si>
  <si>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</si>
  <si>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</si>
  <si>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</si>
  <si>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</si>
  <si>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</si>
  <si>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</si>
  <si>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</si>
  <si>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</si>
  <si>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</si>
  <si>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</si>
  <si>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</si>
  <si>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</si>
  <si>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</si>
  <si>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</si>
  <si>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</si>
  <si>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</si>
  <si>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</si>
  <si>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</si>
  <si>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</si>
  <si>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</si>
  <si>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</si>
  <si>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</si>
  <si>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</si>
  <si>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</si>
  <si>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</si>
  <si>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</si>
  <si>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</si>
  <si>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</si>
  <si>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</si>
  <si>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</si>
  <si>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</si>
  <si>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</si>
  <si>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</si>
  <si>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</si>
  <si>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</si>
  <si>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</si>
  <si>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</si>
  <si>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</si>
  <si>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</si>
  <si>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</si>
  <si>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</si>
  <si>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</si>
  <si>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</si>
  <si>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</si>
  <si>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</si>
  <si>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</si>
  <si>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</si>
  <si>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</si>
  <si>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</si>
  <si>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</si>
  <si>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</si>
  <si>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</si>
  <si>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</si>
  <si>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</si>
  <si>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</si>
  <si>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</si>
  <si>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</si>
  <si>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</si>
  <si>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</si>
  <si>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</si>
  <si>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</si>
  <si>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</si>
  <si>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</si>
  <si>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</si>
  <si>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</si>
  <si>
    <t>As of COB September 28, 2001</t>
  </si>
  <si>
    <t>COB 9/27/01</t>
  </si>
  <si>
    <t>COB 9/28/01</t>
  </si>
  <si>
    <t>(4) Margin call will be made today 10/01/01 in the amount of $13.25MM</t>
  </si>
  <si>
    <t>COB 09/27/01</t>
  </si>
  <si>
    <t>COB 09/28/01</t>
  </si>
  <si>
    <t>As of COB October 1, 2001</t>
  </si>
  <si>
    <t>COB 10/01/01</t>
  </si>
  <si>
    <t>(4) Margin call will be made today 10/02/01 in the amount of $12.25MM</t>
  </si>
  <si>
    <t>As of COB October 2, 2001</t>
  </si>
  <si>
    <t>COB 10/02/01</t>
  </si>
  <si>
    <t>(4) Margin call will be made today 10/02/01 in the amount of $36.75MM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</si>
</sst>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19939443880190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2155299618655E-2"/>
          <c:y val="0.31563512754403905"/>
          <c:w val="0.89011057240863878"/>
          <c:h val="0.51622567588978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Graph'!$I$2:$S$2</c:f>
              <c:numCache>
                <c:formatCode>_(* #,##0_);_(* \(#,##0\);_(* "-"??_);_(@_)</c:formatCode>
                <c:ptCount val="11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  <c:pt idx="8">
                  <c:v>61.995922</c:v>
                </c:pt>
                <c:pt idx="9">
                  <c:v>50.361207999999998</c:v>
                </c:pt>
                <c:pt idx="10">
                  <c:v>49.219808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F-4261-B863-8EC3C9BF268A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Graph'!$I$3:$S$3</c:f>
              <c:numCache>
                <c:formatCode>_(* #,##0_);_(* \(#,##0\);_(* "-"??_);_(@_)</c:formatCode>
                <c:ptCount val="11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  <c:pt idx="8">
                  <c:v>63.255054999999999</c:v>
                </c:pt>
                <c:pt idx="9">
                  <c:v>62.803652999999997</c:v>
                </c:pt>
                <c:pt idx="10">
                  <c:v>62.783791000000001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F-4261-B863-8EC3C9BF268A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Graph'!$I$4:$S$4</c:f>
              <c:numCache>
                <c:formatCode>_(* #,##0_);_(* \(#,##0\);_(* "-"??_);_(@_)</c:formatCode>
                <c:ptCount val="11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  <c:pt idx="8">
                  <c:v>4.268108200000003</c:v>
                </c:pt>
                <c:pt idx="9">
                  <c:v>9.3544771999999998</c:v>
                </c:pt>
                <c:pt idx="10">
                  <c:v>9.3918531999999999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F-4261-B863-8EC3C9BF26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2548432"/>
        <c:axId val="1"/>
      </c:barChart>
      <c:catAx>
        <c:axId val="212254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5484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967058237356994"/>
          <c:y val="0.15929249427456177"/>
          <c:w val="0.3265308625414407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9525</xdr:rowOff>
    </xdr:from>
    <xdr:to>
      <xdr:col>15</xdr:col>
      <xdr:colOff>66675</xdr:colOff>
      <xdr:row>29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AF76183-C764-BB0F-97CC-C7E32FBBD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17</xdr:row>
      <xdr:rowOff>95250</xdr:rowOff>
    </xdr:from>
    <xdr:to>
      <xdr:col>9</xdr:col>
      <xdr:colOff>38100</xdr:colOff>
      <xdr:row>18</xdr:row>
      <xdr:rowOff>152400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8916C631-8A78-D4AB-4195-FAED85958CA1}"/>
            </a:ext>
          </a:extLst>
        </xdr:cNvPr>
        <xdr:cNvSpPr txBox="1">
          <a:spLocks noChangeArrowheads="1"/>
        </xdr:cNvSpPr>
      </xdr:nvSpPr>
      <xdr:spPr bwMode="auto">
        <a:xfrm>
          <a:off x="1228725" y="284797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161925</xdr:colOff>
      <xdr:row>16</xdr:row>
      <xdr:rowOff>66675</xdr:rowOff>
    </xdr:from>
    <xdr:to>
      <xdr:col>9</xdr:col>
      <xdr:colOff>542925</xdr:colOff>
      <xdr:row>17</xdr:row>
      <xdr:rowOff>123825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8E485231-9B42-5A7B-08A7-CF31F4FB684F}"/>
            </a:ext>
          </a:extLst>
        </xdr:cNvPr>
        <xdr:cNvSpPr txBox="1">
          <a:spLocks noChangeArrowheads="1"/>
        </xdr:cNvSpPr>
      </xdr:nvSpPr>
      <xdr:spPr bwMode="auto">
        <a:xfrm>
          <a:off x="1676400" y="26574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9</xdr:col>
      <xdr:colOff>676275</xdr:colOff>
      <xdr:row>15</xdr:row>
      <xdr:rowOff>133350</xdr:rowOff>
    </xdr:from>
    <xdr:to>
      <xdr:col>10</xdr:col>
      <xdr:colOff>190500</xdr:colOff>
      <xdr:row>17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389A3AA3-479B-49D7-5CC2-4B5D1E7D6E8B}"/>
            </a:ext>
          </a:extLst>
        </xdr:cNvPr>
        <xdr:cNvSpPr txBox="1">
          <a:spLocks noChangeArrowheads="1"/>
        </xdr:cNvSpPr>
      </xdr:nvSpPr>
      <xdr:spPr bwMode="auto">
        <a:xfrm>
          <a:off x="2190750" y="2562225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10</xdr:col>
      <xdr:colOff>304800</xdr:colOff>
      <xdr:row>15</xdr:row>
      <xdr:rowOff>133350</xdr:rowOff>
    </xdr:from>
    <xdr:to>
      <xdr:col>10</xdr:col>
      <xdr:colOff>685800</xdr:colOff>
      <xdr:row>17</xdr:row>
      <xdr:rowOff>28575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640AF034-3DF4-D83C-4023-BF0167053209}"/>
            </a:ext>
          </a:extLst>
        </xdr:cNvPr>
        <xdr:cNvSpPr txBox="1">
          <a:spLocks noChangeArrowheads="1"/>
        </xdr:cNvSpPr>
      </xdr:nvSpPr>
      <xdr:spPr bwMode="auto">
        <a:xfrm>
          <a:off x="2667000" y="256222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10</xdr:col>
      <xdr:colOff>790575</xdr:colOff>
      <xdr:row>15</xdr:row>
      <xdr:rowOff>152400</xdr:rowOff>
    </xdr:from>
    <xdr:to>
      <xdr:col>11</xdr:col>
      <xdr:colOff>323850</xdr:colOff>
      <xdr:row>17</xdr:row>
      <xdr:rowOff>47625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B2F95499-E739-2624-FD06-238FE7FE1B32}"/>
            </a:ext>
          </a:extLst>
        </xdr:cNvPr>
        <xdr:cNvSpPr txBox="1">
          <a:spLocks noChangeArrowheads="1"/>
        </xdr:cNvSpPr>
      </xdr:nvSpPr>
      <xdr:spPr bwMode="auto">
        <a:xfrm>
          <a:off x="3152775" y="25812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428625</xdr:colOff>
      <xdr:row>15</xdr:row>
      <xdr:rowOff>28575</xdr:rowOff>
    </xdr:from>
    <xdr:to>
      <xdr:col>11</xdr:col>
      <xdr:colOff>809625</xdr:colOff>
      <xdr:row>16</xdr:row>
      <xdr:rowOff>85725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EF1E5CB8-E794-FE72-3636-1F226FDE554C}"/>
            </a:ext>
          </a:extLst>
        </xdr:cNvPr>
        <xdr:cNvSpPr txBox="1">
          <a:spLocks noChangeArrowheads="1"/>
        </xdr:cNvSpPr>
      </xdr:nvSpPr>
      <xdr:spPr bwMode="auto">
        <a:xfrm>
          <a:off x="3638550" y="24574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12</xdr:col>
      <xdr:colOff>104775</xdr:colOff>
      <xdr:row>15</xdr:row>
      <xdr:rowOff>66675</xdr:rowOff>
    </xdr:from>
    <xdr:to>
      <xdr:col>12</xdr:col>
      <xdr:colOff>447675</xdr:colOff>
      <xdr:row>16</xdr:row>
      <xdr:rowOff>123825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FF69C034-9C6A-00B1-FDAC-EED80A281738}"/>
            </a:ext>
          </a:extLst>
        </xdr:cNvPr>
        <xdr:cNvSpPr txBox="1">
          <a:spLocks noChangeArrowheads="1"/>
        </xdr:cNvSpPr>
      </xdr:nvSpPr>
      <xdr:spPr bwMode="auto">
        <a:xfrm>
          <a:off x="4162425" y="2495550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12</xdr:col>
      <xdr:colOff>590550</xdr:colOff>
      <xdr:row>15</xdr:row>
      <xdr:rowOff>28575</xdr:rowOff>
    </xdr:from>
    <xdr:to>
      <xdr:col>13</xdr:col>
      <xdr:colOff>85725</xdr:colOff>
      <xdr:row>16</xdr:row>
      <xdr:rowOff>85725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F1AE7C13-931F-9B65-BB21-7B8597A07AE9}"/>
            </a:ext>
          </a:extLst>
        </xdr:cNvPr>
        <xdr:cNvSpPr txBox="1">
          <a:spLocks noChangeArrowheads="1"/>
        </xdr:cNvSpPr>
      </xdr:nvSpPr>
      <xdr:spPr bwMode="auto">
        <a:xfrm>
          <a:off x="4648200" y="2457450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238125</xdr:colOff>
      <xdr:row>15</xdr:row>
      <xdr:rowOff>0</xdr:rowOff>
    </xdr:from>
    <xdr:to>
      <xdr:col>13</xdr:col>
      <xdr:colOff>581025</xdr:colOff>
      <xdr:row>16</xdr:row>
      <xdr:rowOff>85725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9CABD5DD-6D1E-71AB-9923-9D7C605A0691}"/>
            </a:ext>
          </a:extLst>
        </xdr:cNvPr>
        <xdr:cNvSpPr txBox="1">
          <a:spLocks noChangeArrowheads="1"/>
        </xdr:cNvSpPr>
      </xdr:nvSpPr>
      <xdr:spPr bwMode="auto">
        <a:xfrm>
          <a:off x="5143500" y="2428875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130</a:t>
          </a:r>
        </a:p>
      </xdr:txBody>
    </xdr:sp>
    <xdr:clientData/>
  </xdr:twoCellAnchor>
  <xdr:twoCellAnchor>
    <xdr:from>
      <xdr:col>13</xdr:col>
      <xdr:colOff>723900</xdr:colOff>
      <xdr:row>15</xdr:row>
      <xdr:rowOff>85725</xdr:rowOff>
    </xdr:from>
    <xdr:to>
      <xdr:col>14</xdr:col>
      <xdr:colOff>219075</xdr:colOff>
      <xdr:row>17</xdr:row>
      <xdr:rowOff>9525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9C08F183-67D9-34A6-2C13-973504FC7566}"/>
            </a:ext>
          </a:extLst>
        </xdr:cNvPr>
        <xdr:cNvSpPr txBox="1">
          <a:spLocks noChangeArrowheads="1"/>
        </xdr:cNvSpPr>
      </xdr:nvSpPr>
      <xdr:spPr bwMode="auto">
        <a:xfrm>
          <a:off x="5629275" y="251460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123</a:t>
          </a:r>
        </a:p>
      </xdr:txBody>
    </xdr:sp>
    <xdr:clientData/>
  </xdr:twoCellAnchor>
  <xdr:twoCellAnchor>
    <xdr:from>
      <xdr:col>14</xdr:col>
      <xdr:colOff>352425</xdr:colOff>
      <xdr:row>15</xdr:row>
      <xdr:rowOff>104775</xdr:rowOff>
    </xdr:from>
    <xdr:to>
      <xdr:col>14</xdr:col>
      <xdr:colOff>695325</xdr:colOff>
      <xdr:row>17</xdr:row>
      <xdr:rowOff>28575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4C791521-5481-07EC-9662-13BF94BEA935}"/>
            </a:ext>
          </a:extLst>
        </xdr:cNvPr>
        <xdr:cNvSpPr txBox="1">
          <a:spLocks noChangeArrowheads="1"/>
        </xdr:cNvSpPr>
      </xdr:nvSpPr>
      <xdr:spPr bwMode="auto">
        <a:xfrm>
          <a:off x="6105525" y="253365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selection activeCell="Q15" sqref="Q15"/>
    </sheetView>
  </sheetViews>
  <sheetFormatPr defaultRowHeight="12.75" x14ac:dyDescent="0.2"/>
  <cols>
    <col min="1" max="1" width="10" style="15" bestFit="1" customWidth="1"/>
    <col min="2" max="3" width="12.7109375" style="15" hidden="1" customWidth="1"/>
    <col min="4" max="4" width="12.85546875" style="15" hidden="1" customWidth="1"/>
    <col min="5" max="6" width="12.28515625" style="15" hidden="1" customWidth="1"/>
    <col min="7" max="8" width="12.7109375" style="15" hidden="1" customWidth="1"/>
    <col min="9" max="18" width="12.7109375" style="15" bestFit="1" customWidth="1"/>
    <col min="19" max="19" width="9.140625" style="15"/>
    <col min="20" max="20" width="15" style="15" bestFit="1" customWidth="1"/>
    <col min="21" max="21" width="12.85546875" style="15" bestFit="1" customWidth="1"/>
    <col min="22" max="16384" width="9.140625" style="15"/>
  </cols>
  <sheetData>
    <row r="1" spans="1:21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  <c r="Q1" s="16" t="s">
        <v>104</v>
      </c>
      <c r="R1" s="16" t="s">
        <v>105</v>
      </c>
      <c r="S1" s="16" t="s">
        <v>107</v>
      </c>
      <c r="T1" s="17"/>
    </row>
    <row r="2" spans="1:21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  <c r="Q2" s="37">
        <f>'COB 092701'!B11/1000000</f>
        <v>61.995922</v>
      </c>
      <c r="R2" s="37">
        <f>'COB 092801'!B11/1000000</f>
        <v>50.361207999999998</v>
      </c>
      <c r="S2" s="37">
        <f>'COB 100101'!B11/1000000</f>
        <v>49.219808</v>
      </c>
      <c r="T2" s="17"/>
      <c r="U2" s="17"/>
    </row>
    <row r="3" spans="1:21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  <c r="Q3" s="37">
        <f>'COB 092701'!C11/1000000</f>
        <v>63.255054999999999</v>
      </c>
      <c r="R3" s="37">
        <f>'COB 092801'!C11/1000000</f>
        <v>62.803652999999997</v>
      </c>
      <c r="S3" s="37">
        <f>'COB 100101'!C11/1000000</f>
        <v>62.783791000000001</v>
      </c>
      <c r="T3" s="17"/>
    </row>
    <row r="4" spans="1:21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  <c r="Q4" s="51">
        <f>'COB 092701'!F11/1000000</f>
        <v>4.268108200000003</v>
      </c>
      <c r="R4" s="51">
        <f>'COB 092801'!F11/1000000</f>
        <v>9.3544771999999998</v>
      </c>
      <c r="S4" s="51">
        <f>'COB 100101'!F11/1000000</f>
        <v>9.3918531999999999</v>
      </c>
      <c r="T4" s="17"/>
    </row>
    <row r="5" spans="1:21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  <c r="Q5" s="20">
        <f>SUM(Q2:Q4)</f>
        <v>129.51908520000001</v>
      </c>
      <c r="R5" s="20">
        <f>SUM(R2:R4)</f>
        <v>122.51933820000001</v>
      </c>
      <c r="S5" s="20">
        <f>SUM(S2:S4)</f>
        <v>121.39545220000001</v>
      </c>
      <c r="T5" s="17"/>
    </row>
    <row r="6" spans="1:21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092601'!G12/1000000</f>
        <v>-109.3</v>
      </c>
      <c r="Q6" s="52">
        <f>'COB 092701'!G12/1000000</f>
        <v>-109.3</v>
      </c>
      <c r="R6" s="52">
        <f>'COB 092801'!G12/1000000</f>
        <v>-109.3</v>
      </c>
      <c r="S6" s="52">
        <f>'COB 100101'!G12/1000000</f>
        <v>-109.3</v>
      </c>
      <c r="T6" s="17"/>
    </row>
    <row r="7" spans="1:21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092601'!G13/1000000</f>
        <v>0</v>
      </c>
      <c r="Q7" s="31">
        <f>'COB 092701'!G13/1000000</f>
        <v>0</v>
      </c>
      <c r="R7" s="31">
        <f>'COB 092801'!G13/1000000</f>
        <v>0</v>
      </c>
      <c r="S7" s="31">
        <f>'COB 092801'!G13/1000000</f>
        <v>0</v>
      </c>
      <c r="T7" s="17"/>
    </row>
    <row r="8" spans="1:21" x14ac:dyDescent="0.2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  <c r="Q8" s="53">
        <f>SUM(Q5:Q7)</f>
        <v>20.219085200000009</v>
      </c>
      <c r="R8" s="53">
        <f>SUM(R5:R7)</f>
        <v>13.21933820000001</v>
      </c>
      <c r="S8" s="53">
        <f>SUM(S5:S7)</f>
        <v>12.095452200000011</v>
      </c>
      <c r="T8" s="17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84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78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73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67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60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58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52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60" t="s">
        <v>5</v>
      </c>
      <c r="B1" s="60"/>
      <c r="C1" s="60"/>
      <c r="D1" s="60"/>
      <c r="E1" s="60"/>
    </row>
    <row r="2" spans="1:5" s="8" customFormat="1" ht="20.25" x14ac:dyDescent="0.3">
      <c r="A2" s="61" t="s">
        <v>23</v>
      </c>
      <c r="B2" s="61"/>
      <c r="C2" s="61"/>
      <c r="D2" s="61"/>
      <c r="E2" s="61"/>
    </row>
    <row r="3" spans="1:5" x14ac:dyDescent="0.2">
      <c r="A3" s="62" t="s">
        <v>49</v>
      </c>
      <c r="B3" s="62"/>
      <c r="C3" s="62"/>
      <c r="D3" s="62"/>
      <c r="E3" s="62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2"/>
  <sheetViews>
    <sheetView topLeftCell="AG1" zoomScale="75" workbookViewId="0">
      <selection activeCell="AS22" sqref="AS22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4" width="13.7109375" customWidth="1"/>
    <col min="35" max="35" width="2" customWidth="1"/>
    <col min="36" max="40" width="13.7109375" customWidth="1"/>
    <col min="41" max="41" width="2" customWidth="1"/>
    <col min="42" max="43" width="13.7109375" customWidth="1"/>
    <col min="44" max="44" width="2" customWidth="1"/>
    <col min="45" max="45" width="14" customWidth="1"/>
  </cols>
  <sheetData>
    <row r="1" spans="1:45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  <c r="AM1" s="2"/>
      <c r="AN1" s="2"/>
      <c r="AP1" s="2"/>
      <c r="AQ1" s="2"/>
    </row>
    <row r="2" spans="1:45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  <c r="AM2" s="2"/>
      <c r="AN2" s="2"/>
      <c r="AP2" s="2"/>
      <c r="AQ2" s="2"/>
    </row>
    <row r="3" spans="1:45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  <c r="AM3" s="2"/>
      <c r="AN3" s="2"/>
      <c r="AP3" s="2"/>
      <c r="AQ3" s="2"/>
    </row>
    <row r="4" spans="1:45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M4" s="26"/>
      <c r="AN4" s="26"/>
      <c r="AP4" s="26"/>
      <c r="AQ4" s="26"/>
      <c r="AS4" s="27"/>
    </row>
    <row r="5" spans="1:45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M5" s="22" t="s">
        <v>101</v>
      </c>
      <c r="AN5" s="22" t="s">
        <v>102</v>
      </c>
      <c r="AP5" s="22" t="s">
        <v>107</v>
      </c>
      <c r="AQ5" s="22" t="s">
        <v>110</v>
      </c>
      <c r="AS5" s="22" t="s">
        <v>40</v>
      </c>
    </row>
    <row r="6" spans="1:45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M6" s="57">
        <v>61995921</v>
      </c>
      <c r="AN6" s="57">
        <v>50361208</v>
      </c>
      <c r="AP6" s="57">
        <v>49219808</v>
      </c>
      <c r="AQ6" s="57">
        <v>48212973</v>
      </c>
      <c r="AS6" s="4">
        <f>AQ6-AP6</f>
        <v>-1006835</v>
      </c>
    </row>
    <row r="7" spans="1:45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M7" s="2"/>
      <c r="AN7" s="2"/>
      <c r="AP7" s="2"/>
      <c r="AQ7" s="2"/>
      <c r="AS7" s="2"/>
    </row>
    <row r="8" spans="1:45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M8" s="2">
        <v>5963146</v>
      </c>
      <c r="AN8" s="2">
        <v>5637971</v>
      </c>
      <c r="AP8" s="2">
        <v>5770044</v>
      </c>
      <c r="AQ8" s="2">
        <v>5533751</v>
      </c>
      <c r="AS8" s="2">
        <f>AQ8-AP8</f>
        <v>-236293</v>
      </c>
    </row>
    <row r="9" spans="1:45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M9" s="2">
        <v>-804200</v>
      </c>
      <c r="AN9" s="2">
        <v>-1631693</v>
      </c>
      <c r="AP9" s="2">
        <v>-1684889</v>
      </c>
      <c r="AQ9" s="2">
        <v>-2102174</v>
      </c>
      <c r="AS9" s="2">
        <f>AQ9-AP9</f>
        <v>-417285</v>
      </c>
    </row>
    <row r="10" spans="1:45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M10" s="5">
        <v>8022586</v>
      </c>
      <c r="AN10" s="5">
        <v>14077762</v>
      </c>
      <c r="AP10" s="5">
        <v>14099242</v>
      </c>
      <c r="AQ10" s="5">
        <v>14365506</v>
      </c>
      <c r="AS10" s="5">
        <f>AQ10-AP10</f>
        <v>266264</v>
      </c>
    </row>
    <row r="11" spans="1:45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M11" s="4">
        <f>SUM(AM8:AM10)</f>
        <v>13181532</v>
      </c>
      <c r="AN11" s="4">
        <f>SUM(AN8:AN10)</f>
        <v>18084040</v>
      </c>
      <c r="AP11" s="4">
        <f>SUM(AP8:AP10)</f>
        <v>18184397</v>
      </c>
      <c r="AQ11" s="4">
        <f>SUM(AQ8:AQ10)</f>
        <v>17797083</v>
      </c>
      <c r="AS11" s="4">
        <f>SUM(AS8:AS10)</f>
        <v>-387314</v>
      </c>
    </row>
    <row r="12" spans="1:45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M12" s="2"/>
      <c r="AN12" s="2"/>
      <c r="AP12" s="2"/>
      <c r="AQ12" s="2"/>
      <c r="AS12" s="2"/>
    </row>
    <row r="13" spans="1:45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">
        <v>57291910</v>
      </c>
      <c r="AN13" s="2">
        <v>57165682</v>
      </c>
      <c r="AO13" s="21"/>
      <c r="AP13" s="2">
        <v>57013747</v>
      </c>
      <c r="AQ13" s="2">
        <v>52563890</v>
      </c>
      <c r="AR13" s="21"/>
      <c r="AS13" s="2">
        <f>AQ13-AP13</f>
        <v>-4449857</v>
      </c>
    </row>
    <row r="14" spans="1:45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M14" s="52">
        <f>(AL14+AN14)/2</f>
        <v>-8706547.799999997</v>
      </c>
      <c r="AN14" s="30">
        <v>-9084607.8000000007</v>
      </c>
      <c r="AP14" s="30">
        <v>-9375587.8000000007</v>
      </c>
      <c r="AQ14" s="30">
        <v>-25180850.079999998</v>
      </c>
      <c r="AS14" s="2">
        <f>AQ14-AP14</f>
        <v>-15805262.279999997</v>
      </c>
    </row>
    <row r="15" spans="1:45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31">
        <f>(AL15+AN15)/2</f>
        <v>5756270</v>
      </c>
      <c r="AN15" s="31">
        <v>5993016</v>
      </c>
      <c r="AO15" s="21"/>
      <c r="AP15" s="31">
        <v>6353088</v>
      </c>
      <c r="AQ15" s="31">
        <v>52528668</v>
      </c>
      <c r="AR15" s="21"/>
      <c r="AS15" s="5">
        <f>AQ15-AP15</f>
        <v>46175580</v>
      </c>
    </row>
    <row r="16" spans="1:45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4">
        <f>SUM(AM13:AM15)</f>
        <v>54341632.200000003</v>
      </c>
      <c r="AN16" s="4">
        <f>SUM(AN13:AN15)</f>
        <v>54074090.200000003</v>
      </c>
      <c r="AO16" s="21"/>
      <c r="AP16" s="4">
        <f>SUM(AP13:AP15)</f>
        <v>53991247.200000003</v>
      </c>
      <c r="AQ16" s="4">
        <f>SUM(AQ13:AQ15)</f>
        <v>79911707.920000002</v>
      </c>
      <c r="AR16" s="21"/>
      <c r="AS16" s="4">
        <f>SUM(AS13:AS15)</f>
        <v>25920460.720000003</v>
      </c>
    </row>
    <row r="17" spans="1:45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M17" s="2"/>
      <c r="AN17" s="2"/>
      <c r="AP17" s="2"/>
      <c r="AQ17" s="2"/>
      <c r="AS17" s="2"/>
    </row>
    <row r="18" spans="1:45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>
        <f>AM6+AM11+AM16</f>
        <v>129519085.2</v>
      </c>
      <c r="AN18" s="2">
        <f>AN6+AN11+AN16</f>
        <v>122519338.2</v>
      </c>
      <c r="AO18" s="2"/>
      <c r="AP18" s="2">
        <f>AP6+AP11+AP16</f>
        <v>121395452.2</v>
      </c>
      <c r="AQ18" s="2">
        <f>AQ6+AQ11+AQ16</f>
        <v>145921763.92000002</v>
      </c>
      <c r="AR18" s="2"/>
      <c r="AS18" s="55">
        <f>AQ18-AP18</f>
        <v>24526311.720000014</v>
      </c>
    </row>
    <row r="19" spans="1:45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P19" s="2">
        <v>0</v>
      </c>
      <c r="AQ19" s="2">
        <v>0</v>
      </c>
      <c r="AS19" s="55">
        <f>AQ19-AP19</f>
        <v>0</v>
      </c>
    </row>
    <row r="20" spans="1:45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M20" s="2">
        <f>-87300000-22000000</f>
        <v>-109300000</v>
      </c>
      <c r="AN20" s="2">
        <f>-87300000-22000000</f>
        <v>-109300000</v>
      </c>
      <c r="AP20" s="2">
        <f>-87300000-22000000</f>
        <v>-109300000</v>
      </c>
      <c r="AQ20" s="2">
        <f>-87300000-22000000</f>
        <v>-109300000</v>
      </c>
      <c r="AS20" s="5">
        <f>AQ20-AP20</f>
        <v>0</v>
      </c>
    </row>
    <row r="21" spans="1:45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M21" s="3">
        <f>SUM(AM18:AM20)</f>
        <v>20219085.200000003</v>
      </c>
      <c r="AN21" s="3">
        <f>SUM(AN18:AN20)</f>
        <v>13219338.200000003</v>
      </c>
      <c r="AP21" s="3">
        <f>SUM(AP18:AP20)</f>
        <v>12095452.200000003</v>
      </c>
      <c r="AQ21" s="3">
        <f>SUM(AQ18:AQ20)</f>
        <v>36621763.920000017</v>
      </c>
      <c r="AS21" s="3">
        <f>SUM(AS18:AS20)</f>
        <v>24526311.720000014</v>
      </c>
    </row>
    <row r="22" spans="1:45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M22" s="2"/>
      <c r="AN22" s="2"/>
      <c r="AP22" s="2"/>
      <c r="AQ22" s="2"/>
      <c r="AS22" s="2"/>
    </row>
  </sheetData>
  <phoneticPr fontId="0" type="noConversion"/>
  <printOptions horizontalCentered="1"/>
  <pageMargins left="0.15" right="0.15" top="1" bottom="1" header="0.5" footer="0.5"/>
  <pageSetup scale="75" orientation="landscape" r:id="rId1"/>
  <headerFooter alignWithMargins="0">
    <oddFooter>&amp;CPage &amp;P&amp;R&amp;F - 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29</v>
      </c>
      <c r="B3" s="63"/>
      <c r="C3" s="63"/>
      <c r="D3" s="63"/>
      <c r="E3" s="63"/>
      <c r="F3" s="63"/>
      <c r="G3" s="63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0" sqref="A20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2.28515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109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4741474</v>
      </c>
      <c r="C8" s="11">
        <v>44971979</v>
      </c>
      <c r="D8" s="11">
        <v>301295</v>
      </c>
      <c r="E8" s="11">
        <v>0</v>
      </c>
      <c r="F8" s="59">
        <f>D8+E8</f>
        <v>301295</v>
      </c>
      <c r="G8" s="58">
        <f>B8+C8+F8</f>
        <v>50014748</v>
      </c>
    </row>
    <row r="9" spans="1:8" x14ac:dyDescent="0.2">
      <c r="A9" s="10" t="s">
        <v>7</v>
      </c>
      <c r="B9" s="11">
        <v>43471499</v>
      </c>
      <c r="C9" s="11">
        <v>5530217</v>
      </c>
      <c r="D9" s="11">
        <v>14064211</v>
      </c>
      <c r="E9" s="11">
        <v>-2102174</v>
      </c>
      <c r="F9" s="59">
        <f>D9+E9</f>
        <v>11962037</v>
      </c>
      <c r="G9" s="59">
        <f>B9+C9+F9</f>
        <v>60963753</v>
      </c>
    </row>
    <row r="10" spans="1:8" x14ac:dyDescent="0.2">
      <c r="A10" s="10" t="s">
        <v>8</v>
      </c>
      <c r="B10" s="33">
        <v>0</v>
      </c>
      <c r="C10" s="33">
        <v>7595445</v>
      </c>
      <c r="D10" s="33">
        <f>Breakdown!AQ15</f>
        <v>52528668</v>
      </c>
      <c r="E10" s="33">
        <f>Breakdown!AQ14</f>
        <v>-25180850.079999998</v>
      </c>
      <c r="F10" s="33">
        <f>D10+E10</f>
        <v>27347817.920000002</v>
      </c>
      <c r="G10" s="33">
        <f>B10+C10+F10</f>
        <v>34943262.920000002</v>
      </c>
    </row>
    <row r="11" spans="1:8" x14ac:dyDescent="0.2">
      <c r="A11" s="36"/>
      <c r="B11" s="54">
        <f t="shared" ref="B11:G11" si="0">SUM(B8:B10)</f>
        <v>48212973</v>
      </c>
      <c r="C11" s="54">
        <f t="shared" si="0"/>
        <v>58097641</v>
      </c>
      <c r="D11" s="54">
        <f t="shared" si="0"/>
        <v>66894174</v>
      </c>
      <c r="E11" s="54">
        <f t="shared" si="0"/>
        <v>-27283024.079999998</v>
      </c>
      <c r="F11" s="54">
        <f t="shared" si="0"/>
        <v>39611149.920000002</v>
      </c>
      <c r="G11" s="54">
        <f t="shared" si="0"/>
        <v>145921763.92000002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36621763.920000017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111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6" sqref="A16:A19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4977313</v>
      </c>
      <c r="C8" s="11">
        <v>49470974</v>
      </c>
      <c r="D8" s="11">
        <v>301295</v>
      </c>
      <c r="E8" s="11">
        <v>0</v>
      </c>
      <c r="F8" s="58">
        <f>SUM(D8:E8)</f>
        <v>301295</v>
      </c>
      <c r="G8" s="58">
        <f>B8+C8+F8</f>
        <v>54749582</v>
      </c>
    </row>
    <row r="9" spans="1:8" x14ac:dyDescent="0.2">
      <c r="A9" s="10" t="s">
        <v>7</v>
      </c>
      <c r="B9" s="11">
        <v>44242495</v>
      </c>
      <c r="C9" s="11">
        <v>5765974</v>
      </c>
      <c r="D9" s="11">
        <v>13797947</v>
      </c>
      <c r="E9" s="11">
        <v>-1684889</v>
      </c>
      <c r="F9" s="59">
        <f>SUM(D9:E9)</f>
        <v>12113058</v>
      </c>
      <c r="G9" s="59">
        <f>B9+C9+F9</f>
        <v>62121527</v>
      </c>
    </row>
    <row r="10" spans="1:8" x14ac:dyDescent="0.2">
      <c r="A10" s="10" t="s">
        <v>8</v>
      </c>
      <c r="B10" s="33">
        <v>0</v>
      </c>
      <c r="C10" s="33">
        <v>7546843</v>
      </c>
      <c r="D10" s="33">
        <f>Breakdown!AP15</f>
        <v>6353088</v>
      </c>
      <c r="E10" s="33">
        <f>Breakdown!AP14</f>
        <v>-9375587.8000000007</v>
      </c>
      <c r="F10" s="33">
        <f>SUM(D10:E10)</f>
        <v>-3022499.8000000007</v>
      </c>
      <c r="G10" s="33">
        <f>B10+C10+F10</f>
        <v>4524343.1999999993</v>
      </c>
    </row>
    <row r="11" spans="1:8" x14ac:dyDescent="0.2">
      <c r="A11" s="36"/>
      <c r="B11" s="54">
        <f t="shared" ref="B11:G11" si="0">SUM(B8:B10)</f>
        <v>49219808</v>
      </c>
      <c r="C11" s="54">
        <f t="shared" si="0"/>
        <v>62783791</v>
      </c>
      <c r="D11" s="54">
        <f t="shared" si="0"/>
        <v>20452330</v>
      </c>
      <c r="E11" s="54">
        <f t="shared" si="0"/>
        <v>-11060476.800000001</v>
      </c>
      <c r="F11" s="54">
        <f t="shared" si="0"/>
        <v>9391853.1999999993</v>
      </c>
      <c r="G11" s="54">
        <f t="shared" si="0"/>
        <v>121395452.2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12095452.200000003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108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A16" sqref="A16:A19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5843638</v>
      </c>
      <c r="C8" s="11">
        <v>49718419</v>
      </c>
      <c r="D8" s="11">
        <v>301295</v>
      </c>
      <c r="E8" s="11">
        <v>0</v>
      </c>
      <c r="F8" s="59">
        <f>D8+E8</f>
        <v>301295</v>
      </c>
      <c r="G8" s="59">
        <f>B8+C8+F8</f>
        <v>55863352</v>
      </c>
    </row>
    <row r="9" spans="1:8" x14ac:dyDescent="0.2">
      <c r="A9" s="10" t="s">
        <v>7</v>
      </c>
      <c r="B9" s="11">
        <v>44517570</v>
      </c>
      <c r="C9" s="11">
        <v>5634002</v>
      </c>
      <c r="D9" s="11">
        <v>13776467</v>
      </c>
      <c r="E9" s="11">
        <v>-1631693</v>
      </c>
      <c r="F9" s="59">
        <f>D9+E9</f>
        <v>12144774</v>
      </c>
      <c r="G9" s="59">
        <f>B9+C9+F9</f>
        <v>62296346</v>
      </c>
    </row>
    <row r="10" spans="1:8" x14ac:dyDescent="0.2">
      <c r="A10" s="10" t="s">
        <v>8</v>
      </c>
      <c r="B10" s="33">
        <v>0</v>
      </c>
      <c r="C10" s="33">
        <v>7451232</v>
      </c>
      <c r="D10" s="33">
        <f>Breakdown!AN15</f>
        <v>5993016</v>
      </c>
      <c r="E10" s="33">
        <f>Breakdown!AN14</f>
        <v>-9084607.8000000007</v>
      </c>
      <c r="F10" s="33">
        <f>D10+E10</f>
        <v>-3091591.8000000007</v>
      </c>
      <c r="G10" s="33">
        <f>B10+C10+F10</f>
        <v>4359640.1999999993</v>
      </c>
    </row>
    <row r="11" spans="1:8" x14ac:dyDescent="0.2">
      <c r="A11" s="36"/>
      <c r="B11" s="54">
        <f t="shared" ref="B11:G11" si="0">SUM(B8:B10)</f>
        <v>50361208</v>
      </c>
      <c r="C11" s="54">
        <f t="shared" si="0"/>
        <v>62803653</v>
      </c>
      <c r="D11" s="54">
        <f t="shared" si="0"/>
        <v>20070778</v>
      </c>
      <c r="E11" s="54">
        <f t="shared" si="0"/>
        <v>-10716300.800000001</v>
      </c>
      <c r="F11" s="54">
        <f t="shared" si="0"/>
        <v>9354477.1999999993</v>
      </c>
      <c r="G11" s="54">
        <f t="shared" si="0"/>
        <v>122519338.2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13219338.200000003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103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5" sqref="B25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5860228</v>
      </c>
      <c r="C8" s="11">
        <v>49718407</v>
      </c>
      <c r="D8" s="11">
        <v>301295</v>
      </c>
      <c r="E8" s="11">
        <v>0</v>
      </c>
      <c r="F8" s="59">
        <f>D8+E8</f>
        <v>301295</v>
      </c>
      <c r="G8" s="58">
        <f>B8+C8+F8</f>
        <v>55879930</v>
      </c>
    </row>
    <row r="9" spans="1:8" x14ac:dyDescent="0.2">
      <c r="A9" s="10" t="s">
        <v>7</v>
      </c>
      <c r="B9" s="11">
        <v>56135694</v>
      </c>
      <c r="C9" s="11">
        <v>5959187</v>
      </c>
      <c r="D9" s="11">
        <v>7721291</v>
      </c>
      <c r="E9" s="11">
        <v>-804200</v>
      </c>
      <c r="F9" s="59">
        <f>D9+E9</f>
        <v>6917091</v>
      </c>
      <c r="G9" s="59">
        <f>B9+C9+F9</f>
        <v>69011972</v>
      </c>
    </row>
    <row r="10" spans="1:8" x14ac:dyDescent="0.2">
      <c r="A10" s="10" t="s">
        <v>8</v>
      </c>
      <c r="B10" s="33">
        <v>0</v>
      </c>
      <c r="C10" s="33">
        <v>7577461</v>
      </c>
      <c r="D10" s="33">
        <f>Breakdown!AM15</f>
        <v>5756270</v>
      </c>
      <c r="E10" s="33">
        <f>Breakdown!AM14</f>
        <v>-8706547.799999997</v>
      </c>
      <c r="F10" s="33">
        <f>D10+E10</f>
        <v>-2950277.799999997</v>
      </c>
      <c r="G10" s="33">
        <f>B10+C10+F10</f>
        <v>4627183.200000003</v>
      </c>
    </row>
    <row r="11" spans="1:8" x14ac:dyDescent="0.2">
      <c r="A11" s="36"/>
      <c r="B11" s="54">
        <f t="shared" ref="B11:G11" si="0">SUM(B8:B10)</f>
        <v>61995922</v>
      </c>
      <c r="C11" s="54">
        <f t="shared" si="0"/>
        <v>63255055</v>
      </c>
      <c r="D11" s="54">
        <f t="shared" si="0"/>
        <v>13778856</v>
      </c>
      <c r="E11" s="54">
        <f t="shared" si="0"/>
        <v>-9510747.799999997</v>
      </c>
      <c r="F11" s="54">
        <f t="shared" si="0"/>
        <v>4268108.200000003</v>
      </c>
      <c r="G11" s="54">
        <f t="shared" si="0"/>
        <v>129519085.2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20219085.200000003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98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/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15</vt:i4>
      </vt:variant>
    </vt:vector>
  </HeadingPairs>
  <TitlesOfParts>
    <vt:vector size="36" baseType="lpstr">
      <vt:lpstr>Daily Change Graph</vt:lpstr>
      <vt:lpstr>Breakdown</vt:lpstr>
      <vt:lpstr>COB 100201</vt:lpstr>
      <vt:lpstr>COB 100101</vt:lpstr>
      <vt:lpstr>COB 092801</vt:lpstr>
      <vt:lpstr>COB 092701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  <vt:lpstr>'COB 092801'!Print_Area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2001-10-01T13:35:54Z</cp:lastPrinted>
  <dcterms:created xsi:type="dcterms:W3CDTF">2001-08-28T12:34:46Z</dcterms:created>
  <dcterms:modified xsi:type="dcterms:W3CDTF">2023-09-17T16:36:09Z</dcterms:modified>
</cp:coreProperties>
</file>