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9.xml" ContentType="application/vnd.openxmlformats-officedocument.drawingml.chartshapes+xml"/>
  <Override PartName="/xl/charts/chart22.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1.xml" ContentType="application/vnd.openxmlformats-officedocument.drawingml.chartshap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12.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3.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4.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F377818F-4960-4B51-BAAC-3EA9E0335BC5}" xr6:coauthVersionLast="47" xr6:coauthVersionMax="47" xr10:uidLastSave="{00000000-0000-0000-0000-000000000000}"/>
  <bookViews>
    <workbookView xWindow="-120" yWindow="-120" windowWidth="38640" windowHeight="15720"/>
  </bookViews>
  <sheets>
    <sheet name="Graph Data Sep 24" sheetId="11" r:id="rId1"/>
    <sheet name="summary 0924" sheetId="12" r:id="rId2"/>
    <sheet name="Graph Data Sep 17" sheetId="9" r:id="rId3"/>
    <sheet name="summary 0917" sheetId="10" r:id="rId4"/>
    <sheet name="Graph Data Sep 10" sheetId="7" r:id="rId5"/>
    <sheet name="summary 0910" sheetId="8" r:id="rId6"/>
    <sheet name="Graph Data Sep 04" sheetId="5" r:id="rId7"/>
    <sheet name="summary 0904" sheetId="6" r:id="rId8"/>
    <sheet name="Graph Data Aug 27" sheetId="3" r:id="rId9"/>
    <sheet name="summary 0827" sheetId="4" r:id="rId10"/>
    <sheet name="Graph Data Aug 20" sheetId="1" r:id="rId11"/>
    <sheet name="summary 0820" sheetId="2" r:id="rId12"/>
  </sheets>
  <externalReferences>
    <externalReference r:id="rId13"/>
    <externalReference r:id="rId14"/>
    <externalReference r:id="rId15"/>
    <externalReference r:id="rId16"/>
    <externalReference r:id="rId17"/>
    <externalReference r:id="rId18"/>
    <externalReference r:id="rId19"/>
  </externalReferences>
  <definedNames>
    <definedName name="_xlnm.Print_Area" localSheetId="10">'Graph Data Aug 20'!$A$17:$J$74</definedName>
    <definedName name="_xlnm.Print_Area" localSheetId="8">'Graph Data Aug 27'!$A$17:$J$74</definedName>
    <definedName name="_xlnm.Print_Area" localSheetId="6">'Graph Data Sep 04'!$A$26:$J$83</definedName>
    <definedName name="_xlnm.Print_Area" localSheetId="4">'Graph Data Sep 10'!$A$26:$J$84</definedName>
    <definedName name="_xlnm.Print_Area" localSheetId="2">'Graph Data Sep 17'!$A$110:$L$143</definedName>
    <definedName name="_xlnm.Print_Area" localSheetId="0">'Graph Data Sep 24'!$A$35:$K$103</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H2" i="11"/>
  <c r="J2" i="11"/>
  <c r="AC2" i="11"/>
  <c r="AD2" i="11"/>
  <c r="AE2" i="11"/>
  <c r="R3" i="11"/>
  <c r="T3" i="11"/>
  <c r="AE3" i="11"/>
  <c r="G4" i="11"/>
  <c r="H4" i="11"/>
  <c r="I4" i="11"/>
  <c r="J4" i="11"/>
  <c r="N4" i="11"/>
  <c r="Q4" i="11"/>
  <c r="R4" i="11"/>
  <c r="S4" i="11"/>
  <c r="W4" i="11"/>
  <c r="X4" i="11"/>
  <c r="Y4" i="11"/>
  <c r="Z4" i="11"/>
  <c r="AA4" i="11"/>
  <c r="AB4" i="11"/>
  <c r="AC4" i="11"/>
  <c r="AD4" i="11"/>
  <c r="AE4" i="11"/>
  <c r="G5" i="11"/>
  <c r="H5" i="11"/>
  <c r="I5" i="11"/>
  <c r="J5" i="11"/>
  <c r="N5" i="11"/>
  <c r="Q5" i="11"/>
  <c r="R5" i="11"/>
  <c r="S5" i="11"/>
  <c r="T5" i="11"/>
  <c r="U5" i="11"/>
  <c r="V5" i="11"/>
  <c r="W5" i="11"/>
  <c r="X5" i="11"/>
  <c r="Y5" i="11"/>
  <c r="Z5" i="11"/>
  <c r="AA5" i="11"/>
  <c r="AB5" i="11"/>
  <c r="AC5" i="11"/>
  <c r="AD5" i="11"/>
  <c r="AE5" i="11"/>
  <c r="G6" i="11"/>
  <c r="H6" i="11"/>
  <c r="I6" i="11"/>
  <c r="J6" i="11"/>
  <c r="T6" i="11"/>
  <c r="U6" i="11"/>
  <c r="V6" i="11"/>
  <c r="W6" i="11"/>
  <c r="X6" i="11"/>
  <c r="Y6" i="11"/>
  <c r="AA6" i="11"/>
  <c r="AC6" i="11"/>
  <c r="G7" i="11"/>
  <c r="N7" i="11"/>
  <c r="Q7" i="11"/>
  <c r="R7" i="11"/>
  <c r="S7" i="11"/>
  <c r="T7" i="11"/>
  <c r="W7" i="11"/>
  <c r="X7" i="11"/>
  <c r="Y7" i="11"/>
  <c r="AA7" i="11"/>
  <c r="AB7" i="11"/>
  <c r="AC7" i="11"/>
  <c r="G8" i="11"/>
  <c r="H8" i="11"/>
  <c r="I8" i="11"/>
  <c r="J8" i="11"/>
  <c r="N8" i="11"/>
  <c r="Q8" i="11"/>
  <c r="T8" i="11"/>
  <c r="V8" i="11"/>
  <c r="X8" i="11"/>
  <c r="Y8" i="11"/>
  <c r="Z8" i="11"/>
  <c r="AA8" i="11"/>
  <c r="Q9" i="11"/>
  <c r="R9" i="11"/>
  <c r="V9" i="11"/>
  <c r="W9" i="11"/>
  <c r="X9" i="11"/>
  <c r="Y9" i="11"/>
  <c r="Z9" i="11"/>
  <c r="AA9" i="11"/>
  <c r="AB9" i="11"/>
  <c r="AD9" i="11"/>
  <c r="AE9" i="11"/>
  <c r="S10" i="11"/>
  <c r="U10" i="11"/>
  <c r="V10" i="11"/>
  <c r="W10" i="11"/>
  <c r="X10" i="11"/>
  <c r="Z10" i="11"/>
  <c r="AA10" i="11"/>
  <c r="AB10" i="11"/>
  <c r="AD10" i="11"/>
  <c r="J11" i="11"/>
  <c r="K11" i="11"/>
  <c r="L11" i="11"/>
  <c r="M11" i="11"/>
  <c r="N11" i="11"/>
  <c r="O11" i="11"/>
  <c r="P11" i="11"/>
  <c r="Q11" i="11"/>
  <c r="R11" i="11"/>
  <c r="S11" i="11"/>
  <c r="T11" i="11"/>
  <c r="U11" i="11"/>
  <c r="V11" i="11"/>
  <c r="W11" i="11"/>
  <c r="X11" i="11"/>
  <c r="Y11" i="11"/>
  <c r="Z11" i="11"/>
  <c r="AA11" i="11"/>
  <c r="AB11" i="11"/>
  <c r="AC11" i="11"/>
  <c r="AD11" i="11"/>
  <c r="AE11" i="11"/>
  <c r="Y15" i="11"/>
  <c r="Z15" i="11"/>
  <c r="AB15" i="11"/>
  <c r="AC15" i="11"/>
  <c r="AE15" i="11"/>
  <c r="X16" i="11"/>
  <c r="Y16" i="11"/>
  <c r="Z16" i="11"/>
  <c r="AA16" i="11"/>
  <c r="AB16" i="11"/>
  <c r="AC16" i="11"/>
  <c r="AE16" i="11"/>
  <c r="X20" i="11"/>
  <c r="Y20" i="11"/>
  <c r="Z20" i="11"/>
  <c r="AA20" i="11"/>
  <c r="AB20" i="11"/>
  <c r="AC20" i="11"/>
  <c r="X22" i="11"/>
  <c r="Y22" i="11"/>
  <c r="Z22" i="11"/>
  <c r="AA22" i="11"/>
  <c r="AB22" i="11"/>
  <c r="AC22" i="11"/>
  <c r="AD22" i="11"/>
  <c r="AE22" i="11"/>
  <c r="B188" i="11"/>
  <c r="C188" i="11"/>
  <c r="D188" i="11"/>
  <c r="E188" i="11"/>
  <c r="B189" i="11"/>
  <c r="C189" i="11"/>
  <c r="D189" i="11"/>
  <c r="E189" i="11"/>
  <c r="B190" i="11"/>
  <c r="C190" i="11"/>
  <c r="D190" i="11"/>
  <c r="E190" i="11"/>
  <c r="B191" i="11"/>
  <c r="C191" i="11"/>
  <c r="D191" i="11"/>
  <c r="E191" i="11"/>
  <c r="B192" i="11"/>
  <c r="C192" i="11"/>
  <c r="D192" i="11"/>
  <c r="E192" i="11"/>
  <c r="B193" i="11"/>
  <c r="C193" i="11"/>
  <c r="D193" i="11"/>
  <c r="E193" i="11"/>
  <c r="B194" i="11"/>
  <c r="C194" i="11"/>
  <c r="E194" i="11"/>
  <c r="B195" i="11"/>
  <c r="C195" i="11"/>
  <c r="D195" i="11"/>
  <c r="E195" i="11"/>
  <c r="B196" i="11"/>
  <c r="C196" i="11"/>
  <c r="B197" i="11"/>
  <c r="C197" i="11"/>
  <c r="D197" i="11"/>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 r="K5" i="12"/>
  <c r="K12" i="12"/>
  <c r="I24" i="12"/>
  <c r="I28" i="12"/>
  <c r="I29" i="12"/>
  <c r="I33" i="12"/>
</calcChain>
</file>

<file path=xl/sharedStrings.xml><?xml version="1.0" encoding="utf-8"?>
<sst xmlns="http://schemas.openxmlformats.org/spreadsheetml/2006/main" count="2138" uniqueCount="450">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</sst>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0080160320641281E-2"/>
          <c:y val="0.12844075055174453"/>
          <c:w val="0.74649298597194391"/>
          <c:h val="0.59327394302472469"/>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extLst>
            <c:ext xmlns:c16="http://schemas.microsoft.com/office/drawing/2014/chart" uri="{C3380CC4-5D6E-409C-BE32-E72D297353CC}">
              <c16:uniqueId val="{00000000-2933-4060-B486-5B0566EBFD8D}"/>
            </c:ext>
          </c:extLst>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404809619238479"/>
                  <c:y val="0.68195922316759594"/>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33-4060-B486-5B0566EBFD8D}"/>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extLst>
            <c:ext xmlns:c16="http://schemas.microsoft.com/office/drawing/2014/chart" uri="{C3380CC4-5D6E-409C-BE32-E72D297353CC}">
              <c16:uniqueId val="{00000002-2933-4060-B486-5B0566EBFD8D}"/>
            </c:ext>
          </c:extLst>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33-4060-B486-5B0566EBFD8D}"/>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extLst>
            <c:ext xmlns:c16="http://schemas.microsoft.com/office/drawing/2014/chart" uri="{C3380CC4-5D6E-409C-BE32-E72D297353CC}">
              <c16:uniqueId val="{00000004-2933-4060-B486-5B0566EBFD8D}"/>
            </c:ext>
          </c:extLst>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33-4060-B486-5B0566EBFD8D}"/>
                </c:ext>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extLst>
            <c:ext xmlns:c16="http://schemas.microsoft.com/office/drawing/2014/chart" uri="{C3380CC4-5D6E-409C-BE32-E72D297353CC}">
              <c16:uniqueId val="{00000006-2933-4060-B486-5B0566EBFD8D}"/>
            </c:ext>
          </c:extLst>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194388777555113"/>
                  <c:y val="0.4373101744976064"/>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933-4060-B486-5B0566EBFD8D}"/>
                </c:ext>
              </c:extLst>
            </c:dLbl>
            <c:dLbl>
              <c:idx val="8"/>
              <c:layout>
                <c:manualLayout>
                  <c:xMode val="edge"/>
                  <c:yMode val="edge"/>
                  <c:x val="0.60420841683366733"/>
                  <c:y val="0.53516979396560216"/>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33-4060-B486-5B0566EBFD8D}"/>
                </c:ext>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2933-4060-B486-5B0566EBFD8D}"/>
            </c:ext>
          </c:extLst>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408817635270545"/>
                  <c:y val="0.4097871565222325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933-4060-B486-5B0566EBFD8D}"/>
                </c:ext>
              </c:extLst>
            </c:dLbl>
            <c:dLbl>
              <c:idx val="8"/>
              <c:layout>
                <c:manualLayout>
                  <c:xMode val="edge"/>
                  <c:yMode val="edge"/>
                  <c:x val="0.61923847695390777"/>
                  <c:y val="0.513763002206978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933-4060-B486-5B0566EBFD8D}"/>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extLst>
            <c:ext xmlns:c16="http://schemas.microsoft.com/office/drawing/2014/chart" uri="{C3380CC4-5D6E-409C-BE32-E72D297353CC}">
              <c16:uniqueId val="{0000000C-2933-4060-B486-5B0566EBFD8D}"/>
            </c:ext>
          </c:extLst>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extLst>
            <c:ext xmlns:c16="http://schemas.microsoft.com/office/drawing/2014/chart" uri="{C3380CC4-5D6E-409C-BE32-E72D297353CC}">
              <c16:uniqueId val="{0000000D-2933-4060-B486-5B0566EBFD8D}"/>
            </c:ext>
          </c:extLst>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933-4060-B486-5B0566EBFD8D}"/>
                </c:ext>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extLst>
            <c:ext xmlns:c16="http://schemas.microsoft.com/office/drawing/2014/chart" uri="{C3380CC4-5D6E-409C-BE32-E72D297353CC}">
              <c16:uniqueId val="{0000000F-2933-4060-B486-5B0566EBFD8D}"/>
            </c:ext>
          </c:extLst>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412825651302601"/>
                  <c:y val="0.37614791233010897"/>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933-4060-B486-5B0566EBFD8D}"/>
                </c:ext>
              </c:extLst>
            </c:dLbl>
            <c:dLbl>
              <c:idx val="9"/>
              <c:layout>
                <c:manualLayout>
                  <c:xMode val="edge"/>
                  <c:yMode val="edge"/>
                  <c:x val="0.69839679358717432"/>
                  <c:y val="0.40061281719710795"/>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933-4060-B486-5B0566EBFD8D}"/>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2933-4060-B486-5B0566EBFD8D}"/>
            </c:ext>
          </c:extLst>
        </c:ser>
        <c:dLbls>
          <c:showLegendKey val="0"/>
          <c:showVal val="1"/>
          <c:showCatName val="0"/>
          <c:showSerName val="0"/>
          <c:showPercent val="0"/>
          <c:showBubbleSize val="0"/>
        </c:dLbls>
        <c:gapWidth val="110"/>
        <c:overlap val="50"/>
        <c:axId val="2126917744"/>
        <c:axId val="1"/>
      </c:barChart>
      <c:catAx>
        <c:axId val="21269177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6917744"/>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1162262167497393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BD5B-44AE-B335-E2BE099DB9A1}"/>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BD5B-44AE-B335-E2BE099DB9A1}"/>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BD5B-44AE-B335-E2BE099DB9A1}"/>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BD5B-44AE-B335-E2BE099DB9A1}"/>
                </c:ext>
              </c:extLst>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5B-44AE-B335-E2BE099DB9A1}"/>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BD5B-44AE-B335-E2BE099DB9A1}"/>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BD5B-44AE-B335-E2BE099DB9A1}"/>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BD5B-44AE-B335-E2BE099DB9A1}"/>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BD5B-44AE-B335-E2BE099DB9A1}"/>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BD5B-44AE-B335-E2BE099DB9A1}"/>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BD5B-44AE-B335-E2BE099DB9A1}"/>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BD5B-44AE-B335-E2BE099DB9A1}"/>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BD5B-44AE-B335-E2BE099DB9A1}"/>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BD5B-44AE-B335-E2BE099DB9A1}"/>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BD5B-44AE-B335-E2BE099DB9A1}"/>
                </c:ext>
              </c:extLst>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D5B-44AE-B335-E2BE099DB9A1}"/>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BD5B-44AE-B335-E2BE099DB9A1}"/>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BD5B-44AE-B335-E2BE099DB9A1}"/>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BD5B-44AE-B335-E2BE099DB9A1}"/>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BD5B-44AE-B335-E2BE099DB9A1}"/>
            </c:ext>
          </c:extLst>
        </c:ser>
        <c:dLbls>
          <c:showLegendKey val="0"/>
          <c:showVal val="1"/>
          <c:showCatName val="0"/>
          <c:showSerName val="0"/>
          <c:showPercent val="0"/>
          <c:showBubbleSize val="0"/>
        </c:dLbls>
        <c:gapWidth val="150"/>
        <c:axId val="2126346816"/>
        <c:axId val="1"/>
      </c:barChart>
      <c:catAx>
        <c:axId val="2126346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26346816"/>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56897182492254"/>
          <c:y val="3.4783683542455479E-2"/>
        </c:manualLayout>
      </c:layout>
      <c:overlay val="0"/>
      <c:spPr>
        <a:noFill/>
        <a:ln w="25400">
          <a:noFill/>
        </a:ln>
      </c:spPr>
    </c:title>
    <c:autoTitleDeleted val="0"/>
    <c:plotArea>
      <c:layout>
        <c:manualLayout>
          <c:layoutTarget val="inner"/>
          <c:xMode val="edge"/>
          <c:yMode val="edge"/>
          <c:x val="5.0618851600779433E-2"/>
          <c:y val="0.14493201476023115"/>
          <c:w val="0.92965842086309547"/>
          <c:h val="0.69857231114431417"/>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738C-4414-AA4B-323584B95511}"/>
            </c:ext>
          </c:extLst>
        </c:ser>
        <c:dLbls>
          <c:showLegendKey val="0"/>
          <c:showVal val="0"/>
          <c:showCatName val="0"/>
          <c:showSerName val="0"/>
          <c:showPercent val="0"/>
          <c:showBubbleSize val="0"/>
        </c:dLbls>
        <c:gapWidth val="150"/>
        <c:axId val="2126918224"/>
        <c:axId val="1"/>
      </c:barChart>
      <c:catAx>
        <c:axId val="2126918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691822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3281-43F5-929F-AD64E369AD6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3281-43F5-929F-AD64E369AD62}"/>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3281-43F5-929F-AD64E369AD62}"/>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3281-43F5-929F-AD64E369AD62}"/>
            </c:ext>
          </c:extLst>
        </c:ser>
        <c:dLbls>
          <c:showLegendKey val="0"/>
          <c:showVal val="0"/>
          <c:showCatName val="0"/>
          <c:showSerName val="0"/>
          <c:showPercent val="0"/>
          <c:showBubbleSize val="0"/>
        </c:dLbls>
        <c:marker val="1"/>
        <c:smooth val="0"/>
        <c:axId val="2126919664"/>
        <c:axId val="1"/>
      </c:lineChart>
      <c:dateAx>
        <c:axId val="212691966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91966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2501026016412399"/>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[1]Chart!$AB$57:$AB$106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extLst>
            <c:ext xmlns:c16="http://schemas.microsoft.com/office/drawing/2014/chart" uri="{C3380CC4-5D6E-409C-BE32-E72D297353CC}">
              <c16:uniqueId val="{00000000-7229-4B5E-9019-16E942FDFD83}"/>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[1]Chart!$AC$57:$AC$106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extLst>
            <c:ext xmlns:c16="http://schemas.microsoft.com/office/drawing/2014/chart" uri="{C3380CC4-5D6E-409C-BE32-E72D297353CC}">
              <c16:uniqueId val="{00000002-7229-4B5E-9019-16E942FDFD83}"/>
            </c:ext>
          </c:extLst>
        </c:ser>
        <c:dLbls>
          <c:showLegendKey val="0"/>
          <c:showVal val="0"/>
          <c:showCatName val="0"/>
          <c:showSerName val="0"/>
          <c:showPercent val="0"/>
          <c:showBubbleSize val="0"/>
        </c:dLbls>
        <c:marker val="1"/>
        <c:smooth val="0"/>
        <c:axId val="2126922064"/>
        <c:axId val="1"/>
      </c:lineChart>
      <c:catAx>
        <c:axId val="212692206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692206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8287970806119831E-2"/>
          <c:y val="0.12422795875925961"/>
          <c:w val="0.76912405336869771"/>
          <c:h val="0.7236278597726872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467683886380721"/>
                  <c:y val="0.77953044121435411"/>
                </c:manualLayout>
              </c:layout>
              <c:spPr>
                <a:noFill/>
                <a:ln w="25400">
                  <a:noFill/>
                </a:ln>
              </c:spPr>
              <c:txPr>
                <a:bodyPr/>
                <a:lstStyle/>
                <a:p>
                  <a:pPr>
                    <a:defRPr sz="11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AC-4959-9DE3-D69E3257FBFA}"/>
                </c:ext>
              </c:extLst>
            </c:dLbl>
            <c:spPr>
              <a:noFill/>
              <a:ln w="25400">
                <a:noFill/>
              </a:ln>
            </c:spPr>
            <c:txPr>
              <a:bodyPr wrap="square" lIns="38100" tIns="19050" rIns="38100" bIns="19050" anchor="ctr">
                <a:spAutoFit/>
              </a:bodyPr>
              <a:lstStyle/>
              <a:p>
                <a:pPr>
                  <a:defRPr sz="11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54AC-4959-9DE3-D69E3257FBFA}"/>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350028492593"/>
                  <c:y val="0.75468484946250214"/>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AC-4959-9DE3-D69E3257FBFA}"/>
                </c:ext>
              </c:extLst>
            </c:dLbl>
            <c:dLbl>
              <c:idx val="1"/>
              <c:layout>
                <c:manualLayout>
                  <c:xMode val="edge"/>
                  <c:yMode val="edge"/>
                  <c:x val="0.21392854464559805"/>
                  <c:y val="0.72983925771065028"/>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AC-4959-9DE3-D69E3257FBFA}"/>
                </c:ext>
              </c:extLst>
            </c:dLbl>
            <c:spPr>
              <a:noFill/>
              <a:ln w="25400">
                <a:noFill/>
              </a:ln>
            </c:spPr>
            <c:txPr>
              <a:bodyPr wrap="square" lIns="38100" tIns="19050" rIns="38100" bIns="19050" anchor="ctr">
                <a:spAutoFit/>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54AC-4959-9DE3-D69E3257FBFA}"/>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54AC-4959-9DE3-D69E3257FBFA}"/>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54AC-4959-9DE3-D69E3257FBFA}"/>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54AC-4959-9DE3-D69E3257FBFA}"/>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375565469250055"/>
                  <c:y val="0.69257087008287233"/>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4AC-4959-9DE3-D69E3257FBFA}"/>
                </c:ext>
              </c:extLst>
            </c:dLbl>
            <c:dLbl>
              <c:idx val="1"/>
              <c:layout>
                <c:manualLayout>
                  <c:xMode val="edge"/>
                  <c:yMode val="edge"/>
                  <c:x val="0.25977037564108335"/>
                  <c:y val="0.68325377317592784"/>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AC-4959-9DE3-D69E3257FBFA}"/>
                </c:ext>
              </c:extLst>
            </c:dLbl>
            <c:dLbl>
              <c:idx val="2"/>
              <c:layout>
                <c:manualLayout>
                  <c:xMode val="edge"/>
                  <c:yMode val="edge"/>
                  <c:x val="0.40408725099724074"/>
                  <c:y val="0.70809936492777981"/>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AC-4959-9DE3-D69E3257FBFA}"/>
                </c:ext>
              </c:extLst>
            </c:dLbl>
            <c:dLbl>
              <c:idx val="3"/>
              <c:layout>
                <c:manualLayout>
                  <c:xMode val="edge"/>
                  <c:yMode val="edge"/>
                  <c:x val="0.55859119990795048"/>
                  <c:y val="0.64909108451713149"/>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4AC-4959-9DE3-D69E3257FBFA}"/>
                </c:ext>
              </c:extLst>
            </c:dLbl>
            <c:dLbl>
              <c:idx val="4"/>
              <c:layout>
                <c:manualLayout>
                  <c:xMode val="edge"/>
                  <c:yMode val="edge"/>
                  <c:x val="0.694418847301981"/>
                  <c:y val="0.51554602885092737"/>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AC-4959-9DE3-D69E3257FBFA}"/>
                </c:ext>
              </c:extLst>
            </c:dLbl>
            <c:spPr>
              <a:noFill/>
              <a:ln w="25400">
                <a:noFill/>
              </a:ln>
            </c:spPr>
            <c:txPr>
              <a:bodyPr wrap="square" lIns="38100" tIns="19050" rIns="38100" bIns="19050" anchor="ctr">
                <a:spAutoFit/>
              </a:bodyPr>
              <a:lstStyle/>
              <a:p>
                <a:pPr>
                  <a:defRPr sz="9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54AC-4959-9DE3-D69E3257FBFA}"/>
            </c:ext>
          </c:extLst>
        </c:ser>
        <c:dLbls>
          <c:showLegendKey val="0"/>
          <c:showVal val="0"/>
          <c:showCatName val="0"/>
          <c:showSerName val="0"/>
          <c:showPercent val="0"/>
          <c:showBubbleSize val="0"/>
        </c:dLbls>
        <c:gapWidth val="0"/>
        <c:overlap val="90"/>
        <c:axId val="2126923984"/>
        <c:axId val="1"/>
      </c:barChart>
      <c:dateAx>
        <c:axId val="212692398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26923984"/>
        <c:crossesAt val="37104"/>
        <c:crossBetween val="between"/>
      </c:valAx>
      <c:spPr>
        <a:solidFill>
          <a:srgbClr val="FFFFFF"/>
        </a:solidFill>
        <a:ln w="12700">
          <a:solidFill>
            <a:srgbClr val="808080"/>
          </a:solidFill>
          <a:prstDash val="solid"/>
        </a:ln>
      </c:spPr>
    </c:plotArea>
    <c:legend>
      <c:legendPos val="r"/>
      <c:layout>
        <c:manualLayout>
          <c:xMode val="edge"/>
          <c:yMode val="edge"/>
          <c:x val="0.86759909772936983"/>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Prelim to Final DPR Change</a:t>
            </a:r>
          </a:p>
        </c:rich>
      </c:tx>
      <c:layout>
        <c:manualLayout>
          <c:xMode val="edge"/>
          <c:yMode val="edge"/>
          <c:x val="0.27744172248574062"/>
          <c:y val="3.2788000680415055E-2"/>
        </c:manualLayout>
      </c:layout>
      <c:overlay val="0"/>
      <c:spPr>
        <a:noFill/>
        <a:ln w="25400">
          <a:noFill/>
        </a:ln>
      </c:spPr>
    </c:title>
    <c:autoTitleDeleted val="0"/>
    <c:plotArea>
      <c:layout>
        <c:manualLayout>
          <c:layoutTarget val="inner"/>
          <c:xMode val="edge"/>
          <c:yMode val="edge"/>
          <c:x val="0.12422763693391371"/>
          <c:y val="0.23498067154297456"/>
          <c:w val="0.52382653573800286"/>
          <c:h val="0.69674501445881987"/>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B141-4519-B7C9-1F8C51C4059C}"/>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B141-4519-B7C9-1F8C51C4059C}"/>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B141-4519-B7C9-1F8C51C4059C}"/>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extLst>
            <c:ext xmlns:c16="http://schemas.microsoft.com/office/drawing/2014/chart" uri="{C3380CC4-5D6E-409C-BE32-E72D297353CC}">
              <c16:uniqueId val="{00000003-B141-4519-B7C9-1F8C51C4059C}"/>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B141-4519-B7C9-1F8C51C4059C}"/>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B141-4519-B7C9-1F8C51C4059C}"/>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B141-4519-B7C9-1F8C51C4059C}"/>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extLst>
            <c:ext xmlns:c16="http://schemas.microsoft.com/office/drawing/2014/chart" uri="{C3380CC4-5D6E-409C-BE32-E72D297353CC}">
              <c16:uniqueId val="{00000007-B141-4519-B7C9-1F8C51C4059C}"/>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B141-4519-B7C9-1F8C51C4059C}"/>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B141-4519-B7C9-1F8C51C4059C}"/>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B141-4519-B7C9-1F8C51C4059C}"/>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B141-4519-B7C9-1F8C51C4059C}"/>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B141-4519-B7C9-1F8C51C4059C}"/>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B141-4519-B7C9-1F8C51C4059C}"/>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E-B141-4519-B7C9-1F8C51C4059C}"/>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extLst>
            <c:ext xmlns:c16="http://schemas.microsoft.com/office/drawing/2014/chart" uri="{C3380CC4-5D6E-409C-BE32-E72D297353CC}">
              <c16:uniqueId val="{0000000F-B141-4519-B7C9-1F8C51C4059C}"/>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B141-4519-B7C9-1F8C51C4059C}"/>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B141-4519-B7C9-1F8C51C4059C}"/>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B141-4519-B7C9-1F8C51C4059C}"/>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B141-4519-B7C9-1F8C51C4059C}"/>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extLst>
            <c:ext xmlns:c16="http://schemas.microsoft.com/office/drawing/2014/chart" uri="{C3380CC4-5D6E-409C-BE32-E72D297353CC}">
              <c16:uniqueId val="{00000014-B141-4519-B7C9-1F8C51C4059C}"/>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B141-4519-B7C9-1F8C51C4059C}"/>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extLst>
            <c:ext xmlns:c16="http://schemas.microsoft.com/office/drawing/2014/chart" uri="{C3380CC4-5D6E-409C-BE32-E72D297353CC}">
              <c16:uniqueId val="{00000016-B141-4519-B7C9-1F8C51C4059C}"/>
            </c:ext>
          </c:extLst>
        </c:ser>
        <c:dLbls>
          <c:showLegendKey val="0"/>
          <c:showVal val="0"/>
          <c:showCatName val="0"/>
          <c:showSerName val="0"/>
          <c:showPercent val="0"/>
          <c:showBubbleSize val="0"/>
        </c:dLbls>
        <c:gapWidth val="150"/>
        <c:overlap val="100"/>
        <c:axId val="2126924464"/>
        <c:axId val="1"/>
      </c:barChart>
      <c:dateAx>
        <c:axId val="2126924464"/>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924464"/>
        <c:crosses val="autoZero"/>
        <c:crossBetween val="between"/>
      </c:valAx>
      <c:spPr>
        <a:solidFill>
          <a:srgbClr val="FFFFFF"/>
        </a:solidFill>
        <a:ln w="12700">
          <a:solidFill>
            <a:srgbClr val="808080"/>
          </a:solidFill>
          <a:prstDash val="solid"/>
        </a:ln>
      </c:spPr>
    </c:plotArea>
    <c:legend>
      <c:legendPos val="r"/>
      <c:layout>
        <c:manualLayout>
          <c:xMode val="edge"/>
          <c:yMode val="edge"/>
          <c:x val="0.73087259729452569"/>
          <c:y val="1.3661666950172938E-2"/>
          <c:w val="0.25052573448339266"/>
          <c:h val="0.97817535363238239"/>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56C2-4D91-9CEA-15D6BC52BAD4}"/>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C2-4D91-9CEA-15D6BC52BAD4}"/>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56C2-4D91-9CEA-15D6BC52BAD4}"/>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C2-4D91-9CEA-15D6BC52BAD4}"/>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56C2-4D91-9CEA-15D6BC52BAD4}"/>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C2-4D91-9CEA-15D6BC52BAD4}"/>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56C2-4D91-9CEA-15D6BC52BAD4}"/>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6C2-4D91-9CEA-15D6BC52BAD4}"/>
                </c:ext>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6C2-4D91-9CEA-15D6BC52BAD4}"/>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56C2-4D91-9CEA-15D6BC52BAD4}"/>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6C2-4D91-9CEA-15D6BC52BAD4}"/>
                </c:ext>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6C2-4D91-9CEA-15D6BC52BAD4}"/>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56C2-4D91-9CEA-15D6BC52BAD4}"/>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56C2-4D91-9CEA-15D6BC52BAD4}"/>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6C2-4D91-9CEA-15D6BC52BAD4}"/>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56C2-4D91-9CEA-15D6BC52BAD4}"/>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56C2-4D91-9CEA-15D6BC52BAD4}"/>
            </c:ext>
          </c:extLst>
        </c:ser>
        <c:dLbls>
          <c:showLegendKey val="0"/>
          <c:showVal val="1"/>
          <c:showCatName val="0"/>
          <c:showSerName val="0"/>
          <c:showPercent val="0"/>
          <c:showBubbleSize val="0"/>
        </c:dLbls>
        <c:gapWidth val="110"/>
        <c:overlap val="50"/>
        <c:axId val="2125516944"/>
        <c:axId val="1"/>
      </c:barChart>
      <c:catAx>
        <c:axId val="21255169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5516944"/>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1-B63F-41C6-B60D-EBB69E32BFF2}"/>
            </c:ext>
          </c:extLst>
        </c:ser>
        <c:dLbls>
          <c:showLegendKey val="0"/>
          <c:showVal val="0"/>
          <c:showCatName val="0"/>
          <c:showSerName val="0"/>
          <c:showPercent val="0"/>
          <c:showBubbleSize val="0"/>
        </c:dLbls>
        <c:marker val="1"/>
        <c:smooth val="0"/>
        <c:axId val="2125522224"/>
        <c:axId val="1"/>
      </c:lineChart>
      <c:catAx>
        <c:axId val="212552222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552222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1C08-4236-B165-894D08903207}"/>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1C08-4236-B165-894D08903207}"/>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1C08-4236-B165-894D08903207}"/>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1C08-4236-B165-894D08903207}"/>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08-4236-B165-894D08903207}"/>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1C08-4236-B165-894D08903207}"/>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1C08-4236-B165-894D08903207}"/>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1C08-4236-B165-894D08903207}"/>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1C08-4236-B165-894D08903207}"/>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1C08-4236-B165-894D08903207}"/>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1C08-4236-B165-894D08903207}"/>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1C08-4236-B165-894D08903207}"/>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1C08-4236-B165-894D08903207}"/>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1C08-4236-B165-894D08903207}"/>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1C08-4236-B165-894D08903207}"/>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08-4236-B165-894D08903207}"/>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1C08-4236-B165-894D08903207}"/>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1C08-4236-B165-894D08903207}"/>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1C08-4236-B165-894D08903207}"/>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1C08-4236-B165-894D08903207}"/>
            </c:ext>
          </c:extLst>
        </c:ser>
        <c:dLbls>
          <c:showLegendKey val="0"/>
          <c:showVal val="1"/>
          <c:showCatName val="0"/>
          <c:showSerName val="0"/>
          <c:showPercent val="0"/>
          <c:showBubbleSize val="0"/>
        </c:dLbls>
        <c:gapWidth val="150"/>
        <c:axId val="2125518864"/>
        <c:axId val="1"/>
      </c:barChart>
      <c:catAx>
        <c:axId val="2125518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25518864"/>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80C8-4D01-8023-28043DF62A1C}"/>
            </c:ext>
          </c:extLst>
        </c:ser>
        <c:dLbls>
          <c:showLegendKey val="0"/>
          <c:showVal val="0"/>
          <c:showCatName val="0"/>
          <c:showSerName val="0"/>
          <c:showPercent val="0"/>
          <c:showBubbleSize val="0"/>
        </c:dLbls>
        <c:gapWidth val="150"/>
        <c:axId val="2125520784"/>
        <c:axId val="1"/>
      </c:barChart>
      <c:catAx>
        <c:axId val="2125520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552078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extLst>
            <c:ext xmlns:c16="http://schemas.microsoft.com/office/drawing/2014/chart" uri="{C3380CC4-5D6E-409C-BE32-E72D297353CC}">
              <c16:uniqueId val="{00000001-D325-4004-AA46-4386972D3B44}"/>
            </c:ext>
          </c:extLst>
        </c:ser>
        <c:dLbls>
          <c:showLegendKey val="0"/>
          <c:showVal val="0"/>
          <c:showCatName val="0"/>
          <c:showSerName val="0"/>
          <c:showPercent val="0"/>
          <c:showBubbleSize val="0"/>
        </c:dLbls>
        <c:marker val="1"/>
        <c:smooth val="0"/>
        <c:axId val="2093342160"/>
        <c:axId val="1"/>
      </c:lineChart>
      <c:catAx>
        <c:axId val="209334216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9334216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E660-4BB8-979A-EFC160F3B01A}"/>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E660-4BB8-979A-EFC160F3B01A}"/>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E660-4BB8-979A-EFC160F3B01A}"/>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E660-4BB8-979A-EFC160F3B01A}"/>
            </c:ext>
          </c:extLst>
        </c:ser>
        <c:dLbls>
          <c:showLegendKey val="0"/>
          <c:showVal val="0"/>
          <c:showCatName val="0"/>
          <c:showSerName val="0"/>
          <c:showPercent val="0"/>
          <c:showBubbleSize val="0"/>
        </c:dLbls>
        <c:marker val="1"/>
        <c:smooth val="0"/>
        <c:axId val="2125522704"/>
        <c:axId val="1"/>
      </c:lineChart>
      <c:dateAx>
        <c:axId val="212552270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552270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508A-4DEF-A9E3-4E950B9806AA}"/>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2-508A-4DEF-A9E3-4E950B9806AA}"/>
            </c:ext>
          </c:extLst>
        </c:ser>
        <c:dLbls>
          <c:showLegendKey val="0"/>
          <c:showVal val="0"/>
          <c:showCatName val="0"/>
          <c:showSerName val="0"/>
          <c:showPercent val="0"/>
          <c:showBubbleSize val="0"/>
        </c:dLbls>
        <c:marker val="1"/>
        <c:smooth val="0"/>
        <c:axId val="2126351136"/>
        <c:axId val="1"/>
      </c:lineChart>
      <c:catAx>
        <c:axId val="212635113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35113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1F4E-470D-A314-E3BE39E9B89C}"/>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E-470D-A314-E3BE39E9B89C}"/>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1F4E-470D-A314-E3BE39E9B89C}"/>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1F4E-470D-A314-E3BE39E9B89C}"/>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1F4E-470D-A314-E3BE39E9B89C}"/>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1F4E-470D-A314-E3BE39E9B89C}"/>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1F4E-470D-A314-E3BE39E9B89C}"/>
            </c:ext>
          </c:extLst>
        </c:ser>
        <c:dLbls>
          <c:showLegendKey val="0"/>
          <c:showVal val="0"/>
          <c:showCatName val="0"/>
          <c:showSerName val="0"/>
          <c:showPercent val="0"/>
          <c:showBubbleSize val="0"/>
        </c:dLbls>
        <c:gapWidth val="0"/>
        <c:overlap val="90"/>
        <c:axId val="2126345376"/>
        <c:axId val="1"/>
      </c:barChart>
      <c:dateAx>
        <c:axId val="21263453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26345376"/>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2606-41DE-8101-08AB212A6C1B}"/>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06-41DE-8101-08AB212A6C1B}"/>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2606-41DE-8101-08AB212A6C1B}"/>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06-41DE-8101-08AB212A6C1B}"/>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2606-41DE-8101-08AB212A6C1B}"/>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06-41DE-8101-08AB212A6C1B}"/>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2606-41DE-8101-08AB212A6C1B}"/>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606-41DE-8101-08AB212A6C1B}"/>
                </c:ext>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06-41DE-8101-08AB212A6C1B}"/>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2606-41DE-8101-08AB212A6C1B}"/>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606-41DE-8101-08AB212A6C1B}"/>
                </c:ext>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606-41DE-8101-08AB212A6C1B}"/>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2606-41DE-8101-08AB212A6C1B}"/>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2606-41DE-8101-08AB212A6C1B}"/>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606-41DE-8101-08AB212A6C1B}"/>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2606-41DE-8101-08AB212A6C1B}"/>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2606-41DE-8101-08AB212A6C1B}"/>
            </c:ext>
          </c:extLst>
        </c:ser>
        <c:dLbls>
          <c:showLegendKey val="0"/>
          <c:showVal val="1"/>
          <c:showCatName val="0"/>
          <c:showSerName val="0"/>
          <c:showPercent val="0"/>
          <c:showBubbleSize val="0"/>
        </c:dLbls>
        <c:gapWidth val="110"/>
        <c:overlap val="50"/>
        <c:axId val="2123801120"/>
        <c:axId val="1"/>
      </c:barChart>
      <c:catAx>
        <c:axId val="21238011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3801120"/>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1-B71C-4C5F-8A1B-10E3EF1C4570}"/>
            </c:ext>
          </c:extLst>
        </c:ser>
        <c:dLbls>
          <c:showLegendKey val="0"/>
          <c:showVal val="0"/>
          <c:showCatName val="0"/>
          <c:showSerName val="0"/>
          <c:showPercent val="0"/>
          <c:showBubbleSize val="0"/>
        </c:dLbls>
        <c:marker val="1"/>
        <c:smooth val="0"/>
        <c:axId val="2124748592"/>
        <c:axId val="1"/>
      </c:lineChart>
      <c:catAx>
        <c:axId val="212474859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474859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9375-43EA-8182-B064A67AA176}"/>
                </c:ext>
              </c:extLst>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9375-43EA-8182-B064A67AA176}"/>
                </c:ext>
              </c:extLst>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9375-43EA-8182-B064A67AA176}"/>
                </c:ext>
              </c:extLst>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9375-43EA-8182-B064A67AA176}"/>
                </c:ext>
              </c:extLst>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75-43EA-8182-B064A67AA176}"/>
                </c:ext>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9375-43EA-8182-B064A67AA176}"/>
                </c:ext>
              </c:extLst>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9375-43EA-8182-B064A67AA176}"/>
                </c:ext>
              </c:extLst>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9375-43EA-8182-B064A67AA176}"/>
                </c:ext>
              </c:extLst>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9375-43EA-8182-B064A67AA176}"/>
                </c:ext>
              </c:extLst>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9375-43EA-8182-B064A67AA176}"/>
                </c:ext>
              </c:extLst>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9375-43EA-8182-B064A67AA176}"/>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9375-43EA-8182-B064A67AA176}"/>
                </c:ext>
              </c:extLst>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9375-43EA-8182-B064A67AA176}"/>
                </c:ext>
              </c:extLst>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9375-43EA-8182-B064A67AA176}"/>
                </c:ext>
              </c:extLst>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9375-43EA-8182-B064A67AA176}"/>
                </c:ext>
              </c:extLst>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375-43EA-8182-B064A67AA176}"/>
                </c:ext>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9375-43EA-8182-B064A67AA176}"/>
                </c:ext>
              </c:extLst>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9375-43EA-8182-B064A67AA176}"/>
                </c:ext>
              </c:extLst>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9375-43EA-8182-B064A67AA176}"/>
                </c:ext>
              </c:extLst>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9375-43EA-8182-B064A67AA176}"/>
            </c:ext>
          </c:extLst>
        </c:ser>
        <c:dLbls>
          <c:showLegendKey val="0"/>
          <c:showVal val="1"/>
          <c:showCatName val="0"/>
          <c:showSerName val="0"/>
          <c:showPercent val="0"/>
          <c:showBubbleSize val="0"/>
        </c:dLbls>
        <c:gapWidth val="150"/>
        <c:axId val="2124743312"/>
        <c:axId val="1"/>
      </c:barChart>
      <c:catAx>
        <c:axId val="2124743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24743312"/>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7738-4D17-98A6-D41EA6F64BE2}"/>
            </c:ext>
          </c:extLst>
        </c:ser>
        <c:dLbls>
          <c:showLegendKey val="0"/>
          <c:showVal val="0"/>
          <c:showCatName val="0"/>
          <c:showSerName val="0"/>
          <c:showPercent val="0"/>
          <c:showBubbleSize val="0"/>
        </c:dLbls>
        <c:gapWidth val="150"/>
        <c:axId val="2124741872"/>
        <c:axId val="1"/>
      </c:barChart>
      <c:catAx>
        <c:axId val="2124741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474187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0D32-4A2E-A4C4-B2003438A26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0D32-4A2E-A4C4-B2003438A262}"/>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0D32-4A2E-A4C4-B2003438A262}"/>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0D32-4A2E-A4C4-B2003438A262}"/>
            </c:ext>
          </c:extLst>
        </c:ser>
        <c:dLbls>
          <c:showLegendKey val="0"/>
          <c:showVal val="0"/>
          <c:showCatName val="0"/>
          <c:showSerName val="0"/>
          <c:showPercent val="0"/>
          <c:showBubbleSize val="0"/>
        </c:dLbls>
        <c:marker val="1"/>
        <c:smooth val="0"/>
        <c:axId val="2124743792"/>
        <c:axId val="1"/>
      </c:lineChart>
      <c:dateAx>
        <c:axId val="212474379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74379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C203-4B22-90EE-352C10C77AD4}"/>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2-C203-4B22-90EE-352C10C77AD4}"/>
            </c:ext>
          </c:extLst>
        </c:ser>
        <c:dLbls>
          <c:showLegendKey val="0"/>
          <c:showVal val="0"/>
          <c:showCatName val="0"/>
          <c:showSerName val="0"/>
          <c:showPercent val="0"/>
          <c:showBubbleSize val="0"/>
        </c:dLbls>
        <c:marker val="1"/>
        <c:smooth val="0"/>
        <c:axId val="2124745232"/>
        <c:axId val="1"/>
      </c:lineChart>
      <c:catAx>
        <c:axId val="212474523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474523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EFF7-4E11-A649-529FBB662E62}"/>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F7-4E11-A649-529FBB662E62}"/>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EFF7-4E11-A649-529FBB662E62}"/>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EFF7-4E11-A649-529FBB662E62}"/>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EFF7-4E11-A649-529FBB662E62}"/>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EFF7-4E11-A649-529FBB662E62}"/>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EFF7-4E11-A649-529FBB662E62}"/>
            </c:ext>
          </c:extLst>
        </c:ser>
        <c:dLbls>
          <c:showLegendKey val="0"/>
          <c:showVal val="0"/>
          <c:showCatName val="0"/>
          <c:showSerName val="0"/>
          <c:showPercent val="0"/>
          <c:showBubbleSize val="0"/>
        </c:dLbls>
        <c:gapWidth val="0"/>
        <c:overlap val="90"/>
        <c:axId val="2124747152"/>
        <c:axId val="1"/>
      </c:barChart>
      <c:dateAx>
        <c:axId val="212474715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24747152"/>
        <c:crossesAt val="37104"/>
        <c:crossBetween val="between"/>
      </c:valAx>
      <c:spPr>
        <a:solidFill>
          <a:srgbClr val="FFFFFF"/>
        </a:solidFill>
        <a:ln w="12700">
          <a:solidFill>
            <a:srgbClr val="808080"/>
          </a:solidFill>
          <a:prstDash val="solid"/>
        </a:ln>
      </c:spPr>
    </c:plotArea>
    <c:legend>
      <c:legendPos val="r"/>
      <c:layout>
        <c:manualLayout>
          <c:xMode val="edge"/>
          <c:yMode val="edge"/>
          <c:x val="0.87948401687634759"/>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1B1A-4F60-8EC9-D63EF0DB5CDC}"/>
                </c:ext>
              </c:extLst>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1B1A-4F60-8EC9-D63EF0DB5CDC}"/>
                </c:ext>
              </c:extLst>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1B1A-4F60-8EC9-D63EF0DB5CDC}"/>
                </c:ext>
              </c:extLst>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1B1A-4F60-8EC9-D63EF0DB5CDC}"/>
                </c:ext>
              </c:extLst>
            </c:dLbl>
            <c:dLbl>
              <c:idx val="4"/>
              <c:layout>
                <c:manualLayout>
                  <c:xMode val="edge"/>
                  <c:yMode val="edge"/>
                  <c:x val="0.32293986636971045"/>
                  <c:y val="0.650705120358055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1A-4F60-8EC9-D63EF0DB5CDC}"/>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1B1A-4F60-8EC9-D63EF0DB5CDC}"/>
                </c:ext>
              </c:extLst>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1B1A-4F60-8EC9-D63EF0DB5CDC}"/>
                </c:ext>
              </c:extLst>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1B1A-4F60-8EC9-D63EF0DB5CDC}"/>
                </c:ext>
              </c:extLst>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1B1A-4F60-8EC9-D63EF0DB5CDC}"/>
                </c:ext>
              </c:extLst>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1B1A-4F60-8EC9-D63EF0DB5CDC}"/>
                </c:ext>
              </c:extLst>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extLst>
            <c:ext xmlns:c16="http://schemas.microsoft.com/office/drawing/2014/chart" uri="{C3380CC4-5D6E-409C-BE32-E72D297353CC}">
              <c16:uniqueId val="{0000000A-1B1A-4F60-8EC9-D63EF0DB5CDC}"/>
            </c:ext>
          </c:extLst>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1B1A-4F60-8EC9-D63EF0DB5CDC}"/>
                </c:ext>
              </c:extLst>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1B1A-4F60-8EC9-D63EF0DB5CDC}"/>
                </c:ext>
              </c:extLst>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1B1A-4F60-8EC9-D63EF0DB5CDC}"/>
                </c:ext>
              </c:extLst>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1B1A-4F60-8EC9-D63EF0DB5CDC}"/>
                </c:ext>
              </c:extLst>
            </c:dLbl>
            <c:dLbl>
              <c:idx val="4"/>
              <c:layout>
                <c:manualLayout>
                  <c:xMode val="edge"/>
                  <c:yMode val="edge"/>
                  <c:x val="0.34966592427616927"/>
                  <c:y val="0.70140941545089053"/>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B1A-4F60-8EC9-D63EF0DB5CDC}"/>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1B1A-4F60-8EC9-D63EF0DB5CDC}"/>
                </c:ext>
              </c:extLst>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1B1A-4F60-8EC9-D63EF0DB5CDC}"/>
                </c:ext>
              </c:extLst>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1B1A-4F60-8EC9-D63EF0DB5CDC}"/>
                </c:ext>
              </c:extLst>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extLst>
            <c:ext xmlns:c16="http://schemas.microsoft.com/office/drawing/2014/chart" uri="{C3380CC4-5D6E-409C-BE32-E72D297353CC}">
              <c16:uniqueId val="{00000013-1B1A-4F60-8EC9-D63EF0DB5CDC}"/>
            </c:ext>
          </c:extLst>
        </c:ser>
        <c:dLbls>
          <c:showLegendKey val="0"/>
          <c:showVal val="1"/>
          <c:showCatName val="0"/>
          <c:showSerName val="0"/>
          <c:showPercent val="0"/>
          <c:showBubbleSize val="0"/>
        </c:dLbls>
        <c:gapWidth val="150"/>
        <c:axId val="2093340720"/>
        <c:axId val="1"/>
      </c:barChart>
      <c:catAx>
        <c:axId val="2093340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93340720"/>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FA20-432F-89FD-6733CEDB22CA}"/>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20-432F-89FD-6733CEDB22CA}"/>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FA20-432F-89FD-6733CEDB22CA}"/>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20-432F-89FD-6733CEDB22CA}"/>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FA20-432F-89FD-6733CEDB22CA}"/>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20-432F-89FD-6733CEDB22CA}"/>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FA20-432F-89FD-6733CEDB22CA}"/>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A20-432F-89FD-6733CEDB22CA}"/>
                </c:ext>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A20-432F-89FD-6733CEDB22CA}"/>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FA20-432F-89FD-6733CEDB22CA}"/>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A20-432F-89FD-6733CEDB22CA}"/>
                </c:ext>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A20-432F-89FD-6733CEDB22CA}"/>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FA20-432F-89FD-6733CEDB22CA}"/>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FA20-432F-89FD-6733CEDB22CA}"/>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A20-432F-89FD-6733CEDB22CA}"/>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FA20-432F-89FD-6733CEDB22CA}"/>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FA20-432F-89FD-6733CEDB22CA}"/>
            </c:ext>
          </c:extLst>
        </c:ser>
        <c:dLbls>
          <c:showLegendKey val="0"/>
          <c:showVal val="1"/>
          <c:showCatName val="0"/>
          <c:showSerName val="0"/>
          <c:showPercent val="0"/>
          <c:showBubbleSize val="0"/>
        </c:dLbls>
        <c:gapWidth val="110"/>
        <c:overlap val="50"/>
        <c:axId val="2094957952"/>
        <c:axId val="1"/>
      </c:barChart>
      <c:catAx>
        <c:axId val="209495795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94957952"/>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1-C405-4E01-81CC-80E802A5D634}"/>
            </c:ext>
          </c:extLst>
        </c:ser>
        <c:dLbls>
          <c:showLegendKey val="0"/>
          <c:showVal val="0"/>
          <c:showCatName val="0"/>
          <c:showSerName val="0"/>
          <c:showPercent val="0"/>
          <c:showBubbleSize val="0"/>
        </c:dLbls>
        <c:marker val="1"/>
        <c:smooth val="0"/>
        <c:axId val="2094955072"/>
        <c:axId val="1"/>
      </c:lineChart>
      <c:catAx>
        <c:axId val="20949550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49550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3734-4C5B-950F-77E171CF3373}"/>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3734-4C5B-950F-77E171CF3373}"/>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3734-4C5B-950F-77E171CF3373}"/>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3734-4C5B-950F-77E171CF3373}"/>
                </c:ext>
              </c:extLst>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34-4C5B-950F-77E171CF3373}"/>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3734-4C5B-950F-77E171CF3373}"/>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3734-4C5B-950F-77E171CF3373}"/>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3734-4C5B-950F-77E171CF3373}"/>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3734-4C5B-950F-77E171CF3373}"/>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3734-4C5B-950F-77E171CF3373}"/>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3734-4C5B-950F-77E171CF3373}"/>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3734-4C5B-950F-77E171CF3373}"/>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3734-4C5B-950F-77E171CF3373}"/>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3734-4C5B-950F-77E171CF3373}"/>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3734-4C5B-950F-77E171CF3373}"/>
                </c:ext>
              </c:extLst>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34-4C5B-950F-77E171CF3373}"/>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3734-4C5B-950F-77E171CF3373}"/>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3734-4C5B-950F-77E171CF3373}"/>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3734-4C5B-950F-77E171CF3373}"/>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3734-4C5B-950F-77E171CF3373}"/>
            </c:ext>
          </c:extLst>
        </c:ser>
        <c:dLbls>
          <c:showLegendKey val="0"/>
          <c:showVal val="1"/>
          <c:showCatName val="0"/>
          <c:showSerName val="0"/>
          <c:showPercent val="0"/>
          <c:showBubbleSize val="0"/>
        </c:dLbls>
        <c:gapWidth val="150"/>
        <c:axId val="2123805440"/>
        <c:axId val="1"/>
      </c:barChart>
      <c:catAx>
        <c:axId val="2123805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23805440"/>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CB73-4BE8-A00E-2103F071F2CC}"/>
            </c:ext>
          </c:extLst>
        </c:ser>
        <c:dLbls>
          <c:showLegendKey val="0"/>
          <c:showVal val="0"/>
          <c:showCatName val="0"/>
          <c:showSerName val="0"/>
          <c:showPercent val="0"/>
          <c:showBubbleSize val="0"/>
        </c:dLbls>
        <c:gapWidth val="150"/>
        <c:axId val="2123803040"/>
        <c:axId val="1"/>
      </c:barChart>
      <c:catAx>
        <c:axId val="2123803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380304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7F21-4E57-8AE4-0B0DCA1ED2AC}"/>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7F21-4E57-8AE4-0B0DCA1ED2AC}"/>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7F21-4E57-8AE4-0B0DCA1ED2AC}"/>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7F21-4E57-8AE4-0B0DCA1ED2AC}"/>
            </c:ext>
          </c:extLst>
        </c:ser>
        <c:dLbls>
          <c:showLegendKey val="0"/>
          <c:showVal val="0"/>
          <c:showCatName val="0"/>
          <c:showSerName val="0"/>
          <c:showPercent val="0"/>
          <c:showBubbleSize val="0"/>
        </c:dLbls>
        <c:marker val="1"/>
        <c:smooth val="0"/>
        <c:axId val="2123807840"/>
        <c:axId val="1"/>
      </c:lineChart>
      <c:dateAx>
        <c:axId val="212380784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380784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1FCE-476F-9021-ED2433193CE0}"/>
            </c:ext>
          </c:extLst>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2-1FCE-476F-9021-ED2433193CE0}"/>
            </c:ext>
          </c:extLst>
        </c:ser>
        <c:dLbls>
          <c:showLegendKey val="0"/>
          <c:showVal val="0"/>
          <c:showCatName val="0"/>
          <c:showSerName val="0"/>
          <c:showPercent val="0"/>
          <c:showBubbleSize val="0"/>
        </c:dLbls>
        <c:marker val="1"/>
        <c:smooth val="0"/>
        <c:axId val="2123804960"/>
        <c:axId val="1"/>
      </c:lineChart>
      <c:catAx>
        <c:axId val="2123804960"/>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3804960"/>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7EE8-462A-A102-A02EB3261D12}"/>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E8-462A-A102-A02EB3261D12}"/>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7EE8-462A-A102-A02EB3261D12}"/>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E8-462A-A102-A02EB3261D12}"/>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7EE8-462A-A102-A02EB3261D12}"/>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E8-462A-A102-A02EB3261D12}"/>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7EE8-462A-A102-A02EB3261D12}"/>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E8-462A-A102-A02EB3261D12}"/>
                </c:ext>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E8-462A-A102-A02EB3261D12}"/>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7EE8-462A-A102-A02EB3261D12}"/>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EE8-462A-A102-A02EB3261D12}"/>
                </c:ext>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EE8-462A-A102-A02EB3261D12}"/>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7EE8-462A-A102-A02EB3261D12}"/>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7EE8-462A-A102-A02EB3261D12}"/>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EE8-462A-A102-A02EB3261D12}"/>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7EE8-462A-A102-A02EB3261D12}"/>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7EE8-462A-A102-A02EB3261D12}"/>
            </c:ext>
          </c:extLst>
        </c:ser>
        <c:dLbls>
          <c:showLegendKey val="0"/>
          <c:showVal val="1"/>
          <c:showCatName val="0"/>
          <c:showSerName val="0"/>
          <c:showPercent val="0"/>
          <c:showBubbleSize val="0"/>
        </c:dLbls>
        <c:gapWidth val="110"/>
        <c:overlap val="50"/>
        <c:axId val="2004756640"/>
        <c:axId val="1"/>
      </c:barChart>
      <c:catAx>
        <c:axId val="20047566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04756640"/>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1-4924-45D1-AAEF-98CB8FAB4E33}"/>
            </c:ext>
          </c:extLst>
        </c:ser>
        <c:dLbls>
          <c:showLegendKey val="0"/>
          <c:showVal val="0"/>
          <c:showCatName val="0"/>
          <c:showSerName val="0"/>
          <c:showPercent val="0"/>
          <c:showBubbleSize val="0"/>
        </c:dLbls>
        <c:marker val="1"/>
        <c:smooth val="0"/>
        <c:axId val="2090088448"/>
        <c:axId val="1"/>
      </c:lineChart>
      <c:catAx>
        <c:axId val="209008844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008844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B1E3-48B9-AB47-76F08578F213}"/>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B1E3-48B9-AB47-76F08578F213}"/>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B1E3-48B9-AB47-76F08578F213}"/>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B1E3-48B9-AB47-76F08578F213}"/>
                </c:ext>
              </c:extLst>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E3-48B9-AB47-76F08578F213}"/>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B1E3-48B9-AB47-76F08578F213}"/>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B1E3-48B9-AB47-76F08578F213}"/>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B1E3-48B9-AB47-76F08578F213}"/>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B1E3-48B9-AB47-76F08578F213}"/>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B1E3-48B9-AB47-76F08578F213}"/>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B1E3-48B9-AB47-76F08578F213}"/>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B1E3-48B9-AB47-76F08578F213}"/>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B1E3-48B9-AB47-76F08578F213}"/>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B1E3-48B9-AB47-76F08578F213}"/>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B1E3-48B9-AB47-76F08578F213}"/>
                </c:ext>
              </c:extLst>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1E3-48B9-AB47-76F08578F213}"/>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B1E3-48B9-AB47-76F08578F213}"/>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B1E3-48B9-AB47-76F08578F213}"/>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B1E3-48B9-AB47-76F08578F213}"/>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B1E3-48B9-AB47-76F08578F213}"/>
            </c:ext>
          </c:extLst>
        </c:ser>
        <c:dLbls>
          <c:showLegendKey val="0"/>
          <c:showVal val="1"/>
          <c:showCatName val="0"/>
          <c:showSerName val="0"/>
          <c:showPercent val="0"/>
          <c:showBubbleSize val="0"/>
        </c:dLbls>
        <c:gapWidth val="150"/>
        <c:axId val="2090090368"/>
        <c:axId val="1"/>
      </c:barChart>
      <c:catAx>
        <c:axId val="2090090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90090368"/>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B78F-4C51-BBB5-E365E0EE6159}"/>
            </c:ext>
          </c:extLst>
        </c:ser>
        <c:dLbls>
          <c:showLegendKey val="0"/>
          <c:showVal val="0"/>
          <c:showCatName val="0"/>
          <c:showSerName val="0"/>
          <c:showPercent val="0"/>
          <c:showBubbleSize val="0"/>
        </c:dLbls>
        <c:gapWidth val="150"/>
        <c:axId val="2094959872"/>
        <c:axId val="1"/>
      </c:barChart>
      <c:catAx>
        <c:axId val="2094959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9495987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60C-483C-AE73-EA924073956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D60C-483C-AE73-EA9240739562}"/>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D60C-483C-AE73-EA9240739562}"/>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D60C-483C-AE73-EA9240739562}"/>
            </c:ext>
          </c:extLst>
        </c:ser>
        <c:dLbls>
          <c:showLegendKey val="0"/>
          <c:showVal val="0"/>
          <c:showCatName val="0"/>
          <c:showSerName val="0"/>
          <c:showPercent val="0"/>
          <c:showBubbleSize val="0"/>
        </c:dLbls>
        <c:marker val="1"/>
        <c:smooth val="0"/>
        <c:axId val="2093343120"/>
        <c:axId val="1"/>
      </c:lineChart>
      <c:dateAx>
        <c:axId val="209334312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34312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586C-4C55-BA3F-D42A387736F8}"/>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586C-4C55-BA3F-D42A387736F8}"/>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586C-4C55-BA3F-D42A387736F8}"/>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586C-4C55-BA3F-D42A387736F8}"/>
            </c:ext>
          </c:extLst>
        </c:ser>
        <c:dLbls>
          <c:showLegendKey val="0"/>
          <c:showVal val="0"/>
          <c:showCatName val="0"/>
          <c:showSerName val="0"/>
          <c:showPercent val="0"/>
          <c:showBubbleSize val="0"/>
        </c:dLbls>
        <c:marker val="1"/>
        <c:smooth val="0"/>
        <c:axId val="2094956032"/>
        <c:axId val="1"/>
      </c:lineChart>
      <c:dateAx>
        <c:axId val="209495603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95603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4498-45FA-BE35-85F67FC66CA7}"/>
            </c:ext>
          </c:extLst>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2-4498-45FA-BE35-85F67FC66CA7}"/>
            </c:ext>
          </c:extLst>
        </c:ser>
        <c:dLbls>
          <c:showLegendKey val="0"/>
          <c:showVal val="0"/>
          <c:showCatName val="0"/>
          <c:showSerName val="0"/>
          <c:showPercent val="0"/>
          <c:showBubbleSize val="0"/>
        </c:dLbls>
        <c:marker val="1"/>
        <c:smooth val="0"/>
        <c:axId val="2094954112"/>
        <c:axId val="1"/>
      </c:lineChart>
      <c:catAx>
        <c:axId val="209495411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94954112"/>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000056966238552"/>
          <c:y val="2.6200873362445413E-2"/>
        </c:manualLayout>
      </c:layout>
      <c:overlay val="0"/>
      <c:spPr>
        <a:noFill/>
        <a:ln w="25400">
          <a:noFill/>
        </a:ln>
      </c:spPr>
    </c:title>
    <c:autoTitleDeleted val="0"/>
    <c:plotArea>
      <c:layout>
        <c:manualLayout>
          <c:layoutTarget val="inner"/>
          <c:xMode val="edge"/>
          <c:yMode val="edge"/>
          <c:x val="0.17333361545184806"/>
          <c:y val="0.14410480349344978"/>
          <c:w val="0.67833443739329002"/>
          <c:h val="0.63537117903930129"/>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[1]Chart!$AB$62:$AB$110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extLst>
            <c:ext xmlns:c16="http://schemas.microsoft.com/office/drawing/2014/chart" uri="{C3380CC4-5D6E-409C-BE32-E72D297353CC}">
              <c16:uniqueId val="{00000000-47CF-40B9-9A5C-367ADF80F855}"/>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[1]Chart!$AC$62:$AC$110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extLst>
            <c:ext xmlns:c16="http://schemas.microsoft.com/office/drawing/2014/chart" uri="{C3380CC4-5D6E-409C-BE32-E72D297353CC}">
              <c16:uniqueId val="{00000002-47CF-40B9-9A5C-367ADF80F855}"/>
            </c:ext>
          </c:extLst>
        </c:ser>
        <c:dLbls>
          <c:showLegendKey val="0"/>
          <c:showVal val="0"/>
          <c:showCatName val="0"/>
          <c:showSerName val="0"/>
          <c:showPercent val="0"/>
          <c:showBubbleSize val="0"/>
        </c:dLbls>
        <c:marker val="1"/>
        <c:smooth val="0"/>
        <c:axId val="2093341680"/>
        <c:axId val="1"/>
      </c:lineChart>
      <c:catAx>
        <c:axId val="209334168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666739366437769"/>
              <c:y val="0.875545851528384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3333403862962014E-2"/>
              <c:y val="0.344978165938864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9334168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655370144851365"/>
                  <c:y val="0.8389853653153837"/>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AF6-4090-8125-1564E62518A0}"/>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extLst>
            <c:ext xmlns:c16="http://schemas.microsoft.com/office/drawing/2014/chart" uri="{C3380CC4-5D6E-409C-BE32-E72D297353CC}">
              <c16:uniqueId val="{00000001-FAF6-4090-8125-1564E62518A0}"/>
            </c:ext>
          </c:extLst>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375221654172238"/>
                  <c:y val="0.7909626339673651"/>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F6-4090-8125-1564E62518A0}"/>
                </c:ext>
              </c:extLst>
            </c:dLbl>
            <c:dLbl>
              <c:idx val="1"/>
              <c:layout>
                <c:manualLayout>
                  <c:xMode val="edge"/>
                  <c:yMode val="edge"/>
                  <c:x val="0.21222428459276563"/>
                  <c:y val="0.81356156636643262"/>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F6-4090-8125-1564E62518A0}"/>
                </c:ext>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extLst>
            <c:ext xmlns:c16="http://schemas.microsoft.com/office/drawing/2014/chart" uri="{C3380CC4-5D6E-409C-BE32-E72D297353CC}">
              <c16:uniqueId val="{00000004-FAF6-4090-8125-1564E62518A0}"/>
            </c:ext>
          </c:extLst>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extLst>
            <c:ext xmlns:c16="http://schemas.microsoft.com/office/drawing/2014/chart" uri="{C3380CC4-5D6E-409C-BE32-E72D297353CC}">
              <c16:uniqueId val="{00000005-FAF6-4090-8125-1564E62518A0}"/>
            </c:ext>
          </c:extLst>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extLst>
            <c:ext xmlns:c16="http://schemas.microsoft.com/office/drawing/2014/chart" uri="{C3380CC4-5D6E-409C-BE32-E72D297353CC}">
              <c16:uniqueId val="{00000006-FAF6-4090-8125-1564E62518A0}"/>
            </c:ext>
          </c:extLst>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extLst>
            <c:ext xmlns:c16="http://schemas.microsoft.com/office/drawing/2014/chart" uri="{C3380CC4-5D6E-409C-BE32-E72D297353CC}">
              <c16:uniqueId val="{00000007-FAF6-4090-8125-1564E62518A0}"/>
            </c:ext>
          </c:extLst>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035662798823813"/>
                  <c:y val="0.7316404364198126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AF6-4090-8125-1564E62518A0}"/>
                </c:ext>
              </c:extLst>
            </c:dLbl>
            <c:dLbl>
              <c:idx val="1"/>
              <c:layout>
                <c:manualLayout>
                  <c:xMode val="edge"/>
                  <c:yMode val="edge"/>
                  <c:x val="0.24618017012760815"/>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AF6-4090-8125-1564E62518A0}"/>
                </c:ext>
              </c:extLst>
            </c:dLbl>
            <c:dLbl>
              <c:idx val="2"/>
              <c:layout>
                <c:manualLayout>
                  <c:xMode val="edge"/>
                  <c:yMode val="edge"/>
                  <c:x val="0.43123974629249978"/>
                  <c:y val="0.7033917709209782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AF6-4090-8125-1564E62518A0}"/>
                </c:ext>
              </c:extLst>
            </c:dLbl>
            <c:dLbl>
              <c:idx val="3"/>
              <c:layout>
                <c:manualLayout>
                  <c:xMode val="edge"/>
                  <c:yMode val="edge"/>
                  <c:x val="0.52461843151331666"/>
                  <c:y val="0.53672464447785484"/>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AF6-4090-8125-1564E62518A0}"/>
                </c:ext>
              </c:extLst>
            </c:dLbl>
            <c:dLbl>
              <c:idx val="4"/>
              <c:layout>
                <c:manualLayout>
                  <c:xMode val="edge"/>
                  <c:yMode val="edge"/>
                  <c:x val="0.70118903629449769"/>
                  <c:y val="0.175141726092773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AF6-4090-8125-1564E62518A0}"/>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extLst>
            <c:ext xmlns:c16="http://schemas.microsoft.com/office/drawing/2014/chart" uri="{C3380CC4-5D6E-409C-BE32-E72D297353CC}">
              <c16:uniqueId val="{0000000D-FAF6-4090-8125-1564E62518A0}"/>
            </c:ext>
          </c:extLst>
        </c:ser>
        <c:dLbls>
          <c:showLegendKey val="0"/>
          <c:showVal val="0"/>
          <c:showCatName val="0"/>
          <c:showSerName val="0"/>
          <c:showPercent val="0"/>
          <c:showBubbleSize val="0"/>
        </c:dLbls>
        <c:gapWidth val="0"/>
        <c:overlap val="100"/>
        <c:axId val="2093344080"/>
        <c:axId val="1"/>
      </c:barChart>
      <c:dateAx>
        <c:axId val="20933440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93344080"/>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7880794701986755"/>
          <c:y val="2.1786538727487422E-2"/>
        </c:manualLayout>
      </c:layout>
      <c:overlay val="0"/>
      <c:spPr>
        <a:noFill/>
        <a:ln w="25400">
          <a:noFill/>
        </a:ln>
      </c:spPr>
    </c:title>
    <c:autoTitleDeleted val="0"/>
    <c:plotArea>
      <c:layout>
        <c:manualLayout>
          <c:layoutTarget val="inner"/>
          <c:xMode val="edge"/>
          <c:yMode val="edge"/>
          <c:x val="7.9470198675496692E-2"/>
          <c:y val="0.18518557918364306"/>
          <c:w val="0.68609271523178805"/>
          <c:h val="0.7603502015893109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0-BBA6-4247-B6DB-2A83C585F095}"/>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BBA6-4247-B6DB-2A83C585F095}"/>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2-BBA6-4247-B6DB-2A83C585F095}"/>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extLst>
            <c:ext xmlns:c16="http://schemas.microsoft.com/office/drawing/2014/chart" uri="{C3380CC4-5D6E-409C-BE32-E72D297353CC}">
              <c16:uniqueId val="{00000003-BBA6-4247-B6DB-2A83C585F095}"/>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4-BBA6-4247-B6DB-2A83C585F095}"/>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extLst>
            <c:ext xmlns:c16="http://schemas.microsoft.com/office/drawing/2014/chart" uri="{C3380CC4-5D6E-409C-BE32-E72D297353CC}">
              <c16:uniqueId val="{00000005-BBA6-4247-B6DB-2A83C585F095}"/>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6-BBA6-4247-B6DB-2A83C585F095}"/>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7-BBA6-4247-B6DB-2A83C585F095}"/>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BBA6-4247-B6DB-2A83C585F095}"/>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9-BBA6-4247-B6DB-2A83C585F095}"/>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A-BBA6-4247-B6DB-2A83C585F095}"/>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B-BBA6-4247-B6DB-2A83C585F095}"/>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C-BBA6-4247-B6DB-2A83C585F095}"/>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D-BBA6-4247-B6DB-2A83C585F095}"/>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extLst>
            <c:ext xmlns:c16="http://schemas.microsoft.com/office/drawing/2014/chart" uri="{C3380CC4-5D6E-409C-BE32-E72D297353CC}">
              <c16:uniqueId val="{0000000E-BBA6-4247-B6DB-2A83C585F095}"/>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extLst>
            <c:ext xmlns:c16="http://schemas.microsoft.com/office/drawing/2014/chart" uri="{C3380CC4-5D6E-409C-BE32-E72D297353CC}">
              <c16:uniqueId val="{0000000F-BBA6-4247-B6DB-2A83C585F095}"/>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extLst>
            <c:ext xmlns:c16="http://schemas.microsoft.com/office/drawing/2014/chart" uri="{C3380CC4-5D6E-409C-BE32-E72D297353CC}">
              <c16:uniqueId val="{00000010-BBA6-4247-B6DB-2A83C585F095}"/>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1-BBA6-4247-B6DB-2A83C585F095}"/>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2-BBA6-4247-B6DB-2A83C585F095}"/>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3-BBA6-4247-B6DB-2A83C585F095}"/>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extLst>
            <c:ext xmlns:c16="http://schemas.microsoft.com/office/drawing/2014/chart" uri="{C3380CC4-5D6E-409C-BE32-E72D297353CC}">
              <c16:uniqueId val="{00000014-BBA6-4247-B6DB-2A83C585F095}"/>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15-BBA6-4247-B6DB-2A83C585F095}"/>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extLst>
            <c:ext xmlns:c16="http://schemas.microsoft.com/office/drawing/2014/chart" uri="{C3380CC4-5D6E-409C-BE32-E72D297353CC}">
              <c16:uniqueId val="{00000016-BBA6-4247-B6DB-2A83C585F095}"/>
            </c:ext>
          </c:extLst>
        </c:ser>
        <c:dLbls>
          <c:showLegendKey val="0"/>
          <c:showVal val="0"/>
          <c:showCatName val="0"/>
          <c:showSerName val="0"/>
          <c:showPercent val="0"/>
          <c:showBubbleSize val="0"/>
        </c:dLbls>
        <c:gapWidth val="0"/>
        <c:overlap val="100"/>
        <c:axId val="2128836112"/>
        <c:axId val="1"/>
      </c:barChart>
      <c:dateAx>
        <c:axId val="2128836112"/>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836112"/>
        <c:crosses val="autoZero"/>
        <c:crossBetween val="between"/>
      </c:valAx>
      <c:spPr>
        <a:solidFill>
          <a:srgbClr val="FFFFFF"/>
        </a:solidFill>
        <a:ln w="12700">
          <a:solidFill>
            <a:srgbClr val="808080"/>
          </a:solidFill>
          <a:prstDash val="solid"/>
        </a:ln>
      </c:spPr>
    </c:plotArea>
    <c:legend>
      <c:legendPos val="r"/>
      <c:layout>
        <c:manualLayout>
          <c:xMode val="edge"/>
          <c:yMode val="edge"/>
          <c:x val="0.80662251655629136"/>
          <c:y val="1.0893269363743711E-2"/>
          <c:w val="0.18013245033112582"/>
          <c:h val="0.9825728966096827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ED16-4FBC-A04D-D626493B90B9}"/>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16-4FBC-A04D-D626493B90B9}"/>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ED16-4FBC-A04D-D626493B90B9}"/>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16-4FBC-A04D-D626493B90B9}"/>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ED16-4FBC-A04D-D626493B90B9}"/>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16-4FBC-A04D-D626493B90B9}"/>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ED16-4FBC-A04D-D626493B90B9}"/>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D16-4FBC-A04D-D626493B90B9}"/>
                </c:ext>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16-4FBC-A04D-D626493B90B9}"/>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ED16-4FBC-A04D-D626493B90B9}"/>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D16-4FBC-A04D-D626493B90B9}"/>
                </c:ext>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D16-4FBC-A04D-D626493B90B9}"/>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ED16-4FBC-A04D-D626493B90B9}"/>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ED16-4FBC-A04D-D626493B90B9}"/>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D16-4FBC-A04D-D626493B90B9}"/>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ED16-4FBC-A04D-D626493B90B9}"/>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D16-4FBC-A04D-D626493B90B9}"/>
                </c:ext>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16-4FBC-A04D-D626493B90B9}"/>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ED16-4FBC-A04D-D626493B90B9}"/>
            </c:ext>
          </c:extLst>
        </c:ser>
        <c:dLbls>
          <c:showLegendKey val="0"/>
          <c:showVal val="1"/>
          <c:showCatName val="0"/>
          <c:showSerName val="0"/>
          <c:showPercent val="0"/>
          <c:showBubbleSize val="0"/>
        </c:dLbls>
        <c:gapWidth val="110"/>
        <c:overlap val="50"/>
        <c:axId val="2126346336"/>
        <c:axId val="1"/>
      </c:barChart>
      <c:catAx>
        <c:axId val="21263463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6346336"/>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1-CE67-463E-A13E-7FADF4FF0F93}"/>
            </c:ext>
          </c:extLst>
        </c:ser>
        <c:dLbls>
          <c:showLegendKey val="0"/>
          <c:showVal val="0"/>
          <c:showCatName val="0"/>
          <c:showSerName val="0"/>
          <c:showPercent val="0"/>
          <c:showBubbleSize val="0"/>
        </c:dLbls>
        <c:marker val="1"/>
        <c:smooth val="0"/>
        <c:axId val="2126350656"/>
        <c:axId val="1"/>
      </c:lineChart>
      <c:catAx>
        <c:axId val="212635065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2635065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54273" name="Chart 1">
          <a:extLst>
            <a:ext uri="{FF2B5EF4-FFF2-40B4-BE49-F238E27FC236}">
              <a16:creationId xmlns:a16="http://schemas.microsoft.com/office/drawing/2014/main" id="{B7AE47F1-604B-01C9-951A-D2323991D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54274" name="Chart 2">
          <a:extLst>
            <a:ext uri="{FF2B5EF4-FFF2-40B4-BE49-F238E27FC236}">
              <a16:creationId xmlns:a16="http://schemas.microsoft.com/office/drawing/2014/main" id="{EFCEE396-47E2-8423-6920-03BB79681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54275" name="Chart 3">
          <a:extLst>
            <a:ext uri="{FF2B5EF4-FFF2-40B4-BE49-F238E27FC236}">
              <a16:creationId xmlns:a16="http://schemas.microsoft.com/office/drawing/2014/main" id="{9BC1C150-29EB-03E2-23D0-DC84EC20B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54277" name="Chart 5">
          <a:extLst>
            <a:ext uri="{FF2B5EF4-FFF2-40B4-BE49-F238E27FC236}">
              <a16:creationId xmlns:a16="http://schemas.microsoft.com/office/drawing/2014/main" id="{0EE2CA23-A4B9-AB52-296B-20646461F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54278" name="AutoShape 6">
          <a:extLst>
            <a:ext uri="{FF2B5EF4-FFF2-40B4-BE49-F238E27FC236}">
              <a16:creationId xmlns:a16="http://schemas.microsoft.com/office/drawing/2014/main" id="{0DFB6A6E-2158-088A-4743-0D75591728BE}"/>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102</xdr:row>
      <xdr:rowOff>47625</xdr:rowOff>
    </xdr:to>
    <xdr:graphicFrame macro="">
      <xdr:nvGraphicFramePr>
        <xdr:cNvPr id="54279" name="Chart 7">
          <a:extLst>
            <a:ext uri="{FF2B5EF4-FFF2-40B4-BE49-F238E27FC236}">
              <a16:creationId xmlns:a16="http://schemas.microsoft.com/office/drawing/2014/main" id="{1AB4A1B0-1B33-238D-C356-6A46DA543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54280" name="Chart 8">
          <a:extLst>
            <a:ext uri="{FF2B5EF4-FFF2-40B4-BE49-F238E27FC236}">
              <a16:creationId xmlns:a16="http://schemas.microsoft.com/office/drawing/2014/main" id="{F3CF0078-2286-20B4-8056-D3D3A3E55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102</xdr:row>
      <xdr:rowOff>57150</xdr:rowOff>
    </xdr:to>
    <xdr:graphicFrame macro="">
      <xdr:nvGraphicFramePr>
        <xdr:cNvPr id="54281" name="Chart 9">
          <a:extLst>
            <a:ext uri="{FF2B5EF4-FFF2-40B4-BE49-F238E27FC236}">
              <a16:creationId xmlns:a16="http://schemas.microsoft.com/office/drawing/2014/main" id="{3716A637-5815-BDA1-C485-A787283B0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a:extLst>
            <a:ext uri="{FF2B5EF4-FFF2-40B4-BE49-F238E27FC236}">
              <a16:creationId xmlns:a16="http://schemas.microsoft.com/office/drawing/2014/main" id="{7C62085A-27E6-0249-EEA5-31DF79968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a:extLst>
            <a:ext uri="{FF2B5EF4-FFF2-40B4-BE49-F238E27FC236}">
              <a16:creationId xmlns:a16="http://schemas.microsoft.com/office/drawing/2014/main" id="{A2B6D252-DFB5-E199-C756-F5EA2EAA7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a:extLst>
            <a:ext uri="{FF2B5EF4-FFF2-40B4-BE49-F238E27FC236}">
              <a16:creationId xmlns:a16="http://schemas.microsoft.com/office/drawing/2014/main" id="{DEF859D9-2DE8-D9B7-B084-BDF87CA6B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a:extLst>
            <a:ext uri="{FF2B5EF4-FFF2-40B4-BE49-F238E27FC236}">
              <a16:creationId xmlns:a16="http://schemas.microsoft.com/office/drawing/2014/main" id="{808C2AF7-5C2A-B27F-462A-2A35ACD98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a:extLst>
            <a:ext uri="{FF2B5EF4-FFF2-40B4-BE49-F238E27FC236}">
              <a16:creationId xmlns:a16="http://schemas.microsoft.com/office/drawing/2014/main" id="{FF25A8DE-5757-77C8-F7DE-9BB1740B4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a:extLst>
            <a:ext uri="{FF2B5EF4-FFF2-40B4-BE49-F238E27FC236}">
              <a16:creationId xmlns:a16="http://schemas.microsoft.com/office/drawing/2014/main" id="{2328743F-6657-9AB0-0D2D-169ACE7A4A54}"/>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a:extLst>
            <a:ext uri="{FF2B5EF4-FFF2-40B4-BE49-F238E27FC236}">
              <a16:creationId xmlns:a16="http://schemas.microsoft.com/office/drawing/2014/main" id="{272EBB56-2863-BC44-1CBB-7C8BEEC6C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a:extLst>
            <a:ext uri="{FF2B5EF4-FFF2-40B4-BE49-F238E27FC236}">
              <a16:creationId xmlns:a16="http://schemas.microsoft.com/office/drawing/2014/main" id="{61CE2852-A19E-3B95-CEF2-063F0D87D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a:extLst xmlns:a="http://schemas.openxmlformats.org/drawingml/2006/main">
            <a:ext uri="{FF2B5EF4-FFF2-40B4-BE49-F238E27FC236}">
              <a16:creationId xmlns:a16="http://schemas.microsoft.com/office/drawing/2014/main" id="{D5B7FA18-5D16-DE5A-4E1B-17549C31F357}"/>
            </a:ext>
          </a:extLst>
        </cdr:cNvPr>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a:extLst>
            <a:ext uri="{FF2B5EF4-FFF2-40B4-BE49-F238E27FC236}">
              <a16:creationId xmlns:a16="http://schemas.microsoft.com/office/drawing/2014/main" id="{A56BABF1-2E81-4C7B-9823-8589447EC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a:extLst>
            <a:ext uri="{FF2B5EF4-FFF2-40B4-BE49-F238E27FC236}">
              <a16:creationId xmlns:a16="http://schemas.microsoft.com/office/drawing/2014/main" id="{04EA5AD2-E0C8-1833-5205-7F67CF435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a:extLst>
            <a:ext uri="{FF2B5EF4-FFF2-40B4-BE49-F238E27FC236}">
              <a16:creationId xmlns:a16="http://schemas.microsoft.com/office/drawing/2014/main" id="{870563F6-E8EC-9A2B-4A91-221E458D1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a:extLst>
            <a:ext uri="{FF2B5EF4-FFF2-40B4-BE49-F238E27FC236}">
              <a16:creationId xmlns:a16="http://schemas.microsoft.com/office/drawing/2014/main" id="{FE0B4415-9A7B-7A9E-4992-8CC51597A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a:extLst>
            <a:ext uri="{FF2B5EF4-FFF2-40B4-BE49-F238E27FC236}">
              <a16:creationId xmlns:a16="http://schemas.microsoft.com/office/drawing/2014/main" id="{BF98717F-B188-0C0B-167C-5EE3A9728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a:extLst>
            <a:ext uri="{FF2B5EF4-FFF2-40B4-BE49-F238E27FC236}">
              <a16:creationId xmlns:a16="http://schemas.microsoft.com/office/drawing/2014/main" id="{E7C5FEE4-A355-9A1A-F920-8B30F2E75A08}"/>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a:extLst>
            <a:ext uri="{FF2B5EF4-FFF2-40B4-BE49-F238E27FC236}">
              <a16:creationId xmlns:a16="http://schemas.microsoft.com/office/drawing/2014/main" id="{7D84B054-9A10-FFCC-60E1-88153EF29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0.30132</cdr:x>
      <cdr:y>0.96123</cdr:y>
    </cdr:from>
    <cdr:to>
      <cdr:x>0.58139</cdr:x>
      <cdr:y>0.97377</cdr:y>
    </cdr:to>
    <cdr:sp macro="" textlink="">
      <cdr:nvSpPr>
        <cdr:cNvPr id="7169" name="Text Box 1">
          <a:extLst xmlns:a="http://schemas.openxmlformats.org/drawingml/2006/main">
            <a:ext uri="{FF2B5EF4-FFF2-40B4-BE49-F238E27FC236}">
              <a16:creationId xmlns:a16="http://schemas.microsoft.com/office/drawing/2014/main" id="{5F8E833D-8AF8-DD09-AC1A-8BB5B9251FB1}"/>
            </a:ext>
          </a:extLst>
        </cdr:cNvPr>
        <cdr:cNvSpPr txBox="1">
          <a:spLocks xmlns:a="http://schemas.openxmlformats.org/drawingml/2006/main" noChangeArrowheads="1"/>
        </cdr:cNvSpPr>
      </cdr:nvSpPr>
      <cdr:spPr bwMode="auto">
        <a:xfrm xmlns:a="http://schemas.openxmlformats.org/drawingml/2006/main">
          <a:off x="1751032" y="2612549"/>
          <a:ext cx="1624634" cy="3405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a:extLst>
            <a:ext uri="{FF2B5EF4-FFF2-40B4-BE49-F238E27FC236}">
              <a16:creationId xmlns:a16="http://schemas.microsoft.com/office/drawing/2014/main" id="{39B9A5F5-B05F-A6CB-0635-A0678AC59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a:extLst>
            <a:ext uri="{FF2B5EF4-FFF2-40B4-BE49-F238E27FC236}">
              <a16:creationId xmlns:a16="http://schemas.microsoft.com/office/drawing/2014/main" id="{CFA03CD8-5635-CFD2-A8F7-B4D98DA72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a:extLst>
            <a:ext uri="{FF2B5EF4-FFF2-40B4-BE49-F238E27FC236}">
              <a16:creationId xmlns:a16="http://schemas.microsoft.com/office/drawing/2014/main" id="{BD9C30CE-CEA7-FEBC-E3F3-02CAF86F7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a:extLst>
            <a:ext uri="{FF2B5EF4-FFF2-40B4-BE49-F238E27FC236}">
              <a16:creationId xmlns:a16="http://schemas.microsoft.com/office/drawing/2014/main" id="{A15E4E0D-1B55-F600-A337-91F95A923755}"/>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a:extLst>
            <a:ext uri="{FF2B5EF4-FFF2-40B4-BE49-F238E27FC236}">
              <a16:creationId xmlns:a16="http://schemas.microsoft.com/office/drawing/2014/main" id="{68E12D84-8B0A-7BB7-6382-91D0A735B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a:extLst>
            <a:ext uri="{FF2B5EF4-FFF2-40B4-BE49-F238E27FC236}">
              <a16:creationId xmlns:a16="http://schemas.microsoft.com/office/drawing/2014/main" id="{7D78190D-8114-057D-7827-F9A0401C4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a:extLst>
            <a:ext uri="{FF2B5EF4-FFF2-40B4-BE49-F238E27FC236}">
              <a16:creationId xmlns:a16="http://schemas.microsoft.com/office/drawing/2014/main" id="{B28CAC6B-6E10-CAB3-6068-8FBC5EF06591}"/>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a:extLst>
            <a:ext uri="{FF2B5EF4-FFF2-40B4-BE49-F238E27FC236}">
              <a16:creationId xmlns:a16="http://schemas.microsoft.com/office/drawing/2014/main" id="{43623988-CBE2-BED6-6C4D-6EAF1B4ED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a:extLst xmlns:a="http://schemas.openxmlformats.org/drawingml/2006/main">
            <a:ext uri="{FF2B5EF4-FFF2-40B4-BE49-F238E27FC236}">
              <a16:creationId xmlns:a16="http://schemas.microsoft.com/office/drawing/2014/main" id="{2B90F986-4B3E-21E1-88CF-AEDF4B478B94}"/>
            </a:ext>
          </a:extLst>
        </cdr:cNvPr>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6.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a:extLst xmlns:a="http://schemas.openxmlformats.org/drawingml/2006/main">
            <a:ext uri="{FF2B5EF4-FFF2-40B4-BE49-F238E27FC236}">
              <a16:creationId xmlns:a16="http://schemas.microsoft.com/office/drawing/2014/main" id="{C1841A1E-26B7-4937-2B80-81EF93315AFE}"/>
            </a:ext>
          </a:extLst>
        </cdr:cNvPr>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55297" name="Text Box 1">
          <a:extLst xmlns:a="http://schemas.openxmlformats.org/drawingml/2006/main">
            <a:ext uri="{FF2B5EF4-FFF2-40B4-BE49-F238E27FC236}">
              <a16:creationId xmlns:a16="http://schemas.microsoft.com/office/drawing/2014/main" id="{2B24D114-A3FC-9324-EA5A-CDF6FFFA2369}"/>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0.17303</cdr:x>
      <cdr:y>0.34936</cdr:y>
    </cdr:from>
    <cdr:to>
      <cdr:x>0.85057</cdr:x>
      <cdr:y>0.34936</cdr:y>
    </cdr:to>
    <cdr:sp macro="" textlink="">
      <cdr:nvSpPr>
        <cdr:cNvPr id="58369" name="Line 1">
          <a:extLst xmlns:a="http://schemas.openxmlformats.org/drawingml/2006/main">
            <a:ext uri="{FF2B5EF4-FFF2-40B4-BE49-F238E27FC236}">
              <a16:creationId xmlns:a16="http://schemas.microsoft.com/office/drawing/2014/main" id="{5F73C911-4662-73F5-9509-8F97D6E07D53}"/>
            </a:ext>
          </a:extLst>
        </cdr:cNvPr>
        <cdr:cNvSpPr>
          <a:spLocks xmlns:a="http://schemas.openxmlformats.org/drawingml/2006/main" noChangeShapeType="1"/>
        </cdr:cNvSpPr>
      </cdr:nvSpPr>
      <cdr:spPr bwMode="auto">
        <a:xfrm xmlns:a="http://schemas.openxmlformats.org/drawingml/2006/main" flipH="1">
          <a:off x="993704" y="1530547"/>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0.17303</cdr:x>
      <cdr:y>0.3474</cdr:y>
    </cdr:from>
    <cdr:to>
      <cdr:x>0.85057</cdr:x>
      <cdr:y>0.3474</cdr:y>
    </cdr:to>
    <cdr:sp macro="" textlink="">
      <cdr:nvSpPr>
        <cdr:cNvPr id="58370" name="Line 2">
          <a:extLst xmlns:a="http://schemas.openxmlformats.org/drawingml/2006/main">
            <a:ext uri="{FF2B5EF4-FFF2-40B4-BE49-F238E27FC236}">
              <a16:creationId xmlns:a16="http://schemas.microsoft.com/office/drawing/2014/main" id="{81BF3EE5-9F6B-E568-E8CA-088C0C99FE2B}"/>
            </a:ext>
          </a:extLst>
        </cdr:cNvPr>
        <cdr:cNvSpPr>
          <a:spLocks xmlns:a="http://schemas.openxmlformats.org/drawingml/2006/main" noChangeShapeType="1"/>
        </cdr:cNvSpPr>
      </cdr:nvSpPr>
      <cdr:spPr bwMode="auto">
        <a:xfrm xmlns:a="http://schemas.openxmlformats.org/drawingml/2006/main" flipH="1">
          <a:off x="993704" y="1521993"/>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a:extLst>
            <a:ext uri="{FF2B5EF4-FFF2-40B4-BE49-F238E27FC236}">
              <a16:creationId xmlns:a16="http://schemas.microsoft.com/office/drawing/2014/main" id="{50550F6F-9650-562E-66F4-CE799AFF8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a:extLst>
            <a:ext uri="{FF2B5EF4-FFF2-40B4-BE49-F238E27FC236}">
              <a16:creationId xmlns:a16="http://schemas.microsoft.com/office/drawing/2014/main" id="{1B1DA6C2-B129-3C4E-C340-A7846A15F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a:extLst>
            <a:ext uri="{FF2B5EF4-FFF2-40B4-BE49-F238E27FC236}">
              <a16:creationId xmlns:a16="http://schemas.microsoft.com/office/drawing/2014/main" id="{ECAE089D-AE2A-ACD6-7EB5-DB55937FC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a:extLst>
            <a:ext uri="{FF2B5EF4-FFF2-40B4-BE49-F238E27FC236}">
              <a16:creationId xmlns:a16="http://schemas.microsoft.com/office/drawing/2014/main" id="{5F9EA75C-5E45-D0AE-61D4-7C7F5D8D3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a:extLst>
            <a:ext uri="{FF2B5EF4-FFF2-40B4-BE49-F238E27FC236}">
              <a16:creationId xmlns:a16="http://schemas.microsoft.com/office/drawing/2014/main" id="{ADD1B346-2F5E-434D-65D4-0592C72EB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a:extLst>
            <a:ext uri="{FF2B5EF4-FFF2-40B4-BE49-F238E27FC236}">
              <a16:creationId xmlns:a16="http://schemas.microsoft.com/office/drawing/2014/main" id="{C34F1C0E-A74F-8F3E-F035-99728E804697}"/>
            </a:ext>
          </a:extLst>
        </xdr:cNvPr>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a:extLst>
            <a:ext uri="{FF2B5EF4-FFF2-40B4-BE49-F238E27FC236}">
              <a16:creationId xmlns:a16="http://schemas.microsoft.com/office/drawing/2014/main" id="{E92B8258-D24B-00D2-AC7E-9977F0597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a:extLst>
            <a:ext uri="{FF2B5EF4-FFF2-40B4-BE49-F238E27FC236}">
              <a16:creationId xmlns:a16="http://schemas.microsoft.com/office/drawing/2014/main" id="{745E2E16-E341-509F-CB8A-5B0519713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a:extLst>
            <a:ext uri="{FF2B5EF4-FFF2-40B4-BE49-F238E27FC236}">
              <a16:creationId xmlns:a16="http://schemas.microsoft.com/office/drawing/2014/main" id="{2C075E67-9B2A-4B55-294A-572C87951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a:extLst xmlns:a="http://schemas.openxmlformats.org/drawingml/2006/main">
            <a:ext uri="{FF2B5EF4-FFF2-40B4-BE49-F238E27FC236}">
              <a16:creationId xmlns:a16="http://schemas.microsoft.com/office/drawing/2014/main" id="{8C9B8D5B-DCF4-6345-669D-2722BC03E915}"/>
            </a:ext>
          </a:extLst>
        </cdr:cNvPr>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0.18139</cdr:x>
      <cdr:y>0.34309</cdr:y>
    </cdr:from>
    <cdr:to>
      <cdr:x>0.86556</cdr:x>
      <cdr:y>0.34309</cdr:y>
    </cdr:to>
    <cdr:sp macro="" textlink="">
      <cdr:nvSpPr>
        <cdr:cNvPr id="51201" name="Line 1">
          <a:extLst xmlns:a="http://schemas.openxmlformats.org/drawingml/2006/main">
            <a:ext uri="{FF2B5EF4-FFF2-40B4-BE49-F238E27FC236}">
              <a16:creationId xmlns:a16="http://schemas.microsoft.com/office/drawing/2014/main" id="{C5844FA4-4BCD-BC4E-5242-AFEAAB4FBE36}"/>
            </a:ext>
          </a:extLst>
        </cdr:cNvPr>
        <cdr:cNvSpPr>
          <a:spLocks xmlns:a="http://schemas.openxmlformats.org/drawingml/2006/main" noChangeShapeType="1"/>
        </cdr:cNvSpPr>
      </cdr:nvSpPr>
      <cdr:spPr bwMode="auto">
        <a:xfrm xmlns:a="http://schemas.openxmlformats.org/drawingml/2006/main" flipH="1">
          <a:off x="1041552" y="1153481"/>
          <a:ext cx="39165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a:extLst>
            <a:ext uri="{FF2B5EF4-FFF2-40B4-BE49-F238E27FC236}">
              <a16:creationId xmlns:a16="http://schemas.microsoft.com/office/drawing/2014/main" id="{F2126696-971B-2C3C-C21C-A8DF56B3C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a:extLst>
            <a:ext uri="{FF2B5EF4-FFF2-40B4-BE49-F238E27FC236}">
              <a16:creationId xmlns:a16="http://schemas.microsoft.com/office/drawing/2014/main" id="{A5B980FD-2D92-3E6F-C01A-A5D6D0B81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a:extLst>
            <a:ext uri="{FF2B5EF4-FFF2-40B4-BE49-F238E27FC236}">
              <a16:creationId xmlns:a16="http://schemas.microsoft.com/office/drawing/2014/main" id="{DFBB45AE-DF73-4134-6FE5-BF6911D0C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a:extLst>
            <a:ext uri="{FF2B5EF4-FFF2-40B4-BE49-F238E27FC236}">
              <a16:creationId xmlns:a16="http://schemas.microsoft.com/office/drawing/2014/main" id="{F445FE5A-98BC-921B-9A49-8068C2042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a:extLst>
            <a:ext uri="{FF2B5EF4-FFF2-40B4-BE49-F238E27FC236}">
              <a16:creationId xmlns:a16="http://schemas.microsoft.com/office/drawing/2014/main" id="{2DAB4493-6E5D-F4E7-2BF5-04A47DD92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a:extLst>
            <a:ext uri="{FF2B5EF4-FFF2-40B4-BE49-F238E27FC236}">
              <a16:creationId xmlns:a16="http://schemas.microsoft.com/office/drawing/2014/main" id="{5992DE4D-6C5B-0EE8-5AAE-1086C0F8FDD1}"/>
            </a:ext>
          </a:extLst>
        </xdr:cNvPr>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a:extLst>
            <a:ext uri="{FF2B5EF4-FFF2-40B4-BE49-F238E27FC236}">
              <a16:creationId xmlns:a16="http://schemas.microsoft.com/office/drawing/2014/main" id="{9B31A534-0562-3E9F-2269-A17B0FED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a:extLst>
            <a:ext uri="{FF2B5EF4-FFF2-40B4-BE49-F238E27FC236}">
              <a16:creationId xmlns:a16="http://schemas.microsoft.com/office/drawing/2014/main" id="{AA1F3F23-DDD5-11A5-8491-7D6D6B75A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0.29559</cdr:x>
      <cdr:y>0.91684</cdr:y>
    </cdr:from>
    <cdr:to>
      <cdr:x>0.56822</cdr:x>
      <cdr:y>0.95399</cdr:y>
    </cdr:to>
    <cdr:sp macro="" textlink="">
      <cdr:nvSpPr>
        <cdr:cNvPr id="41985" name="Text Box 1">
          <a:extLst xmlns:a="http://schemas.openxmlformats.org/drawingml/2006/main">
            <a:ext uri="{FF2B5EF4-FFF2-40B4-BE49-F238E27FC236}">
              <a16:creationId xmlns:a16="http://schemas.microsoft.com/office/drawing/2014/main" id="{E2969D0E-D92B-3EAC-E780-CDB8FA307CF9}"/>
            </a:ext>
          </a:extLst>
        </cdr:cNvPr>
        <cdr:cNvSpPr txBox="1">
          <a:spLocks xmlns:a="http://schemas.openxmlformats.org/drawingml/2006/main" noChangeArrowheads="1"/>
        </cdr:cNvSpPr>
      </cdr:nvSpPr>
      <cdr:spPr bwMode="auto">
        <a:xfrm xmlns:a="http://schemas.openxmlformats.org/drawingml/2006/main">
          <a:off x="1531964" y="2492058"/>
          <a:ext cx="1410088" cy="10084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a:extLst xmlns:a="http://schemas.openxmlformats.org/drawingml/2006/main">
            <a:ext uri="{FF2B5EF4-FFF2-40B4-BE49-F238E27FC236}">
              <a16:creationId xmlns:a16="http://schemas.microsoft.com/office/drawing/2014/main" id="{6413E68B-1B6B-29F4-5383-ED1FC62E172B}"/>
            </a:ext>
          </a:extLst>
        </cdr:cNvPr>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s-Database"/>
      <sheetName val="Sept."/>
      <sheetName val="Aug"/>
      <sheetName val="Jul"/>
      <sheetName val="Jun"/>
    </sheetNames>
    <sheetDataSet>
      <sheetData sheetId="0"/>
      <sheetData sheetId="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abSelected="1" topLeftCell="G32" zoomScaleNormal="100" workbookViewId="0">
      <selection activeCell="L53" sqref="L5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2"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c r="AC1" s="1" t="s">
        <v>375</v>
      </c>
      <c r="AD1" s="1" t="s">
        <v>429</v>
      </c>
      <c r="AE1" s="1" t="s">
        <v>3</v>
      </c>
    </row>
    <row r="2" spans="1:32" x14ac:dyDescent="0.2">
      <c r="A2" s="2" t="s">
        <v>25</v>
      </c>
      <c r="B2" s="3"/>
      <c r="H2" s="4">
        <f>1+1</f>
        <v>2</v>
      </c>
      <c r="J2" s="4">
        <f>1</f>
        <v>1</v>
      </c>
      <c r="K2" s="3"/>
      <c r="L2" s="5"/>
      <c r="M2" s="3"/>
      <c r="N2" s="3"/>
      <c r="P2" s="4">
        <v>1</v>
      </c>
      <c r="AC2" s="4">
        <f>'summary 0910'!K10</f>
        <v>1</v>
      </c>
      <c r="AD2" s="4">
        <f>'summary 0917'!K10</f>
        <v>2</v>
      </c>
      <c r="AE2" s="4">
        <f>'summary 0924'!K10</f>
        <v>2</v>
      </c>
    </row>
    <row r="3" spans="1:32" x14ac:dyDescent="0.2">
      <c r="A3" s="2" t="s">
        <v>26</v>
      </c>
      <c r="B3" s="5"/>
      <c r="K3" s="5"/>
      <c r="L3" s="5"/>
      <c r="M3" s="5"/>
      <c r="N3" s="6">
        <v>1</v>
      </c>
      <c r="P3" s="4">
        <v>1</v>
      </c>
      <c r="R3" s="4">
        <f>'[6]summary 0625'!K11</f>
        <v>2</v>
      </c>
      <c r="T3" s="4">
        <f>'[6]summary 0709'!K10</f>
        <v>1</v>
      </c>
      <c r="AE3" s="4">
        <f>'summary 0924'!K11</f>
        <v>1</v>
      </c>
    </row>
    <row r="4" spans="1:32"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c r="AE4" s="4">
        <f>'summary 0924'!K12</f>
        <v>4</v>
      </c>
    </row>
    <row r="5" spans="1:32"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c r="AE5" s="4">
        <f>'summary 0924'!K13</f>
        <v>4</v>
      </c>
    </row>
    <row r="6" spans="1:32"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2"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2"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2"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c r="AE9" s="4">
        <f>'summary 0924'!K17</f>
        <v>3</v>
      </c>
    </row>
    <row r="10" spans="1:32"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2"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
      <c r="A15" s="4" t="s">
        <v>254</v>
      </c>
      <c r="Y15" s="4">
        <f>[7]Aug!$U$24+[7]Aug!$U$9</f>
        <v>3</v>
      </c>
      <c r="Z15" s="4">
        <f>[7]Aug!$AB$27</f>
        <v>1</v>
      </c>
      <c r="AB15" s="4">
        <f>3</f>
        <v>3</v>
      </c>
      <c r="AC15" s="4">
        <f>2</f>
        <v>2</v>
      </c>
      <c r="AD15" s="4">
        <v>3</v>
      </c>
      <c r="AE15" s="4">
        <f>7+1</f>
        <v>8</v>
      </c>
      <c r="AF15" s="4" t="s">
        <v>254</v>
      </c>
    </row>
    <row r="16" spans="1:32" x14ac:dyDescent="0.2">
      <c r="A16" s="4" t="s">
        <v>73</v>
      </c>
      <c r="X16" s="4">
        <f>[7]Aug!$N$22+[7]Aug!$N$20+[7]Aug!$N$7+[7]Aug!$N$8</f>
        <v>14</v>
      </c>
      <c r="Y16" s="4">
        <f>[7]Aug!$U$20+[7]Aug!$U$22+[7]Aug!$U$16</f>
        <v>3</v>
      </c>
      <c r="Z16" s="4">
        <f>[7]Aug!$AB$22+[7]Aug!$AB$7+[7]Aug!$AB$8</f>
        <v>8</v>
      </c>
      <c r="AA16" s="4">
        <f>[7]Aug!$AI$16+1</f>
        <v>2</v>
      </c>
      <c r="AB16" s="4">
        <f>1+1+5+2</f>
        <v>9</v>
      </c>
      <c r="AC16" s="4">
        <f>1+4+12</f>
        <v>17</v>
      </c>
      <c r="AD16" s="4">
        <v>57</v>
      </c>
      <c r="AE16" s="4">
        <f>14+1+1</f>
        <v>16</v>
      </c>
      <c r="AF16" s="4" t="s">
        <v>73</v>
      </c>
    </row>
    <row r="17" spans="1:32" x14ac:dyDescent="0.2">
      <c r="A17" s="4" t="s">
        <v>219</v>
      </c>
      <c r="AF17" s="4" t="s">
        <v>219</v>
      </c>
    </row>
    <row r="18" spans="1:32" x14ac:dyDescent="0.2">
      <c r="A18" s="4" t="s">
        <v>54</v>
      </c>
      <c r="AF18" s="4" t="s">
        <v>54</v>
      </c>
    </row>
    <row r="19" spans="1:32" x14ac:dyDescent="0.2">
      <c r="A19" s="4" t="s">
        <v>117</v>
      </c>
      <c r="AF19" s="4" t="s">
        <v>117</v>
      </c>
    </row>
    <row r="20" spans="1:32" x14ac:dyDescent="0.2">
      <c r="A20" s="4" t="s">
        <v>336</v>
      </c>
      <c r="X20" s="4">
        <f>[7]Aug!$N$21+[7]Aug!$N$15</f>
        <v>6</v>
      </c>
      <c r="Y20" s="4">
        <f>[7]Aug!$U$26+[7]Aug!$U$21</f>
        <v>7</v>
      </c>
      <c r="Z20" s="4">
        <f>[7]Aug!$AB$26+[7]Aug!$AB$21</f>
        <v>3</v>
      </c>
      <c r="AA20" s="4">
        <f>[7]Aug!$AI$26+[7]Aug!$AI$21</f>
        <v>11</v>
      </c>
      <c r="AB20" s="4">
        <f>1</f>
        <v>1</v>
      </c>
      <c r="AC20" s="4">
        <f>14+3</f>
        <v>17</v>
      </c>
      <c r="AD20" s="4">
        <v>6</v>
      </c>
      <c r="AE20" s="4">
        <v>5</v>
      </c>
      <c r="AF20" s="4" t="s">
        <v>336</v>
      </c>
    </row>
    <row r="22" spans="1:32" x14ac:dyDescent="0.2">
      <c r="A22" s="4" t="s">
        <v>333</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337</v>
      </c>
    </row>
    <row r="24" spans="1:32" x14ac:dyDescent="0.2">
      <c r="A24" s="4" t="s">
        <v>334</v>
      </c>
      <c r="AF24" s="4" t="s">
        <v>334</v>
      </c>
    </row>
    <row r="111" spans="1:12" x14ac:dyDescent="0.2">
      <c r="A111" s="10" t="s">
        <v>331</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36</v>
      </c>
      <c r="B113" s="11"/>
      <c r="C113" s="11"/>
      <c r="D113" s="11"/>
      <c r="E113" s="11"/>
      <c r="F113" s="12"/>
      <c r="G113" s="11"/>
      <c r="H113" s="11"/>
      <c r="I113" s="12"/>
      <c r="J113" s="12"/>
      <c r="K113" s="12"/>
      <c r="L113" s="11"/>
    </row>
    <row r="114" spans="1:12" x14ac:dyDescent="0.2">
      <c r="A114" s="11" t="s">
        <v>271</v>
      </c>
      <c r="B114" s="11"/>
      <c r="C114" s="11"/>
      <c r="D114" s="11"/>
      <c r="E114" s="11"/>
      <c r="F114" s="12"/>
      <c r="G114" s="11"/>
      <c r="H114" s="11"/>
      <c r="I114" s="12"/>
      <c r="J114" s="12"/>
      <c r="K114" s="12"/>
      <c r="L114" s="11"/>
    </row>
    <row r="115" spans="1:12" x14ac:dyDescent="0.2">
      <c r="A115" s="11" t="s">
        <v>272</v>
      </c>
      <c r="B115" s="11"/>
      <c r="C115" s="11"/>
      <c r="D115" s="11"/>
      <c r="E115" s="11"/>
      <c r="F115" s="12"/>
      <c r="G115" s="11"/>
      <c r="H115" s="11"/>
      <c r="I115" s="12"/>
      <c r="J115" s="12"/>
      <c r="K115" s="12"/>
      <c r="L115" s="11"/>
    </row>
    <row r="116" spans="1:12" x14ac:dyDescent="0.2">
      <c r="A116" s="11" t="s">
        <v>273</v>
      </c>
      <c r="B116" s="11"/>
      <c r="C116" s="11"/>
      <c r="D116" s="11"/>
      <c r="E116" s="11"/>
      <c r="F116" s="12"/>
      <c r="G116" s="11"/>
      <c r="H116" s="11"/>
      <c r="I116" s="12"/>
      <c r="J116" s="12"/>
      <c r="K116" s="12"/>
      <c r="L116" s="11"/>
    </row>
    <row r="117" spans="1:12" x14ac:dyDescent="0.2">
      <c r="A117" s="11" t="s">
        <v>274</v>
      </c>
      <c r="B117" s="11"/>
      <c r="C117" s="11"/>
      <c r="D117" s="11"/>
      <c r="E117" s="11"/>
      <c r="F117" s="12"/>
      <c r="G117" s="11"/>
      <c r="H117" s="11"/>
      <c r="I117" s="12"/>
      <c r="J117" s="12"/>
      <c r="K117" s="12"/>
      <c r="L117" s="11"/>
    </row>
    <row r="118" spans="1:12" x14ac:dyDescent="0.2">
      <c r="A118" s="11" t="s">
        <v>275</v>
      </c>
      <c r="B118" s="11"/>
      <c r="C118" s="11"/>
      <c r="D118" s="11"/>
      <c r="E118" s="11"/>
      <c r="F118" s="12"/>
      <c r="G118" s="11"/>
      <c r="H118" s="11"/>
      <c r="I118" s="12"/>
      <c r="J118" s="12"/>
      <c r="K118" s="12"/>
      <c r="L118" s="11"/>
    </row>
    <row r="119" spans="1:12" x14ac:dyDescent="0.2">
      <c r="A119" s="11" t="s">
        <v>276</v>
      </c>
      <c r="B119" s="11"/>
      <c r="C119" s="11"/>
      <c r="D119" s="11"/>
      <c r="E119" s="11"/>
      <c r="F119" s="12"/>
      <c r="G119" s="11"/>
      <c r="H119" s="11"/>
      <c r="I119" s="12"/>
      <c r="J119" s="12"/>
      <c r="K119" s="12"/>
      <c r="L119" s="11"/>
    </row>
    <row r="120" spans="1:12" x14ac:dyDescent="0.2">
      <c r="A120" s="11" t="s">
        <v>277</v>
      </c>
      <c r="B120" s="11"/>
      <c r="C120" s="11"/>
      <c r="D120" s="11"/>
      <c r="E120" s="11"/>
      <c r="F120" s="12"/>
      <c r="G120" s="11"/>
      <c r="H120" s="11"/>
      <c r="I120" s="12"/>
      <c r="J120" s="12"/>
      <c r="K120" s="12"/>
      <c r="L120" s="11"/>
    </row>
    <row r="121" spans="1:12" x14ac:dyDescent="0.2">
      <c r="A121" s="11" t="s">
        <v>278</v>
      </c>
      <c r="B121" s="11"/>
      <c r="C121" s="11"/>
      <c r="D121" s="11"/>
      <c r="E121" s="11"/>
      <c r="F121" s="12"/>
      <c r="G121" s="11"/>
      <c r="H121" s="11"/>
      <c r="I121" s="12"/>
      <c r="J121" s="12"/>
      <c r="K121" s="12"/>
      <c r="L121" s="11"/>
    </row>
    <row r="122" spans="1:12" x14ac:dyDescent="0.2">
      <c r="A122" s="11" t="s">
        <v>279</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37</v>
      </c>
      <c r="F124" s="14"/>
      <c r="G124" s="14"/>
      <c r="H124" s="14"/>
      <c r="I124" s="14" t="s">
        <v>38</v>
      </c>
      <c r="J124" s="14" t="s">
        <v>39</v>
      </c>
      <c r="K124" s="14" t="s">
        <v>40</v>
      </c>
      <c r="L124" s="14" t="s">
        <v>41</v>
      </c>
    </row>
    <row r="125" spans="1:12" x14ac:dyDescent="0.2">
      <c r="A125" s="14" t="s">
        <v>42</v>
      </c>
      <c r="B125" s="14" t="s">
        <v>43</v>
      </c>
      <c r="C125" s="14" t="s">
        <v>44</v>
      </c>
      <c r="D125" s="14" t="s">
        <v>45</v>
      </c>
      <c r="E125" s="14" t="s">
        <v>46</v>
      </c>
      <c r="F125" s="14" t="s">
        <v>36</v>
      </c>
      <c r="G125" s="14" t="s">
        <v>47</v>
      </c>
      <c r="H125" s="14" t="s">
        <v>48</v>
      </c>
      <c r="I125" s="14" t="s">
        <v>49</v>
      </c>
      <c r="J125" s="14" t="s">
        <v>50</v>
      </c>
      <c r="K125" s="14" t="s">
        <v>51</v>
      </c>
      <c r="L125" s="14" t="s">
        <v>52</v>
      </c>
    </row>
    <row r="126" spans="1:12" x14ac:dyDescent="0.2">
      <c r="A126" s="14"/>
      <c r="B126" s="14"/>
      <c r="C126" s="14"/>
      <c r="D126" s="14"/>
      <c r="E126" s="14"/>
      <c r="F126" s="14"/>
      <c r="G126" s="14"/>
      <c r="H126" s="14"/>
      <c r="I126" s="14"/>
      <c r="J126" s="14"/>
      <c r="K126" s="14"/>
      <c r="L126" s="14"/>
    </row>
    <row r="127" spans="1:12" ht="25.5" x14ac:dyDescent="0.2">
      <c r="A127" s="24">
        <v>37162</v>
      </c>
      <c r="B127" s="18" t="s">
        <v>430</v>
      </c>
      <c r="C127" s="18" t="s">
        <v>254</v>
      </c>
      <c r="D127" s="18" t="s">
        <v>365</v>
      </c>
      <c r="E127" s="18" t="s">
        <v>366</v>
      </c>
      <c r="F127" s="18" t="s">
        <v>201</v>
      </c>
      <c r="G127" s="17" t="s">
        <v>431</v>
      </c>
      <c r="H127" s="18"/>
      <c r="I127" s="18" t="s">
        <v>60</v>
      </c>
      <c r="J127" s="18" t="s">
        <v>60</v>
      </c>
      <c r="K127" s="18" t="s">
        <v>60</v>
      </c>
      <c r="L127" s="18" t="s">
        <v>282</v>
      </c>
    </row>
    <row r="128" spans="1:12" ht="25.5" x14ac:dyDescent="0.2">
      <c r="A128" s="24">
        <v>37162</v>
      </c>
      <c r="B128" s="18" t="s">
        <v>97</v>
      </c>
      <c r="C128" s="18" t="s">
        <v>64</v>
      </c>
      <c r="D128" s="18" t="s">
        <v>98</v>
      </c>
      <c r="E128" s="18" t="s">
        <v>66</v>
      </c>
      <c r="F128" s="18" t="s">
        <v>201</v>
      </c>
      <c r="G128" s="17" t="s">
        <v>432</v>
      </c>
      <c r="H128" s="18"/>
      <c r="I128" s="18" t="s">
        <v>60</v>
      </c>
      <c r="J128" s="18" t="s">
        <v>60</v>
      </c>
      <c r="K128" s="18" t="s">
        <v>60</v>
      </c>
      <c r="L128" s="18" t="s">
        <v>282</v>
      </c>
    </row>
    <row r="129" spans="1:25" x14ac:dyDescent="0.2">
      <c r="A129" s="24">
        <v>37162</v>
      </c>
      <c r="B129" s="18" t="s">
        <v>292</v>
      </c>
      <c r="C129" s="18" t="s">
        <v>54</v>
      </c>
      <c r="D129" s="18" t="s">
        <v>396</v>
      </c>
      <c r="E129" s="18" t="s">
        <v>397</v>
      </c>
      <c r="F129" s="18" t="s">
        <v>81</v>
      </c>
      <c r="G129" s="17" t="s">
        <v>433</v>
      </c>
      <c r="H129" s="18"/>
      <c r="I129" s="18" t="s">
        <v>61</v>
      </c>
      <c r="J129" s="18" t="s">
        <v>61</v>
      </c>
      <c r="K129" s="18" t="s">
        <v>61</v>
      </c>
      <c r="L129" s="18" t="s">
        <v>282</v>
      </c>
    </row>
    <row r="130" spans="1:25" ht="23.25" customHeight="1" x14ac:dyDescent="0.2">
      <c r="A130" s="24">
        <v>37162</v>
      </c>
      <c r="B130" s="18" t="s">
        <v>434</v>
      </c>
      <c r="C130" s="18" t="s">
        <v>54</v>
      </c>
      <c r="D130" s="18" t="s">
        <v>139</v>
      </c>
      <c r="E130" s="18" t="s">
        <v>305</v>
      </c>
      <c r="F130" s="18" t="s">
        <v>86</v>
      </c>
      <c r="G130" s="17" t="s">
        <v>361</v>
      </c>
      <c r="H130" s="18"/>
      <c r="I130" s="18" t="s">
        <v>61</v>
      </c>
      <c r="J130" s="18" t="s">
        <v>60</v>
      </c>
      <c r="K130" s="18" t="s">
        <v>61</v>
      </c>
      <c r="L130" s="18" t="s">
        <v>282</v>
      </c>
    </row>
    <row r="131" spans="1:25" ht="24.75" customHeight="1" x14ac:dyDescent="0.2">
      <c r="A131" s="24">
        <v>37162</v>
      </c>
      <c r="B131" s="18" t="s">
        <v>318</v>
      </c>
      <c r="C131" s="18" t="s">
        <v>54</v>
      </c>
      <c r="D131" s="18" t="s">
        <v>55</v>
      </c>
      <c r="E131" s="18" t="s">
        <v>56</v>
      </c>
      <c r="F131" s="18" t="s">
        <v>57</v>
      </c>
      <c r="G131" s="17" t="s">
        <v>435</v>
      </c>
      <c r="H131" s="18"/>
      <c r="I131" s="18" t="s">
        <v>60</v>
      </c>
      <c r="J131" s="18" t="s">
        <v>60</v>
      </c>
      <c r="K131" s="18" t="s">
        <v>61</v>
      </c>
      <c r="L131" s="18" t="s">
        <v>282</v>
      </c>
    </row>
    <row r="132" spans="1:25" ht="25.5" x14ac:dyDescent="0.2">
      <c r="A132" s="24">
        <v>37161</v>
      </c>
      <c r="B132" s="18" t="s">
        <v>436</v>
      </c>
      <c r="C132" s="18"/>
      <c r="D132" s="18"/>
      <c r="E132" s="18"/>
      <c r="F132" s="18" t="s">
        <v>86</v>
      </c>
      <c r="G132" s="17" t="s">
        <v>437</v>
      </c>
      <c r="H132" s="18"/>
      <c r="I132" s="18" t="s">
        <v>61</v>
      </c>
      <c r="J132" s="18" t="s">
        <v>60</v>
      </c>
      <c r="K132" s="18" t="s">
        <v>61</v>
      </c>
      <c r="L132" s="18" t="s">
        <v>282</v>
      </c>
      <c r="M132" s="22"/>
      <c r="N132" s="22"/>
      <c r="O132" s="22"/>
      <c r="P132" s="22"/>
      <c r="Q132" s="22"/>
      <c r="R132" s="22"/>
      <c r="S132" s="22"/>
      <c r="T132" s="22"/>
      <c r="U132" s="22"/>
      <c r="V132" s="22"/>
      <c r="W132" s="22"/>
      <c r="X132" s="22"/>
      <c r="Y132" s="22"/>
    </row>
    <row r="133" spans="1:25" ht="51" x14ac:dyDescent="0.2">
      <c r="A133" s="24">
        <v>37160</v>
      </c>
      <c r="B133" s="17" t="s">
        <v>438</v>
      </c>
      <c r="C133" s="18" t="s">
        <v>64</v>
      </c>
      <c r="D133" s="18" t="s">
        <v>439</v>
      </c>
      <c r="E133" s="18" t="s">
        <v>66</v>
      </c>
      <c r="F133" s="18" t="s">
        <v>81</v>
      </c>
      <c r="G133" s="17" t="s">
        <v>440</v>
      </c>
      <c r="H133" s="18"/>
      <c r="I133" s="18" t="s">
        <v>60</v>
      </c>
      <c r="J133" s="18" t="s">
        <v>61</v>
      </c>
      <c r="K133" s="18" t="s">
        <v>60</v>
      </c>
      <c r="L133" s="18" t="s">
        <v>282</v>
      </c>
      <c r="M133" s="22"/>
      <c r="N133" s="22"/>
      <c r="O133" s="22"/>
      <c r="P133" s="22"/>
      <c r="Q133" s="22"/>
      <c r="R133" s="22"/>
      <c r="S133" s="22"/>
      <c r="T133" s="22"/>
      <c r="U133" s="22"/>
      <c r="V133" s="22"/>
      <c r="W133" s="22"/>
      <c r="X133" s="22"/>
      <c r="Y133" s="22"/>
    </row>
    <row r="134" spans="1:25" ht="38.25" x14ac:dyDescent="0.2">
      <c r="A134" s="24">
        <v>37160</v>
      </c>
      <c r="B134" s="18" t="s">
        <v>441</v>
      </c>
      <c r="C134" s="18" t="s">
        <v>64</v>
      </c>
      <c r="D134" s="18" t="s">
        <v>393</v>
      </c>
      <c r="E134" s="18" t="s">
        <v>125</v>
      </c>
      <c r="F134" s="18" t="s">
        <v>81</v>
      </c>
      <c r="G134" s="17" t="s">
        <v>442</v>
      </c>
      <c r="H134" s="18"/>
      <c r="I134" s="18" t="s">
        <v>61</v>
      </c>
      <c r="J134" s="18" t="s">
        <v>60</v>
      </c>
      <c r="K134" s="18" t="s">
        <v>60</v>
      </c>
      <c r="L134" s="18" t="s">
        <v>282</v>
      </c>
      <c r="M134" s="22"/>
      <c r="N134" s="22"/>
      <c r="O134" s="22"/>
      <c r="P134" s="22"/>
      <c r="Q134" s="22"/>
      <c r="R134" s="22"/>
      <c r="S134" s="22"/>
      <c r="T134" s="22"/>
      <c r="U134" s="22"/>
      <c r="V134" s="22"/>
      <c r="W134" s="22"/>
      <c r="X134" s="22"/>
      <c r="Y134" s="22"/>
    </row>
    <row r="135" spans="1:25" ht="55.5" customHeight="1" x14ac:dyDescent="0.2">
      <c r="A135" s="24">
        <v>37159</v>
      </c>
      <c r="B135" s="18" t="s">
        <v>378</v>
      </c>
      <c r="C135" s="18" t="s">
        <v>254</v>
      </c>
      <c r="D135" s="18" t="s">
        <v>379</v>
      </c>
      <c r="E135" s="18" t="s">
        <v>380</v>
      </c>
      <c r="F135" s="18" t="s">
        <v>86</v>
      </c>
      <c r="G135" s="17" t="s">
        <v>443</v>
      </c>
      <c r="H135" s="18"/>
      <c r="I135" s="18" t="s">
        <v>61</v>
      </c>
      <c r="J135" s="18" t="s">
        <v>60</v>
      </c>
      <c r="K135" s="18" t="s">
        <v>61</v>
      </c>
      <c r="L135" s="18" t="s">
        <v>282</v>
      </c>
      <c r="M135" s="22"/>
      <c r="N135" s="22"/>
      <c r="O135" s="22"/>
      <c r="P135" s="22"/>
      <c r="Q135" s="22"/>
      <c r="R135" s="22"/>
      <c r="S135" s="22"/>
      <c r="T135" s="22"/>
      <c r="U135" s="22"/>
      <c r="V135" s="22"/>
      <c r="W135" s="22"/>
      <c r="X135" s="22"/>
      <c r="Y135" s="22"/>
    </row>
    <row r="136" spans="1:25" ht="63.75" x14ac:dyDescent="0.2">
      <c r="A136" s="24">
        <v>37159</v>
      </c>
      <c r="B136" s="18" t="s">
        <v>244</v>
      </c>
      <c r="C136" s="18" t="s">
        <v>54</v>
      </c>
      <c r="D136" s="18" t="s">
        <v>55</v>
      </c>
      <c r="E136" s="18" t="s">
        <v>56</v>
      </c>
      <c r="F136" s="18" t="s">
        <v>57</v>
      </c>
      <c r="G136" s="17" t="s">
        <v>444</v>
      </c>
      <c r="H136" s="18"/>
      <c r="I136" s="18" t="s">
        <v>60</v>
      </c>
      <c r="J136" s="18" t="s">
        <v>60</v>
      </c>
      <c r="K136" s="18" t="s">
        <v>60</v>
      </c>
      <c r="L136" s="18" t="s">
        <v>282</v>
      </c>
      <c r="M136" s="22"/>
      <c r="N136" s="22"/>
      <c r="O136" s="22"/>
      <c r="P136" s="22"/>
      <c r="Q136" s="22"/>
      <c r="R136" s="22"/>
      <c r="S136" s="22"/>
      <c r="T136" s="22"/>
      <c r="U136" s="22"/>
      <c r="V136" s="22"/>
      <c r="W136" s="22"/>
      <c r="X136" s="22"/>
      <c r="Y136" s="22"/>
    </row>
    <row r="137" spans="1:25" ht="51" x14ac:dyDescent="0.2">
      <c r="A137" s="24">
        <v>37159</v>
      </c>
      <c r="B137" s="18" t="s">
        <v>445</v>
      </c>
      <c r="C137" s="18" t="s">
        <v>54</v>
      </c>
      <c r="D137" s="18" t="s">
        <v>55</v>
      </c>
      <c r="E137" s="18" t="s">
        <v>56</v>
      </c>
      <c r="F137" s="18" t="s">
        <v>57</v>
      </c>
      <c r="G137" s="17" t="s">
        <v>446</v>
      </c>
      <c r="H137" s="18"/>
      <c r="I137" s="18" t="s">
        <v>60</v>
      </c>
      <c r="J137" s="18" t="s">
        <v>60</v>
      </c>
      <c r="K137" s="18" t="s">
        <v>60</v>
      </c>
      <c r="L137" s="18" t="s">
        <v>282</v>
      </c>
      <c r="M137" s="22"/>
      <c r="N137" s="22"/>
      <c r="O137" s="22"/>
      <c r="P137" s="22"/>
      <c r="Q137" s="22"/>
      <c r="R137" s="22"/>
      <c r="S137" s="22"/>
      <c r="T137" s="22"/>
      <c r="U137" s="22"/>
      <c r="V137" s="22"/>
      <c r="W137" s="22"/>
      <c r="X137" s="22"/>
      <c r="Y137" s="22"/>
    </row>
    <row r="138" spans="1:25" ht="38.25" x14ac:dyDescent="0.2">
      <c r="A138" s="24">
        <v>37158</v>
      </c>
      <c r="B138" s="18" t="s">
        <v>447</v>
      </c>
      <c r="C138" s="18" t="s">
        <v>64</v>
      </c>
      <c r="D138" s="18" t="s">
        <v>448</v>
      </c>
      <c r="E138" s="18" t="s">
        <v>125</v>
      </c>
      <c r="F138" s="18" t="s">
        <v>81</v>
      </c>
      <c r="G138" s="17" t="s">
        <v>449</v>
      </c>
      <c r="H138" s="18"/>
      <c r="I138" s="18" t="s">
        <v>60</v>
      </c>
      <c r="J138" s="18" t="s">
        <v>60</v>
      </c>
      <c r="K138" s="18" t="s">
        <v>60</v>
      </c>
      <c r="L138" s="18" t="s">
        <v>282</v>
      </c>
      <c r="M138" s="22"/>
      <c r="N138" s="22"/>
      <c r="O138" s="22"/>
      <c r="P138" s="22"/>
      <c r="Q138" s="22"/>
      <c r="R138" s="22"/>
      <c r="S138" s="22"/>
      <c r="T138" s="22"/>
      <c r="U138" s="22"/>
      <c r="V138" s="22"/>
      <c r="W138" s="22"/>
      <c r="X138" s="22"/>
      <c r="Y138" s="22"/>
    </row>
    <row r="139" spans="1:25" ht="38.25" x14ac:dyDescent="0.2">
      <c r="A139" s="24">
        <v>37158</v>
      </c>
      <c r="B139" s="18" t="s">
        <v>244</v>
      </c>
      <c r="C139" s="18" t="s">
        <v>54</v>
      </c>
      <c r="D139" s="18" t="s">
        <v>244</v>
      </c>
      <c r="E139" s="18" t="s">
        <v>56</v>
      </c>
      <c r="F139" s="18" t="s">
        <v>264</v>
      </c>
      <c r="G139" s="17" t="s">
        <v>0</v>
      </c>
      <c r="H139" s="18"/>
      <c r="I139" s="18" t="s">
        <v>60</v>
      </c>
      <c r="J139" s="18" t="s">
        <v>60</v>
      </c>
      <c r="K139" s="18" t="s">
        <v>61</v>
      </c>
      <c r="L139" s="18" t="s">
        <v>282</v>
      </c>
      <c r="M139" s="22"/>
      <c r="N139" s="22"/>
      <c r="O139" s="22"/>
      <c r="P139" s="22"/>
      <c r="Q139" s="22"/>
      <c r="R139" s="22"/>
      <c r="S139" s="22"/>
      <c r="T139" s="22"/>
      <c r="U139" s="22"/>
      <c r="V139" s="22"/>
      <c r="W139" s="22"/>
      <c r="X139" s="22"/>
      <c r="Y139" s="22"/>
    </row>
    <row r="140" spans="1:25" ht="63.75" x14ac:dyDescent="0.2">
      <c r="A140" s="24">
        <v>37158</v>
      </c>
      <c r="B140" s="18" t="s">
        <v>1</v>
      </c>
      <c r="C140" s="18" t="s">
        <v>54</v>
      </c>
      <c r="D140" s="18" t="s">
        <v>55</v>
      </c>
      <c r="E140" s="18" t="s">
        <v>56</v>
      </c>
      <c r="F140" s="18" t="s">
        <v>57</v>
      </c>
      <c r="G140" s="17" t="s">
        <v>2</v>
      </c>
      <c r="H140" s="18"/>
      <c r="I140" s="18" t="s">
        <v>61</v>
      </c>
      <c r="J140" s="18" t="s">
        <v>60</v>
      </c>
      <c r="K140" s="18" t="s">
        <v>61</v>
      </c>
      <c r="L140" s="18" t="s">
        <v>282</v>
      </c>
      <c r="M140" s="22"/>
      <c r="N140" s="22"/>
      <c r="O140" s="22"/>
      <c r="P140" s="22"/>
      <c r="Q140" s="22"/>
      <c r="R140" s="22"/>
      <c r="S140" s="22"/>
      <c r="T140" s="22"/>
      <c r="U140" s="22"/>
      <c r="V140" s="22"/>
      <c r="W140" s="22"/>
      <c r="X140" s="22"/>
      <c r="Y140" s="22"/>
    </row>
    <row r="141" spans="1:25" x14ac:dyDescent="0.2">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249</v>
      </c>
      <c r="B187" s="1" t="s">
        <v>250</v>
      </c>
      <c r="C187" s="4" t="s">
        <v>251</v>
      </c>
      <c r="D187" s="33" t="s">
        <v>252</v>
      </c>
      <c r="E187" s="33" t="s">
        <v>253</v>
      </c>
    </row>
    <row r="188" spans="1:12" x14ac:dyDescent="0.2">
      <c r="A188" s="34" t="s">
        <v>254</v>
      </c>
      <c r="B188" s="35">
        <f t="shared" ref="B188:B196" si="3">C188/$C$197</f>
        <v>0.14285714285714285</v>
      </c>
      <c r="C188" s="5">
        <f>'summary 0924'!I24</f>
        <v>2</v>
      </c>
      <c r="D188" s="4">
        <f>33+1+1+1+1+1+8+1+1+1+2+1+2+1+1+1+2+3+8</f>
        <v>70</v>
      </c>
      <c r="E188" s="36">
        <f t="shared" ref="E188:E195" si="4">(C188/D188)*100</f>
        <v>2.8571428571428572</v>
      </c>
    </row>
    <row r="189" spans="1:12" x14ac:dyDescent="0.2">
      <c r="A189" s="34" t="s">
        <v>73</v>
      </c>
      <c r="B189" s="35">
        <f t="shared" si="3"/>
        <v>0</v>
      </c>
      <c r="C189" s="5">
        <f>'summary 0924'!I25</f>
        <v>0</v>
      </c>
      <c r="D189" s="4">
        <f>540+17+1+1+6+10+1+2+12+2+1+1+1+3+4+3+1+1+1+8+2+1+1+6+1+1+2+1+2+1+4+1+1+1+12+4+57+16</f>
        <v>730</v>
      </c>
      <c r="E189" s="36">
        <f t="shared" si="4"/>
        <v>0</v>
      </c>
    </row>
    <row r="190" spans="1:12" x14ac:dyDescent="0.2">
      <c r="A190" s="34" t="s">
        <v>54</v>
      </c>
      <c r="B190" s="35">
        <f t="shared" si="3"/>
        <v>0.5714285714285714</v>
      </c>
      <c r="C190" s="5">
        <f>'summary 0924'!I26</f>
        <v>8</v>
      </c>
      <c r="D190" s="4">
        <f>13+1+1+1+16+10</f>
        <v>42</v>
      </c>
      <c r="E190" s="36">
        <f t="shared" si="4"/>
        <v>19.047619047619047</v>
      </c>
    </row>
    <row r="191" spans="1:12" x14ac:dyDescent="0.2">
      <c r="A191" s="34" t="s">
        <v>255</v>
      </c>
      <c r="B191" s="35">
        <f t="shared" si="3"/>
        <v>0</v>
      </c>
      <c r="C191" s="5">
        <f>'summary 0924'!I27</f>
        <v>0</v>
      </c>
      <c r="D191" s="4">
        <f>36+1+1+2</f>
        <v>40</v>
      </c>
      <c r="E191" s="36">
        <f t="shared" si="4"/>
        <v>0</v>
      </c>
    </row>
    <row r="192" spans="1:12" x14ac:dyDescent="0.2">
      <c r="A192" s="34" t="s">
        <v>256</v>
      </c>
      <c r="B192" s="35">
        <f t="shared" si="3"/>
        <v>0.14285714285714285</v>
      </c>
      <c r="C192" s="5">
        <f>'summary 0924'!I28</f>
        <v>2</v>
      </c>
      <c r="D192" s="4">
        <f>288+2+13+2+5+56+59+14+2+3+3+1+4+14</f>
        <v>466</v>
      </c>
      <c r="E192" s="36">
        <f t="shared" si="4"/>
        <v>0.42918454935622319</v>
      </c>
    </row>
    <row r="193" spans="1:5" x14ac:dyDescent="0.2">
      <c r="A193" s="34" t="s">
        <v>257</v>
      </c>
      <c r="B193" s="35">
        <f t="shared" si="3"/>
        <v>7.1428571428571425E-2</v>
      </c>
      <c r="C193" s="5">
        <f>'summary 0924'!I29</f>
        <v>1</v>
      </c>
      <c r="D193" s="4">
        <f>132+2+1+2+7+3+4+2+7+1+3+4+5</f>
        <v>173</v>
      </c>
      <c r="E193" s="36">
        <f t="shared" si="4"/>
        <v>0.57803468208092479</v>
      </c>
    </row>
    <row r="194" spans="1:5" x14ac:dyDescent="0.2">
      <c r="A194" s="34" t="s">
        <v>117</v>
      </c>
      <c r="B194" s="35">
        <f t="shared" si="3"/>
        <v>0</v>
      </c>
      <c r="C194" s="5">
        <f>'summary 0924'!I30</f>
        <v>0</v>
      </c>
      <c r="D194" s="4">
        <v>9</v>
      </c>
      <c r="E194" s="36">
        <f t="shared" si="4"/>
        <v>0</v>
      </c>
    </row>
    <row r="195" spans="1:5" x14ac:dyDescent="0.2">
      <c r="A195" s="34" t="s">
        <v>219</v>
      </c>
      <c r="B195" s="35">
        <f t="shared" si="3"/>
        <v>0</v>
      </c>
      <c r="C195" s="5">
        <f>'summary 0924'!I31</f>
        <v>0</v>
      </c>
      <c r="D195" s="4">
        <f>10+5+2</f>
        <v>17</v>
      </c>
      <c r="E195" s="36">
        <f t="shared" si="4"/>
        <v>0</v>
      </c>
    </row>
    <row r="196" spans="1:5" x14ac:dyDescent="0.2">
      <c r="A196" s="37" t="s">
        <v>258</v>
      </c>
      <c r="B196" s="35">
        <f t="shared" si="3"/>
        <v>7.1428571428571425E-2</v>
      </c>
      <c r="C196" s="5">
        <f>'summary 0924'!I32</f>
        <v>1</v>
      </c>
    </row>
    <row r="197" spans="1:5" x14ac:dyDescent="0.2">
      <c r="A197" s="37" t="s">
        <v>259</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260</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1+1+1+1+1+1+1+1</f>
        <v>8</v>
      </c>
    </row>
    <row r="13" spans="1:11" x14ac:dyDescent="0.2">
      <c r="A13" s="6" t="s">
        <v>57</v>
      </c>
      <c r="B13" s="7"/>
      <c r="C13" s="7" t="s">
        <v>265</v>
      </c>
      <c r="D13" s="7"/>
      <c r="E13" s="7"/>
      <c r="F13" s="7"/>
      <c r="G13" s="7"/>
      <c r="H13" s="7"/>
      <c r="I13" s="7"/>
      <c r="J13" s="7"/>
      <c r="K13" s="7">
        <f>1+1+1+1+1+1</f>
        <v>6</v>
      </c>
    </row>
    <row r="14" spans="1:11" x14ac:dyDescent="0.2">
      <c r="A14" s="6" t="s">
        <v>187</v>
      </c>
      <c r="B14" s="7"/>
      <c r="C14" s="7" t="s">
        <v>29</v>
      </c>
      <c r="D14" s="7"/>
      <c r="E14" s="7"/>
      <c r="F14" s="7"/>
      <c r="G14" s="7"/>
      <c r="H14" s="7"/>
      <c r="I14" s="7"/>
      <c r="J14" s="7"/>
      <c r="K14" s="7">
        <f>1</f>
        <v>1</v>
      </c>
    </row>
    <row r="15" spans="1:11" x14ac:dyDescent="0.2">
      <c r="A15" s="6" t="s">
        <v>67</v>
      </c>
      <c r="B15" s="7"/>
      <c r="C15" s="7" t="s">
        <v>30</v>
      </c>
      <c r="D15" s="7"/>
      <c r="E15" s="7"/>
      <c r="F15" s="7"/>
      <c r="G15" s="7"/>
      <c r="H15" s="7"/>
      <c r="I15" s="7"/>
      <c r="J15" s="7"/>
      <c r="K15" s="7">
        <f>1+1+1</f>
        <v>3</v>
      </c>
    </row>
    <row r="16" spans="1:11" x14ac:dyDescent="0.2">
      <c r="A16" s="6" t="s">
        <v>266</v>
      </c>
      <c r="B16" s="7"/>
      <c r="C16" s="7" t="s">
        <v>31</v>
      </c>
      <c r="D16" s="7"/>
      <c r="E16" s="7"/>
      <c r="F16" s="7"/>
      <c r="G16" s="7"/>
      <c r="H16" s="7"/>
      <c r="I16" s="7"/>
      <c r="J16" s="7"/>
      <c r="K16" s="7">
        <f>1+1</f>
        <v>2</v>
      </c>
    </row>
    <row r="17" spans="1:11" x14ac:dyDescent="0.2">
      <c r="A17" s="6" t="s">
        <v>86</v>
      </c>
      <c r="B17" s="7"/>
      <c r="C17" s="7" t="s">
        <v>32</v>
      </c>
      <c r="D17" s="7"/>
      <c r="E17" s="7"/>
      <c r="F17" s="7"/>
      <c r="G17" s="7"/>
      <c r="H17" s="7"/>
      <c r="I17" s="7"/>
      <c r="J17" s="7"/>
      <c r="K17" s="7">
        <f>1+1</f>
        <v>2</v>
      </c>
    </row>
    <row r="18" spans="1:11" x14ac:dyDescent="0.2">
      <c r="A18" s="6" t="s">
        <v>92</v>
      </c>
      <c r="B18" s="7"/>
      <c r="C18" s="7" t="s">
        <v>33</v>
      </c>
      <c r="D18" s="7"/>
      <c r="E18" s="7"/>
      <c r="F18" s="7"/>
      <c r="G18" s="7"/>
      <c r="H18" s="7"/>
      <c r="I18" s="7"/>
      <c r="J18" s="7"/>
      <c r="K18" s="47">
        <f>1</f>
        <v>1</v>
      </c>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5">
        <f>1</f>
        <v>1</v>
      </c>
      <c r="J24" s="31"/>
      <c r="K24" s="31"/>
    </row>
    <row r="25" spans="1:11" x14ac:dyDescent="0.2">
      <c r="A25" s="29" t="s">
        <v>73</v>
      </c>
      <c r="B25" s="17"/>
      <c r="C25" s="17"/>
      <c r="D25" s="32"/>
      <c r="E25" s="31"/>
      <c r="F25" s="32"/>
      <c r="G25" s="32"/>
      <c r="H25" s="31"/>
      <c r="I25" s="5">
        <f>1+1+1+1</f>
        <v>4</v>
      </c>
      <c r="J25" s="31"/>
      <c r="K25" s="49"/>
    </row>
    <row r="26" spans="1:11" x14ac:dyDescent="0.2">
      <c r="A26" s="29" t="s">
        <v>54</v>
      </c>
      <c r="B26" s="17"/>
      <c r="C26" s="17"/>
      <c r="D26" s="32"/>
      <c r="E26" s="31"/>
      <c r="F26" s="32"/>
      <c r="G26" s="32"/>
      <c r="H26" s="31"/>
      <c r="I26" s="5">
        <f>1+1+1+1+1+1+1+1+1+1+1</f>
        <v>11</v>
      </c>
      <c r="J26" s="31"/>
      <c r="K26" s="32"/>
    </row>
    <row r="27" spans="1:11" x14ac:dyDescent="0.2">
      <c r="A27" s="29" t="s">
        <v>255</v>
      </c>
      <c r="B27" s="17"/>
      <c r="C27" s="17"/>
      <c r="D27" s="32"/>
      <c r="E27" s="31"/>
      <c r="F27" s="32"/>
      <c r="G27" s="32"/>
      <c r="H27" s="31"/>
      <c r="I27" s="5">
        <f>1</f>
        <v>1</v>
      </c>
      <c r="J27" s="31"/>
      <c r="K27" s="31"/>
    </row>
    <row r="28" spans="1:11" x14ac:dyDescent="0.2">
      <c r="A28" s="29" t="s">
        <v>256</v>
      </c>
      <c r="B28" s="17"/>
      <c r="C28" s="17"/>
      <c r="D28" s="32"/>
      <c r="E28" s="31"/>
      <c r="F28" s="32"/>
      <c r="G28" s="32"/>
      <c r="H28" s="31"/>
      <c r="I28" s="5">
        <f>3</f>
        <v>3</v>
      </c>
      <c r="J28" s="31"/>
      <c r="K28" s="31"/>
    </row>
    <row r="29" spans="1:11" x14ac:dyDescent="0.2">
      <c r="A29" s="29" t="s">
        <v>257</v>
      </c>
      <c r="B29" s="17"/>
      <c r="C29" s="17"/>
      <c r="D29" s="32"/>
      <c r="E29" s="31"/>
      <c r="F29" s="32"/>
      <c r="G29" s="32"/>
      <c r="H29" s="31"/>
      <c r="I29" s="5"/>
      <c r="J29" s="31"/>
      <c r="K29" s="32"/>
    </row>
    <row r="30" spans="1:11" x14ac:dyDescent="0.2">
      <c r="A30" s="29" t="s">
        <v>117</v>
      </c>
      <c r="B30" s="17"/>
      <c r="C30" s="17"/>
      <c r="D30" s="32"/>
      <c r="E30" s="31"/>
      <c r="F30" s="32"/>
      <c r="G30" s="32"/>
      <c r="H30" s="31"/>
      <c r="I30" s="5">
        <f>1+1+1</f>
        <v>3</v>
      </c>
      <c r="J30" s="31"/>
      <c r="K30" s="31"/>
    </row>
    <row r="31" spans="1:11" x14ac:dyDescent="0.2">
      <c r="A31" s="29" t="s">
        <v>219</v>
      </c>
      <c r="B31" s="17"/>
      <c r="C31" s="17"/>
      <c r="D31" s="32"/>
      <c r="E31" s="31"/>
      <c r="F31" s="32"/>
      <c r="G31" s="32"/>
      <c r="H31" s="31"/>
      <c r="I31" s="5"/>
      <c r="J31" s="31"/>
      <c r="K31" s="31"/>
    </row>
    <row r="32" spans="1:11" ht="13.5" thickBot="1" x14ac:dyDescent="0.25">
      <c r="A32" s="50" t="s">
        <v>270</v>
      </c>
      <c r="I32" s="5"/>
      <c r="K32" s="51"/>
    </row>
    <row r="33" spans="1:11" ht="13.5" thickTop="1" x14ac:dyDescent="0.2">
      <c r="A33" s="52" t="s">
        <v>261</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1:26" x14ac:dyDescent="0.2">
      <c r="A2" s="2" t="s">
        <v>25</v>
      </c>
      <c r="B2" s="3"/>
      <c r="H2" s="4">
        <f>1+1</f>
        <v>2</v>
      </c>
      <c r="J2" s="4">
        <f>1</f>
        <v>1</v>
      </c>
      <c r="K2" s="3"/>
      <c r="L2" s="5"/>
      <c r="M2" s="3"/>
      <c r="N2" s="3"/>
      <c r="P2" s="4">
        <v>1</v>
      </c>
    </row>
    <row r="3" spans="1:26" x14ac:dyDescent="0.2">
      <c r="A3" s="2" t="s">
        <v>26</v>
      </c>
      <c r="B3" s="5"/>
      <c r="K3" s="5"/>
      <c r="L3" s="5"/>
      <c r="M3" s="5"/>
      <c r="N3" s="6">
        <v>1</v>
      </c>
      <c r="P3" s="4">
        <v>1</v>
      </c>
      <c r="R3" s="4">
        <f>'[6]summary 0625'!K11</f>
        <v>2</v>
      </c>
      <c r="T3" s="4">
        <f>'[6]summary 0709'!K10</f>
        <v>1</v>
      </c>
    </row>
    <row r="4" spans="1:26"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row>
    <row r="5" spans="1:26"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row>
    <row r="6" spans="1:26"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row>
    <row r="7" spans="1:26"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row>
    <row r="8" spans="1:26"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row>
    <row r="9" spans="1:26"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row>
    <row r="10" spans="1:26"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row>
    <row r="11" spans="1:26"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35</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36</v>
      </c>
      <c r="B91" s="11"/>
      <c r="C91" s="11"/>
      <c r="D91" s="11"/>
      <c r="E91" s="11"/>
      <c r="F91" s="12"/>
      <c r="G91" s="11"/>
      <c r="H91" s="11"/>
      <c r="I91" s="12"/>
      <c r="J91" s="12"/>
      <c r="K91" s="12"/>
      <c r="L91" s="11"/>
    </row>
    <row r="92" spans="1:12" x14ac:dyDescent="0.2">
      <c r="A92" s="11" t="s">
        <v>271</v>
      </c>
      <c r="B92" s="11"/>
      <c r="C92" s="11"/>
      <c r="D92" s="11"/>
      <c r="E92" s="11"/>
      <c r="F92" s="12"/>
      <c r="G92" s="11"/>
      <c r="H92" s="11"/>
      <c r="I92" s="12"/>
      <c r="J92" s="12"/>
      <c r="K92" s="12"/>
      <c r="L92" s="11"/>
    </row>
    <row r="93" spans="1:12" x14ac:dyDescent="0.2">
      <c r="A93" s="11" t="s">
        <v>272</v>
      </c>
      <c r="B93" s="11"/>
      <c r="C93" s="11"/>
      <c r="D93" s="11"/>
      <c r="E93" s="11"/>
      <c r="F93" s="12"/>
      <c r="G93" s="11"/>
      <c r="H93" s="11"/>
      <c r="I93" s="12"/>
      <c r="J93" s="12"/>
      <c r="K93" s="12"/>
      <c r="L93" s="11"/>
    </row>
    <row r="94" spans="1:12" x14ac:dyDescent="0.2">
      <c r="A94" s="11" t="s">
        <v>273</v>
      </c>
      <c r="B94" s="11"/>
      <c r="C94" s="11"/>
      <c r="D94" s="11"/>
      <c r="E94" s="11"/>
      <c r="F94" s="12"/>
      <c r="G94" s="11"/>
      <c r="H94" s="11"/>
      <c r="I94" s="12"/>
      <c r="J94" s="12"/>
      <c r="K94" s="12"/>
      <c r="L94" s="11"/>
    </row>
    <row r="95" spans="1:12" x14ac:dyDescent="0.2">
      <c r="A95" s="11" t="s">
        <v>274</v>
      </c>
      <c r="B95" s="11"/>
      <c r="C95" s="11"/>
      <c r="D95" s="11"/>
      <c r="E95" s="11"/>
      <c r="F95" s="12"/>
      <c r="G95" s="11"/>
      <c r="H95" s="11"/>
      <c r="I95" s="12"/>
      <c r="J95" s="12"/>
      <c r="K95" s="12"/>
      <c r="L95" s="11"/>
    </row>
    <row r="96" spans="1:12" x14ac:dyDescent="0.2">
      <c r="A96" s="11" t="s">
        <v>275</v>
      </c>
      <c r="B96" s="11"/>
      <c r="C96" s="11"/>
      <c r="D96" s="11"/>
      <c r="E96" s="11"/>
      <c r="F96" s="12"/>
      <c r="G96" s="11"/>
      <c r="H96" s="11"/>
      <c r="I96" s="12"/>
      <c r="J96" s="12"/>
      <c r="K96" s="12"/>
      <c r="L96" s="11"/>
    </row>
    <row r="97" spans="1:25" x14ac:dyDescent="0.2">
      <c r="A97" s="11" t="s">
        <v>276</v>
      </c>
      <c r="B97" s="11"/>
      <c r="C97" s="11"/>
      <c r="D97" s="11"/>
      <c r="E97" s="11"/>
      <c r="F97" s="12"/>
      <c r="G97" s="11"/>
      <c r="H97" s="11"/>
      <c r="I97" s="12"/>
      <c r="J97" s="12"/>
      <c r="K97" s="12"/>
      <c r="L97" s="11"/>
    </row>
    <row r="98" spans="1:25" x14ac:dyDescent="0.2">
      <c r="A98" s="11" t="s">
        <v>277</v>
      </c>
      <c r="B98" s="11"/>
      <c r="C98" s="11"/>
      <c r="D98" s="11"/>
      <c r="E98" s="11"/>
      <c r="F98" s="12"/>
      <c r="G98" s="11"/>
      <c r="H98" s="11"/>
      <c r="I98" s="12"/>
      <c r="J98" s="12"/>
      <c r="K98" s="12"/>
      <c r="L98" s="11"/>
    </row>
    <row r="99" spans="1:25" x14ac:dyDescent="0.2">
      <c r="A99" s="11" t="s">
        <v>278</v>
      </c>
      <c r="B99" s="11"/>
      <c r="C99" s="11"/>
      <c r="D99" s="11"/>
      <c r="E99" s="11"/>
      <c r="F99" s="12"/>
      <c r="G99" s="11"/>
      <c r="H99" s="11"/>
      <c r="I99" s="12"/>
      <c r="J99" s="12"/>
      <c r="K99" s="12"/>
      <c r="L99" s="11"/>
    </row>
    <row r="100" spans="1:25" x14ac:dyDescent="0.2">
      <c r="A100" s="11" t="s">
        <v>279</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37</v>
      </c>
      <c r="F102" s="14"/>
      <c r="G102" s="14"/>
      <c r="H102" s="14"/>
      <c r="I102" s="14" t="s">
        <v>38</v>
      </c>
      <c r="J102" s="14" t="s">
        <v>39</v>
      </c>
      <c r="K102" s="14" t="s">
        <v>40</v>
      </c>
      <c r="L102" s="14" t="s">
        <v>41</v>
      </c>
    </row>
    <row r="103" spans="1:25" x14ac:dyDescent="0.2">
      <c r="A103" s="14" t="s">
        <v>42</v>
      </c>
      <c r="B103" s="14" t="s">
        <v>43</v>
      </c>
      <c r="C103" s="14" t="s">
        <v>44</v>
      </c>
      <c r="D103" s="14" t="s">
        <v>45</v>
      </c>
      <c r="E103" s="14" t="s">
        <v>46</v>
      </c>
      <c r="F103" s="14" t="s">
        <v>36</v>
      </c>
      <c r="G103" s="14" t="s">
        <v>47</v>
      </c>
      <c r="H103" s="14" t="s">
        <v>48</v>
      </c>
      <c r="I103" s="14" t="s">
        <v>49</v>
      </c>
      <c r="J103" s="14" t="s">
        <v>50</v>
      </c>
      <c r="K103" s="14" t="s">
        <v>51</v>
      </c>
      <c r="L103" s="14" t="s">
        <v>52</v>
      </c>
    </row>
    <row r="104" spans="1:25" x14ac:dyDescent="0.2">
      <c r="A104" s="14"/>
      <c r="B104" s="14"/>
      <c r="C104" s="14"/>
      <c r="D104" s="14"/>
      <c r="E104" s="14"/>
      <c r="F104" s="14"/>
      <c r="G104" s="14"/>
      <c r="H104" s="14"/>
      <c r="I104" s="14"/>
      <c r="J104" s="14"/>
      <c r="K104" s="14"/>
      <c r="L104" s="14"/>
    </row>
    <row r="105" spans="1:25" ht="25.5" x14ac:dyDescent="0.2">
      <c r="A105" s="15">
        <v>37119</v>
      </c>
      <c r="B105" s="16" t="s">
        <v>53</v>
      </c>
      <c r="C105" s="16" t="s">
        <v>54</v>
      </c>
      <c r="D105" s="16" t="s">
        <v>55</v>
      </c>
      <c r="E105" s="16" t="s">
        <v>56</v>
      </c>
      <c r="F105" s="16" t="s">
        <v>57</v>
      </c>
      <c r="G105" s="17" t="s">
        <v>58</v>
      </c>
      <c r="H105" s="17" t="s">
        <v>59</v>
      </c>
      <c r="I105" s="16" t="s">
        <v>60</v>
      </c>
      <c r="J105" s="16" t="s">
        <v>60</v>
      </c>
      <c r="K105" s="16" t="s">
        <v>61</v>
      </c>
      <c r="L105" s="16" t="s">
        <v>62</v>
      </c>
    </row>
    <row r="106" spans="1:25" ht="89.25" x14ac:dyDescent="0.2">
      <c r="A106" s="15">
        <v>37116</v>
      </c>
      <c r="B106" s="18" t="s">
        <v>63</v>
      </c>
      <c r="C106" s="16" t="s">
        <v>64</v>
      </c>
      <c r="D106" s="16" t="s">
        <v>65</v>
      </c>
      <c r="E106" s="16" t="s">
        <v>66</v>
      </c>
      <c r="F106" s="16" t="s">
        <v>67</v>
      </c>
      <c r="G106" s="17" t="s">
        <v>68</v>
      </c>
      <c r="H106" s="17" t="s">
        <v>69</v>
      </c>
      <c r="I106" s="16" t="s">
        <v>60</v>
      </c>
      <c r="J106" s="16" t="s">
        <v>61</v>
      </c>
      <c r="K106" s="16" t="s">
        <v>61</v>
      </c>
      <c r="L106" s="16" t="s">
        <v>62</v>
      </c>
    </row>
    <row r="107" spans="1:25" ht="38.25" x14ac:dyDescent="0.2">
      <c r="A107" s="15">
        <v>37116</v>
      </c>
      <c r="B107" s="16" t="s">
        <v>53</v>
      </c>
      <c r="C107" s="16" t="s">
        <v>54</v>
      </c>
      <c r="D107" s="16" t="s">
        <v>55</v>
      </c>
      <c r="E107" s="16" t="s">
        <v>56</v>
      </c>
      <c r="F107" s="16" t="s">
        <v>57</v>
      </c>
      <c r="G107" s="17" t="s">
        <v>70</v>
      </c>
      <c r="H107" s="17" t="s">
        <v>71</v>
      </c>
      <c r="I107" s="16" t="s">
        <v>60</v>
      </c>
      <c r="J107" s="16" t="s">
        <v>60</v>
      </c>
      <c r="K107" s="16" t="s">
        <v>61</v>
      </c>
      <c r="L107" s="16" t="s">
        <v>62</v>
      </c>
    </row>
    <row r="108" spans="1:25" ht="76.5" x14ac:dyDescent="0.2">
      <c r="A108" s="15">
        <v>37116</v>
      </c>
      <c r="B108" s="16" t="s">
        <v>72</v>
      </c>
      <c r="C108" s="16" t="s">
        <v>73</v>
      </c>
      <c r="D108" s="16" t="s">
        <v>74</v>
      </c>
      <c r="E108" s="16" t="s">
        <v>75</v>
      </c>
      <c r="F108" s="16" t="s">
        <v>67</v>
      </c>
      <c r="G108" s="17" t="s">
        <v>76</v>
      </c>
      <c r="H108" s="17" t="s">
        <v>77</v>
      </c>
      <c r="I108" s="16" t="s">
        <v>60</v>
      </c>
      <c r="J108" s="16" t="s">
        <v>61</v>
      </c>
      <c r="K108" s="16" t="s">
        <v>61</v>
      </c>
      <c r="L108" s="16" t="s">
        <v>62</v>
      </c>
    </row>
    <row r="109" spans="1:25" ht="24.75" customHeight="1" x14ac:dyDescent="0.2">
      <c r="A109" s="15">
        <v>37113</v>
      </c>
      <c r="B109" s="16" t="s">
        <v>53</v>
      </c>
      <c r="C109" s="16" t="s">
        <v>54</v>
      </c>
      <c r="D109" s="16" t="s">
        <v>55</v>
      </c>
      <c r="E109" s="16" t="s">
        <v>56</v>
      </c>
      <c r="F109" s="16" t="s">
        <v>57</v>
      </c>
      <c r="G109" s="17" t="s">
        <v>70</v>
      </c>
      <c r="H109" s="17" t="s">
        <v>71</v>
      </c>
      <c r="I109" s="16" t="s">
        <v>60</v>
      </c>
      <c r="J109" s="16" t="s">
        <v>60</v>
      </c>
      <c r="K109" s="16" t="s">
        <v>61</v>
      </c>
      <c r="L109" s="16" t="s">
        <v>62</v>
      </c>
    </row>
    <row r="110" spans="1:25" ht="25.5" x14ac:dyDescent="0.2">
      <c r="A110" s="15">
        <v>37109</v>
      </c>
      <c r="B110" s="16" t="s">
        <v>78</v>
      </c>
      <c r="C110" s="19" t="s">
        <v>54</v>
      </c>
      <c r="D110" s="20" t="s">
        <v>79</v>
      </c>
      <c r="E110" s="21" t="s">
        <v>80</v>
      </c>
      <c r="F110" s="16" t="s">
        <v>81</v>
      </c>
      <c r="G110" s="17" t="s">
        <v>82</v>
      </c>
      <c r="H110" s="18" t="s">
        <v>83</v>
      </c>
      <c r="I110" s="16" t="s">
        <v>61</v>
      </c>
      <c r="J110" s="16" t="s">
        <v>60</v>
      </c>
      <c r="K110" s="16" t="s">
        <v>61</v>
      </c>
      <c r="L110" s="16" t="s">
        <v>62</v>
      </c>
      <c r="M110" s="22"/>
      <c r="N110" s="22"/>
      <c r="O110" s="22"/>
      <c r="P110" s="22"/>
      <c r="Q110" s="22"/>
      <c r="R110" s="22"/>
      <c r="S110" s="22"/>
      <c r="T110" s="22"/>
      <c r="U110" s="22"/>
      <c r="V110" s="22"/>
      <c r="W110" s="22"/>
      <c r="X110" s="22"/>
      <c r="Y110" s="22"/>
    </row>
    <row r="111" spans="1:25" ht="38.25" x14ac:dyDescent="0.2">
      <c r="A111" s="15">
        <v>37109</v>
      </c>
      <c r="B111" s="16" t="s">
        <v>84</v>
      </c>
      <c r="C111" s="16" t="s">
        <v>73</v>
      </c>
      <c r="D111" s="16" t="s">
        <v>85</v>
      </c>
      <c r="E111" s="16"/>
      <c r="F111" s="16" t="s">
        <v>86</v>
      </c>
      <c r="G111" s="17" t="s">
        <v>87</v>
      </c>
      <c r="H111" s="17" t="s">
        <v>88</v>
      </c>
      <c r="I111" s="16" t="s">
        <v>61</v>
      </c>
      <c r="J111" s="16" t="s">
        <v>60</v>
      </c>
      <c r="K111" s="16" t="s">
        <v>61</v>
      </c>
      <c r="L111" s="16" t="s">
        <v>62</v>
      </c>
      <c r="M111" s="22"/>
      <c r="N111" s="22"/>
      <c r="O111" s="22"/>
      <c r="P111" s="22"/>
      <c r="Q111" s="22"/>
      <c r="R111" s="22"/>
      <c r="S111" s="22"/>
      <c r="T111" s="22"/>
      <c r="U111" s="22"/>
      <c r="V111" s="22"/>
      <c r="W111" s="22"/>
      <c r="X111" s="22"/>
      <c r="Y111" s="22"/>
    </row>
    <row r="112" spans="1:25" ht="63.75" x14ac:dyDescent="0.2">
      <c r="A112" s="15">
        <v>37105</v>
      </c>
      <c r="B112" s="23" t="s">
        <v>89</v>
      </c>
      <c r="C112" s="16" t="s">
        <v>64</v>
      </c>
      <c r="D112" s="16" t="s">
        <v>90</v>
      </c>
      <c r="E112" s="16" t="s">
        <v>91</v>
      </c>
      <c r="F112" s="16" t="s">
        <v>92</v>
      </c>
      <c r="G112" s="17" t="s">
        <v>93</v>
      </c>
      <c r="H112" s="17" t="s">
        <v>94</v>
      </c>
      <c r="I112" s="16" t="s">
        <v>61</v>
      </c>
      <c r="J112" s="16" t="s">
        <v>60</v>
      </c>
      <c r="K112" s="16" t="s">
        <v>61</v>
      </c>
      <c r="L112" s="16" t="s">
        <v>62</v>
      </c>
      <c r="M112" s="22"/>
      <c r="N112" s="22"/>
      <c r="O112" s="22"/>
      <c r="P112" s="22"/>
      <c r="Q112" s="22"/>
      <c r="R112" s="22"/>
      <c r="S112" s="22"/>
      <c r="T112" s="22"/>
      <c r="U112" s="22"/>
      <c r="V112" s="22"/>
      <c r="W112" s="22"/>
      <c r="X112" s="22"/>
      <c r="Y112" s="22"/>
    </row>
    <row r="113" spans="1:25" ht="55.5" customHeight="1" x14ac:dyDescent="0.2">
      <c r="A113" s="15">
        <v>37105</v>
      </c>
      <c r="B113" s="16" t="s">
        <v>55</v>
      </c>
      <c r="C113" s="16" t="s">
        <v>54</v>
      </c>
      <c r="D113" s="16" t="s">
        <v>55</v>
      </c>
      <c r="E113" s="16" t="s">
        <v>56</v>
      </c>
      <c r="F113" s="16" t="s">
        <v>92</v>
      </c>
      <c r="G113" s="17" t="s">
        <v>95</v>
      </c>
      <c r="H113" s="17" t="s">
        <v>96</v>
      </c>
      <c r="I113" s="16" t="s">
        <v>61</v>
      </c>
      <c r="J113" s="16" t="s">
        <v>60</v>
      </c>
      <c r="K113" s="16" t="s">
        <v>61</v>
      </c>
      <c r="L113" s="16" t="s">
        <v>62</v>
      </c>
      <c r="M113" s="22"/>
      <c r="N113" s="22"/>
      <c r="O113" s="22"/>
      <c r="P113" s="22"/>
      <c r="Q113" s="22"/>
      <c r="R113" s="22"/>
      <c r="S113" s="22"/>
      <c r="T113" s="22"/>
      <c r="U113" s="22"/>
      <c r="V113" s="22"/>
      <c r="W113" s="22"/>
      <c r="X113" s="22"/>
      <c r="Y113" s="22"/>
    </row>
    <row r="114" spans="1:25" ht="51" x14ac:dyDescent="0.2">
      <c r="A114" s="15">
        <v>37102</v>
      </c>
      <c r="B114" s="16" t="s">
        <v>97</v>
      </c>
      <c r="C114" s="16" t="s">
        <v>64</v>
      </c>
      <c r="D114" s="16" t="s">
        <v>98</v>
      </c>
      <c r="E114" s="16" t="s">
        <v>66</v>
      </c>
      <c r="F114" s="16" t="s">
        <v>67</v>
      </c>
      <c r="G114" s="17" t="s">
        <v>99</v>
      </c>
      <c r="H114" s="17" t="s">
        <v>100</v>
      </c>
      <c r="I114" s="16" t="s">
        <v>60</v>
      </c>
      <c r="J114" s="16" t="s">
        <v>61</v>
      </c>
      <c r="K114" s="16" t="s">
        <v>61</v>
      </c>
      <c r="L114" s="16" t="s">
        <v>62</v>
      </c>
      <c r="M114" s="22"/>
      <c r="N114" s="22"/>
      <c r="O114" s="22"/>
      <c r="P114" s="22"/>
      <c r="Q114" s="22"/>
      <c r="R114" s="22"/>
      <c r="S114" s="22"/>
      <c r="T114" s="22"/>
      <c r="U114" s="22"/>
      <c r="V114" s="22"/>
      <c r="W114" s="22"/>
      <c r="X114" s="22"/>
      <c r="Y114" s="22"/>
    </row>
    <row r="115" spans="1:25" ht="63.75" x14ac:dyDescent="0.2">
      <c r="A115" s="15">
        <v>37099</v>
      </c>
      <c r="B115" s="16" t="s">
        <v>101</v>
      </c>
      <c r="C115" s="16" t="s">
        <v>54</v>
      </c>
      <c r="D115" s="16" t="s">
        <v>102</v>
      </c>
      <c r="E115" s="16" t="s">
        <v>56</v>
      </c>
      <c r="F115" s="16" t="s">
        <v>57</v>
      </c>
      <c r="G115" s="17" t="s">
        <v>103</v>
      </c>
      <c r="H115" s="17" t="s">
        <v>104</v>
      </c>
      <c r="I115" s="16" t="s">
        <v>60</v>
      </c>
      <c r="J115" s="16" t="s">
        <v>60</v>
      </c>
      <c r="K115" s="16" t="s">
        <v>60</v>
      </c>
      <c r="L115" s="16" t="s">
        <v>62</v>
      </c>
      <c r="M115" s="22"/>
      <c r="N115" s="22"/>
      <c r="O115" s="22"/>
      <c r="P115" s="22"/>
      <c r="Q115" s="22"/>
      <c r="R115" s="22"/>
      <c r="S115" s="22"/>
      <c r="T115" s="22"/>
      <c r="U115" s="22"/>
      <c r="V115" s="22"/>
      <c r="W115" s="22"/>
      <c r="X115" s="22"/>
      <c r="Y115" s="22"/>
    </row>
    <row r="116" spans="1:25" ht="76.5" x14ac:dyDescent="0.2">
      <c r="A116" s="15">
        <v>37099</v>
      </c>
      <c r="B116" s="23" t="s">
        <v>105</v>
      </c>
      <c r="C116" s="16" t="s">
        <v>73</v>
      </c>
      <c r="D116" s="16" t="s">
        <v>106</v>
      </c>
      <c r="E116" s="16" t="s">
        <v>107</v>
      </c>
      <c r="F116" s="16" t="s">
        <v>92</v>
      </c>
      <c r="G116" s="17" t="s">
        <v>108</v>
      </c>
      <c r="H116" s="17" t="s">
        <v>109</v>
      </c>
      <c r="I116" s="16" t="s">
        <v>61</v>
      </c>
      <c r="J116" s="16" t="s">
        <v>60</v>
      </c>
      <c r="K116" s="16" t="s">
        <v>61</v>
      </c>
      <c r="L116" s="16" t="s">
        <v>62</v>
      </c>
      <c r="M116" s="22"/>
      <c r="N116" s="22"/>
      <c r="O116" s="22"/>
      <c r="P116" s="22"/>
      <c r="Q116" s="22"/>
      <c r="R116" s="22"/>
      <c r="S116" s="22"/>
      <c r="T116" s="22"/>
      <c r="U116" s="22"/>
      <c r="V116" s="22"/>
      <c r="W116" s="22"/>
      <c r="X116" s="22"/>
      <c r="Y116" s="22"/>
    </row>
    <row r="117" spans="1:25" ht="38.25" x14ac:dyDescent="0.2">
      <c r="A117" s="15">
        <v>37095</v>
      </c>
      <c r="B117" s="16" t="s">
        <v>110</v>
      </c>
      <c r="C117" s="16" t="s">
        <v>64</v>
      </c>
      <c r="D117" s="16" t="s">
        <v>111</v>
      </c>
      <c r="E117" s="16" t="s">
        <v>112</v>
      </c>
      <c r="F117" s="16" t="s">
        <v>81</v>
      </c>
      <c r="G117" s="17" t="s">
        <v>113</v>
      </c>
      <c r="H117" s="17" t="s">
        <v>114</v>
      </c>
      <c r="I117" s="16" t="s">
        <v>61</v>
      </c>
      <c r="J117" s="16" t="s">
        <v>60</v>
      </c>
      <c r="K117" s="16" t="s">
        <v>61</v>
      </c>
      <c r="L117" s="16" t="s">
        <v>62</v>
      </c>
      <c r="M117" s="22"/>
      <c r="N117" s="22"/>
      <c r="O117" s="22"/>
      <c r="P117" s="22"/>
      <c r="Q117" s="22"/>
      <c r="R117" s="22"/>
      <c r="S117" s="22"/>
      <c r="T117" s="22"/>
      <c r="U117" s="22"/>
      <c r="V117" s="22"/>
      <c r="W117" s="22"/>
      <c r="X117" s="22"/>
      <c r="Y117" s="22"/>
    </row>
    <row r="118" spans="1:25" ht="38.25" x14ac:dyDescent="0.2">
      <c r="A118" s="15">
        <v>37092</v>
      </c>
      <c r="B118" s="16" t="s">
        <v>110</v>
      </c>
      <c r="C118" s="16" t="s">
        <v>64</v>
      </c>
      <c r="D118" s="16" t="s">
        <v>111</v>
      </c>
      <c r="E118" s="16" t="s">
        <v>112</v>
      </c>
      <c r="F118" s="16" t="s">
        <v>81</v>
      </c>
      <c r="G118" s="17" t="s">
        <v>113</v>
      </c>
      <c r="H118" s="17" t="s">
        <v>115</v>
      </c>
      <c r="I118" s="16" t="s">
        <v>61</v>
      </c>
      <c r="J118" s="16" t="s">
        <v>60</v>
      </c>
      <c r="K118" s="16" t="s">
        <v>60</v>
      </c>
      <c r="L118" s="16" t="s">
        <v>62</v>
      </c>
      <c r="M118" s="22"/>
      <c r="N118" s="22"/>
      <c r="O118" s="22"/>
      <c r="P118" s="22"/>
      <c r="Q118" s="22"/>
      <c r="R118" s="22"/>
      <c r="S118" s="22"/>
      <c r="T118" s="22"/>
      <c r="U118" s="22"/>
      <c r="V118" s="22"/>
      <c r="W118" s="22"/>
      <c r="X118" s="22"/>
      <c r="Y118" s="22"/>
    </row>
    <row r="119" spans="1:25" ht="38.25" x14ac:dyDescent="0.2">
      <c r="A119" s="24">
        <v>37092</v>
      </c>
      <c r="B119" s="18" t="s">
        <v>116</v>
      </c>
      <c r="C119" s="18" t="s">
        <v>117</v>
      </c>
      <c r="D119" s="18" t="s">
        <v>118</v>
      </c>
      <c r="E119" s="18" t="s">
        <v>119</v>
      </c>
      <c r="F119" s="18" t="s">
        <v>81</v>
      </c>
      <c r="G119" s="17" t="s">
        <v>120</v>
      </c>
      <c r="H119" s="18" t="s">
        <v>88</v>
      </c>
      <c r="I119" s="18" t="s">
        <v>61</v>
      </c>
      <c r="J119" s="18" t="s">
        <v>60</v>
      </c>
      <c r="K119" s="18" t="s">
        <v>60</v>
      </c>
      <c r="L119" s="18" t="s">
        <v>62</v>
      </c>
      <c r="M119" s="22"/>
      <c r="N119" s="22"/>
      <c r="O119" s="22"/>
      <c r="P119" s="22"/>
      <c r="Q119" s="22"/>
      <c r="R119" s="22"/>
      <c r="S119" s="22"/>
      <c r="T119" s="22"/>
      <c r="U119" s="22"/>
      <c r="V119" s="22"/>
      <c r="W119" s="22"/>
      <c r="X119" s="22"/>
      <c r="Y119" s="22"/>
    </row>
    <row r="120" spans="1:25" ht="38.25" x14ac:dyDescent="0.2">
      <c r="A120" s="24">
        <v>37090</v>
      </c>
      <c r="B120" s="18" t="s">
        <v>121</v>
      </c>
      <c r="C120" s="18" t="s">
        <v>54</v>
      </c>
      <c r="D120" s="18" t="s">
        <v>121</v>
      </c>
      <c r="E120" s="18" t="s">
        <v>56</v>
      </c>
      <c r="F120" s="18" t="s">
        <v>57</v>
      </c>
      <c r="G120" s="17" t="s">
        <v>122</v>
      </c>
      <c r="H120" s="18" t="s">
        <v>100</v>
      </c>
      <c r="I120" s="18" t="s">
        <v>60</v>
      </c>
      <c r="J120" s="18" t="s">
        <v>60</v>
      </c>
      <c r="K120" s="18" t="s">
        <v>60</v>
      </c>
      <c r="L120" s="18" t="s">
        <v>62</v>
      </c>
      <c r="M120" s="22"/>
      <c r="N120" s="22"/>
      <c r="O120" s="22"/>
      <c r="P120" s="22"/>
      <c r="Q120" s="22"/>
      <c r="R120" s="22"/>
      <c r="S120" s="22"/>
      <c r="T120" s="22"/>
      <c r="U120" s="22"/>
      <c r="V120" s="22"/>
      <c r="W120" s="22"/>
      <c r="X120" s="22"/>
      <c r="Y120" s="22"/>
    </row>
    <row r="121" spans="1:25" ht="51" x14ac:dyDescent="0.2">
      <c r="A121" s="24">
        <v>37081</v>
      </c>
      <c r="B121" s="18" t="s">
        <v>123</v>
      </c>
      <c r="C121" s="18" t="s">
        <v>64</v>
      </c>
      <c r="D121" s="18" t="s">
        <v>124</v>
      </c>
      <c r="E121" s="18" t="s">
        <v>125</v>
      </c>
      <c r="F121" s="18" t="s">
        <v>81</v>
      </c>
      <c r="G121" s="17" t="s">
        <v>126</v>
      </c>
      <c r="H121" s="18" t="s">
        <v>127</v>
      </c>
      <c r="I121" s="18" t="s">
        <v>61</v>
      </c>
      <c r="J121" s="18" t="s">
        <v>60</v>
      </c>
      <c r="K121" s="18" t="s">
        <v>60</v>
      </c>
      <c r="L121" s="18" t="s">
        <v>62</v>
      </c>
      <c r="M121" s="22"/>
      <c r="N121" s="22"/>
      <c r="O121" s="22"/>
      <c r="P121" s="22"/>
      <c r="Q121" s="22"/>
      <c r="R121" s="22"/>
      <c r="S121" s="22"/>
      <c r="T121" s="22"/>
      <c r="U121" s="22"/>
      <c r="V121" s="22"/>
      <c r="W121" s="22"/>
      <c r="X121" s="22"/>
      <c r="Y121" s="22"/>
    </row>
    <row r="122" spans="1:25" ht="76.5" x14ac:dyDescent="0.2">
      <c r="A122" s="24">
        <v>37081</v>
      </c>
      <c r="B122" s="18" t="s">
        <v>128</v>
      </c>
      <c r="C122" s="18" t="s">
        <v>54</v>
      </c>
      <c r="D122" s="18" t="s">
        <v>129</v>
      </c>
      <c r="E122" s="18" t="s">
        <v>56</v>
      </c>
      <c r="F122" s="18" t="s">
        <v>67</v>
      </c>
      <c r="G122" s="17" t="s">
        <v>130</v>
      </c>
      <c r="H122" s="17" t="s">
        <v>131</v>
      </c>
      <c r="I122" s="18" t="s">
        <v>61</v>
      </c>
      <c r="J122" s="18" t="s">
        <v>60</v>
      </c>
      <c r="K122" s="18" t="s">
        <v>60</v>
      </c>
      <c r="L122" s="18" t="s">
        <v>62</v>
      </c>
      <c r="M122" s="22"/>
      <c r="N122" s="22"/>
      <c r="O122" s="22"/>
      <c r="P122" s="22"/>
      <c r="Q122" s="22"/>
      <c r="R122" s="22"/>
      <c r="S122" s="22"/>
      <c r="T122" s="22"/>
      <c r="U122" s="22"/>
      <c r="V122" s="22"/>
      <c r="W122" s="22"/>
      <c r="X122" s="22"/>
      <c r="Y122" s="22"/>
    </row>
    <row r="123" spans="1:25" x14ac:dyDescent="0.2">
      <c r="A123" s="24">
        <v>37074</v>
      </c>
      <c r="B123" s="18" t="s">
        <v>132</v>
      </c>
      <c r="C123" s="18" t="s">
        <v>133</v>
      </c>
      <c r="D123" s="18" t="s">
        <v>134</v>
      </c>
      <c r="E123" s="18" t="s">
        <v>135</v>
      </c>
      <c r="F123" s="18" t="s">
        <v>92</v>
      </c>
      <c r="G123" s="17" t="s">
        <v>88</v>
      </c>
      <c r="H123" s="17"/>
      <c r="I123" s="18"/>
      <c r="J123" s="18"/>
      <c r="K123" s="18"/>
      <c r="L123" s="18" t="s">
        <v>62</v>
      </c>
      <c r="M123" s="22"/>
      <c r="N123" s="22"/>
      <c r="O123" s="22"/>
      <c r="P123" s="22"/>
      <c r="Q123" s="22"/>
      <c r="R123" s="22"/>
      <c r="S123" s="22"/>
      <c r="T123" s="22"/>
      <c r="U123" s="22"/>
      <c r="V123" s="22"/>
      <c r="W123" s="22"/>
      <c r="X123" s="22"/>
      <c r="Y123" s="22"/>
    </row>
    <row r="124" spans="1:25" ht="51" x14ac:dyDescent="0.2">
      <c r="A124" s="24">
        <v>37074</v>
      </c>
      <c r="B124" s="18" t="s">
        <v>136</v>
      </c>
      <c r="C124" s="18" t="s">
        <v>54</v>
      </c>
      <c r="D124" s="18" t="s">
        <v>137</v>
      </c>
      <c r="E124" s="18" t="s">
        <v>56</v>
      </c>
      <c r="F124" s="18" t="s">
        <v>67</v>
      </c>
      <c r="G124" s="17" t="s">
        <v>138</v>
      </c>
      <c r="H124" s="17" t="s">
        <v>59</v>
      </c>
      <c r="I124" s="18" t="s">
        <v>61</v>
      </c>
      <c r="J124" s="18" t="s">
        <v>61</v>
      </c>
      <c r="K124" s="18" t="s">
        <v>61</v>
      </c>
      <c r="L124" s="18" t="s">
        <v>62</v>
      </c>
      <c r="M124" s="22"/>
      <c r="N124" s="22"/>
      <c r="O124" s="22"/>
      <c r="P124" s="22"/>
      <c r="Q124" s="22"/>
      <c r="R124" s="22"/>
      <c r="S124" s="22"/>
      <c r="T124" s="22"/>
      <c r="U124" s="22"/>
      <c r="V124" s="22"/>
      <c r="W124" s="22"/>
      <c r="X124" s="22"/>
      <c r="Y124" s="22"/>
    </row>
    <row r="125" spans="1:25" ht="25.5" x14ac:dyDescent="0.2">
      <c r="A125" s="24">
        <v>37071</v>
      </c>
      <c r="B125" s="18" t="s">
        <v>139</v>
      </c>
      <c r="C125" s="18" t="s">
        <v>54</v>
      </c>
      <c r="D125" s="18" t="s">
        <v>139</v>
      </c>
      <c r="E125" s="18" t="s">
        <v>56</v>
      </c>
      <c r="F125" s="18" t="s">
        <v>86</v>
      </c>
      <c r="G125" s="17" t="s">
        <v>140</v>
      </c>
      <c r="H125" s="17" t="s">
        <v>141</v>
      </c>
      <c r="I125" s="18" t="s">
        <v>61</v>
      </c>
      <c r="J125" s="18" t="s">
        <v>60</v>
      </c>
      <c r="K125" s="18" t="s">
        <v>61</v>
      </c>
      <c r="L125" s="18" t="s">
        <v>62</v>
      </c>
      <c r="M125" s="22"/>
      <c r="N125" s="22"/>
      <c r="O125" s="22"/>
      <c r="P125" s="22"/>
      <c r="Q125" s="22"/>
      <c r="R125" s="22"/>
      <c r="S125" s="22"/>
      <c r="T125" s="22"/>
      <c r="U125" s="22"/>
      <c r="V125" s="22"/>
      <c r="W125" s="22"/>
      <c r="X125" s="22"/>
      <c r="Y125" s="22"/>
    </row>
    <row r="126" spans="1:25" ht="51" x14ac:dyDescent="0.2">
      <c r="A126" s="24">
        <v>37069</v>
      </c>
      <c r="B126" s="17" t="s">
        <v>142</v>
      </c>
      <c r="C126" s="18" t="s">
        <v>64</v>
      </c>
      <c r="D126" s="18" t="s">
        <v>143</v>
      </c>
      <c r="E126" s="18" t="s">
        <v>144</v>
      </c>
      <c r="F126" s="18" t="s">
        <v>86</v>
      </c>
      <c r="G126" s="17" t="s">
        <v>145</v>
      </c>
      <c r="H126" s="17" t="s">
        <v>146</v>
      </c>
      <c r="I126" s="18" t="s">
        <v>61</v>
      </c>
      <c r="J126" s="18" t="s">
        <v>60</v>
      </c>
      <c r="K126" s="18" t="s">
        <v>61</v>
      </c>
      <c r="L126" s="18" t="s">
        <v>62</v>
      </c>
      <c r="M126" s="22"/>
      <c r="N126" s="22"/>
      <c r="O126" s="22"/>
      <c r="P126" s="22"/>
      <c r="Q126" s="22"/>
      <c r="R126" s="22"/>
      <c r="S126" s="22"/>
      <c r="T126" s="22"/>
      <c r="U126" s="22"/>
      <c r="V126" s="22"/>
      <c r="W126" s="22"/>
      <c r="X126" s="22"/>
      <c r="Y126" s="22"/>
    </row>
    <row r="127" spans="1:25" ht="76.5" x14ac:dyDescent="0.2">
      <c r="A127" s="24">
        <v>37069</v>
      </c>
      <c r="B127" s="18" t="s">
        <v>147</v>
      </c>
      <c r="C127" s="18" t="s">
        <v>54</v>
      </c>
      <c r="D127" s="18" t="s">
        <v>147</v>
      </c>
      <c r="E127" s="18" t="s">
        <v>56</v>
      </c>
      <c r="F127" s="18" t="s">
        <v>86</v>
      </c>
      <c r="G127" s="17" t="s">
        <v>148</v>
      </c>
      <c r="H127" s="17" t="s">
        <v>149</v>
      </c>
      <c r="I127" s="18" t="s">
        <v>61</v>
      </c>
      <c r="J127" s="18" t="s">
        <v>60</v>
      </c>
      <c r="K127" s="18" t="s">
        <v>61</v>
      </c>
      <c r="L127" s="18" t="s">
        <v>62</v>
      </c>
    </row>
    <row r="128" spans="1:25" ht="38.25" x14ac:dyDescent="0.2">
      <c r="A128" s="24">
        <v>37069</v>
      </c>
      <c r="B128" s="18" t="s">
        <v>150</v>
      </c>
      <c r="C128" s="18" t="s">
        <v>117</v>
      </c>
      <c r="D128" s="18" t="s">
        <v>151</v>
      </c>
      <c r="E128" s="18" t="s">
        <v>119</v>
      </c>
      <c r="F128" s="18" t="s">
        <v>67</v>
      </c>
      <c r="G128" s="17" t="s">
        <v>152</v>
      </c>
      <c r="H128" s="17" t="s">
        <v>153</v>
      </c>
      <c r="I128" s="18" t="s">
        <v>60</v>
      </c>
      <c r="J128" s="18" t="s">
        <v>60</v>
      </c>
      <c r="K128" s="18" t="s">
        <v>60</v>
      </c>
      <c r="L128" s="18" t="s">
        <v>62</v>
      </c>
    </row>
    <row r="129" spans="1:12" ht="38.25" x14ac:dyDescent="0.2">
      <c r="A129" s="24">
        <v>37069</v>
      </c>
      <c r="B129" s="18" t="s">
        <v>154</v>
      </c>
      <c r="C129" s="18"/>
      <c r="D129" s="18"/>
      <c r="E129" s="18"/>
      <c r="F129" s="18"/>
      <c r="G129" s="17" t="s">
        <v>155</v>
      </c>
      <c r="H129" s="17" t="s">
        <v>156</v>
      </c>
      <c r="I129" s="18" t="s">
        <v>61</v>
      </c>
      <c r="J129" s="18" t="s">
        <v>60</v>
      </c>
      <c r="K129" s="18" t="s">
        <v>61</v>
      </c>
      <c r="L129" s="18" t="s">
        <v>62</v>
      </c>
    </row>
    <row r="130" spans="1:12" ht="102" x14ac:dyDescent="0.2">
      <c r="A130" s="24">
        <v>37068</v>
      </c>
      <c r="B130" s="18" t="s">
        <v>157</v>
      </c>
      <c r="C130" s="18"/>
      <c r="D130" s="18"/>
      <c r="E130" s="18"/>
      <c r="F130" s="18" t="s">
        <v>67</v>
      </c>
      <c r="G130" s="17" t="s">
        <v>158</v>
      </c>
      <c r="H130" s="17" t="s">
        <v>159</v>
      </c>
      <c r="I130" s="18" t="s">
        <v>60</v>
      </c>
      <c r="J130" s="18" t="s">
        <v>61</v>
      </c>
      <c r="K130" s="18" t="s">
        <v>61</v>
      </c>
      <c r="L130" s="18" t="s">
        <v>62</v>
      </c>
    </row>
    <row r="131" spans="1:12" ht="38.25" x14ac:dyDescent="0.2">
      <c r="A131" s="24">
        <v>37064</v>
      </c>
      <c r="B131" s="18" t="s">
        <v>128</v>
      </c>
      <c r="C131" s="18" t="s">
        <v>54</v>
      </c>
      <c r="D131" s="18" t="s">
        <v>129</v>
      </c>
      <c r="E131" s="18" t="s">
        <v>56</v>
      </c>
      <c r="F131" s="18" t="s">
        <v>57</v>
      </c>
      <c r="G131" s="25" t="s">
        <v>160</v>
      </c>
      <c r="H131" s="18" t="s">
        <v>161</v>
      </c>
      <c r="I131" s="18" t="s">
        <v>60</v>
      </c>
      <c r="J131" s="18" t="s">
        <v>60</v>
      </c>
      <c r="K131" s="18" t="s">
        <v>60</v>
      </c>
      <c r="L131" s="18" t="s">
        <v>62</v>
      </c>
    </row>
    <row r="132" spans="1:12" ht="63.75" x14ac:dyDescent="0.2">
      <c r="A132" s="24">
        <v>37064</v>
      </c>
      <c r="B132" s="18" t="s">
        <v>121</v>
      </c>
      <c r="C132" s="18" t="s">
        <v>54</v>
      </c>
      <c r="D132" s="18" t="s">
        <v>121</v>
      </c>
      <c r="E132" s="18" t="s">
        <v>56</v>
      </c>
      <c r="F132" s="18" t="s">
        <v>57</v>
      </c>
      <c r="G132" s="25" t="s">
        <v>162</v>
      </c>
      <c r="H132" s="25" t="s">
        <v>163</v>
      </c>
      <c r="I132" s="18" t="s">
        <v>60</v>
      </c>
      <c r="J132" s="18" t="s">
        <v>60</v>
      </c>
      <c r="K132" s="18" t="s">
        <v>61</v>
      </c>
      <c r="L132" s="18" t="s">
        <v>62</v>
      </c>
    </row>
    <row r="133" spans="1:12" ht="76.5" x14ac:dyDescent="0.2">
      <c r="A133" s="24">
        <v>37064</v>
      </c>
      <c r="B133" s="25" t="s">
        <v>164</v>
      </c>
      <c r="C133" s="18" t="s">
        <v>117</v>
      </c>
      <c r="D133" s="18" t="s">
        <v>151</v>
      </c>
      <c r="E133" s="18" t="s">
        <v>119</v>
      </c>
      <c r="F133" s="18" t="s">
        <v>92</v>
      </c>
      <c r="G133" s="25" t="s">
        <v>165</v>
      </c>
      <c r="H133" s="18" t="s">
        <v>166</v>
      </c>
      <c r="I133" s="18" t="s">
        <v>60</v>
      </c>
      <c r="J133" s="18" t="s">
        <v>60</v>
      </c>
      <c r="K133" s="18" t="s">
        <v>60</v>
      </c>
      <c r="L133" s="18" t="s">
        <v>62</v>
      </c>
    </row>
    <row r="134" spans="1:12" ht="51" x14ac:dyDescent="0.2">
      <c r="A134" s="24">
        <v>37063</v>
      </c>
      <c r="B134" s="18" t="s">
        <v>167</v>
      </c>
      <c r="C134" s="18" t="s">
        <v>54</v>
      </c>
      <c r="D134" s="18" t="s">
        <v>129</v>
      </c>
      <c r="E134" s="18" t="s">
        <v>56</v>
      </c>
      <c r="F134" s="18" t="s">
        <v>86</v>
      </c>
      <c r="G134" s="25" t="s">
        <v>168</v>
      </c>
      <c r="H134" s="25" t="s">
        <v>169</v>
      </c>
      <c r="I134" s="18" t="s">
        <v>60</v>
      </c>
      <c r="J134" s="18" t="s">
        <v>60</v>
      </c>
      <c r="K134" s="18" t="s">
        <v>60</v>
      </c>
      <c r="L134" s="18" t="s">
        <v>62</v>
      </c>
    </row>
    <row r="135" spans="1:12" ht="38.25" x14ac:dyDescent="0.2">
      <c r="A135" s="24">
        <v>37063</v>
      </c>
      <c r="B135" s="18" t="s">
        <v>121</v>
      </c>
      <c r="C135" s="18" t="s">
        <v>54</v>
      </c>
      <c r="D135" s="18" t="s">
        <v>121</v>
      </c>
      <c r="E135" s="18" t="s">
        <v>56</v>
      </c>
      <c r="F135" s="18" t="s">
        <v>67</v>
      </c>
      <c r="G135" s="25" t="s">
        <v>170</v>
      </c>
      <c r="H135" s="25" t="s">
        <v>171</v>
      </c>
      <c r="I135" s="18" t="s">
        <v>60</v>
      </c>
      <c r="J135" s="18" t="s">
        <v>60</v>
      </c>
      <c r="K135" s="18" t="s">
        <v>60</v>
      </c>
      <c r="L135" s="18" t="s">
        <v>62</v>
      </c>
    </row>
    <row r="136" spans="1:12" ht="38.25" x14ac:dyDescent="0.2">
      <c r="A136" s="24">
        <v>37063</v>
      </c>
      <c r="B136" s="18" t="s">
        <v>172</v>
      </c>
      <c r="C136" s="18" t="s">
        <v>117</v>
      </c>
      <c r="D136" s="18"/>
      <c r="E136" s="18" t="s">
        <v>119</v>
      </c>
      <c r="F136" s="18" t="s">
        <v>86</v>
      </c>
      <c r="G136" s="25" t="s">
        <v>173</v>
      </c>
      <c r="H136" s="25" t="s">
        <v>174</v>
      </c>
      <c r="I136" s="18" t="s">
        <v>61</v>
      </c>
      <c r="J136" s="18" t="s">
        <v>60</v>
      </c>
      <c r="K136" s="18" t="s">
        <v>60</v>
      </c>
      <c r="L136" s="18" t="s">
        <v>62</v>
      </c>
    </row>
    <row r="137" spans="1:12" ht="63.75" x14ac:dyDescent="0.2">
      <c r="A137" s="24">
        <v>37063</v>
      </c>
      <c r="B137" s="18" t="s">
        <v>175</v>
      </c>
      <c r="C137" s="18"/>
      <c r="D137" s="18"/>
      <c r="E137" s="18"/>
      <c r="F137" s="18" t="s">
        <v>86</v>
      </c>
      <c r="G137" s="25" t="s">
        <v>176</v>
      </c>
      <c r="H137" s="25" t="s">
        <v>177</v>
      </c>
      <c r="I137" s="18" t="s">
        <v>61</v>
      </c>
      <c r="J137" s="18" t="s">
        <v>60</v>
      </c>
      <c r="K137" s="18" t="s">
        <v>61</v>
      </c>
      <c r="L137" s="18" t="s">
        <v>62</v>
      </c>
    </row>
    <row r="138" spans="1:12" ht="63.75" x14ac:dyDescent="0.2">
      <c r="A138" s="24">
        <v>37062</v>
      </c>
      <c r="B138" s="18" t="s">
        <v>167</v>
      </c>
      <c r="C138" s="18" t="s">
        <v>54</v>
      </c>
      <c r="D138" s="18" t="s">
        <v>129</v>
      </c>
      <c r="E138" s="18" t="s">
        <v>56</v>
      </c>
      <c r="F138" s="18" t="s">
        <v>57</v>
      </c>
      <c r="G138" s="25" t="s">
        <v>178</v>
      </c>
      <c r="H138" s="25" t="s">
        <v>179</v>
      </c>
      <c r="I138" s="18" t="s">
        <v>60</v>
      </c>
      <c r="J138" s="18" t="s">
        <v>60</v>
      </c>
      <c r="K138" s="18" t="s">
        <v>60</v>
      </c>
      <c r="L138" s="18" t="s">
        <v>62</v>
      </c>
    </row>
    <row r="139" spans="1:12" ht="54.75" customHeight="1" x14ac:dyDescent="0.2">
      <c r="A139" s="24">
        <v>37061</v>
      </c>
      <c r="B139" s="18" t="s">
        <v>121</v>
      </c>
      <c r="C139" s="18" t="s">
        <v>54</v>
      </c>
      <c r="D139" s="18" t="s">
        <v>121</v>
      </c>
      <c r="E139" s="18" t="s">
        <v>56</v>
      </c>
      <c r="F139" s="18" t="s">
        <v>86</v>
      </c>
      <c r="G139" s="25" t="s">
        <v>180</v>
      </c>
      <c r="H139" s="25" t="s">
        <v>181</v>
      </c>
      <c r="I139" s="18" t="s">
        <v>60</v>
      </c>
      <c r="J139" s="18" t="s">
        <v>60</v>
      </c>
      <c r="K139" s="18" t="s">
        <v>60</v>
      </c>
      <c r="L139" s="18" t="s">
        <v>62</v>
      </c>
    </row>
    <row r="140" spans="1:12" ht="51" x14ac:dyDescent="0.2">
      <c r="A140" s="24">
        <v>37060</v>
      </c>
      <c r="B140" s="18" t="s">
        <v>182</v>
      </c>
      <c r="C140" s="18" t="s">
        <v>54</v>
      </c>
      <c r="D140" s="18" t="s">
        <v>129</v>
      </c>
      <c r="E140" s="18" t="s">
        <v>56</v>
      </c>
      <c r="F140" s="18" t="s">
        <v>57</v>
      </c>
      <c r="G140" s="25" t="s">
        <v>183</v>
      </c>
      <c r="H140" s="25" t="s">
        <v>184</v>
      </c>
      <c r="I140" s="18" t="s">
        <v>60</v>
      </c>
      <c r="J140" s="18" t="s">
        <v>60</v>
      </c>
      <c r="K140" s="18" t="s">
        <v>60</v>
      </c>
      <c r="L140" s="18" t="s">
        <v>62</v>
      </c>
    </row>
    <row r="141" spans="1:12" ht="63.75" x14ac:dyDescent="0.2">
      <c r="A141" s="24">
        <v>37057</v>
      </c>
      <c r="B141" s="18" t="s">
        <v>185</v>
      </c>
      <c r="C141" s="18" t="s">
        <v>64</v>
      </c>
      <c r="D141" s="18" t="s">
        <v>186</v>
      </c>
      <c r="E141" s="18"/>
      <c r="F141" s="18" t="s">
        <v>187</v>
      </c>
      <c r="G141" s="25" t="s">
        <v>188</v>
      </c>
      <c r="H141" s="25" t="s">
        <v>189</v>
      </c>
      <c r="I141" s="18" t="s">
        <v>60</v>
      </c>
      <c r="J141" s="18" t="s">
        <v>60</v>
      </c>
      <c r="K141" s="18" t="s">
        <v>60</v>
      </c>
      <c r="L141" s="18" t="s">
        <v>62</v>
      </c>
    </row>
    <row r="142" spans="1:12" ht="54" customHeight="1" x14ac:dyDescent="0.2">
      <c r="A142" s="24">
        <v>37057</v>
      </c>
      <c r="B142" s="18" t="s">
        <v>190</v>
      </c>
      <c r="C142" s="18" t="s">
        <v>54</v>
      </c>
      <c r="D142" s="18" t="s">
        <v>191</v>
      </c>
      <c r="E142" s="18" t="s">
        <v>56</v>
      </c>
      <c r="F142" s="18" t="s">
        <v>57</v>
      </c>
      <c r="G142" s="25" t="s">
        <v>192</v>
      </c>
      <c r="H142" s="25" t="s">
        <v>193</v>
      </c>
      <c r="I142" s="18" t="s">
        <v>60</v>
      </c>
      <c r="J142" s="18" t="s">
        <v>60</v>
      </c>
      <c r="K142" s="18" t="s">
        <v>60</v>
      </c>
      <c r="L142" s="18" t="s">
        <v>62</v>
      </c>
    </row>
    <row r="143" spans="1:12" ht="42" customHeight="1" x14ac:dyDescent="0.2">
      <c r="A143" s="24">
        <v>37057</v>
      </c>
      <c r="B143" s="18" t="s">
        <v>101</v>
      </c>
      <c r="C143" s="18" t="s">
        <v>54</v>
      </c>
      <c r="D143" s="18" t="s">
        <v>191</v>
      </c>
      <c r="E143" s="18" t="s">
        <v>56</v>
      </c>
      <c r="F143" s="18" t="s">
        <v>57</v>
      </c>
      <c r="G143" s="25" t="s">
        <v>194</v>
      </c>
      <c r="H143" s="25" t="s">
        <v>193</v>
      </c>
      <c r="I143" s="18" t="s">
        <v>60</v>
      </c>
      <c r="J143" s="18" t="s">
        <v>60</v>
      </c>
      <c r="K143" s="18" t="s">
        <v>60</v>
      </c>
      <c r="L143" s="18" t="s">
        <v>62</v>
      </c>
    </row>
    <row r="144" spans="1:12" ht="42" customHeight="1" x14ac:dyDescent="0.2">
      <c r="A144" s="24">
        <v>37057</v>
      </c>
      <c r="B144" s="18" t="s">
        <v>195</v>
      </c>
      <c r="C144" s="18"/>
      <c r="D144" s="18" t="s">
        <v>196</v>
      </c>
      <c r="E144" s="18" t="s">
        <v>197</v>
      </c>
      <c r="F144" s="18" t="s">
        <v>81</v>
      </c>
      <c r="G144" s="25" t="s">
        <v>198</v>
      </c>
      <c r="H144" s="25" t="s">
        <v>199</v>
      </c>
      <c r="I144" s="18" t="s">
        <v>60</v>
      </c>
      <c r="J144" s="18" t="s">
        <v>60</v>
      </c>
      <c r="K144" s="18" t="s">
        <v>60</v>
      </c>
      <c r="L144" s="18" t="s">
        <v>62</v>
      </c>
    </row>
    <row r="145" spans="1:12" ht="76.5" x14ac:dyDescent="0.2">
      <c r="A145" s="26">
        <v>37056</v>
      </c>
      <c r="B145" s="18" t="s">
        <v>200</v>
      </c>
      <c r="C145" s="18" t="s">
        <v>54</v>
      </c>
      <c r="D145" s="18" t="s">
        <v>55</v>
      </c>
      <c r="E145" s="18" t="s">
        <v>56</v>
      </c>
      <c r="F145" s="18" t="s">
        <v>201</v>
      </c>
      <c r="G145" s="25" t="s">
        <v>202</v>
      </c>
      <c r="H145" s="25" t="s">
        <v>203</v>
      </c>
      <c r="I145" s="18" t="s">
        <v>61</v>
      </c>
      <c r="J145" s="18" t="s">
        <v>60</v>
      </c>
      <c r="K145" s="18" t="s">
        <v>60</v>
      </c>
      <c r="L145" s="18" t="s">
        <v>62</v>
      </c>
    </row>
    <row r="146" spans="1:12" ht="76.5" x14ac:dyDescent="0.2">
      <c r="A146" s="26">
        <v>37053</v>
      </c>
      <c r="B146" s="18" t="s">
        <v>185</v>
      </c>
      <c r="C146" s="18" t="s">
        <v>64</v>
      </c>
      <c r="D146" s="18" t="s">
        <v>90</v>
      </c>
      <c r="E146" s="18" t="s">
        <v>66</v>
      </c>
      <c r="F146" s="18" t="s">
        <v>204</v>
      </c>
      <c r="G146" s="25" t="s">
        <v>205</v>
      </c>
      <c r="H146" s="25" t="s">
        <v>206</v>
      </c>
      <c r="I146" s="18" t="s">
        <v>60</v>
      </c>
      <c r="J146" s="18" t="s">
        <v>60</v>
      </c>
      <c r="K146" s="18" t="s">
        <v>60</v>
      </c>
      <c r="L146" s="18" t="s">
        <v>62</v>
      </c>
    </row>
    <row r="147" spans="1:12" ht="38.25" x14ac:dyDescent="0.2">
      <c r="A147" s="26">
        <v>37050</v>
      </c>
      <c r="B147" s="18" t="s">
        <v>132</v>
      </c>
      <c r="C147" s="18" t="s">
        <v>54</v>
      </c>
      <c r="D147" s="18" t="s">
        <v>207</v>
      </c>
      <c r="E147" s="18" t="s">
        <v>135</v>
      </c>
      <c r="F147" s="18" t="s">
        <v>81</v>
      </c>
      <c r="G147" s="25" t="s">
        <v>208</v>
      </c>
      <c r="H147" s="25" t="s">
        <v>209</v>
      </c>
      <c r="I147" s="18" t="s">
        <v>60</v>
      </c>
      <c r="J147" s="18" t="s">
        <v>60</v>
      </c>
      <c r="K147" s="18" t="s">
        <v>60</v>
      </c>
      <c r="L147" s="18" t="s">
        <v>62</v>
      </c>
    </row>
    <row r="148" spans="1:12" ht="51" x14ac:dyDescent="0.2">
      <c r="A148" s="26">
        <v>37049</v>
      </c>
      <c r="B148" s="18" t="s">
        <v>128</v>
      </c>
      <c r="C148" s="18" t="s">
        <v>54</v>
      </c>
      <c r="D148" s="18" t="s">
        <v>55</v>
      </c>
      <c r="E148" s="18" t="s">
        <v>56</v>
      </c>
      <c r="F148" s="18" t="s">
        <v>67</v>
      </c>
      <c r="G148" s="25" t="s">
        <v>210</v>
      </c>
      <c r="H148" s="25" t="s">
        <v>211</v>
      </c>
      <c r="I148" s="18" t="s">
        <v>61</v>
      </c>
      <c r="J148" s="18" t="s">
        <v>60</v>
      </c>
      <c r="K148" s="18" t="s">
        <v>60</v>
      </c>
      <c r="L148" s="18" t="s">
        <v>62</v>
      </c>
    </row>
    <row r="149" spans="1:12" ht="38.25" x14ac:dyDescent="0.2">
      <c r="A149" s="26">
        <v>37049</v>
      </c>
      <c r="B149" s="18" t="s">
        <v>55</v>
      </c>
      <c r="C149" s="18" t="s">
        <v>54</v>
      </c>
      <c r="D149" s="18" t="s">
        <v>55</v>
      </c>
      <c r="E149" s="18" t="s">
        <v>56</v>
      </c>
      <c r="F149" s="18" t="s">
        <v>67</v>
      </c>
      <c r="G149" s="25" t="s">
        <v>212</v>
      </c>
      <c r="H149" s="25" t="s">
        <v>213</v>
      </c>
      <c r="I149" s="18" t="s">
        <v>61</v>
      </c>
      <c r="J149" s="18" t="s">
        <v>61</v>
      </c>
      <c r="K149" s="18" t="s">
        <v>61</v>
      </c>
      <c r="L149" s="18" t="s">
        <v>62</v>
      </c>
    </row>
    <row r="150" spans="1:12" ht="102" x14ac:dyDescent="0.2">
      <c r="A150" s="26">
        <v>37046</v>
      </c>
      <c r="B150" s="25" t="s">
        <v>214</v>
      </c>
      <c r="C150" s="27"/>
      <c r="D150" s="25"/>
      <c r="E150" s="28" t="s">
        <v>215</v>
      </c>
      <c r="F150" s="27" t="s">
        <v>86</v>
      </c>
      <c r="G150" s="25" t="s">
        <v>216</v>
      </c>
      <c r="H150" s="25" t="s">
        <v>217</v>
      </c>
      <c r="I150" s="18" t="s">
        <v>61</v>
      </c>
      <c r="J150" s="18" t="s">
        <v>61</v>
      </c>
      <c r="K150" s="18" t="s">
        <v>61</v>
      </c>
      <c r="L150" s="18" t="s">
        <v>62</v>
      </c>
    </row>
    <row r="151" spans="1:12" x14ac:dyDescent="0.2">
      <c r="A151" s="26">
        <v>37043</v>
      </c>
      <c r="B151" s="25" t="s">
        <v>218</v>
      </c>
      <c r="C151" s="27" t="s">
        <v>219</v>
      </c>
      <c r="D151" s="25" t="s">
        <v>220</v>
      </c>
      <c r="E151" s="28" t="s">
        <v>221</v>
      </c>
      <c r="F151" s="27" t="s">
        <v>67</v>
      </c>
      <c r="G151" s="18" t="s">
        <v>222</v>
      </c>
      <c r="H151" s="18" t="s">
        <v>223</v>
      </c>
      <c r="I151" s="18" t="s">
        <v>60</v>
      </c>
      <c r="J151" s="18" t="s">
        <v>61</v>
      </c>
      <c r="K151" s="18" t="s">
        <v>61</v>
      </c>
      <c r="L151" s="18" t="s">
        <v>62</v>
      </c>
    </row>
    <row r="152" spans="1:12" ht="38.25" x14ac:dyDescent="0.2">
      <c r="A152" s="29">
        <v>37043</v>
      </c>
      <c r="B152" s="25" t="s">
        <v>224</v>
      </c>
      <c r="C152" s="27" t="s">
        <v>54</v>
      </c>
      <c r="D152" s="25" t="s">
        <v>224</v>
      </c>
      <c r="E152" s="28" t="s">
        <v>56</v>
      </c>
      <c r="F152" s="27" t="s">
        <v>81</v>
      </c>
      <c r="G152" s="25" t="s">
        <v>225</v>
      </c>
      <c r="H152" s="28"/>
      <c r="I152" s="18" t="s">
        <v>60</v>
      </c>
      <c r="J152" s="18" t="s">
        <v>60</v>
      </c>
      <c r="K152" s="18" t="s">
        <v>60</v>
      </c>
      <c r="L152" s="18" t="s">
        <v>62</v>
      </c>
    </row>
    <row r="153" spans="1:12" ht="51" x14ac:dyDescent="0.2">
      <c r="A153" s="29">
        <v>37043</v>
      </c>
      <c r="B153" s="25" t="s">
        <v>121</v>
      </c>
      <c r="C153" s="27" t="s">
        <v>54</v>
      </c>
      <c r="D153" s="25" t="s">
        <v>121</v>
      </c>
      <c r="E153" s="28" t="s">
        <v>56</v>
      </c>
      <c r="F153" s="27" t="s">
        <v>81</v>
      </c>
      <c r="G153" s="25" t="s">
        <v>226</v>
      </c>
      <c r="H153" s="28" t="s">
        <v>227</v>
      </c>
      <c r="I153" s="18" t="s">
        <v>61</v>
      </c>
      <c r="J153" s="18" t="s">
        <v>60</v>
      </c>
      <c r="K153" s="18" t="s">
        <v>60</v>
      </c>
      <c r="L153" s="18" t="s">
        <v>62</v>
      </c>
    </row>
    <row r="154" spans="1:12" ht="38.25" x14ac:dyDescent="0.2">
      <c r="A154" s="30">
        <v>37040</v>
      </c>
      <c r="B154" s="25" t="s">
        <v>121</v>
      </c>
      <c r="C154" s="27" t="s">
        <v>54</v>
      </c>
      <c r="D154" s="25" t="s">
        <v>121</v>
      </c>
      <c r="E154" s="28" t="s">
        <v>56</v>
      </c>
      <c r="F154" s="27" t="s">
        <v>57</v>
      </c>
      <c r="G154" s="28" t="s">
        <v>228</v>
      </c>
      <c r="H154" s="28" t="s">
        <v>229</v>
      </c>
      <c r="I154" s="27" t="s">
        <v>61</v>
      </c>
      <c r="J154" s="27" t="s">
        <v>61</v>
      </c>
      <c r="K154" s="27" t="s">
        <v>61</v>
      </c>
      <c r="L154" s="27" t="s">
        <v>62</v>
      </c>
    </row>
    <row r="155" spans="1:12" ht="38.25" x14ac:dyDescent="0.2">
      <c r="A155" s="30">
        <v>37035</v>
      </c>
      <c r="B155" s="25" t="s">
        <v>230</v>
      </c>
      <c r="C155" s="27" t="s">
        <v>54</v>
      </c>
      <c r="D155" s="28" t="s">
        <v>231</v>
      </c>
      <c r="E155" s="28" t="s">
        <v>56</v>
      </c>
      <c r="F155" s="27" t="s">
        <v>57</v>
      </c>
      <c r="G155" s="28" t="s">
        <v>232</v>
      </c>
      <c r="H155" s="28" t="s">
        <v>229</v>
      </c>
      <c r="I155" s="27" t="s">
        <v>61</v>
      </c>
      <c r="J155" s="27" t="s">
        <v>60</v>
      </c>
      <c r="K155" s="27" t="s">
        <v>60</v>
      </c>
      <c r="L155" s="27" t="s">
        <v>62</v>
      </c>
    </row>
    <row r="156" spans="1:12" x14ac:dyDescent="0.2">
      <c r="A156" s="30">
        <v>37035</v>
      </c>
      <c r="B156" s="25" t="s">
        <v>55</v>
      </c>
      <c r="C156" s="27" t="s">
        <v>54</v>
      </c>
      <c r="D156" s="25" t="s">
        <v>55</v>
      </c>
      <c r="E156" s="28" t="s">
        <v>56</v>
      </c>
      <c r="F156" s="27" t="s">
        <v>57</v>
      </c>
      <c r="G156" s="28" t="s">
        <v>233</v>
      </c>
      <c r="H156" s="28" t="s">
        <v>234</v>
      </c>
      <c r="I156" s="27"/>
      <c r="J156" s="27"/>
      <c r="K156" s="27"/>
      <c r="L156" s="27" t="s">
        <v>62</v>
      </c>
    </row>
    <row r="157" spans="1:12" ht="51" x14ac:dyDescent="0.2">
      <c r="A157" s="30">
        <v>37033</v>
      </c>
      <c r="B157" s="25" t="s">
        <v>121</v>
      </c>
      <c r="C157" s="27" t="s">
        <v>54</v>
      </c>
      <c r="D157" s="25" t="s">
        <v>121</v>
      </c>
      <c r="E157" s="28" t="s">
        <v>56</v>
      </c>
      <c r="F157" s="27" t="s">
        <v>57</v>
      </c>
      <c r="G157" s="28" t="s">
        <v>235</v>
      </c>
      <c r="H157" s="28" t="s">
        <v>236</v>
      </c>
      <c r="I157" s="27" t="s">
        <v>61</v>
      </c>
      <c r="J157" s="27" t="s">
        <v>61</v>
      </c>
      <c r="K157" s="27" t="s">
        <v>61</v>
      </c>
      <c r="L157" s="27" t="s">
        <v>62</v>
      </c>
    </row>
    <row r="158" spans="1:12" ht="19.5" customHeight="1" x14ac:dyDescent="0.2">
      <c r="A158" s="30">
        <v>37033</v>
      </c>
      <c r="B158" s="25" t="s">
        <v>137</v>
      </c>
      <c r="C158" s="27" t="s">
        <v>54</v>
      </c>
      <c r="D158" s="25" t="s">
        <v>137</v>
      </c>
      <c r="E158" s="28" t="s">
        <v>56</v>
      </c>
      <c r="F158" s="27" t="s">
        <v>67</v>
      </c>
      <c r="G158" s="28" t="s">
        <v>237</v>
      </c>
      <c r="H158" s="28" t="s">
        <v>238</v>
      </c>
      <c r="I158" s="27" t="s">
        <v>60</v>
      </c>
      <c r="J158" s="27" t="s">
        <v>61</v>
      </c>
      <c r="K158" s="27" t="s">
        <v>61</v>
      </c>
      <c r="L158" s="27" t="s">
        <v>62</v>
      </c>
    </row>
    <row r="159" spans="1:12" ht="25.5" x14ac:dyDescent="0.2">
      <c r="A159" s="30">
        <v>37032</v>
      </c>
      <c r="B159" s="25" t="s">
        <v>239</v>
      </c>
      <c r="C159" s="18" t="s">
        <v>64</v>
      </c>
      <c r="D159" s="25" t="s">
        <v>240</v>
      </c>
      <c r="E159" s="28" t="s">
        <v>241</v>
      </c>
      <c r="F159" s="27" t="s">
        <v>57</v>
      </c>
      <c r="G159" s="28" t="s">
        <v>242</v>
      </c>
      <c r="H159" s="28" t="s">
        <v>243</v>
      </c>
      <c r="I159" s="27" t="s">
        <v>61</v>
      </c>
      <c r="J159" s="27" t="s">
        <v>60</v>
      </c>
      <c r="K159" s="27" t="s">
        <v>61</v>
      </c>
      <c r="L159" s="27" t="s">
        <v>62</v>
      </c>
    </row>
    <row r="160" spans="1:12" ht="127.5" x14ac:dyDescent="0.2">
      <c r="A160" s="30">
        <v>37019</v>
      </c>
      <c r="B160" s="25" t="s">
        <v>244</v>
      </c>
      <c r="C160" s="27" t="s">
        <v>54</v>
      </c>
      <c r="D160" s="25" t="s">
        <v>244</v>
      </c>
      <c r="E160" s="28" t="s">
        <v>56</v>
      </c>
      <c r="F160" s="27" t="s">
        <v>57</v>
      </c>
      <c r="G160" s="28" t="s">
        <v>245</v>
      </c>
      <c r="H160" s="28" t="s">
        <v>246</v>
      </c>
      <c r="I160" s="27" t="s">
        <v>60</v>
      </c>
      <c r="J160" s="27" t="s">
        <v>60</v>
      </c>
      <c r="K160" s="27" t="s">
        <v>60</v>
      </c>
      <c r="L160" s="27" t="s">
        <v>62</v>
      </c>
    </row>
    <row r="161" spans="1:12" ht="114.75" x14ac:dyDescent="0.2">
      <c r="A161" s="30">
        <v>37019</v>
      </c>
      <c r="B161" s="25" t="s">
        <v>121</v>
      </c>
      <c r="C161" s="27" t="s">
        <v>54</v>
      </c>
      <c r="D161" s="25" t="s">
        <v>121</v>
      </c>
      <c r="E161" s="28" t="s">
        <v>56</v>
      </c>
      <c r="F161" s="27" t="s">
        <v>57</v>
      </c>
      <c r="G161" s="28" t="s">
        <v>247</v>
      </c>
      <c r="H161" s="28" t="s">
        <v>248</v>
      </c>
      <c r="I161" s="27" t="s">
        <v>61</v>
      </c>
      <c r="J161" s="27" t="s">
        <v>61</v>
      </c>
      <c r="K161" s="27" t="s">
        <v>61</v>
      </c>
      <c r="L161" s="27" t="s">
        <v>62</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249</v>
      </c>
      <c r="B165" s="1" t="s">
        <v>250</v>
      </c>
      <c r="C165" s="4" t="s">
        <v>251</v>
      </c>
      <c r="D165" s="33" t="s">
        <v>252</v>
      </c>
      <c r="E165" s="33" t="s">
        <v>253</v>
      </c>
    </row>
    <row r="166" spans="1:12" x14ac:dyDescent="0.2">
      <c r="A166" s="34" t="s">
        <v>254</v>
      </c>
      <c r="B166" s="35">
        <f t="shared" ref="B166:B174" si="2">C166/$C$175</f>
        <v>0</v>
      </c>
      <c r="C166" s="5"/>
      <c r="D166" s="4">
        <f>33+1+1+1+1+1+8+1+1+1+2+1+2+1+1</f>
        <v>56</v>
      </c>
      <c r="E166" s="36">
        <f t="shared" ref="E166:E173" si="3">(C166/D166)*100</f>
        <v>0</v>
      </c>
    </row>
    <row r="167" spans="1:12" x14ac:dyDescent="0.2">
      <c r="A167" s="34" t="s">
        <v>73</v>
      </c>
      <c r="B167" s="35">
        <f t="shared" si="2"/>
        <v>0.14285714285714285</v>
      </c>
      <c r="C167" s="5">
        <f>'summary 0820'!I25</f>
        <v>2</v>
      </c>
      <c r="D167" s="4">
        <f>540+17+1+1+6+10+1+2+12+2+1+1+1+3+4+3+1+1+1+8+2+1+1+6+1+1</f>
        <v>628</v>
      </c>
      <c r="E167" s="36">
        <f t="shared" si="3"/>
        <v>0.31847133757961787</v>
      </c>
    </row>
    <row r="168" spans="1:12" x14ac:dyDescent="0.2">
      <c r="A168" s="34" t="s">
        <v>54</v>
      </c>
      <c r="B168" s="35">
        <f t="shared" si="2"/>
        <v>0.35714285714285715</v>
      </c>
      <c r="C168" s="5">
        <f>'summary 0820'!I26</f>
        <v>5</v>
      </c>
      <c r="D168" s="4">
        <f>13+1+1+1+16</f>
        <v>32</v>
      </c>
      <c r="E168" s="36">
        <f t="shared" si="3"/>
        <v>15.625</v>
      </c>
    </row>
    <row r="169" spans="1:12" x14ac:dyDescent="0.2">
      <c r="A169" s="34" t="s">
        <v>255</v>
      </c>
      <c r="B169" s="35">
        <f t="shared" si="2"/>
        <v>7.1428571428571425E-2</v>
      </c>
      <c r="C169" s="5">
        <f>'summary 0820'!I27</f>
        <v>1</v>
      </c>
      <c r="D169" s="4">
        <f>36+1+1</f>
        <v>38</v>
      </c>
      <c r="E169" s="36">
        <f t="shared" si="3"/>
        <v>2.6315789473684208</v>
      </c>
    </row>
    <row r="170" spans="1:12" x14ac:dyDescent="0.2">
      <c r="A170" s="34" t="s">
        <v>256</v>
      </c>
      <c r="B170" s="35">
        <f t="shared" si="2"/>
        <v>0.21428571428571427</v>
      </c>
      <c r="C170" s="5">
        <f>'summary 0820'!I28</f>
        <v>3</v>
      </c>
      <c r="D170" s="4">
        <f>288+2+13+2+5+56+59+14+2+3+3</f>
        <v>447</v>
      </c>
      <c r="E170" s="36">
        <f t="shared" si="3"/>
        <v>0.67114093959731547</v>
      </c>
    </row>
    <row r="171" spans="1:12" x14ac:dyDescent="0.2">
      <c r="A171" s="34" t="s">
        <v>257</v>
      </c>
      <c r="B171" s="35">
        <f t="shared" si="2"/>
        <v>0</v>
      </c>
      <c r="C171" s="5"/>
      <c r="D171" s="4">
        <f>132+2+1+2+7+3+4</f>
        <v>151</v>
      </c>
      <c r="E171" s="36">
        <f t="shared" si="3"/>
        <v>0</v>
      </c>
    </row>
    <row r="172" spans="1:12" x14ac:dyDescent="0.2">
      <c r="A172" s="34" t="s">
        <v>117</v>
      </c>
      <c r="B172" s="35">
        <f t="shared" si="2"/>
        <v>7.1428571428571425E-2</v>
      </c>
      <c r="C172" s="5">
        <f>'summary 0820'!I30</f>
        <v>1</v>
      </c>
      <c r="D172" s="4">
        <v>9</v>
      </c>
      <c r="E172" s="36">
        <f t="shared" si="3"/>
        <v>11.111111111111111</v>
      </c>
    </row>
    <row r="173" spans="1:12" x14ac:dyDescent="0.2">
      <c r="A173" s="34" t="s">
        <v>219</v>
      </c>
      <c r="B173" s="35">
        <f t="shared" si="2"/>
        <v>0.14285714285714285</v>
      </c>
      <c r="C173" s="5">
        <f>'summary 0820'!I31</f>
        <v>2</v>
      </c>
      <c r="D173" s="4">
        <f>10+5+2</f>
        <v>17</v>
      </c>
      <c r="E173" s="36">
        <f t="shared" si="3"/>
        <v>11.76470588235294</v>
      </c>
    </row>
    <row r="174" spans="1:12" x14ac:dyDescent="0.2">
      <c r="A174" s="37" t="s">
        <v>258</v>
      </c>
      <c r="B174" s="35">
        <f t="shared" si="2"/>
        <v>0</v>
      </c>
      <c r="C174" s="5"/>
    </row>
    <row r="175" spans="1:12" x14ac:dyDescent="0.2">
      <c r="A175" s="37" t="s">
        <v>259</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260</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4</f>
        <v>4</v>
      </c>
    </row>
    <row r="13" spans="1:11" x14ac:dyDescent="0.2">
      <c r="A13" s="6" t="s">
        <v>57</v>
      </c>
      <c r="B13" s="7"/>
      <c r="C13" s="7" t="s">
        <v>265</v>
      </c>
      <c r="D13" s="7"/>
      <c r="E13" s="7"/>
      <c r="F13" s="7"/>
      <c r="G13" s="7"/>
      <c r="H13" s="7"/>
      <c r="I13" s="7"/>
      <c r="J13" s="7"/>
      <c r="K13" s="7">
        <f>3</f>
        <v>3</v>
      </c>
    </row>
    <row r="14" spans="1:11" x14ac:dyDescent="0.2">
      <c r="A14" s="6" t="s">
        <v>187</v>
      </c>
      <c r="B14" s="7"/>
      <c r="C14" s="7" t="s">
        <v>29</v>
      </c>
      <c r="D14" s="7"/>
      <c r="E14" s="7"/>
      <c r="F14" s="7"/>
      <c r="G14" s="7"/>
      <c r="H14" s="7"/>
      <c r="I14" s="7"/>
      <c r="J14" s="7"/>
      <c r="K14" s="7"/>
    </row>
    <row r="15" spans="1:11" x14ac:dyDescent="0.2">
      <c r="A15" s="6" t="s">
        <v>67</v>
      </c>
      <c r="B15" s="7"/>
      <c r="C15" s="7" t="s">
        <v>30</v>
      </c>
      <c r="D15" s="7"/>
      <c r="E15" s="7"/>
      <c r="F15" s="7"/>
      <c r="G15" s="7"/>
      <c r="H15" s="7"/>
      <c r="I15" s="7"/>
      <c r="J15" s="7"/>
      <c r="K15" s="7"/>
    </row>
    <row r="16" spans="1:11" x14ac:dyDescent="0.2">
      <c r="A16" s="6" t="s">
        <v>266</v>
      </c>
      <c r="B16" s="7"/>
      <c r="C16" s="7" t="s">
        <v>31</v>
      </c>
      <c r="D16" s="7"/>
      <c r="E16" s="7"/>
      <c r="F16" s="7"/>
      <c r="G16" s="7"/>
      <c r="H16" s="7"/>
      <c r="I16" s="7"/>
      <c r="J16" s="7"/>
      <c r="K16" s="7">
        <f>2+1</f>
        <v>3</v>
      </c>
    </row>
    <row r="17" spans="1:11" x14ac:dyDescent="0.2">
      <c r="A17" s="6" t="s">
        <v>86</v>
      </c>
      <c r="B17" s="7"/>
      <c r="C17" s="7" t="s">
        <v>32</v>
      </c>
      <c r="D17" s="7"/>
      <c r="E17" s="7"/>
      <c r="F17" s="7"/>
      <c r="G17" s="7"/>
      <c r="H17" s="7"/>
      <c r="I17" s="7"/>
      <c r="J17" s="7"/>
      <c r="K17" s="7">
        <f>3</f>
        <v>3</v>
      </c>
    </row>
    <row r="18" spans="1:11" x14ac:dyDescent="0.2">
      <c r="A18" s="6" t="s">
        <v>92</v>
      </c>
      <c r="B18" s="7"/>
      <c r="C18" s="7" t="s">
        <v>33</v>
      </c>
      <c r="D18" s="7"/>
      <c r="E18" s="7"/>
      <c r="F18" s="7"/>
      <c r="G18" s="7"/>
      <c r="H18" s="7"/>
      <c r="I18" s="7"/>
      <c r="J18" s="7"/>
      <c r="K18" s="47">
        <v>1</v>
      </c>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5"/>
      <c r="J24" s="31"/>
      <c r="K24" s="31"/>
    </row>
    <row r="25" spans="1:11" x14ac:dyDescent="0.2">
      <c r="A25" s="29" t="s">
        <v>73</v>
      </c>
      <c r="B25" s="17"/>
      <c r="C25" s="17"/>
      <c r="D25" s="32"/>
      <c r="E25" s="31"/>
      <c r="F25" s="32"/>
      <c r="G25" s="32"/>
      <c r="H25" s="31"/>
      <c r="I25" s="5">
        <f>1+1</f>
        <v>2</v>
      </c>
      <c r="J25" s="31"/>
      <c r="K25" s="49"/>
    </row>
    <row r="26" spans="1:11" x14ac:dyDescent="0.2">
      <c r="A26" s="29" t="s">
        <v>54</v>
      </c>
      <c r="B26" s="17"/>
      <c r="C26" s="17"/>
      <c r="D26" s="32"/>
      <c r="E26" s="31"/>
      <c r="F26" s="32"/>
      <c r="G26" s="32"/>
      <c r="H26" s="31"/>
      <c r="I26" s="5">
        <f>5</f>
        <v>5</v>
      </c>
      <c r="J26" s="31"/>
      <c r="K26" s="32"/>
    </row>
    <row r="27" spans="1:11" x14ac:dyDescent="0.2">
      <c r="A27" s="29" t="s">
        <v>255</v>
      </c>
      <c r="B27" s="17"/>
      <c r="C27" s="17"/>
      <c r="D27" s="32"/>
      <c r="E27" s="31"/>
      <c r="F27" s="32"/>
      <c r="G27" s="32"/>
      <c r="H27" s="31"/>
      <c r="I27" s="5">
        <f>1</f>
        <v>1</v>
      </c>
      <c r="J27" s="31"/>
      <c r="K27" s="31"/>
    </row>
    <row r="28" spans="1:11" x14ac:dyDescent="0.2">
      <c r="A28" s="29" t="s">
        <v>256</v>
      </c>
      <c r="B28" s="17"/>
      <c r="C28" s="17"/>
      <c r="D28" s="32"/>
      <c r="E28" s="31"/>
      <c r="F28" s="32"/>
      <c r="G28" s="32"/>
      <c r="H28" s="31"/>
      <c r="I28" s="5">
        <f>2+1</f>
        <v>3</v>
      </c>
      <c r="J28" s="31"/>
      <c r="K28" s="31"/>
    </row>
    <row r="29" spans="1:11" x14ac:dyDescent="0.2">
      <c r="A29" s="29" t="s">
        <v>257</v>
      </c>
      <c r="B29" s="17"/>
      <c r="C29" s="17"/>
      <c r="D29" s="32"/>
      <c r="E29" s="31"/>
      <c r="F29" s="32"/>
      <c r="G29" s="32"/>
      <c r="H29" s="31"/>
      <c r="I29" s="5"/>
      <c r="J29" s="31"/>
      <c r="K29" s="32"/>
    </row>
    <row r="30" spans="1:11" x14ac:dyDescent="0.2">
      <c r="A30" s="29" t="s">
        <v>117</v>
      </c>
      <c r="B30" s="17"/>
      <c r="C30" s="17"/>
      <c r="D30" s="32"/>
      <c r="E30" s="31"/>
      <c r="F30" s="32"/>
      <c r="G30" s="32"/>
      <c r="H30" s="31"/>
      <c r="I30" s="5">
        <f>1</f>
        <v>1</v>
      </c>
      <c r="J30" s="31"/>
      <c r="K30" s="31"/>
    </row>
    <row r="31" spans="1:11" x14ac:dyDescent="0.2">
      <c r="A31" s="29" t="s">
        <v>219</v>
      </c>
      <c r="B31" s="17"/>
      <c r="C31" s="17"/>
      <c r="D31" s="32"/>
      <c r="E31" s="31"/>
      <c r="F31" s="32"/>
      <c r="G31" s="32"/>
      <c r="H31" s="31"/>
      <c r="I31" s="5">
        <f>1+1</f>
        <v>2</v>
      </c>
      <c r="J31" s="31"/>
      <c r="K31" s="31"/>
    </row>
    <row r="32" spans="1:11" ht="13.5" thickBot="1" x14ac:dyDescent="0.25">
      <c r="A32" s="50" t="s">
        <v>270</v>
      </c>
      <c r="I32" s="5"/>
      <c r="K32" s="51"/>
    </row>
    <row r="33" spans="1:11" ht="13.5" thickTop="1" x14ac:dyDescent="0.2">
      <c r="A33" s="52" t="s">
        <v>261</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332</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v>2</v>
      </c>
    </row>
    <row r="11" spans="1:11" x14ac:dyDescent="0.2">
      <c r="A11" s="6" t="s">
        <v>264</v>
      </c>
      <c r="B11" s="7"/>
      <c r="C11" s="7" t="s">
        <v>26</v>
      </c>
      <c r="D11" s="7"/>
      <c r="E11" s="7"/>
      <c r="F11" s="7"/>
      <c r="G11" s="7"/>
      <c r="H11" s="7"/>
      <c r="I11" s="7"/>
      <c r="J11" s="7"/>
      <c r="K11" s="7">
        <v>1</v>
      </c>
    </row>
    <row r="12" spans="1:11" x14ac:dyDescent="0.2">
      <c r="A12" s="6" t="s">
        <v>81</v>
      </c>
      <c r="B12" s="7"/>
      <c r="C12" s="7" t="s">
        <v>27</v>
      </c>
      <c r="D12" s="7"/>
      <c r="E12" s="7"/>
      <c r="F12" s="7"/>
      <c r="G12" s="7"/>
      <c r="H12" s="7"/>
      <c r="I12" s="7"/>
      <c r="J12" s="7"/>
      <c r="K12" s="7">
        <f>1+3</f>
        <v>4</v>
      </c>
    </row>
    <row r="13" spans="1:11" x14ac:dyDescent="0.2">
      <c r="A13" s="6" t="s">
        <v>57</v>
      </c>
      <c r="B13" s="7"/>
      <c r="C13" s="7" t="s">
        <v>265</v>
      </c>
      <c r="D13" s="7"/>
      <c r="E13" s="7"/>
      <c r="F13" s="7"/>
      <c r="G13" s="7"/>
      <c r="H13" s="7"/>
      <c r="I13" s="7"/>
      <c r="J13" s="7"/>
      <c r="K13" s="7">
        <v>4</v>
      </c>
    </row>
    <row r="14" spans="1:11" x14ac:dyDescent="0.2">
      <c r="A14" s="6" t="s">
        <v>187</v>
      </c>
      <c r="B14" s="7"/>
      <c r="C14" s="7" t="s">
        <v>29</v>
      </c>
      <c r="D14" s="7"/>
      <c r="E14" s="7"/>
      <c r="F14" s="7"/>
      <c r="G14" s="7"/>
      <c r="H14" s="7"/>
      <c r="I14" s="7"/>
      <c r="J14" s="7"/>
      <c r="K14" s="7"/>
    </row>
    <row r="15" spans="1:11" x14ac:dyDescent="0.2">
      <c r="A15" s="6" t="s">
        <v>67</v>
      </c>
      <c r="B15" s="7"/>
      <c r="C15" s="7" t="s">
        <v>30</v>
      </c>
      <c r="D15" s="7"/>
      <c r="E15" s="7"/>
      <c r="F15" s="7"/>
      <c r="G15" s="7"/>
      <c r="H15" s="7"/>
      <c r="I15" s="7"/>
      <c r="J15" s="7"/>
      <c r="K15" s="7"/>
    </row>
    <row r="16" spans="1:11" x14ac:dyDescent="0.2">
      <c r="A16" s="6" t="s">
        <v>266</v>
      </c>
      <c r="B16" s="7"/>
      <c r="C16" s="7" t="s">
        <v>31</v>
      </c>
      <c r="D16" s="7"/>
      <c r="E16" s="7"/>
      <c r="F16" s="7"/>
      <c r="G16" s="7"/>
      <c r="H16" s="7"/>
      <c r="I16" s="7"/>
      <c r="J16" s="7"/>
      <c r="K16" s="7"/>
    </row>
    <row r="17" spans="1:11" x14ac:dyDescent="0.2">
      <c r="A17" s="6" t="s">
        <v>86</v>
      </c>
      <c r="B17" s="7"/>
      <c r="C17" s="7" t="s">
        <v>32</v>
      </c>
      <c r="D17" s="7"/>
      <c r="E17" s="7"/>
      <c r="F17" s="7"/>
      <c r="G17" s="7"/>
      <c r="H17" s="7"/>
      <c r="I17" s="7"/>
      <c r="J17" s="7"/>
      <c r="K17" s="7">
        <v>3</v>
      </c>
    </row>
    <row r="18" spans="1:11" x14ac:dyDescent="0.2">
      <c r="A18" s="6" t="s">
        <v>92</v>
      </c>
      <c r="B18" s="7"/>
      <c r="C18" s="7" t="s">
        <v>33</v>
      </c>
      <c r="D18" s="7"/>
      <c r="E18" s="7"/>
      <c r="F18" s="7"/>
      <c r="G18" s="7"/>
      <c r="H18" s="7"/>
      <c r="I18" s="7"/>
      <c r="J18" s="7"/>
      <c r="K18" s="47"/>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6">
        <f>1+1</f>
        <v>2</v>
      </c>
      <c r="J24" s="31"/>
      <c r="K24" s="31"/>
    </row>
    <row r="25" spans="1:11" x14ac:dyDescent="0.2">
      <c r="A25" s="29" t="s">
        <v>73</v>
      </c>
      <c r="B25" s="17"/>
      <c r="C25" s="17"/>
      <c r="D25" s="32"/>
      <c r="E25" s="31"/>
      <c r="F25" s="32"/>
      <c r="G25" s="32"/>
      <c r="H25" s="31"/>
      <c r="I25" s="6"/>
      <c r="J25" s="31"/>
      <c r="K25" s="49"/>
    </row>
    <row r="26" spans="1:11" x14ac:dyDescent="0.2">
      <c r="A26" s="29" t="s">
        <v>54</v>
      </c>
      <c r="B26" s="17"/>
      <c r="C26" s="17"/>
      <c r="D26" s="32"/>
      <c r="E26" s="31"/>
      <c r="F26" s="32"/>
      <c r="G26" s="32"/>
      <c r="H26" s="31"/>
      <c r="I26" s="6">
        <v>8</v>
      </c>
      <c r="J26" s="31"/>
      <c r="K26" s="32"/>
    </row>
    <row r="27" spans="1:11" x14ac:dyDescent="0.2">
      <c r="A27" s="29" t="s">
        <v>255</v>
      </c>
      <c r="B27" s="17"/>
      <c r="C27" s="17"/>
      <c r="D27" s="32"/>
      <c r="E27" s="31"/>
      <c r="F27" s="32"/>
      <c r="G27" s="32"/>
      <c r="H27" s="31"/>
      <c r="I27" s="6"/>
      <c r="J27" s="31"/>
      <c r="K27" s="31"/>
    </row>
    <row r="28" spans="1:11" x14ac:dyDescent="0.2">
      <c r="A28" s="29" t="s">
        <v>256</v>
      </c>
      <c r="B28" s="17"/>
      <c r="C28" s="17"/>
      <c r="D28" s="32"/>
      <c r="E28" s="31"/>
      <c r="F28" s="32"/>
      <c r="G28" s="32"/>
      <c r="H28" s="31"/>
      <c r="I28" s="6">
        <f>1+1</f>
        <v>2</v>
      </c>
      <c r="J28" s="31"/>
      <c r="K28" s="31"/>
    </row>
    <row r="29" spans="1:11" x14ac:dyDescent="0.2">
      <c r="A29" s="29" t="s">
        <v>257</v>
      </c>
      <c r="B29" s="17"/>
      <c r="C29" s="17"/>
      <c r="D29" s="32"/>
      <c r="E29" s="31"/>
      <c r="F29" s="32"/>
      <c r="G29" s="32"/>
      <c r="H29" s="31"/>
      <c r="I29" s="6">
        <f>1</f>
        <v>1</v>
      </c>
      <c r="J29" s="31"/>
      <c r="K29" s="32"/>
    </row>
    <row r="30" spans="1:11" x14ac:dyDescent="0.2">
      <c r="A30" s="29" t="s">
        <v>117</v>
      </c>
      <c r="B30" s="17"/>
      <c r="C30" s="17"/>
      <c r="D30" s="32"/>
      <c r="E30" s="31"/>
      <c r="F30" s="32"/>
      <c r="G30" s="32"/>
      <c r="H30" s="31"/>
      <c r="I30" s="6"/>
      <c r="J30" s="31"/>
      <c r="K30" s="31"/>
    </row>
    <row r="31" spans="1:11" x14ac:dyDescent="0.2">
      <c r="A31" s="29" t="s">
        <v>219</v>
      </c>
      <c r="B31" s="17"/>
      <c r="C31" s="17"/>
      <c r="D31" s="32"/>
      <c r="E31" s="31"/>
      <c r="F31" s="32"/>
      <c r="G31" s="32"/>
      <c r="H31" s="31"/>
      <c r="I31" s="6"/>
      <c r="J31" s="31"/>
      <c r="K31" s="31"/>
    </row>
    <row r="32" spans="1:11" ht="13.5" thickBot="1" x14ac:dyDescent="0.25">
      <c r="A32" s="50" t="s">
        <v>270</v>
      </c>
      <c r="I32" s="5">
        <v>1</v>
      </c>
      <c r="K32" s="51"/>
    </row>
    <row r="33" spans="1:11" ht="13.5" thickTop="1" x14ac:dyDescent="0.2">
      <c r="A33" s="52" t="s">
        <v>261</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c r="AC1" s="1" t="s">
        <v>375</v>
      </c>
      <c r="AD1" s="1" t="s">
        <v>429</v>
      </c>
    </row>
    <row r="2" spans="1:31" x14ac:dyDescent="0.2">
      <c r="A2" s="2" t="s">
        <v>25</v>
      </c>
      <c r="B2" s="3"/>
      <c r="H2" s="4">
        <f>1+1</f>
        <v>2</v>
      </c>
      <c r="J2" s="4">
        <f>1</f>
        <v>1</v>
      </c>
      <c r="K2" s="3"/>
      <c r="L2" s="5"/>
      <c r="M2" s="3"/>
      <c r="N2" s="3"/>
      <c r="P2" s="4">
        <v>1</v>
      </c>
      <c r="AC2" s="4">
        <f>'summary 0910'!K10</f>
        <v>1</v>
      </c>
      <c r="AD2" s="4">
        <f>'summary 0917'!K10</f>
        <v>2</v>
      </c>
    </row>
    <row r="3" spans="1:31" x14ac:dyDescent="0.2">
      <c r="A3" s="2" t="s">
        <v>26</v>
      </c>
      <c r="B3" s="5"/>
      <c r="K3" s="5"/>
      <c r="L3" s="5"/>
      <c r="M3" s="5"/>
      <c r="N3" s="6">
        <v>1</v>
      </c>
      <c r="P3" s="4">
        <v>1</v>
      </c>
      <c r="R3" s="4">
        <f>'[6]summary 0625'!K11</f>
        <v>2</v>
      </c>
      <c r="T3" s="4">
        <f>'[6]summary 0709'!K10</f>
        <v>1</v>
      </c>
    </row>
    <row r="4" spans="1:31"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row>
    <row r="5" spans="1:31"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row>
    <row r="6" spans="1:31"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1"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1"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1"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row>
    <row r="10" spans="1:31"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1"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254</v>
      </c>
      <c r="Y15" s="4">
        <f>[7]Aug!$U$24+[7]Aug!$U$9</f>
        <v>3</v>
      </c>
      <c r="Z15" s="4">
        <f>[7]Aug!$AB$27</f>
        <v>1</v>
      </c>
      <c r="AB15" s="4">
        <f>3</f>
        <v>3</v>
      </c>
      <c r="AC15" s="4">
        <f>2</f>
        <v>2</v>
      </c>
      <c r="AD15" s="4">
        <v>3</v>
      </c>
      <c r="AE15" s="4" t="s">
        <v>254</v>
      </c>
    </row>
    <row r="16" spans="1:31" x14ac:dyDescent="0.2">
      <c r="A16" s="4" t="s">
        <v>73</v>
      </c>
      <c r="X16" s="4">
        <f>[7]Aug!$N$22+[7]Aug!$N$20+[7]Aug!$N$7+[7]Aug!$N$8</f>
        <v>14</v>
      </c>
      <c r="Y16" s="4">
        <f>[7]Aug!$U$20+[7]Aug!$U$22+[7]Aug!$U$16</f>
        <v>3</v>
      </c>
      <c r="Z16" s="4">
        <f>[7]Aug!$AB$22+[7]Aug!$AB$7+[7]Aug!$AB$8</f>
        <v>8</v>
      </c>
      <c r="AA16" s="4">
        <f>[7]Aug!$AI$16+1</f>
        <v>2</v>
      </c>
      <c r="AB16" s="4">
        <f>1+1+5+2</f>
        <v>9</v>
      </c>
      <c r="AC16" s="4">
        <f>1+4+12</f>
        <v>17</v>
      </c>
      <c r="AD16" s="4">
        <v>57</v>
      </c>
      <c r="AE16" s="4" t="s">
        <v>73</v>
      </c>
    </row>
    <row r="17" spans="1:31" x14ac:dyDescent="0.2">
      <c r="A17" s="4" t="s">
        <v>219</v>
      </c>
      <c r="AE17" s="4" t="s">
        <v>219</v>
      </c>
    </row>
    <row r="18" spans="1:31" x14ac:dyDescent="0.2">
      <c r="A18" s="4" t="s">
        <v>54</v>
      </c>
      <c r="AE18" s="4" t="s">
        <v>54</v>
      </c>
    </row>
    <row r="19" spans="1:31" x14ac:dyDescent="0.2">
      <c r="A19" s="4" t="s">
        <v>117</v>
      </c>
      <c r="AE19" s="4" t="s">
        <v>117</v>
      </c>
    </row>
    <row r="20" spans="1:31" x14ac:dyDescent="0.2">
      <c r="A20" s="4" t="s">
        <v>336</v>
      </c>
      <c r="X20" s="4">
        <f>[7]Aug!$N$21+[7]Aug!$N$15</f>
        <v>6</v>
      </c>
      <c r="Y20" s="4">
        <f>[7]Aug!$U$26+[7]Aug!$U$21</f>
        <v>7</v>
      </c>
      <c r="Z20" s="4">
        <f>[7]Aug!$AB$26+[7]Aug!$AB$21</f>
        <v>3</v>
      </c>
      <c r="AA20" s="4">
        <f>[7]Aug!$AI$26+[7]Aug!$AI$21</f>
        <v>11</v>
      </c>
      <c r="AB20" s="4">
        <f>1</f>
        <v>1</v>
      </c>
      <c r="AC20" s="4">
        <f>14+3</f>
        <v>17</v>
      </c>
      <c r="AD20" s="4">
        <v>6</v>
      </c>
      <c r="AE20" s="4" t="s">
        <v>336</v>
      </c>
    </row>
    <row r="22" spans="1:31" x14ac:dyDescent="0.2">
      <c r="A22" s="4" t="s">
        <v>333</v>
      </c>
      <c r="X22" s="4">
        <f t="shared" ref="X22:AD22" si="2">SUM(X15:X20)</f>
        <v>20</v>
      </c>
      <c r="Y22" s="4">
        <f t="shared" si="2"/>
        <v>13</v>
      </c>
      <c r="Z22" s="4">
        <f t="shared" si="2"/>
        <v>12</v>
      </c>
      <c r="AA22" s="4">
        <f t="shared" si="2"/>
        <v>13</v>
      </c>
      <c r="AB22" s="4">
        <f t="shared" si="2"/>
        <v>13</v>
      </c>
      <c r="AC22" s="4">
        <f t="shared" si="2"/>
        <v>36</v>
      </c>
      <c r="AD22" s="4">
        <f t="shared" si="2"/>
        <v>66</v>
      </c>
      <c r="AE22" s="4" t="s">
        <v>337</v>
      </c>
    </row>
    <row r="24" spans="1:31" x14ac:dyDescent="0.2">
      <c r="A24" s="4" t="s">
        <v>334</v>
      </c>
      <c r="AE24" s="4" t="s">
        <v>334</v>
      </c>
    </row>
    <row r="111" spans="1:12" x14ac:dyDescent="0.2">
      <c r="A111" s="10" t="s">
        <v>331</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36</v>
      </c>
      <c r="B113" s="11"/>
      <c r="C113" s="11"/>
      <c r="D113" s="11"/>
      <c r="E113" s="11"/>
      <c r="F113" s="12"/>
      <c r="G113" s="11"/>
      <c r="H113" s="11"/>
      <c r="I113" s="12"/>
      <c r="J113" s="12"/>
      <c r="K113" s="12"/>
      <c r="L113" s="11"/>
    </row>
    <row r="114" spans="1:12" x14ac:dyDescent="0.2">
      <c r="A114" s="11" t="s">
        <v>271</v>
      </c>
      <c r="B114" s="11"/>
      <c r="C114" s="11"/>
      <c r="D114" s="11"/>
      <c r="E114" s="11"/>
      <c r="F114" s="12"/>
      <c r="G114" s="11"/>
      <c r="H114" s="11"/>
      <c r="I114" s="12"/>
      <c r="J114" s="12"/>
      <c r="K114" s="12"/>
      <c r="L114" s="11"/>
    </row>
    <row r="115" spans="1:12" x14ac:dyDescent="0.2">
      <c r="A115" s="11" t="s">
        <v>272</v>
      </c>
      <c r="B115" s="11"/>
      <c r="C115" s="11"/>
      <c r="D115" s="11"/>
      <c r="E115" s="11"/>
      <c r="F115" s="12"/>
      <c r="G115" s="11"/>
      <c r="H115" s="11"/>
      <c r="I115" s="12"/>
      <c r="J115" s="12"/>
      <c r="K115" s="12"/>
      <c r="L115" s="11"/>
    </row>
    <row r="116" spans="1:12" x14ac:dyDescent="0.2">
      <c r="A116" s="11" t="s">
        <v>273</v>
      </c>
      <c r="B116" s="11"/>
      <c r="C116" s="11"/>
      <c r="D116" s="11"/>
      <c r="E116" s="11"/>
      <c r="F116" s="12"/>
      <c r="G116" s="11"/>
      <c r="H116" s="11"/>
      <c r="I116" s="12"/>
      <c r="J116" s="12"/>
      <c r="K116" s="12"/>
      <c r="L116" s="11"/>
    </row>
    <row r="117" spans="1:12" x14ac:dyDescent="0.2">
      <c r="A117" s="11" t="s">
        <v>274</v>
      </c>
      <c r="B117" s="11"/>
      <c r="C117" s="11"/>
      <c r="D117" s="11"/>
      <c r="E117" s="11"/>
      <c r="F117" s="12"/>
      <c r="G117" s="11"/>
      <c r="H117" s="11"/>
      <c r="I117" s="12"/>
      <c r="J117" s="12"/>
      <c r="K117" s="12"/>
      <c r="L117" s="11"/>
    </row>
    <row r="118" spans="1:12" x14ac:dyDescent="0.2">
      <c r="A118" s="11" t="s">
        <v>275</v>
      </c>
      <c r="B118" s="11"/>
      <c r="C118" s="11"/>
      <c r="D118" s="11"/>
      <c r="E118" s="11"/>
      <c r="F118" s="12"/>
      <c r="G118" s="11"/>
      <c r="H118" s="11"/>
      <c r="I118" s="12"/>
      <c r="J118" s="12"/>
      <c r="K118" s="12"/>
      <c r="L118" s="11"/>
    </row>
    <row r="119" spans="1:12" x14ac:dyDescent="0.2">
      <c r="A119" s="11" t="s">
        <v>276</v>
      </c>
      <c r="B119" s="11"/>
      <c r="C119" s="11"/>
      <c r="D119" s="11"/>
      <c r="E119" s="11"/>
      <c r="F119" s="12"/>
      <c r="G119" s="11"/>
      <c r="H119" s="11"/>
      <c r="I119" s="12"/>
      <c r="J119" s="12"/>
      <c r="K119" s="12"/>
      <c r="L119" s="11"/>
    </row>
    <row r="120" spans="1:12" x14ac:dyDescent="0.2">
      <c r="A120" s="11" t="s">
        <v>277</v>
      </c>
      <c r="B120" s="11"/>
      <c r="C120" s="11"/>
      <c r="D120" s="11"/>
      <c r="E120" s="11"/>
      <c r="F120" s="12"/>
      <c r="G120" s="11"/>
      <c r="H120" s="11"/>
      <c r="I120" s="12"/>
      <c r="J120" s="12"/>
      <c r="K120" s="12"/>
      <c r="L120" s="11"/>
    </row>
    <row r="121" spans="1:12" x14ac:dyDescent="0.2">
      <c r="A121" s="11" t="s">
        <v>278</v>
      </c>
      <c r="B121" s="11"/>
      <c r="C121" s="11"/>
      <c r="D121" s="11"/>
      <c r="E121" s="11"/>
      <c r="F121" s="12"/>
      <c r="G121" s="11"/>
      <c r="H121" s="11"/>
      <c r="I121" s="12"/>
      <c r="J121" s="12"/>
      <c r="K121" s="12"/>
      <c r="L121" s="11"/>
    </row>
    <row r="122" spans="1:12" x14ac:dyDescent="0.2">
      <c r="A122" s="11" t="s">
        <v>279</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37</v>
      </c>
      <c r="F124" s="14"/>
      <c r="G124" s="14"/>
      <c r="H124" s="14"/>
      <c r="I124" s="14" t="s">
        <v>38</v>
      </c>
      <c r="J124" s="14" t="s">
        <v>39</v>
      </c>
      <c r="K124" s="14" t="s">
        <v>40</v>
      </c>
      <c r="L124" s="14" t="s">
        <v>41</v>
      </c>
    </row>
    <row r="125" spans="1:12" x14ac:dyDescent="0.2">
      <c r="A125" s="14" t="s">
        <v>42</v>
      </c>
      <c r="B125" s="14" t="s">
        <v>43</v>
      </c>
      <c r="C125" s="14" t="s">
        <v>44</v>
      </c>
      <c r="D125" s="14" t="s">
        <v>45</v>
      </c>
      <c r="E125" s="14" t="s">
        <v>46</v>
      </c>
      <c r="F125" s="14" t="s">
        <v>36</v>
      </c>
      <c r="G125" s="14" t="s">
        <v>47</v>
      </c>
      <c r="H125" s="14" t="s">
        <v>48</v>
      </c>
      <c r="I125" s="14" t="s">
        <v>49</v>
      </c>
      <c r="J125" s="14" t="s">
        <v>50</v>
      </c>
      <c r="K125" s="14" t="s">
        <v>51</v>
      </c>
      <c r="L125" s="14" t="s">
        <v>52</v>
      </c>
    </row>
    <row r="126" spans="1:12" x14ac:dyDescent="0.2">
      <c r="A126" s="14"/>
      <c r="B126" s="14"/>
      <c r="C126" s="14"/>
      <c r="D126" s="14"/>
      <c r="E126" s="14"/>
      <c r="F126" s="14"/>
      <c r="G126" s="14"/>
      <c r="H126" s="14"/>
      <c r="I126" s="14"/>
      <c r="J126" s="14"/>
      <c r="K126" s="14"/>
      <c r="L126" s="14"/>
    </row>
    <row r="127" spans="1:12" ht="25.5" x14ac:dyDescent="0.2">
      <c r="A127" s="24">
        <v>37155</v>
      </c>
      <c r="B127" s="18" t="s">
        <v>304</v>
      </c>
      <c r="C127" s="18" t="s">
        <v>54</v>
      </c>
      <c r="D127" s="18" t="s">
        <v>139</v>
      </c>
      <c r="E127" s="18" t="s">
        <v>305</v>
      </c>
      <c r="F127" s="18" t="s">
        <v>86</v>
      </c>
      <c r="G127" s="17" t="s">
        <v>306</v>
      </c>
      <c r="H127" s="17"/>
      <c r="I127" s="18" t="s">
        <v>61</v>
      </c>
      <c r="J127" s="18" t="s">
        <v>60</v>
      </c>
      <c r="K127" s="18" t="s">
        <v>61</v>
      </c>
      <c r="L127" s="18" t="s">
        <v>282</v>
      </c>
    </row>
    <row r="128" spans="1:12" ht="63.75" x14ac:dyDescent="0.2">
      <c r="A128" s="24">
        <v>37155</v>
      </c>
      <c r="B128" s="18" t="s">
        <v>403</v>
      </c>
      <c r="C128" s="18" t="s">
        <v>54</v>
      </c>
      <c r="D128" s="18" t="s">
        <v>55</v>
      </c>
      <c r="E128" s="18" t="s">
        <v>56</v>
      </c>
      <c r="F128" s="18" t="s">
        <v>57</v>
      </c>
      <c r="G128" s="17" t="s">
        <v>404</v>
      </c>
      <c r="H128" s="18"/>
      <c r="I128" s="18" t="s">
        <v>60</v>
      </c>
      <c r="J128" s="18" t="s">
        <v>60</v>
      </c>
      <c r="K128" s="18" t="s">
        <v>61</v>
      </c>
      <c r="L128" s="18" t="s">
        <v>282</v>
      </c>
    </row>
    <row r="129" spans="1:25" ht="38.25" x14ac:dyDescent="0.2">
      <c r="A129" s="24">
        <v>37155</v>
      </c>
      <c r="B129" s="18" t="s">
        <v>405</v>
      </c>
      <c r="C129" s="18" t="s">
        <v>54</v>
      </c>
      <c r="D129" s="18" t="s">
        <v>55</v>
      </c>
      <c r="E129" s="18" t="s">
        <v>56</v>
      </c>
      <c r="F129" s="18" t="s">
        <v>57</v>
      </c>
      <c r="G129" s="17" t="s">
        <v>406</v>
      </c>
      <c r="H129" s="18"/>
      <c r="I129" s="18" t="s">
        <v>60</v>
      </c>
      <c r="J129" s="18" t="s">
        <v>60</v>
      </c>
      <c r="K129" s="18" t="s">
        <v>61</v>
      </c>
      <c r="L129" s="18" t="s">
        <v>282</v>
      </c>
    </row>
    <row r="130" spans="1:25" ht="210" customHeight="1" x14ac:dyDescent="0.2">
      <c r="A130" s="24">
        <v>37155</v>
      </c>
      <c r="B130" s="17" t="s">
        <v>407</v>
      </c>
      <c r="C130" s="18" t="s">
        <v>73</v>
      </c>
      <c r="D130" s="18" t="s">
        <v>74</v>
      </c>
      <c r="E130" s="18" t="s">
        <v>408</v>
      </c>
      <c r="F130" s="18" t="s">
        <v>81</v>
      </c>
      <c r="G130" s="17" t="s">
        <v>355</v>
      </c>
      <c r="H130" s="18"/>
      <c r="I130" s="18" t="s">
        <v>60</v>
      </c>
      <c r="J130" s="18" t="s">
        <v>60</v>
      </c>
      <c r="K130" s="18" t="s">
        <v>60</v>
      </c>
      <c r="L130" s="18" t="s">
        <v>282</v>
      </c>
    </row>
    <row r="131" spans="1:25" ht="24.75" customHeight="1" x14ac:dyDescent="0.2">
      <c r="A131" s="24">
        <v>37154</v>
      </c>
      <c r="B131" s="18" t="s">
        <v>409</v>
      </c>
      <c r="C131" s="18" t="s">
        <v>54</v>
      </c>
      <c r="D131" s="18" t="s">
        <v>137</v>
      </c>
      <c r="E131" s="18" t="s">
        <v>56</v>
      </c>
      <c r="F131" s="18" t="s">
        <v>92</v>
      </c>
      <c r="G131" s="17" t="s">
        <v>410</v>
      </c>
      <c r="H131" s="18"/>
      <c r="I131" s="18" t="s">
        <v>60</v>
      </c>
      <c r="J131" s="18" t="s">
        <v>60</v>
      </c>
      <c r="K131" s="18" t="s">
        <v>61</v>
      </c>
      <c r="L131" s="18" t="s">
        <v>282</v>
      </c>
    </row>
    <row r="132" spans="1:25" ht="38.25" x14ac:dyDescent="0.2">
      <c r="A132" s="24">
        <v>37154</v>
      </c>
      <c r="B132" s="18" t="s">
        <v>121</v>
      </c>
      <c r="C132" s="18" t="s">
        <v>54</v>
      </c>
      <c r="D132" s="18" t="s">
        <v>121</v>
      </c>
      <c r="E132" s="18" t="s">
        <v>56</v>
      </c>
      <c r="F132" s="18" t="s">
        <v>201</v>
      </c>
      <c r="G132" s="17" t="s">
        <v>411</v>
      </c>
      <c r="H132" s="18"/>
      <c r="I132" s="18" t="s">
        <v>60</v>
      </c>
      <c r="J132" s="18" t="s">
        <v>60</v>
      </c>
      <c r="K132" s="18" t="s">
        <v>61</v>
      </c>
      <c r="L132" s="18" t="s">
        <v>282</v>
      </c>
      <c r="M132" s="22"/>
      <c r="N132" s="22"/>
      <c r="O132" s="22"/>
      <c r="P132" s="22"/>
      <c r="Q132" s="22"/>
      <c r="R132" s="22"/>
      <c r="S132" s="22"/>
      <c r="T132" s="22"/>
      <c r="U132" s="22"/>
      <c r="V132" s="22"/>
      <c r="W132" s="22"/>
      <c r="X132" s="22"/>
      <c r="Y132" s="22"/>
    </row>
    <row r="133" spans="1:25" ht="51" x14ac:dyDescent="0.2">
      <c r="A133" s="24">
        <v>37154</v>
      </c>
      <c r="B133" s="17" t="s">
        <v>412</v>
      </c>
      <c r="C133" s="18" t="s">
        <v>54</v>
      </c>
      <c r="D133" s="18" t="s">
        <v>55</v>
      </c>
      <c r="E133" s="18" t="s">
        <v>56</v>
      </c>
      <c r="F133" s="18" t="s">
        <v>57</v>
      </c>
      <c r="G133" s="17" t="s">
        <v>413</v>
      </c>
      <c r="H133" s="18"/>
      <c r="I133" s="18" t="s">
        <v>60</v>
      </c>
      <c r="J133" s="18" t="s">
        <v>60</v>
      </c>
      <c r="K133" s="18" t="s">
        <v>61</v>
      </c>
      <c r="L133" s="18" t="s">
        <v>282</v>
      </c>
      <c r="M133" s="22"/>
      <c r="N133" s="22"/>
      <c r="O133" s="22"/>
      <c r="P133" s="22"/>
      <c r="Q133" s="22"/>
      <c r="R133" s="22"/>
      <c r="S133" s="22"/>
      <c r="T133" s="22"/>
      <c r="U133" s="22"/>
      <c r="V133" s="22"/>
      <c r="W133" s="22"/>
      <c r="X133" s="22"/>
      <c r="Y133" s="22"/>
    </row>
    <row r="134" spans="1:25" ht="51" x14ac:dyDescent="0.2">
      <c r="A134" s="24">
        <v>37153</v>
      </c>
      <c r="B134" s="18" t="s">
        <v>414</v>
      </c>
      <c r="C134" s="18" t="s">
        <v>54</v>
      </c>
      <c r="D134" s="18" t="s">
        <v>55</v>
      </c>
      <c r="E134" s="18" t="s">
        <v>56</v>
      </c>
      <c r="F134" s="18" t="s">
        <v>57</v>
      </c>
      <c r="G134" s="17" t="s">
        <v>415</v>
      </c>
      <c r="H134" s="18"/>
      <c r="I134" s="18" t="s">
        <v>60</v>
      </c>
      <c r="J134" s="18" t="s">
        <v>60</v>
      </c>
      <c r="K134" s="18" t="s">
        <v>61</v>
      </c>
      <c r="L134" s="18" t="s">
        <v>282</v>
      </c>
      <c r="M134" s="22"/>
      <c r="N134" s="22"/>
      <c r="O134" s="22"/>
      <c r="P134" s="22"/>
      <c r="Q134" s="22"/>
      <c r="R134" s="22"/>
      <c r="S134" s="22"/>
      <c r="T134" s="22"/>
      <c r="U134" s="22"/>
      <c r="V134" s="22"/>
      <c r="W134" s="22"/>
      <c r="X134" s="22"/>
      <c r="Y134" s="22"/>
    </row>
    <row r="135" spans="1:25" ht="55.5" customHeight="1" x14ac:dyDescent="0.2">
      <c r="A135" s="24">
        <v>37153</v>
      </c>
      <c r="B135" s="18" t="s">
        <v>244</v>
      </c>
      <c r="C135" s="18" t="s">
        <v>54</v>
      </c>
      <c r="D135" s="18" t="s">
        <v>244</v>
      </c>
      <c r="E135" s="18" t="s">
        <v>56</v>
      </c>
      <c r="F135" s="18" t="s">
        <v>57</v>
      </c>
      <c r="G135" s="17" t="s">
        <v>416</v>
      </c>
      <c r="H135" s="18"/>
      <c r="I135" s="18" t="s">
        <v>60</v>
      </c>
      <c r="J135" s="18" t="s">
        <v>60</v>
      </c>
      <c r="K135" s="18" t="s">
        <v>61</v>
      </c>
      <c r="L135" s="18" t="s">
        <v>282</v>
      </c>
      <c r="M135" s="22"/>
      <c r="N135" s="22"/>
      <c r="O135" s="22"/>
      <c r="P135" s="22"/>
      <c r="Q135" s="22"/>
      <c r="R135" s="22"/>
      <c r="S135" s="22"/>
      <c r="T135" s="22"/>
      <c r="U135" s="22"/>
      <c r="V135" s="22"/>
      <c r="W135" s="22"/>
      <c r="X135" s="22"/>
      <c r="Y135" s="22"/>
    </row>
    <row r="136" spans="1:25" ht="63.75" x14ac:dyDescent="0.2">
      <c r="A136" s="24">
        <v>37152</v>
      </c>
      <c r="B136" s="18" t="s">
        <v>417</v>
      </c>
      <c r="C136" s="18" t="s">
        <v>64</v>
      </c>
      <c r="D136" s="18" t="s">
        <v>418</v>
      </c>
      <c r="E136" s="18" t="s">
        <v>66</v>
      </c>
      <c r="F136" s="18" t="s">
        <v>81</v>
      </c>
      <c r="G136" s="17" t="s">
        <v>419</v>
      </c>
      <c r="H136" s="18"/>
      <c r="I136" s="18" t="s">
        <v>61</v>
      </c>
      <c r="J136" s="18" t="s">
        <v>61</v>
      </c>
      <c r="K136" s="18" t="s">
        <v>60</v>
      </c>
      <c r="L136" s="18" t="s">
        <v>282</v>
      </c>
      <c r="M136" s="22"/>
      <c r="N136" s="22"/>
      <c r="O136" s="22"/>
      <c r="P136" s="22"/>
      <c r="Q136" s="22"/>
      <c r="R136" s="22"/>
      <c r="S136" s="22"/>
      <c r="T136" s="22"/>
      <c r="U136" s="22"/>
      <c r="V136" s="22"/>
      <c r="W136" s="22"/>
      <c r="X136" s="22"/>
      <c r="Y136" s="22"/>
    </row>
    <row r="137" spans="1:25" x14ac:dyDescent="0.2">
      <c r="A137" s="24">
        <v>37152</v>
      </c>
      <c r="B137" s="18" t="s">
        <v>420</v>
      </c>
      <c r="C137" s="18" t="s">
        <v>73</v>
      </c>
      <c r="D137" s="18" t="s">
        <v>74</v>
      </c>
      <c r="E137" s="18" t="s">
        <v>75</v>
      </c>
      <c r="F137" s="18" t="s">
        <v>81</v>
      </c>
      <c r="G137" s="17" t="s">
        <v>421</v>
      </c>
      <c r="H137" s="18"/>
      <c r="I137" s="18" t="s">
        <v>60</v>
      </c>
      <c r="J137" s="18" t="s">
        <v>60</v>
      </c>
      <c r="K137" s="18" t="s">
        <v>60</v>
      </c>
      <c r="L137" s="18" t="s">
        <v>282</v>
      </c>
      <c r="M137" s="22"/>
      <c r="N137" s="22"/>
      <c r="O137" s="22"/>
      <c r="P137" s="22"/>
      <c r="Q137" s="22"/>
      <c r="R137" s="22"/>
      <c r="S137" s="22"/>
      <c r="T137" s="22"/>
      <c r="U137" s="22"/>
      <c r="V137" s="22"/>
      <c r="W137" s="22"/>
      <c r="X137" s="22"/>
      <c r="Y137" s="22"/>
    </row>
    <row r="138" spans="1:25" x14ac:dyDescent="0.2">
      <c r="A138" s="24">
        <v>37152</v>
      </c>
      <c r="B138" s="18" t="s">
        <v>422</v>
      </c>
      <c r="C138" s="18" t="s">
        <v>73</v>
      </c>
      <c r="D138" s="18" t="s">
        <v>423</v>
      </c>
      <c r="E138" s="18"/>
      <c r="F138" s="18" t="s">
        <v>81</v>
      </c>
      <c r="G138" s="17" t="s">
        <v>424</v>
      </c>
      <c r="H138" s="18"/>
      <c r="I138" s="18" t="s">
        <v>60</v>
      </c>
      <c r="J138" s="18" t="s">
        <v>60</v>
      </c>
      <c r="K138" s="18" t="s">
        <v>60</v>
      </c>
      <c r="L138" s="18" t="s">
        <v>282</v>
      </c>
      <c r="M138" s="22"/>
      <c r="N138" s="22"/>
      <c r="O138" s="22"/>
      <c r="P138" s="22"/>
      <c r="Q138" s="22"/>
      <c r="R138" s="22"/>
      <c r="S138" s="22"/>
      <c r="T138" s="22"/>
      <c r="U138" s="22"/>
      <c r="V138" s="22"/>
      <c r="W138" s="22"/>
      <c r="X138" s="22"/>
      <c r="Y138" s="22"/>
    </row>
    <row r="139" spans="1:25" ht="25.5" x14ac:dyDescent="0.2">
      <c r="A139" s="24">
        <v>37152</v>
      </c>
      <c r="B139" s="17" t="s">
        <v>425</v>
      </c>
      <c r="C139" s="18" t="s">
        <v>73</v>
      </c>
      <c r="D139" s="18"/>
      <c r="E139" s="18" t="s">
        <v>75</v>
      </c>
      <c r="F139" s="18" t="s">
        <v>201</v>
      </c>
      <c r="G139" s="17" t="s">
        <v>426</v>
      </c>
      <c r="H139" s="18"/>
      <c r="I139" s="18" t="s">
        <v>61</v>
      </c>
      <c r="J139" s="18" t="s">
        <v>60</v>
      </c>
      <c r="K139" s="18" t="s">
        <v>61</v>
      </c>
      <c r="L139" s="18" t="s">
        <v>282</v>
      </c>
      <c r="M139" s="22"/>
      <c r="N139" s="22"/>
      <c r="O139" s="22"/>
      <c r="P139" s="22"/>
      <c r="Q139" s="22"/>
      <c r="R139" s="22"/>
      <c r="S139" s="22"/>
      <c r="T139" s="22"/>
      <c r="U139" s="22"/>
      <c r="V139" s="22"/>
      <c r="W139" s="22"/>
      <c r="X139" s="22"/>
      <c r="Y139" s="22"/>
    </row>
    <row r="140" spans="1:25" ht="25.5" x14ac:dyDescent="0.2">
      <c r="A140" s="24">
        <v>37151</v>
      </c>
      <c r="B140" s="18" t="s">
        <v>344</v>
      </c>
      <c r="C140" s="18" t="s">
        <v>73</v>
      </c>
      <c r="D140" s="18" t="s">
        <v>74</v>
      </c>
      <c r="E140" s="18" t="s">
        <v>75</v>
      </c>
      <c r="F140" s="18" t="s">
        <v>81</v>
      </c>
      <c r="G140" s="17" t="s">
        <v>370</v>
      </c>
      <c r="H140" s="18"/>
      <c r="I140" s="18" t="s">
        <v>60</v>
      </c>
      <c r="J140" s="18" t="s">
        <v>60</v>
      </c>
      <c r="K140" s="18" t="s">
        <v>61</v>
      </c>
      <c r="L140" s="18" t="s">
        <v>282</v>
      </c>
      <c r="M140" s="22"/>
      <c r="N140" s="22"/>
      <c r="O140" s="22"/>
      <c r="P140" s="22"/>
      <c r="Q140" s="22"/>
      <c r="R140" s="22"/>
      <c r="S140" s="22"/>
      <c r="T140" s="22"/>
      <c r="U140" s="22"/>
      <c r="V140" s="22"/>
      <c r="W140" s="22"/>
      <c r="X140" s="22"/>
      <c r="Y140" s="22"/>
    </row>
    <row r="141" spans="1:25" ht="25.5" x14ac:dyDescent="0.2">
      <c r="A141" s="24">
        <v>37151</v>
      </c>
      <c r="B141" s="18" t="s">
        <v>312</v>
      </c>
      <c r="C141" s="18" t="s">
        <v>54</v>
      </c>
      <c r="D141" s="18"/>
      <c r="E141" s="18" t="s">
        <v>56</v>
      </c>
      <c r="F141" s="18" t="s">
        <v>81</v>
      </c>
      <c r="G141" s="17" t="s">
        <v>427</v>
      </c>
      <c r="H141" s="18"/>
      <c r="I141" s="18" t="s">
        <v>61</v>
      </c>
      <c r="J141" s="18" t="s">
        <v>60</v>
      </c>
      <c r="K141" s="18" t="s">
        <v>61</v>
      </c>
      <c r="L141" s="18" t="s">
        <v>282</v>
      </c>
      <c r="M141" s="22"/>
      <c r="N141" s="22"/>
      <c r="O141" s="22"/>
      <c r="P141" s="22"/>
      <c r="Q141" s="22"/>
      <c r="R141" s="22"/>
      <c r="S141" s="22"/>
      <c r="T141" s="22"/>
      <c r="U141" s="22"/>
      <c r="V141" s="22"/>
      <c r="W141" s="22"/>
      <c r="X141" s="22"/>
      <c r="Y141" s="22"/>
    </row>
    <row r="142" spans="1:25" ht="38.25" x14ac:dyDescent="0.2">
      <c r="A142" s="24">
        <v>37151</v>
      </c>
      <c r="B142" s="18" t="s">
        <v>244</v>
      </c>
      <c r="C142" s="18" t="s">
        <v>54</v>
      </c>
      <c r="D142" s="18" t="s">
        <v>244</v>
      </c>
      <c r="E142" s="18" t="s">
        <v>56</v>
      </c>
      <c r="F142" s="18" t="s">
        <v>57</v>
      </c>
      <c r="G142" s="17" t="s">
        <v>428</v>
      </c>
      <c r="H142" s="18"/>
      <c r="I142" s="18" t="s">
        <v>60</v>
      </c>
      <c r="J142" s="18" t="s">
        <v>60</v>
      </c>
      <c r="K142" s="18" t="s">
        <v>61</v>
      </c>
      <c r="L142" s="18" t="s">
        <v>282</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249</v>
      </c>
      <c r="B187" s="1" t="s">
        <v>250</v>
      </c>
      <c r="C187" s="4" t="s">
        <v>251</v>
      </c>
      <c r="D187" s="33" t="s">
        <v>252</v>
      </c>
      <c r="E187" s="33" t="s">
        <v>253</v>
      </c>
    </row>
    <row r="188" spans="1:12" x14ac:dyDescent="0.2">
      <c r="A188" s="34" t="s">
        <v>254</v>
      </c>
      <c r="B188" s="35">
        <f t="shared" ref="B188:B196" si="3">C188/$C$197</f>
        <v>0</v>
      </c>
      <c r="C188" s="5">
        <f>'summary 0917'!I24</f>
        <v>0</v>
      </c>
      <c r="D188" s="4">
        <f>33+1+1+1+1+1+8+1+1+1+2+1+2+1+1+1+2+3</f>
        <v>62</v>
      </c>
      <c r="E188" s="36">
        <f t="shared" ref="E188:E195" si="4">(C188/D188)*100</f>
        <v>0</v>
      </c>
    </row>
    <row r="189" spans="1:12" x14ac:dyDescent="0.2">
      <c r="A189" s="34" t="s">
        <v>73</v>
      </c>
      <c r="B189" s="35">
        <f t="shared" si="3"/>
        <v>0.3125</v>
      </c>
      <c r="C189" s="5">
        <f>'summary 0917'!I25</f>
        <v>5</v>
      </c>
      <c r="D189" s="4">
        <f>540+17+1+1+6+10+1+2+12+2+1+1+1+3+4+3+1+1+1+8+2+1+1+6+1+1+2+1+2+1+4+1+1+1+12+4+57</f>
        <v>714</v>
      </c>
      <c r="E189" s="36">
        <f t="shared" si="4"/>
        <v>0.70028011204481799</v>
      </c>
    </row>
    <row r="190" spans="1:12" x14ac:dyDescent="0.2">
      <c r="A190" s="34" t="s">
        <v>54</v>
      </c>
      <c r="B190" s="35">
        <f t="shared" si="3"/>
        <v>0.625</v>
      </c>
      <c r="C190" s="5">
        <f>'summary 0917'!I26</f>
        <v>10</v>
      </c>
      <c r="D190" s="4">
        <f>13+1+1+1+16+10</f>
        <v>42</v>
      </c>
      <c r="E190" s="36">
        <f t="shared" si="4"/>
        <v>23.809523809523807</v>
      </c>
    </row>
    <row r="191" spans="1:12" x14ac:dyDescent="0.2">
      <c r="A191" s="34" t="s">
        <v>255</v>
      </c>
      <c r="B191" s="35">
        <f t="shared" si="3"/>
        <v>0</v>
      </c>
      <c r="C191" s="5">
        <f>'summary 0917'!I27</f>
        <v>0</v>
      </c>
      <c r="D191" s="4">
        <f>36+1+1+2</f>
        <v>40</v>
      </c>
      <c r="E191" s="36">
        <f t="shared" si="4"/>
        <v>0</v>
      </c>
    </row>
    <row r="192" spans="1:12" x14ac:dyDescent="0.2">
      <c r="A192" s="34" t="s">
        <v>256</v>
      </c>
      <c r="B192" s="35">
        <f t="shared" si="3"/>
        <v>0</v>
      </c>
      <c r="C192" s="5">
        <f>'summary 0917'!I28</f>
        <v>0</v>
      </c>
      <c r="D192" s="4">
        <f>288+2+13+2+5+56+59+14+2+3+3+1+4+14</f>
        <v>466</v>
      </c>
      <c r="E192" s="36">
        <f t="shared" si="4"/>
        <v>0</v>
      </c>
    </row>
    <row r="193" spans="1:5" x14ac:dyDescent="0.2">
      <c r="A193" s="34" t="s">
        <v>257</v>
      </c>
      <c r="B193" s="35">
        <f t="shared" si="3"/>
        <v>6.25E-2</v>
      </c>
      <c r="C193" s="5">
        <f>'summary 0917'!I29</f>
        <v>1</v>
      </c>
      <c r="D193" s="4">
        <f>132+2+1+2+7+3+4+2+7+1+3+4</f>
        <v>168</v>
      </c>
      <c r="E193" s="36">
        <f t="shared" si="4"/>
        <v>0.59523809523809523</v>
      </c>
    </row>
    <row r="194" spans="1:5" x14ac:dyDescent="0.2">
      <c r="A194" s="34" t="s">
        <v>117</v>
      </c>
      <c r="B194" s="35">
        <f t="shared" si="3"/>
        <v>0</v>
      </c>
      <c r="C194" s="5">
        <f>'summary 0917'!I30</f>
        <v>0</v>
      </c>
      <c r="D194" s="4">
        <v>9</v>
      </c>
      <c r="E194" s="36">
        <f t="shared" si="4"/>
        <v>0</v>
      </c>
    </row>
    <row r="195" spans="1:5" x14ac:dyDescent="0.2">
      <c r="A195" s="34" t="s">
        <v>219</v>
      </c>
      <c r="B195" s="35">
        <f t="shared" si="3"/>
        <v>0</v>
      </c>
      <c r="C195" s="5">
        <f>'summary 0917'!I31</f>
        <v>0</v>
      </c>
      <c r="D195" s="4">
        <f>10+5+2</f>
        <v>17</v>
      </c>
      <c r="E195" s="36">
        <f t="shared" si="4"/>
        <v>0</v>
      </c>
    </row>
    <row r="196" spans="1:5" x14ac:dyDescent="0.2">
      <c r="A196" s="37" t="s">
        <v>258</v>
      </c>
      <c r="B196" s="35">
        <f t="shared" si="3"/>
        <v>0</v>
      </c>
      <c r="C196" s="5">
        <f>'summary 0917'!I32</f>
        <v>0</v>
      </c>
    </row>
    <row r="197" spans="1:5" x14ac:dyDescent="0.2">
      <c r="A197" s="37" t="s">
        <v>259</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332</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f>2</f>
        <v>2</v>
      </c>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6</f>
        <v>6</v>
      </c>
    </row>
    <row r="13" spans="1:11" x14ac:dyDescent="0.2">
      <c r="A13" s="6" t="s">
        <v>57</v>
      </c>
      <c r="B13" s="7"/>
      <c r="C13" s="7" t="s">
        <v>265</v>
      </c>
      <c r="D13" s="7"/>
      <c r="E13" s="7"/>
      <c r="F13" s="7"/>
      <c r="G13" s="7"/>
      <c r="H13" s="7"/>
      <c r="I13" s="7"/>
      <c r="J13" s="7"/>
      <c r="K13" s="7">
        <f>6</f>
        <v>6</v>
      </c>
    </row>
    <row r="14" spans="1:11" x14ac:dyDescent="0.2">
      <c r="A14" s="6" t="s">
        <v>187</v>
      </c>
      <c r="B14" s="7"/>
      <c r="C14" s="7" t="s">
        <v>29</v>
      </c>
      <c r="D14" s="7"/>
      <c r="E14" s="7"/>
      <c r="F14" s="7"/>
      <c r="G14" s="7"/>
      <c r="H14" s="7"/>
      <c r="I14" s="7"/>
      <c r="J14" s="7"/>
      <c r="K14" s="7"/>
    </row>
    <row r="15" spans="1:11" x14ac:dyDescent="0.2">
      <c r="A15" s="6" t="s">
        <v>67</v>
      </c>
      <c r="B15" s="7"/>
      <c r="C15" s="7" t="s">
        <v>30</v>
      </c>
      <c r="D15" s="7"/>
      <c r="E15" s="7"/>
      <c r="F15" s="7"/>
      <c r="G15" s="7"/>
      <c r="H15" s="7"/>
      <c r="I15" s="7"/>
      <c r="J15" s="7"/>
      <c r="K15" s="7"/>
    </row>
    <row r="16" spans="1:11" x14ac:dyDescent="0.2">
      <c r="A16" s="6" t="s">
        <v>266</v>
      </c>
      <c r="B16" s="7"/>
      <c r="C16" s="7" t="s">
        <v>31</v>
      </c>
      <c r="D16" s="7"/>
      <c r="E16" s="7"/>
      <c r="F16" s="7"/>
      <c r="G16" s="7"/>
      <c r="H16" s="7"/>
      <c r="I16" s="7"/>
      <c r="J16" s="7"/>
      <c r="K16" s="7"/>
    </row>
    <row r="17" spans="1:11" x14ac:dyDescent="0.2">
      <c r="A17" s="6" t="s">
        <v>86</v>
      </c>
      <c r="B17" s="7"/>
      <c r="C17" s="7" t="s">
        <v>32</v>
      </c>
      <c r="D17" s="7"/>
      <c r="E17" s="7"/>
      <c r="F17" s="7"/>
      <c r="G17" s="7"/>
      <c r="H17" s="7"/>
      <c r="I17" s="7"/>
      <c r="J17" s="7"/>
      <c r="K17" s="7">
        <f>1</f>
        <v>1</v>
      </c>
    </row>
    <row r="18" spans="1:11" x14ac:dyDescent="0.2">
      <c r="A18" s="6" t="s">
        <v>92</v>
      </c>
      <c r="B18" s="7"/>
      <c r="C18" s="7" t="s">
        <v>33</v>
      </c>
      <c r="D18" s="7"/>
      <c r="E18" s="7"/>
      <c r="F18" s="7"/>
      <c r="G18" s="7"/>
      <c r="H18" s="7"/>
      <c r="I18" s="7"/>
      <c r="J18" s="7"/>
      <c r="K18" s="47">
        <f>1</f>
        <v>1</v>
      </c>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6"/>
      <c r="J24" s="31"/>
      <c r="K24" s="31"/>
    </row>
    <row r="25" spans="1:11" x14ac:dyDescent="0.2">
      <c r="A25" s="29" t="s">
        <v>73</v>
      </c>
      <c r="B25" s="17"/>
      <c r="C25" s="17"/>
      <c r="D25" s="32"/>
      <c r="E25" s="31"/>
      <c r="F25" s="32"/>
      <c r="G25" s="32"/>
      <c r="H25" s="31"/>
      <c r="I25" s="6">
        <f>1+1+1+1+1</f>
        <v>5</v>
      </c>
      <c r="J25" s="31"/>
      <c r="K25" s="49"/>
    </row>
    <row r="26" spans="1:11" x14ac:dyDescent="0.2">
      <c r="A26" s="29" t="s">
        <v>54</v>
      </c>
      <c r="B26" s="17"/>
      <c r="C26" s="17"/>
      <c r="D26" s="32"/>
      <c r="E26" s="31"/>
      <c r="F26" s="32"/>
      <c r="G26" s="32"/>
      <c r="H26" s="31"/>
      <c r="I26" s="6">
        <f>1+1+1+1+1+1+1+1+1+1</f>
        <v>10</v>
      </c>
      <c r="J26" s="31"/>
      <c r="K26" s="32"/>
    </row>
    <row r="27" spans="1:11" x14ac:dyDescent="0.2">
      <c r="A27" s="29" t="s">
        <v>255</v>
      </c>
      <c r="B27" s="17"/>
      <c r="C27" s="17"/>
      <c r="D27" s="32"/>
      <c r="E27" s="31"/>
      <c r="F27" s="32"/>
      <c r="G27" s="32"/>
      <c r="H27" s="31"/>
      <c r="I27" s="6"/>
      <c r="J27" s="31"/>
      <c r="K27" s="31"/>
    </row>
    <row r="28" spans="1:11" x14ac:dyDescent="0.2">
      <c r="A28" s="29" t="s">
        <v>256</v>
      </c>
      <c r="B28" s="17"/>
      <c r="C28" s="17"/>
      <c r="D28" s="32"/>
      <c r="E28" s="31"/>
      <c r="F28" s="32"/>
      <c r="G28" s="32"/>
      <c r="H28" s="31"/>
      <c r="I28" s="6"/>
      <c r="J28" s="31"/>
      <c r="K28" s="31"/>
    </row>
    <row r="29" spans="1:11" x14ac:dyDescent="0.2">
      <c r="A29" s="29" t="s">
        <v>257</v>
      </c>
      <c r="B29" s="17"/>
      <c r="C29" s="17"/>
      <c r="D29" s="32"/>
      <c r="E29" s="31"/>
      <c r="F29" s="32"/>
      <c r="G29" s="32"/>
      <c r="H29" s="31"/>
      <c r="I29" s="6">
        <f>1</f>
        <v>1</v>
      </c>
      <c r="J29" s="31"/>
      <c r="K29" s="32"/>
    </row>
    <row r="30" spans="1:11" x14ac:dyDescent="0.2">
      <c r="A30" s="29" t="s">
        <v>117</v>
      </c>
      <c r="B30" s="17"/>
      <c r="C30" s="17"/>
      <c r="D30" s="32"/>
      <c r="E30" s="31"/>
      <c r="F30" s="32"/>
      <c r="G30" s="32"/>
      <c r="H30" s="31"/>
      <c r="I30" s="6"/>
      <c r="J30" s="31"/>
      <c r="K30" s="31"/>
    </row>
    <row r="31" spans="1:11" x14ac:dyDescent="0.2">
      <c r="A31" s="29" t="s">
        <v>219</v>
      </c>
      <c r="B31" s="17"/>
      <c r="C31" s="17"/>
      <c r="D31" s="32"/>
      <c r="E31" s="31"/>
      <c r="F31" s="32"/>
      <c r="G31" s="32"/>
      <c r="H31" s="31"/>
      <c r="I31" s="6"/>
      <c r="J31" s="31"/>
      <c r="K31" s="31"/>
    </row>
    <row r="32" spans="1:11" ht="13.5" thickBot="1" x14ac:dyDescent="0.25">
      <c r="A32" s="50" t="s">
        <v>270</v>
      </c>
      <c r="I32" s="5"/>
      <c r="K32" s="51"/>
    </row>
    <row r="33" spans="1:11" ht="13.5" thickTop="1" x14ac:dyDescent="0.2">
      <c r="A33" s="52" t="s">
        <v>261</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c r="AC1" s="1" t="s">
        <v>375</v>
      </c>
    </row>
    <row r="2" spans="1:30" x14ac:dyDescent="0.2">
      <c r="A2" s="2" t="s">
        <v>25</v>
      </c>
      <c r="B2" s="3"/>
      <c r="H2" s="4">
        <f>1+1</f>
        <v>2</v>
      </c>
      <c r="J2" s="4">
        <f>1</f>
        <v>1</v>
      </c>
      <c r="K2" s="3"/>
      <c r="L2" s="5"/>
      <c r="M2" s="3"/>
      <c r="N2" s="3"/>
      <c r="P2" s="4">
        <v>1</v>
      </c>
      <c r="AC2" s="4">
        <f>'summary 0910'!K10</f>
        <v>1</v>
      </c>
    </row>
    <row r="3" spans="1:30" x14ac:dyDescent="0.2">
      <c r="A3" s="2" t="s">
        <v>26</v>
      </c>
      <c r="B3" s="5"/>
      <c r="K3" s="5"/>
      <c r="L3" s="5"/>
      <c r="M3" s="5"/>
      <c r="N3" s="6">
        <v>1</v>
      </c>
      <c r="P3" s="4">
        <v>1</v>
      </c>
      <c r="R3" s="4">
        <f>'[6]summary 0625'!K11</f>
        <v>2</v>
      </c>
      <c r="T3" s="4">
        <f>'[6]summary 0709'!K10</f>
        <v>1</v>
      </c>
    </row>
    <row r="4" spans="1:30"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row>
    <row r="5" spans="1:30"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row>
    <row r="6" spans="1:30"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0"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0"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0"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30"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30"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254</v>
      </c>
      <c r="Y15" s="4">
        <f>[7]Aug!$U$24+[7]Aug!$U$9</f>
        <v>3</v>
      </c>
      <c r="Z15" s="4">
        <f>[7]Aug!$AB$27</f>
        <v>1</v>
      </c>
      <c r="AB15" s="4">
        <f>3</f>
        <v>3</v>
      </c>
      <c r="AC15" s="4">
        <f>2</f>
        <v>2</v>
      </c>
      <c r="AD15" s="4" t="s">
        <v>254</v>
      </c>
    </row>
    <row r="16" spans="1:30" x14ac:dyDescent="0.2">
      <c r="A16" s="4" t="s">
        <v>73</v>
      </c>
      <c r="X16" s="4">
        <f>[7]Aug!$N$22+[7]Aug!$N$20+[7]Aug!$N$7+[7]Aug!$N$8</f>
        <v>14</v>
      </c>
      <c r="Y16" s="4">
        <f>[7]Aug!$U$20+[7]Aug!$U$22+[7]Aug!$U$16</f>
        <v>3</v>
      </c>
      <c r="Z16" s="4">
        <f>[7]Aug!$AB$22+[7]Aug!$AB$7+[7]Aug!$AB$8</f>
        <v>8</v>
      </c>
      <c r="AA16" s="4">
        <f>[7]Aug!$AI$16+1</f>
        <v>2</v>
      </c>
      <c r="AB16" s="4">
        <f>1+1+5+2</f>
        <v>9</v>
      </c>
      <c r="AC16" s="4">
        <f>1+4+12</f>
        <v>17</v>
      </c>
      <c r="AD16" s="4" t="s">
        <v>73</v>
      </c>
    </row>
    <row r="17" spans="1:30" x14ac:dyDescent="0.2">
      <c r="A17" s="4" t="s">
        <v>219</v>
      </c>
      <c r="AD17" s="4" t="s">
        <v>219</v>
      </c>
    </row>
    <row r="18" spans="1:30" x14ac:dyDescent="0.2">
      <c r="A18" s="4" t="s">
        <v>54</v>
      </c>
      <c r="AD18" s="4" t="s">
        <v>54</v>
      </c>
    </row>
    <row r="19" spans="1:30" x14ac:dyDescent="0.2">
      <c r="A19" s="4" t="s">
        <v>117</v>
      </c>
      <c r="AD19" s="4" t="s">
        <v>117</v>
      </c>
    </row>
    <row r="20" spans="1:30" x14ac:dyDescent="0.2">
      <c r="A20" s="4" t="s">
        <v>336</v>
      </c>
      <c r="X20" s="4">
        <f>[7]Aug!$N$21+[7]Aug!$N$15</f>
        <v>6</v>
      </c>
      <c r="Y20" s="4">
        <f>[7]Aug!$U$26+[7]Aug!$U$21</f>
        <v>7</v>
      </c>
      <c r="Z20" s="4">
        <f>[7]Aug!$AB$26+[7]Aug!$AB$21</f>
        <v>3</v>
      </c>
      <c r="AA20" s="4">
        <f>[7]Aug!$AI$26+[7]Aug!$AI$21</f>
        <v>11</v>
      </c>
      <c r="AB20" s="4">
        <f>1</f>
        <v>1</v>
      </c>
      <c r="AC20" s="4">
        <f>14+3</f>
        <v>17</v>
      </c>
      <c r="AD20" s="4" t="s">
        <v>336</v>
      </c>
    </row>
    <row r="22" spans="1:30" x14ac:dyDescent="0.2">
      <c r="A22" s="4" t="s">
        <v>333</v>
      </c>
      <c r="X22" s="4">
        <f t="shared" ref="X22:AC22" si="2">SUM(X15:X20)</f>
        <v>20</v>
      </c>
      <c r="Y22" s="4">
        <f t="shared" si="2"/>
        <v>13</v>
      </c>
      <c r="Z22" s="4">
        <f t="shared" si="2"/>
        <v>12</v>
      </c>
      <c r="AA22" s="4">
        <f t="shared" si="2"/>
        <v>13</v>
      </c>
      <c r="AB22" s="4">
        <f t="shared" si="2"/>
        <v>13</v>
      </c>
      <c r="AC22" s="4">
        <f t="shared" si="2"/>
        <v>36</v>
      </c>
      <c r="AD22" s="4" t="s">
        <v>337</v>
      </c>
    </row>
    <row r="24" spans="1:30" x14ac:dyDescent="0.2">
      <c r="A24" s="4" t="s">
        <v>334</v>
      </c>
      <c r="AD24" s="4" t="s">
        <v>334</v>
      </c>
    </row>
    <row r="98" spans="1:12" x14ac:dyDescent="0.2">
      <c r="A98" s="10" t="s">
        <v>331</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36</v>
      </c>
      <c r="B100" s="11"/>
      <c r="C100" s="11"/>
      <c r="D100" s="11"/>
      <c r="E100" s="11"/>
      <c r="F100" s="12"/>
      <c r="G100" s="11"/>
      <c r="H100" s="11"/>
      <c r="I100" s="12"/>
      <c r="J100" s="12"/>
      <c r="K100" s="12"/>
      <c r="L100" s="11"/>
    </row>
    <row r="101" spans="1:12" x14ac:dyDescent="0.2">
      <c r="A101" s="11" t="s">
        <v>271</v>
      </c>
      <c r="B101" s="11"/>
      <c r="C101" s="11"/>
      <c r="D101" s="11"/>
      <c r="E101" s="11"/>
      <c r="F101" s="12"/>
      <c r="G101" s="11"/>
      <c r="H101" s="11"/>
      <c r="I101" s="12"/>
      <c r="J101" s="12"/>
      <c r="K101" s="12"/>
      <c r="L101" s="11"/>
    </row>
    <row r="102" spans="1:12" x14ac:dyDescent="0.2">
      <c r="A102" s="11" t="s">
        <v>272</v>
      </c>
      <c r="B102" s="11"/>
      <c r="C102" s="11"/>
      <c r="D102" s="11"/>
      <c r="E102" s="11"/>
      <c r="F102" s="12"/>
      <c r="G102" s="11"/>
      <c r="H102" s="11"/>
      <c r="I102" s="12"/>
      <c r="J102" s="12"/>
      <c r="K102" s="12"/>
      <c r="L102" s="11"/>
    </row>
    <row r="103" spans="1:12" x14ac:dyDescent="0.2">
      <c r="A103" s="11" t="s">
        <v>273</v>
      </c>
      <c r="B103" s="11"/>
      <c r="C103" s="11"/>
      <c r="D103" s="11"/>
      <c r="E103" s="11"/>
      <c r="F103" s="12"/>
      <c r="G103" s="11"/>
      <c r="H103" s="11"/>
      <c r="I103" s="12"/>
      <c r="J103" s="12"/>
      <c r="K103" s="12"/>
      <c r="L103" s="11"/>
    </row>
    <row r="104" spans="1:12" x14ac:dyDescent="0.2">
      <c r="A104" s="11" t="s">
        <v>274</v>
      </c>
      <c r="B104" s="11"/>
      <c r="C104" s="11"/>
      <c r="D104" s="11"/>
      <c r="E104" s="11"/>
      <c r="F104" s="12"/>
      <c r="G104" s="11"/>
      <c r="H104" s="11"/>
      <c r="I104" s="12"/>
      <c r="J104" s="12"/>
      <c r="K104" s="12"/>
      <c r="L104" s="11"/>
    </row>
    <row r="105" spans="1:12" x14ac:dyDescent="0.2">
      <c r="A105" s="11" t="s">
        <v>275</v>
      </c>
      <c r="B105" s="11"/>
      <c r="C105" s="11"/>
      <c r="D105" s="11"/>
      <c r="E105" s="11"/>
      <c r="F105" s="12"/>
      <c r="G105" s="11"/>
      <c r="H105" s="11"/>
      <c r="I105" s="12"/>
      <c r="J105" s="12"/>
      <c r="K105" s="12"/>
      <c r="L105" s="11"/>
    </row>
    <row r="106" spans="1:12" x14ac:dyDescent="0.2">
      <c r="A106" s="11" t="s">
        <v>276</v>
      </c>
      <c r="B106" s="11"/>
      <c r="C106" s="11"/>
      <c r="D106" s="11"/>
      <c r="E106" s="11"/>
      <c r="F106" s="12"/>
      <c r="G106" s="11"/>
      <c r="H106" s="11"/>
      <c r="I106" s="12"/>
      <c r="J106" s="12"/>
      <c r="K106" s="12"/>
      <c r="L106" s="11"/>
    </row>
    <row r="107" spans="1:12" x14ac:dyDescent="0.2">
      <c r="A107" s="11" t="s">
        <v>277</v>
      </c>
      <c r="B107" s="11"/>
      <c r="C107" s="11"/>
      <c r="D107" s="11"/>
      <c r="E107" s="11"/>
      <c r="F107" s="12"/>
      <c r="G107" s="11"/>
      <c r="H107" s="11"/>
      <c r="I107" s="12"/>
      <c r="J107" s="12"/>
      <c r="K107" s="12"/>
      <c r="L107" s="11"/>
    </row>
    <row r="108" spans="1:12" x14ac:dyDescent="0.2">
      <c r="A108" s="11" t="s">
        <v>278</v>
      </c>
      <c r="B108" s="11"/>
      <c r="C108" s="11"/>
      <c r="D108" s="11"/>
      <c r="E108" s="11"/>
      <c r="F108" s="12"/>
      <c r="G108" s="11"/>
      <c r="H108" s="11"/>
      <c r="I108" s="12"/>
      <c r="J108" s="12"/>
      <c r="K108" s="12"/>
      <c r="L108" s="11"/>
    </row>
    <row r="109" spans="1:12" x14ac:dyDescent="0.2">
      <c r="A109" s="11" t="s">
        <v>279</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37</v>
      </c>
      <c r="F111" s="14"/>
      <c r="G111" s="14"/>
      <c r="H111" s="14"/>
      <c r="I111" s="14" t="s">
        <v>38</v>
      </c>
      <c r="J111" s="14" t="s">
        <v>39</v>
      </c>
      <c r="K111" s="14" t="s">
        <v>40</v>
      </c>
      <c r="L111" s="14" t="s">
        <v>41</v>
      </c>
    </row>
    <row r="112" spans="1:12" x14ac:dyDescent="0.2">
      <c r="A112" s="14" t="s">
        <v>42</v>
      </c>
      <c r="B112" s="14" t="s">
        <v>43</v>
      </c>
      <c r="C112" s="14" t="s">
        <v>44</v>
      </c>
      <c r="D112" s="14" t="s">
        <v>45</v>
      </c>
      <c r="E112" s="14" t="s">
        <v>46</v>
      </c>
      <c r="F112" s="14" t="s">
        <v>36</v>
      </c>
      <c r="G112" s="14" t="s">
        <v>47</v>
      </c>
      <c r="H112" s="14" t="s">
        <v>48</v>
      </c>
      <c r="I112" s="14" t="s">
        <v>49</v>
      </c>
      <c r="J112" s="14" t="s">
        <v>50</v>
      </c>
      <c r="K112" s="14" t="s">
        <v>51</v>
      </c>
      <c r="L112" s="14" t="s">
        <v>52</v>
      </c>
    </row>
    <row r="113" spans="1:25" x14ac:dyDescent="0.2">
      <c r="A113" s="14"/>
      <c r="B113" s="14"/>
      <c r="C113" s="14"/>
      <c r="D113" s="14"/>
      <c r="E113" s="14"/>
      <c r="F113" s="14"/>
      <c r="G113" s="14"/>
      <c r="H113" s="14"/>
      <c r="I113" s="14"/>
      <c r="J113" s="14"/>
      <c r="K113" s="14"/>
      <c r="L113" s="14"/>
    </row>
    <row r="114" spans="1:25" ht="114.75" x14ac:dyDescent="0.2">
      <c r="A114" s="24">
        <v>37148</v>
      </c>
      <c r="B114" s="17" t="s">
        <v>376</v>
      </c>
      <c r="C114" s="18" t="s">
        <v>73</v>
      </c>
      <c r="D114" s="18" t="s">
        <v>286</v>
      </c>
      <c r="E114" s="18" t="s">
        <v>75</v>
      </c>
      <c r="F114" s="18" t="s">
        <v>67</v>
      </c>
      <c r="G114" s="17" t="s">
        <v>377</v>
      </c>
      <c r="H114" s="18"/>
      <c r="I114" s="18" t="s">
        <v>61</v>
      </c>
      <c r="J114" s="18" t="s">
        <v>60</v>
      </c>
      <c r="K114" s="18" t="s">
        <v>60</v>
      </c>
      <c r="L114" s="16" t="s">
        <v>282</v>
      </c>
    </row>
    <row r="115" spans="1:25" ht="38.25" x14ac:dyDescent="0.2">
      <c r="A115" s="24">
        <v>37148</v>
      </c>
      <c r="B115" s="18" t="s">
        <v>378</v>
      </c>
      <c r="C115" s="18" t="s">
        <v>254</v>
      </c>
      <c r="D115" s="18" t="s">
        <v>379</v>
      </c>
      <c r="E115" s="18" t="s">
        <v>380</v>
      </c>
      <c r="F115" s="18" t="s">
        <v>81</v>
      </c>
      <c r="G115" s="17" t="s">
        <v>381</v>
      </c>
      <c r="H115" s="18"/>
      <c r="I115" s="18" t="s">
        <v>61</v>
      </c>
      <c r="J115" s="18" t="s">
        <v>60</v>
      </c>
      <c r="K115" s="18" t="s">
        <v>61</v>
      </c>
      <c r="L115" s="16" t="s">
        <v>282</v>
      </c>
    </row>
    <row r="116" spans="1:25" ht="25.5" x14ac:dyDescent="0.2">
      <c r="A116" s="24">
        <v>37148</v>
      </c>
      <c r="B116" s="18" t="s">
        <v>294</v>
      </c>
      <c r="C116" s="18" t="s">
        <v>254</v>
      </c>
      <c r="D116" s="18" t="s">
        <v>295</v>
      </c>
      <c r="E116" s="18" t="s">
        <v>296</v>
      </c>
      <c r="F116" s="18" t="s">
        <v>201</v>
      </c>
      <c r="G116" s="17" t="s">
        <v>382</v>
      </c>
      <c r="H116" s="18"/>
      <c r="I116" s="18" t="s">
        <v>60</v>
      </c>
      <c r="J116" s="18" t="s">
        <v>60</v>
      </c>
      <c r="K116" s="18" t="s">
        <v>60</v>
      </c>
      <c r="L116" s="16" t="s">
        <v>282</v>
      </c>
    </row>
    <row r="117" spans="1:25" ht="63.75" x14ac:dyDescent="0.2">
      <c r="A117" s="24">
        <v>37148</v>
      </c>
      <c r="B117" s="17" t="s">
        <v>383</v>
      </c>
      <c r="C117" s="18" t="s">
        <v>117</v>
      </c>
      <c r="D117" s="18" t="s">
        <v>324</v>
      </c>
      <c r="E117" s="18" t="s">
        <v>119</v>
      </c>
      <c r="F117" s="18" t="s">
        <v>81</v>
      </c>
      <c r="G117" s="17" t="s">
        <v>384</v>
      </c>
      <c r="H117" s="18"/>
      <c r="I117" s="18" t="s">
        <v>60</v>
      </c>
      <c r="J117" s="18" t="s">
        <v>61</v>
      </c>
      <c r="K117" s="18" t="s">
        <v>61</v>
      </c>
      <c r="L117" s="16" t="s">
        <v>282</v>
      </c>
    </row>
    <row r="118" spans="1:25" ht="24.75" customHeight="1" x14ac:dyDescent="0.2">
      <c r="A118" s="24">
        <v>37148</v>
      </c>
      <c r="B118" s="18" t="s">
        <v>385</v>
      </c>
      <c r="C118" s="18"/>
      <c r="D118" s="18"/>
      <c r="E118" s="18" t="s">
        <v>386</v>
      </c>
      <c r="F118" s="18" t="s">
        <v>187</v>
      </c>
      <c r="G118" s="17" t="s">
        <v>387</v>
      </c>
      <c r="H118" s="18"/>
      <c r="I118" s="18" t="s">
        <v>60</v>
      </c>
      <c r="J118" s="18" t="s">
        <v>61</v>
      </c>
      <c r="K118" s="18" t="s">
        <v>61</v>
      </c>
      <c r="L118" s="16" t="s">
        <v>282</v>
      </c>
    </row>
    <row r="119" spans="1:25" ht="25.5" x14ac:dyDescent="0.2">
      <c r="A119" s="24">
        <v>37148</v>
      </c>
      <c r="B119" s="17" t="s">
        <v>388</v>
      </c>
      <c r="C119" s="18" t="s">
        <v>73</v>
      </c>
      <c r="D119" s="18" t="s">
        <v>389</v>
      </c>
      <c r="E119" s="18" t="s">
        <v>390</v>
      </c>
      <c r="F119" s="18" t="s">
        <v>81</v>
      </c>
      <c r="G119" s="17" t="s">
        <v>391</v>
      </c>
      <c r="H119" s="17"/>
      <c r="I119" s="18" t="s">
        <v>60</v>
      </c>
      <c r="J119" s="18" t="s">
        <v>60</v>
      </c>
      <c r="K119" s="18" t="s">
        <v>60</v>
      </c>
      <c r="L119" s="18" t="s">
        <v>282</v>
      </c>
      <c r="M119" s="22"/>
      <c r="N119" s="22"/>
      <c r="O119" s="22"/>
      <c r="P119" s="22"/>
      <c r="Q119" s="22"/>
      <c r="R119" s="22"/>
      <c r="S119" s="22"/>
      <c r="T119" s="22"/>
      <c r="U119" s="22"/>
      <c r="V119" s="22"/>
      <c r="W119" s="22"/>
      <c r="X119" s="22"/>
      <c r="Y119" s="22"/>
    </row>
    <row r="120" spans="1:25" ht="25.5" x14ac:dyDescent="0.2">
      <c r="A120" s="24">
        <v>37147</v>
      </c>
      <c r="B120" s="17" t="s">
        <v>392</v>
      </c>
      <c r="C120" s="18" t="s">
        <v>64</v>
      </c>
      <c r="D120" s="18" t="s">
        <v>393</v>
      </c>
      <c r="E120" s="18" t="s">
        <v>394</v>
      </c>
      <c r="F120" s="18" t="s">
        <v>81</v>
      </c>
      <c r="G120" s="17" t="s">
        <v>395</v>
      </c>
      <c r="H120" s="17"/>
      <c r="I120" s="18" t="s">
        <v>60</v>
      </c>
      <c r="J120" s="18" t="s">
        <v>61</v>
      </c>
      <c r="K120" s="18" t="s">
        <v>61</v>
      </c>
      <c r="L120" s="18" t="s">
        <v>282</v>
      </c>
      <c r="M120" s="22"/>
      <c r="N120" s="22"/>
      <c r="O120" s="22"/>
      <c r="P120" s="22"/>
      <c r="Q120" s="22"/>
      <c r="R120" s="22"/>
      <c r="S120" s="22"/>
      <c r="T120" s="22"/>
      <c r="U120" s="22"/>
      <c r="V120" s="22"/>
      <c r="W120" s="22"/>
      <c r="X120" s="22"/>
      <c r="Y120" s="22"/>
    </row>
    <row r="121" spans="1:25" ht="63.75" x14ac:dyDescent="0.2">
      <c r="A121" s="24">
        <v>37147</v>
      </c>
      <c r="B121" s="18" t="s">
        <v>292</v>
      </c>
      <c r="C121" s="18" t="s">
        <v>54</v>
      </c>
      <c r="D121" s="18" t="s">
        <v>396</v>
      </c>
      <c r="E121" s="18" t="s">
        <v>397</v>
      </c>
      <c r="F121" s="18" t="s">
        <v>57</v>
      </c>
      <c r="G121" s="17" t="s">
        <v>398</v>
      </c>
      <c r="H121" s="17"/>
      <c r="I121" s="18" t="s">
        <v>61</v>
      </c>
      <c r="J121" s="18" t="s">
        <v>61</v>
      </c>
      <c r="K121" s="18" t="s">
        <v>61</v>
      </c>
      <c r="L121" s="18" t="s">
        <v>282</v>
      </c>
      <c r="M121" s="22"/>
      <c r="N121" s="22"/>
      <c r="O121" s="22"/>
      <c r="P121" s="22"/>
      <c r="Q121" s="22"/>
      <c r="R121" s="22"/>
      <c r="S121" s="22"/>
      <c r="T121" s="22"/>
      <c r="U121" s="22"/>
      <c r="V121" s="22"/>
      <c r="W121" s="22"/>
      <c r="X121" s="22"/>
      <c r="Y121" s="22"/>
    </row>
    <row r="122" spans="1:25" ht="55.5" customHeight="1" x14ac:dyDescent="0.2">
      <c r="A122" s="24">
        <v>37147</v>
      </c>
      <c r="B122" s="18" t="s">
        <v>244</v>
      </c>
      <c r="C122" s="18" t="s">
        <v>54</v>
      </c>
      <c r="D122" s="18" t="s">
        <v>244</v>
      </c>
      <c r="E122" s="18" t="s">
        <v>56</v>
      </c>
      <c r="F122" s="18" t="s">
        <v>201</v>
      </c>
      <c r="G122" s="17" t="s">
        <v>399</v>
      </c>
      <c r="H122" s="17"/>
      <c r="I122" s="18" t="s">
        <v>60</v>
      </c>
      <c r="J122" s="18" t="s">
        <v>60</v>
      </c>
      <c r="K122" s="18" t="s">
        <v>61</v>
      </c>
      <c r="L122" s="18" t="s">
        <v>282</v>
      </c>
      <c r="M122" s="22"/>
      <c r="N122" s="22"/>
      <c r="O122" s="22"/>
      <c r="P122" s="22"/>
      <c r="Q122" s="22"/>
      <c r="R122" s="22"/>
      <c r="S122" s="22"/>
      <c r="T122" s="22"/>
      <c r="U122" s="22"/>
      <c r="V122" s="22"/>
      <c r="W122" s="22"/>
      <c r="X122" s="22"/>
      <c r="Y122" s="22"/>
    </row>
    <row r="123" spans="1:25" ht="76.5" x14ac:dyDescent="0.2">
      <c r="A123" s="24">
        <v>37146</v>
      </c>
      <c r="B123" s="18" t="s">
        <v>244</v>
      </c>
      <c r="C123" s="18" t="s">
        <v>54</v>
      </c>
      <c r="D123" s="18" t="s">
        <v>244</v>
      </c>
      <c r="E123" s="18" t="s">
        <v>56</v>
      </c>
      <c r="F123" s="18" t="s">
        <v>57</v>
      </c>
      <c r="G123" s="17" t="s">
        <v>400</v>
      </c>
      <c r="H123" s="17"/>
      <c r="I123" s="18" t="s">
        <v>61</v>
      </c>
      <c r="J123" s="18" t="s">
        <v>61</v>
      </c>
      <c r="K123" s="18" t="s">
        <v>61</v>
      </c>
      <c r="L123" s="18" t="s">
        <v>282</v>
      </c>
      <c r="M123" s="22"/>
      <c r="N123" s="22"/>
      <c r="O123" s="22"/>
      <c r="P123" s="22"/>
      <c r="Q123" s="22"/>
      <c r="R123" s="22"/>
      <c r="S123" s="22"/>
      <c r="T123" s="22"/>
      <c r="U123" s="22"/>
      <c r="V123" s="22"/>
      <c r="W123" s="22"/>
      <c r="X123" s="22"/>
      <c r="Y123" s="22"/>
    </row>
    <row r="124" spans="1:25" ht="38.25" x14ac:dyDescent="0.2">
      <c r="A124" s="24">
        <v>37144</v>
      </c>
      <c r="B124" s="60" t="s">
        <v>401</v>
      </c>
      <c r="C124" s="18" t="s">
        <v>54</v>
      </c>
      <c r="D124" s="18" t="s">
        <v>55</v>
      </c>
      <c r="E124" s="18" t="s">
        <v>56</v>
      </c>
      <c r="F124" s="18" t="s">
        <v>57</v>
      </c>
      <c r="G124" s="60" t="s">
        <v>402</v>
      </c>
      <c r="H124" s="60"/>
      <c r="I124" s="18" t="s">
        <v>60</v>
      </c>
      <c r="J124" s="18" t="s">
        <v>60</v>
      </c>
      <c r="K124" s="18" t="s">
        <v>60</v>
      </c>
      <c r="L124" s="18" t="s">
        <v>282</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249</v>
      </c>
      <c r="B174" s="1" t="s">
        <v>250</v>
      </c>
      <c r="C174" s="4" t="s">
        <v>251</v>
      </c>
      <c r="D174" s="33" t="s">
        <v>252</v>
      </c>
      <c r="E174" s="33" t="s">
        <v>253</v>
      </c>
    </row>
    <row r="175" spans="1:12" x14ac:dyDescent="0.2">
      <c r="A175" s="34" t="s">
        <v>254</v>
      </c>
      <c r="B175" s="35">
        <f t="shared" ref="B175:B183" si="3">C175/$C$184</f>
        <v>0.18181818181818182</v>
      </c>
      <c r="C175" s="5">
        <f>'summary 0910'!I24</f>
        <v>2</v>
      </c>
      <c r="D175" s="4">
        <f>33+1+1+1+1+1+8+1+1+1+2+1+2+1+1+1+2</f>
        <v>59</v>
      </c>
      <c r="E175" s="36">
        <f t="shared" ref="E175:E182" si="4">(C175/D175)*100</f>
        <v>3.3898305084745761</v>
      </c>
    </row>
    <row r="176" spans="1:12" x14ac:dyDescent="0.2">
      <c r="A176" s="34" t="s">
        <v>73</v>
      </c>
      <c r="B176" s="35">
        <f t="shared" si="3"/>
        <v>0.18181818181818182</v>
      </c>
      <c r="C176" s="5">
        <f>'summary 0910'!I25</f>
        <v>2</v>
      </c>
      <c r="D176" s="4">
        <f>540+17+1+1+6+10+1+2+12+2+1+1+1+3+4+3+1+1+1+8+2+1+1+6+1+1+2+1+2+1+4+1+1+1+12+4</f>
        <v>657</v>
      </c>
      <c r="E176" s="36">
        <f t="shared" si="4"/>
        <v>0.30441400304414001</v>
      </c>
    </row>
    <row r="177" spans="1:5" x14ac:dyDescent="0.2">
      <c r="A177" s="34" t="s">
        <v>54</v>
      </c>
      <c r="B177" s="35">
        <f t="shared" si="3"/>
        <v>0.36363636363636365</v>
      </c>
      <c r="C177" s="5">
        <f>'summary 0910'!I26</f>
        <v>4</v>
      </c>
      <c r="D177" s="4">
        <f>13+1+1+1+16+10</f>
        <v>42</v>
      </c>
      <c r="E177" s="36">
        <f t="shared" si="4"/>
        <v>9.5238095238095237</v>
      </c>
    </row>
    <row r="178" spans="1:5" x14ac:dyDescent="0.2">
      <c r="A178" s="34" t="s">
        <v>255</v>
      </c>
      <c r="B178" s="35">
        <f t="shared" si="3"/>
        <v>0</v>
      </c>
      <c r="C178" s="5">
        <f>'summary 0910'!I27</f>
        <v>0</v>
      </c>
      <c r="D178" s="4">
        <f>36+1+1</f>
        <v>38</v>
      </c>
      <c r="E178" s="36">
        <f t="shared" si="4"/>
        <v>0</v>
      </c>
    </row>
    <row r="179" spans="1:5" x14ac:dyDescent="0.2">
      <c r="A179" s="34" t="s">
        <v>256</v>
      </c>
      <c r="B179" s="35">
        <f t="shared" si="3"/>
        <v>9.0909090909090912E-2</v>
      </c>
      <c r="C179" s="5">
        <f>'summary 0910'!I28</f>
        <v>1</v>
      </c>
      <c r="D179" s="4">
        <f>288+2+13+2+5+56+59+14+2+3+3+1+4+14</f>
        <v>466</v>
      </c>
      <c r="E179" s="36">
        <f t="shared" si="4"/>
        <v>0.21459227467811159</v>
      </c>
    </row>
    <row r="180" spans="1:5" x14ac:dyDescent="0.2">
      <c r="A180" s="34" t="s">
        <v>257</v>
      </c>
      <c r="B180" s="35">
        <f t="shared" si="3"/>
        <v>0</v>
      </c>
      <c r="C180" s="5">
        <f>'summary 0910'!I29</f>
        <v>0</v>
      </c>
      <c r="D180" s="4">
        <f>132+2+1+2+7+3+4+2+7+1+3</f>
        <v>164</v>
      </c>
      <c r="E180" s="36">
        <f t="shared" si="4"/>
        <v>0</v>
      </c>
    </row>
    <row r="181" spans="1:5" x14ac:dyDescent="0.2">
      <c r="A181" s="34" t="s">
        <v>117</v>
      </c>
      <c r="B181" s="35">
        <f t="shared" si="3"/>
        <v>9.0909090909090912E-2</v>
      </c>
      <c r="C181" s="5">
        <f>'summary 0910'!I30</f>
        <v>1</v>
      </c>
      <c r="D181" s="4">
        <v>9</v>
      </c>
      <c r="E181" s="36">
        <f t="shared" si="4"/>
        <v>11.111111111111111</v>
      </c>
    </row>
    <row r="182" spans="1:5" x14ac:dyDescent="0.2">
      <c r="A182" s="34" t="s">
        <v>219</v>
      </c>
      <c r="B182" s="35">
        <f t="shared" si="3"/>
        <v>0</v>
      </c>
      <c r="C182" s="5">
        <f>'summary 0910'!I31</f>
        <v>0</v>
      </c>
      <c r="D182" s="4">
        <f>10+5+2</f>
        <v>17</v>
      </c>
      <c r="E182" s="36">
        <f t="shared" si="4"/>
        <v>0</v>
      </c>
    </row>
    <row r="183" spans="1:5" x14ac:dyDescent="0.2">
      <c r="A183" s="37" t="s">
        <v>258</v>
      </c>
      <c r="B183" s="35">
        <f t="shared" si="3"/>
        <v>9.0909090909090912E-2</v>
      </c>
      <c r="C183" s="5">
        <f>'summary 0910'!I32</f>
        <v>1</v>
      </c>
    </row>
    <row r="184" spans="1:5" x14ac:dyDescent="0.2">
      <c r="A184" s="37" t="s">
        <v>259</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332</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f>1</f>
        <v>1</v>
      </c>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1+1+1+1</f>
        <v>4</v>
      </c>
    </row>
    <row r="13" spans="1:11" x14ac:dyDescent="0.2">
      <c r="A13" s="6" t="s">
        <v>57</v>
      </c>
      <c r="B13" s="7"/>
      <c r="C13" s="7" t="s">
        <v>265</v>
      </c>
      <c r="D13" s="7"/>
      <c r="E13" s="7"/>
      <c r="F13" s="7"/>
      <c r="G13" s="7"/>
      <c r="H13" s="7"/>
      <c r="I13" s="7"/>
      <c r="J13" s="7"/>
      <c r="K13" s="7">
        <f>1+1+1</f>
        <v>3</v>
      </c>
    </row>
    <row r="14" spans="1:11" x14ac:dyDescent="0.2">
      <c r="A14" s="6" t="s">
        <v>187</v>
      </c>
      <c r="B14" s="7"/>
      <c r="C14" s="7" t="s">
        <v>29</v>
      </c>
      <c r="D14" s="7"/>
      <c r="E14" s="7"/>
      <c r="F14" s="7"/>
      <c r="G14" s="7"/>
      <c r="H14" s="7"/>
      <c r="I14" s="7"/>
      <c r="J14" s="7"/>
      <c r="K14" s="7">
        <f>2</f>
        <v>2</v>
      </c>
    </row>
    <row r="15" spans="1:11" x14ac:dyDescent="0.2">
      <c r="A15" s="6" t="s">
        <v>67</v>
      </c>
      <c r="B15" s="7"/>
      <c r="C15" s="7" t="s">
        <v>30</v>
      </c>
      <c r="D15" s="7"/>
      <c r="E15" s="7"/>
      <c r="F15" s="7"/>
      <c r="G15" s="7"/>
      <c r="H15" s="7"/>
      <c r="I15" s="7"/>
      <c r="J15" s="7"/>
      <c r="K15" s="7">
        <f>1</f>
        <v>1</v>
      </c>
    </row>
    <row r="16" spans="1:11" x14ac:dyDescent="0.2">
      <c r="A16" s="6" t="s">
        <v>266</v>
      </c>
      <c r="B16" s="7"/>
      <c r="C16" s="7" t="s">
        <v>31</v>
      </c>
      <c r="D16" s="7"/>
      <c r="E16" s="7"/>
      <c r="F16" s="7"/>
      <c r="G16" s="7"/>
      <c r="H16" s="7"/>
      <c r="I16" s="7"/>
      <c r="J16" s="7"/>
      <c r="K16" s="7"/>
    </row>
    <row r="17" spans="1:11" x14ac:dyDescent="0.2">
      <c r="A17" s="6" t="s">
        <v>86</v>
      </c>
      <c r="B17" s="7"/>
      <c r="C17" s="7" t="s">
        <v>32</v>
      </c>
      <c r="D17" s="7"/>
      <c r="E17" s="7"/>
      <c r="F17" s="7"/>
      <c r="G17" s="7"/>
      <c r="H17" s="7"/>
      <c r="I17" s="7"/>
      <c r="J17" s="7"/>
      <c r="K17" s="7"/>
    </row>
    <row r="18" spans="1:11" x14ac:dyDescent="0.2">
      <c r="A18" s="6" t="s">
        <v>92</v>
      </c>
      <c r="B18" s="7"/>
      <c r="C18" s="7" t="s">
        <v>33</v>
      </c>
      <c r="D18" s="7"/>
      <c r="E18" s="7"/>
      <c r="F18" s="7"/>
      <c r="G18" s="7"/>
      <c r="H18" s="7"/>
      <c r="I18" s="7"/>
      <c r="J18" s="7"/>
      <c r="K18" s="47"/>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6">
        <f>1+1</f>
        <v>2</v>
      </c>
      <c r="J24" s="31"/>
      <c r="K24" s="31"/>
    </row>
    <row r="25" spans="1:11" x14ac:dyDescent="0.2">
      <c r="A25" s="29" t="s">
        <v>73</v>
      </c>
      <c r="B25" s="17"/>
      <c r="C25" s="17"/>
      <c r="D25" s="32"/>
      <c r="E25" s="31"/>
      <c r="F25" s="32"/>
      <c r="G25" s="32"/>
      <c r="H25" s="31"/>
      <c r="I25" s="6">
        <f>1+1</f>
        <v>2</v>
      </c>
      <c r="J25" s="31"/>
      <c r="K25" s="49"/>
    </row>
    <row r="26" spans="1:11" x14ac:dyDescent="0.2">
      <c r="A26" s="29" t="s">
        <v>54</v>
      </c>
      <c r="B26" s="17"/>
      <c r="C26" s="17"/>
      <c r="D26" s="32"/>
      <c r="E26" s="31"/>
      <c r="F26" s="32"/>
      <c r="G26" s="32"/>
      <c r="H26" s="31"/>
      <c r="I26" s="6">
        <f>4</f>
        <v>4</v>
      </c>
      <c r="J26" s="31"/>
      <c r="K26" s="32"/>
    </row>
    <row r="27" spans="1:11" x14ac:dyDescent="0.2">
      <c r="A27" s="29" t="s">
        <v>255</v>
      </c>
      <c r="B27" s="17"/>
      <c r="C27" s="17"/>
      <c r="D27" s="32"/>
      <c r="E27" s="31"/>
      <c r="F27" s="32"/>
      <c r="G27" s="32"/>
      <c r="H27" s="31"/>
      <c r="I27" s="6"/>
      <c r="J27" s="31"/>
      <c r="K27" s="31"/>
    </row>
    <row r="28" spans="1:11" x14ac:dyDescent="0.2">
      <c r="A28" s="29" t="s">
        <v>256</v>
      </c>
      <c r="B28" s="17"/>
      <c r="C28" s="17"/>
      <c r="D28" s="32"/>
      <c r="E28" s="31"/>
      <c r="F28" s="32"/>
      <c r="G28" s="32"/>
      <c r="H28" s="31"/>
      <c r="I28" s="6">
        <f>1</f>
        <v>1</v>
      </c>
      <c r="J28" s="31"/>
      <c r="K28" s="31"/>
    </row>
    <row r="29" spans="1:11" x14ac:dyDescent="0.2">
      <c r="A29" s="29" t="s">
        <v>257</v>
      </c>
      <c r="B29" s="17"/>
      <c r="C29" s="17"/>
      <c r="D29" s="32"/>
      <c r="E29" s="31"/>
      <c r="F29" s="32"/>
      <c r="G29" s="32"/>
      <c r="H29" s="31"/>
      <c r="I29" s="6"/>
      <c r="J29" s="31"/>
      <c r="K29" s="32"/>
    </row>
    <row r="30" spans="1:11" x14ac:dyDescent="0.2">
      <c r="A30" s="29" t="s">
        <v>117</v>
      </c>
      <c r="B30" s="17"/>
      <c r="C30" s="17"/>
      <c r="D30" s="32"/>
      <c r="E30" s="31"/>
      <c r="F30" s="32"/>
      <c r="G30" s="32"/>
      <c r="H30" s="31"/>
      <c r="I30" s="6">
        <f>1</f>
        <v>1</v>
      </c>
      <c r="J30" s="31"/>
      <c r="K30" s="31"/>
    </row>
    <row r="31" spans="1:11" x14ac:dyDescent="0.2">
      <c r="A31" s="29" t="s">
        <v>219</v>
      </c>
      <c r="B31" s="17"/>
      <c r="C31" s="17"/>
      <c r="D31" s="32"/>
      <c r="E31" s="31"/>
      <c r="F31" s="32"/>
      <c r="G31" s="32"/>
      <c r="H31" s="31"/>
      <c r="I31" s="6"/>
      <c r="J31" s="31"/>
      <c r="K31" s="31"/>
    </row>
    <row r="32" spans="1:11" ht="13.5" thickBot="1" x14ac:dyDescent="0.25">
      <c r="A32" s="50" t="s">
        <v>270</v>
      </c>
      <c r="I32" s="5">
        <f>1</f>
        <v>1</v>
      </c>
      <c r="K32" s="51"/>
    </row>
    <row r="33" spans="1:11" ht="13.5" thickTop="1" x14ac:dyDescent="0.2">
      <c r="A33" s="52" t="s">
        <v>261</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row>
    <row r="2" spans="1:29" x14ac:dyDescent="0.2">
      <c r="A2" s="2" t="s">
        <v>25</v>
      </c>
      <c r="B2" s="3"/>
      <c r="H2" s="4">
        <f>1+1</f>
        <v>2</v>
      </c>
      <c r="J2" s="4">
        <f>1</f>
        <v>1</v>
      </c>
      <c r="K2" s="3"/>
      <c r="L2" s="5"/>
      <c r="M2" s="3"/>
      <c r="N2" s="3"/>
      <c r="P2" s="4">
        <v>1</v>
      </c>
    </row>
    <row r="3" spans="1:29" x14ac:dyDescent="0.2">
      <c r="A3" s="2" t="s">
        <v>26</v>
      </c>
      <c r="B3" s="5"/>
      <c r="K3" s="5"/>
      <c r="L3" s="5"/>
      <c r="M3" s="5"/>
      <c r="N3" s="6">
        <v>1</v>
      </c>
      <c r="P3" s="4">
        <v>1</v>
      </c>
      <c r="R3" s="4">
        <f>'[6]summary 0625'!K11</f>
        <v>2</v>
      </c>
      <c r="T3" s="4">
        <f>'[6]summary 0709'!K10</f>
        <v>1</v>
      </c>
    </row>
    <row r="4" spans="1:29"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row>
    <row r="5" spans="1:29"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row>
    <row r="6" spans="1:29"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9"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row>
    <row r="8" spans="1:29"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9"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29"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29"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254</v>
      </c>
      <c r="Y15" s="4">
        <f>[7]Aug!$U$24+[7]Aug!$U$9</f>
        <v>3</v>
      </c>
      <c r="Z15" s="4">
        <f>[7]Aug!$AB$27</f>
        <v>1</v>
      </c>
      <c r="AB15" s="4">
        <f>3</f>
        <v>3</v>
      </c>
      <c r="AC15" s="4" t="s">
        <v>254</v>
      </c>
    </row>
    <row r="16" spans="1:29" x14ac:dyDescent="0.2">
      <c r="A16" s="4" t="s">
        <v>73</v>
      </c>
      <c r="X16" s="4">
        <f>[7]Aug!$N$22+[7]Aug!$N$20+[7]Aug!$N$7+[7]Aug!$N$8</f>
        <v>14</v>
      </c>
      <c r="Y16" s="4">
        <f>[7]Aug!$U$20+[7]Aug!$U$22+[7]Aug!$U$16</f>
        <v>3</v>
      </c>
      <c r="Z16" s="4">
        <f>[7]Aug!$AB$22+[7]Aug!$AB$7+[7]Aug!$AB$8</f>
        <v>8</v>
      </c>
      <c r="AA16" s="4">
        <f>[7]Aug!$AI$16+1</f>
        <v>2</v>
      </c>
      <c r="AB16" s="4">
        <f>1+1+5+2</f>
        <v>9</v>
      </c>
      <c r="AC16" s="4" t="s">
        <v>73</v>
      </c>
    </row>
    <row r="17" spans="1:29" x14ac:dyDescent="0.2">
      <c r="A17" s="4" t="s">
        <v>219</v>
      </c>
      <c r="AC17" s="4" t="s">
        <v>219</v>
      </c>
    </row>
    <row r="18" spans="1:29" x14ac:dyDescent="0.2">
      <c r="A18" s="4" t="s">
        <v>54</v>
      </c>
      <c r="AC18" s="4" t="s">
        <v>54</v>
      </c>
    </row>
    <row r="19" spans="1:29" x14ac:dyDescent="0.2">
      <c r="A19" s="4" t="s">
        <v>117</v>
      </c>
      <c r="AC19" s="4" t="s">
        <v>117</v>
      </c>
    </row>
    <row r="20" spans="1:29" x14ac:dyDescent="0.2">
      <c r="A20" s="4" t="s">
        <v>336</v>
      </c>
      <c r="X20" s="4">
        <f>[7]Aug!$N$21+[7]Aug!$N$15</f>
        <v>6</v>
      </c>
      <c r="Y20" s="4">
        <f>[7]Aug!$U$26+[7]Aug!$U$21</f>
        <v>7</v>
      </c>
      <c r="Z20" s="4">
        <f>[7]Aug!$AB$26+[7]Aug!$AB$21</f>
        <v>3</v>
      </c>
      <c r="AA20" s="4">
        <f>[7]Aug!$AI$26+[7]Aug!$AI$21</f>
        <v>11</v>
      </c>
      <c r="AB20" s="4">
        <f>1</f>
        <v>1</v>
      </c>
      <c r="AC20" s="4" t="s">
        <v>336</v>
      </c>
    </row>
    <row r="22" spans="1:29" x14ac:dyDescent="0.2">
      <c r="A22" s="4" t="s">
        <v>333</v>
      </c>
      <c r="X22" s="4">
        <f>SUM(X15:X20)</f>
        <v>20</v>
      </c>
      <c r="Y22" s="4">
        <f>SUM(Y15:Y20)</f>
        <v>13</v>
      </c>
      <c r="Z22" s="4">
        <f>SUM(Z15:Z20)</f>
        <v>12</v>
      </c>
      <c r="AA22" s="4">
        <f>SUM(AA15:AA20)</f>
        <v>13</v>
      </c>
      <c r="AB22" s="4">
        <f>SUM(AB15:AB20)</f>
        <v>13</v>
      </c>
      <c r="AC22" s="4" t="s">
        <v>337</v>
      </c>
    </row>
    <row r="24" spans="1:29" x14ac:dyDescent="0.2">
      <c r="A24" s="4" t="s">
        <v>334</v>
      </c>
      <c r="AC24" s="4" t="s">
        <v>334</v>
      </c>
    </row>
    <row r="98" spans="1:12" x14ac:dyDescent="0.2">
      <c r="A98" s="10" t="s">
        <v>331</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36</v>
      </c>
      <c r="B100" s="11"/>
      <c r="C100" s="11"/>
      <c r="D100" s="11"/>
      <c r="E100" s="11"/>
      <c r="F100" s="12"/>
      <c r="G100" s="11"/>
      <c r="H100" s="11"/>
      <c r="I100" s="12"/>
      <c r="J100" s="12"/>
      <c r="K100" s="12"/>
      <c r="L100" s="11"/>
    </row>
    <row r="101" spans="1:12" x14ac:dyDescent="0.2">
      <c r="A101" s="11" t="s">
        <v>271</v>
      </c>
      <c r="B101" s="11"/>
      <c r="C101" s="11"/>
      <c r="D101" s="11"/>
      <c r="E101" s="11"/>
      <c r="F101" s="12"/>
      <c r="G101" s="11"/>
      <c r="H101" s="11"/>
      <c r="I101" s="12"/>
      <c r="J101" s="12"/>
      <c r="K101" s="12"/>
      <c r="L101" s="11"/>
    </row>
    <row r="102" spans="1:12" x14ac:dyDescent="0.2">
      <c r="A102" s="11" t="s">
        <v>272</v>
      </c>
      <c r="B102" s="11"/>
      <c r="C102" s="11"/>
      <c r="D102" s="11"/>
      <c r="E102" s="11"/>
      <c r="F102" s="12"/>
      <c r="G102" s="11"/>
      <c r="H102" s="11"/>
      <c r="I102" s="12"/>
      <c r="J102" s="12"/>
      <c r="K102" s="12"/>
      <c r="L102" s="11"/>
    </row>
    <row r="103" spans="1:12" x14ac:dyDescent="0.2">
      <c r="A103" s="11" t="s">
        <v>273</v>
      </c>
      <c r="B103" s="11"/>
      <c r="C103" s="11"/>
      <c r="D103" s="11"/>
      <c r="E103" s="11"/>
      <c r="F103" s="12"/>
      <c r="G103" s="11"/>
      <c r="H103" s="11"/>
      <c r="I103" s="12"/>
      <c r="J103" s="12"/>
      <c r="K103" s="12"/>
      <c r="L103" s="11"/>
    </row>
    <row r="104" spans="1:12" x14ac:dyDescent="0.2">
      <c r="A104" s="11" t="s">
        <v>274</v>
      </c>
      <c r="B104" s="11"/>
      <c r="C104" s="11"/>
      <c r="D104" s="11"/>
      <c r="E104" s="11"/>
      <c r="F104" s="12"/>
      <c r="G104" s="11"/>
      <c r="H104" s="11"/>
      <c r="I104" s="12"/>
      <c r="J104" s="12"/>
      <c r="K104" s="12"/>
      <c r="L104" s="11"/>
    </row>
    <row r="105" spans="1:12" x14ac:dyDescent="0.2">
      <c r="A105" s="11" t="s">
        <v>275</v>
      </c>
      <c r="B105" s="11"/>
      <c r="C105" s="11"/>
      <c r="D105" s="11"/>
      <c r="E105" s="11"/>
      <c r="F105" s="12"/>
      <c r="G105" s="11"/>
      <c r="H105" s="11"/>
      <c r="I105" s="12"/>
      <c r="J105" s="12"/>
      <c r="K105" s="12"/>
      <c r="L105" s="11"/>
    </row>
    <row r="106" spans="1:12" x14ac:dyDescent="0.2">
      <c r="A106" s="11" t="s">
        <v>276</v>
      </c>
      <c r="B106" s="11"/>
      <c r="C106" s="11"/>
      <c r="D106" s="11"/>
      <c r="E106" s="11"/>
      <c r="F106" s="12"/>
      <c r="G106" s="11"/>
      <c r="H106" s="11"/>
      <c r="I106" s="12"/>
      <c r="J106" s="12"/>
      <c r="K106" s="12"/>
      <c r="L106" s="11"/>
    </row>
    <row r="107" spans="1:12" x14ac:dyDescent="0.2">
      <c r="A107" s="11" t="s">
        <v>277</v>
      </c>
      <c r="B107" s="11"/>
      <c r="C107" s="11"/>
      <c r="D107" s="11"/>
      <c r="E107" s="11"/>
      <c r="F107" s="12"/>
      <c r="G107" s="11"/>
      <c r="H107" s="11"/>
      <c r="I107" s="12"/>
      <c r="J107" s="12"/>
      <c r="K107" s="12"/>
      <c r="L107" s="11"/>
    </row>
    <row r="108" spans="1:12" x14ac:dyDescent="0.2">
      <c r="A108" s="11" t="s">
        <v>278</v>
      </c>
      <c r="B108" s="11"/>
      <c r="C108" s="11"/>
      <c r="D108" s="11"/>
      <c r="E108" s="11"/>
      <c r="F108" s="12"/>
      <c r="G108" s="11"/>
      <c r="H108" s="11"/>
      <c r="I108" s="12"/>
      <c r="J108" s="12"/>
      <c r="K108" s="12"/>
      <c r="L108" s="11"/>
    </row>
    <row r="109" spans="1:12" x14ac:dyDescent="0.2">
      <c r="A109" s="11" t="s">
        <v>279</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37</v>
      </c>
      <c r="F111" s="14"/>
      <c r="G111" s="14"/>
      <c r="H111" s="14"/>
      <c r="I111" s="14" t="s">
        <v>38</v>
      </c>
      <c r="J111" s="14" t="s">
        <v>39</v>
      </c>
      <c r="K111" s="14" t="s">
        <v>40</v>
      </c>
      <c r="L111" s="14" t="s">
        <v>41</v>
      </c>
    </row>
    <row r="112" spans="1:12" x14ac:dyDescent="0.2">
      <c r="A112" s="14" t="s">
        <v>42</v>
      </c>
      <c r="B112" s="14" t="s">
        <v>43</v>
      </c>
      <c r="C112" s="14" t="s">
        <v>44</v>
      </c>
      <c r="D112" s="14" t="s">
        <v>45</v>
      </c>
      <c r="E112" s="14" t="s">
        <v>46</v>
      </c>
      <c r="F112" s="14" t="s">
        <v>36</v>
      </c>
      <c r="G112" s="14" t="s">
        <v>47</v>
      </c>
      <c r="H112" s="14" t="s">
        <v>48</v>
      </c>
      <c r="I112" s="14" t="s">
        <v>49</v>
      </c>
      <c r="J112" s="14" t="s">
        <v>50</v>
      </c>
      <c r="K112" s="14" t="s">
        <v>51</v>
      </c>
      <c r="L112" s="14" t="s">
        <v>52</v>
      </c>
    </row>
    <row r="113" spans="1:25" x14ac:dyDescent="0.2">
      <c r="A113" s="14"/>
      <c r="B113" s="14"/>
      <c r="C113" s="14"/>
      <c r="D113" s="14"/>
      <c r="E113" s="14"/>
      <c r="F113" s="14"/>
      <c r="G113" s="14"/>
      <c r="H113" s="14"/>
      <c r="I113" s="14"/>
      <c r="J113" s="14"/>
      <c r="K113" s="14"/>
      <c r="L113" s="14"/>
    </row>
    <row r="114" spans="1:25" ht="25.5" x14ac:dyDescent="0.2">
      <c r="A114" s="24">
        <v>37141</v>
      </c>
      <c r="B114" s="18" t="s">
        <v>338</v>
      </c>
      <c r="C114" s="18" t="s">
        <v>219</v>
      </c>
      <c r="D114" s="18" t="s">
        <v>339</v>
      </c>
      <c r="E114" s="18" t="s">
        <v>340</v>
      </c>
      <c r="F114" s="18" t="s">
        <v>81</v>
      </c>
      <c r="G114" s="17" t="s">
        <v>341</v>
      </c>
      <c r="H114" s="17"/>
      <c r="I114" s="18" t="s">
        <v>60</v>
      </c>
      <c r="J114" s="18" t="s">
        <v>60</v>
      </c>
      <c r="K114" s="18" t="s">
        <v>61</v>
      </c>
      <c r="L114" s="18" t="s">
        <v>282</v>
      </c>
    </row>
    <row r="115" spans="1:25" ht="25.5" x14ac:dyDescent="0.2">
      <c r="A115" s="24">
        <v>37141</v>
      </c>
      <c r="B115" s="18" t="s">
        <v>342</v>
      </c>
      <c r="C115" s="18" t="s">
        <v>73</v>
      </c>
      <c r="D115" s="18" t="s">
        <v>286</v>
      </c>
      <c r="E115" s="18" t="s">
        <v>75</v>
      </c>
      <c r="F115" s="18" t="s">
        <v>81</v>
      </c>
      <c r="G115" s="17" t="s">
        <v>343</v>
      </c>
      <c r="H115" s="17"/>
      <c r="I115" s="18" t="s">
        <v>60</v>
      </c>
      <c r="J115" s="18" t="s">
        <v>60</v>
      </c>
      <c r="K115" s="18" t="s">
        <v>60</v>
      </c>
      <c r="L115" s="18" t="s">
        <v>282</v>
      </c>
    </row>
    <row r="116" spans="1:25" ht="25.5" x14ac:dyDescent="0.2">
      <c r="A116" s="24">
        <v>37141</v>
      </c>
      <c r="B116" s="18" t="s">
        <v>344</v>
      </c>
      <c r="C116" s="18" t="s">
        <v>73</v>
      </c>
      <c r="D116" s="18" t="s">
        <v>74</v>
      </c>
      <c r="E116" s="18" t="s">
        <v>75</v>
      </c>
      <c r="F116" s="18" t="s">
        <v>81</v>
      </c>
      <c r="G116" s="17" t="s">
        <v>345</v>
      </c>
      <c r="H116" s="17"/>
      <c r="I116" s="18" t="s">
        <v>60</v>
      </c>
      <c r="J116" s="18" t="s">
        <v>60</v>
      </c>
      <c r="K116" s="18" t="s">
        <v>60</v>
      </c>
      <c r="L116" s="18" t="s">
        <v>282</v>
      </c>
    </row>
    <row r="117" spans="1:25" ht="63.75" x14ac:dyDescent="0.2">
      <c r="A117" s="24">
        <v>37141</v>
      </c>
      <c r="B117" s="18" t="s">
        <v>244</v>
      </c>
      <c r="C117" s="18" t="s">
        <v>54</v>
      </c>
      <c r="D117" s="18" t="s">
        <v>244</v>
      </c>
      <c r="E117" s="18" t="s">
        <v>56</v>
      </c>
      <c r="F117" s="18" t="s">
        <v>57</v>
      </c>
      <c r="G117" s="17" t="s">
        <v>346</v>
      </c>
      <c r="H117" s="17"/>
      <c r="I117" s="18" t="s">
        <v>60</v>
      </c>
      <c r="J117" s="18" t="s">
        <v>60</v>
      </c>
      <c r="K117" s="18" t="s">
        <v>61</v>
      </c>
      <c r="L117" s="18" t="s">
        <v>282</v>
      </c>
    </row>
    <row r="118" spans="1:25" ht="24.75" customHeight="1" x14ac:dyDescent="0.2">
      <c r="A118" s="24">
        <v>37141</v>
      </c>
      <c r="B118" s="18" t="s">
        <v>292</v>
      </c>
      <c r="C118" s="18" t="s">
        <v>54</v>
      </c>
      <c r="D118" s="18" t="s">
        <v>134</v>
      </c>
      <c r="E118" s="18" t="s">
        <v>347</v>
      </c>
      <c r="F118" s="18" t="s">
        <v>57</v>
      </c>
      <c r="G118" s="17" t="s">
        <v>348</v>
      </c>
      <c r="H118" s="17"/>
      <c r="I118" s="18" t="s">
        <v>61</v>
      </c>
      <c r="J118" s="18" t="s">
        <v>61</v>
      </c>
      <c r="K118" s="18" t="s">
        <v>61</v>
      </c>
      <c r="L118" s="18" t="s">
        <v>282</v>
      </c>
    </row>
    <row r="119" spans="1:25" ht="38.25" x14ac:dyDescent="0.2">
      <c r="A119" s="56">
        <v>37140</v>
      </c>
      <c r="B119" s="57" t="s">
        <v>349</v>
      </c>
      <c r="C119" s="57" t="s">
        <v>54</v>
      </c>
      <c r="D119" s="57" t="s">
        <v>137</v>
      </c>
      <c r="E119" s="57" t="s">
        <v>56</v>
      </c>
      <c r="F119" s="57" t="s">
        <v>57</v>
      </c>
      <c r="G119" s="58" t="s">
        <v>350</v>
      </c>
      <c r="H119" s="58"/>
      <c r="I119" s="57" t="s">
        <v>60</v>
      </c>
      <c r="J119" s="57" t="s">
        <v>60</v>
      </c>
      <c r="K119" s="57" t="s">
        <v>61</v>
      </c>
      <c r="L119" s="16" t="s">
        <v>282</v>
      </c>
      <c r="M119" s="22"/>
      <c r="N119" s="22"/>
      <c r="O119" s="22"/>
      <c r="P119" s="22"/>
      <c r="Q119" s="22"/>
      <c r="R119" s="22"/>
      <c r="S119" s="22"/>
      <c r="T119" s="22"/>
      <c r="U119" s="22"/>
      <c r="V119" s="22"/>
      <c r="W119" s="22"/>
      <c r="X119" s="22"/>
      <c r="Y119" s="22"/>
    </row>
    <row r="120" spans="1:25" ht="38.25" x14ac:dyDescent="0.2">
      <c r="A120" s="24">
        <v>37140</v>
      </c>
      <c r="B120" s="18" t="s">
        <v>351</v>
      </c>
      <c r="C120" s="18" t="s">
        <v>64</v>
      </c>
      <c r="D120" s="18" t="s">
        <v>352</v>
      </c>
      <c r="E120" s="18" t="s">
        <v>125</v>
      </c>
      <c r="F120" s="18" t="s">
        <v>81</v>
      </c>
      <c r="G120" s="17" t="s">
        <v>353</v>
      </c>
      <c r="H120" s="17"/>
      <c r="I120" s="18" t="s">
        <v>60</v>
      </c>
      <c r="J120" s="18" t="s">
        <v>61</v>
      </c>
      <c r="K120" s="18" t="s">
        <v>60</v>
      </c>
      <c r="L120" s="16" t="s">
        <v>282</v>
      </c>
      <c r="M120" s="22"/>
      <c r="N120" s="22"/>
      <c r="O120" s="22"/>
      <c r="P120" s="22"/>
      <c r="Q120" s="22"/>
      <c r="R120" s="22"/>
      <c r="S120" s="22"/>
      <c r="T120" s="22"/>
      <c r="U120" s="22"/>
      <c r="V120" s="22"/>
      <c r="W120" s="22"/>
      <c r="X120" s="22"/>
      <c r="Y120" s="22"/>
    </row>
    <row r="121" spans="1:25" x14ac:dyDescent="0.2">
      <c r="A121" s="24">
        <v>37140</v>
      </c>
      <c r="B121" s="18" t="s">
        <v>354</v>
      </c>
      <c r="C121" s="18" t="s">
        <v>64</v>
      </c>
      <c r="D121" s="18" t="s">
        <v>111</v>
      </c>
      <c r="E121" s="18"/>
      <c r="F121" s="18" t="s">
        <v>81</v>
      </c>
      <c r="G121" s="17" t="s">
        <v>355</v>
      </c>
      <c r="H121" s="17"/>
      <c r="I121" s="18" t="s">
        <v>60</v>
      </c>
      <c r="J121" s="18" t="s">
        <v>60</v>
      </c>
      <c r="K121" s="18" t="s">
        <v>60</v>
      </c>
      <c r="L121" s="16" t="s">
        <v>282</v>
      </c>
      <c r="M121" s="22"/>
      <c r="N121" s="22"/>
      <c r="O121" s="22"/>
      <c r="P121" s="22"/>
      <c r="Q121" s="22"/>
      <c r="R121" s="22"/>
      <c r="S121" s="22"/>
      <c r="T121" s="22"/>
      <c r="U121" s="22"/>
      <c r="V121" s="22"/>
      <c r="W121" s="22"/>
      <c r="X121" s="22"/>
      <c r="Y121" s="22"/>
    </row>
    <row r="122" spans="1:25" ht="55.5" customHeight="1" x14ac:dyDescent="0.2">
      <c r="A122" s="24">
        <v>37140</v>
      </c>
      <c r="B122" s="18" t="s">
        <v>356</v>
      </c>
      <c r="C122" s="18" t="s">
        <v>254</v>
      </c>
      <c r="D122" s="18" t="s">
        <v>357</v>
      </c>
      <c r="E122" s="18" t="s">
        <v>296</v>
      </c>
      <c r="F122" s="18" t="s">
        <v>81</v>
      </c>
      <c r="G122" s="17" t="s">
        <v>358</v>
      </c>
      <c r="H122" s="17"/>
      <c r="I122" s="18" t="s">
        <v>60</v>
      </c>
      <c r="J122" s="18" t="s">
        <v>60</v>
      </c>
      <c r="K122" s="18" t="s">
        <v>60</v>
      </c>
      <c r="L122" s="16" t="s">
        <v>282</v>
      </c>
      <c r="M122" s="22"/>
      <c r="N122" s="22"/>
      <c r="O122" s="22"/>
      <c r="P122" s="22"/>
      <c r="Q122" s="22"/>
      <c r="R122" s="22"/>
      <c r="S122" s="22"/>
      <c r="T122" s="22"/>
      <c r="U122" s="22"/>
      <c r="V122" s="22"/>
      <c r="W122" s="22"/>
      <c r="X122" s="22"/>
      <c r="Y122" s="22"/>
    </row>
    <row r="123" spans="1:25" ht="63.75" x14ac:dyDescent="0.2">
      <c r="A123" s="24">
        <v>37140</v>
      </c>
      <c r="B123" s="18" t="s">
        <v>292</v>
      </c>
      <c r="C123" s="18" t="s">
        <v>54</v>
      </c>
      <c r="D123" s="18" t="s">
        <v>134</v>
      </c>
      <c r="E123" s="18" t="s">
        <v>56</v>
      </c>
      <c r="F123" s="18" t="s">
        <v>92</v>
      </c>
      <c r="G123" s="17" t="s">
        <v>359</v>
      </c>
      <c r="H123" s="17"/>
      <c r="I123" s="18" t="s">
        <v>61</v>
      </c>
      <c r="J123" s="18" t="s">
        <v>61</v>
      </c>
      <c r="K123" s="18" t="s">
        <v>61</v>
      </c>
      <c r="L123" s="16" t="s">
        <v>282</v>
      </c>
      <c r="M123" s="22"/>
      <c r="N123" s="22"/>
      <c r="O123" s="22"/>
      <c r="P123" s="22"/>
      <c r="Q123" s="22"/>
      <c r="R123" s="22"/>
      <c r="S123" s="22"/>
      <c r="T123" s="22"/>
      <c r="U123" s="22"/>
      <c r="V123" s="22"/>
      <c r="W123" s="22"/>
      <c r="X123" s="22"/>
      <c r="Y123" s="22"/>
    </row>
    <row r="124" spans="1:25" x14ac:dyDescent="0.2">
      <c r="A124" s="24">
        <v>37139</v>
      </c>
      <c r="B124" s="18" t="s">
        <v>360</v>
      </c>
      <c r="C124" s="18" t="s">
        <v>117</v>
      </c>
      <c r="D124" s="18" t="s">
        <v>118</v>
      </c>
      <c r="E124" s="18" t="s">
        <v>119</v>
      </c>
      <c r="F124" s="18" t="s">
        <v>81</v>
      </c>
      <c r="G124" s="17" t="s">
        <v>361</v>
      </c>
      <c r="H124" s="17"/>
      <c r="I124" s="18" t="s">
        <v>61</v>
      </c>
      <c r="J124" s="18" t="s">
        <v>60</v>
      </c>
      <c r="K124" s="18" t="s">
        <v>61</v>
      </c>
      <c r="L124" s="16" t="s">
        <v>282</v>
      </c>
      <c r="M124" s="22"/>
      <c r="N124" s="22"/>
      <c r="O124" s="22"/>
      <c r="P124" s="22"/>
      <c r="Q124" s="22"/>
      <c r="R124" s="22"/>
      <c r="S124" s="22"/>
      <c r="T124" s="22"/>
      <c r="U124" s="22"/>
      <c r="V124" s="22"/>
      <c r="W124" s="22"/>
      <c r="X124" s="22"/>
      <c r="Y124" s="22"/>
    </row>
    <row r="125" spans="1:25" ht="25.5" x14ac:dyDescent="0.2">
      <c r="A125" s="24">
        <v>37139</v>
      </c>
      <c r="B125" s="18" t="s">
        <v>362</v>
      </c>
      <c r="C125" s="18" t="s">
        <v>54</v>
      </c>
      <c r="D125" s="18" t="s">
        <v>55</v>
      </c>
      <c r="E125" s="18" t="s">
        <v>56</v>
      </c>
      <c r="F125" s="18" t="s">
        <v>57</v>
      </c>
      <c r="G125" s="17" t="s">
        <v>363</v>
      </c>
      <c r="H125" s="17"/>
      <c r="I125" s="18" t="s">
        <v>60</v>
      </c>
      <c r="J125" s="18" t="s">
        <v>60</v>
      </c>
      <c r="K125" s="18" t="s">
        <v>61</v>
      </c>
      <c r="L125" s="16" t="s">
        <v>282</v>
      </c>
      <c r="M125" s="22"/>
      <c r="N125" s="22"/>
      <c r="O125" s="22"/>
      <c r="P125" s="22"/>
      <c r="Q125" s="22"/>
      <c r="R125" s="22"/>
      <c r="S125" s="22"/>
      <c r="T125" s="22"/>
      <c r="U125" s="22"/>
      <c r="V125" s="22"/>
      <c r="W125" s="22"/>
      <c r="X125" s="22"/>
      <c r="Y125" s="22"/>
    </row>
    <row r="126" spans="1:25" ht="38.25" x14ac:dyDescent="0.2">
      <c r="A126" s="24">
        <v>37138</v>
      </c>
      <c r="B126" s="17" t="s">
        <v>364</v>
      </c>
      <c r="C126" s="18" t="s">
        <v>254</v>
      </c>
      <c r="D126" s="18" t="s">
        <v>365</v>
      </c>
      <c r="E126" s="18" t="s">
        <v>366</v>
      </c>
      <c r="F126" s="18" t="s">
        <v>81</v>
      </c>
      <c r="G126" s="17" t="s">
        <v>303</v>
      </c>
      <c r="H126" s="17"/>
      <c r="I126" s="18" t="s">
        <v>60</v>
      </c>
      <c r="J126" s="18" t="s">
        <v>60</v>
      </c>
      <c r="K126" s="18" t="s">
        <v>60</v>
      </c>
      <c r="L126" s="16" t="s">
        <v>282</v>
      </c>
      <c r="M126" s="22"/>
      <c r="N126" s="22"/>
      <c r="O126" s="22"/>
      <c r="P126" s="22"/>
      <c r="Q126" s="22"/>
      <c r="R126" s="22"/>
      <c r="S126" s="22"/>
      <c r="T126" s="22"/>
      <c r="U126" s="22"/>
      <c r="V126" s="22"/>
      <c r="W126" s="22"/>
      <c r="X126" s="22"/>
      <c r="Y126" s="22"/>
    </row>
    <row r="127" spans="1:25" ht="25.5" x14ac:dyDescent="0.2">
      <c r="A127" s="24">
        <v>37138</v>
      </c>
      <c r="B127" s="59" t="s">
        <v>367</v>
      </c>
      <c r="C127" s="18" t="s">
        <v>254</v>
      </c>
      <c r="D127" s="18" t="s">
        <v>365</v>
      </c>
      <c r="E127" s="18" t="s">
        <v>366</v>
      </c>
      <c r="F127" s="18" t="s">
        <v>81</v>
      </c>
      <c r="G127" s="17" t="s">
        <v>303</v>
      </c>
      <c r="H127" s="17"/>
      <c r="I127" s="18" t="s">
        <v>60</v>
      </c>
      <c r="J127" s="18" t="s">
        <v>60</v>
      </c>
      <c r="K127" s="18" t="s">
        <v>60</v>
      </c>
      <c r="L127" s="16" t="s">
        <v>282</v>
      </c>
      <c r="M127" s="22"/>
      <c r="N127" s="22"/>
      <c r="O127" s="22"/>
      <c r="P127" s="22"/>
      <c r="Q127" s="22"/>
      <c r="R127" s="22"/>
      <c r="S127" s="22"/>
      <c r="T127" s="22"/>
      <c r="U127" s="22"/>
      <c r="V127" s="22"/>
      <c r="W127" s="22"/>
      <c r="X127" s="22"/>
      <c r="Y127" s="22"/>
    </row>
    <row r="128" spans="1:25" ht="38.25" x14ac:dyDescent="0.2">
      <c r="A128" s="24">
        <v>37138</v>
      </c>
      <c r="B128" s="17" t="s">
        <v>368</v>
      </c>
      <c r="C128" s="18" t="s">
        <v>117</v>
      </c>
      <c r="D128" s="18" t="s">
        <v>324</v>
      </c>
      <c r="E128" s="18" t="s">
        <v>119</v>
      </c>
      <c r="F128" s="18" t="s">
        <v>81</v>
      </c>
      <c r="G128" s="17" t="s">
        <v>303</v>
      </c>
      <c r="H128" s="17"/>
      <c r="I128" s="18" t="s">
        <v>60</v>
      </c>
      <c r="J128" s="18" t="s">
        <v>60</v>
      </c>
      <c r="K128" s="18" t="s">
        <v>61</v>
      </c>
      <c r="L128" s="16" t="s">
        <v>282</v>
      </c>
      <c r="M128" s="22"/>
      <c r="N128" s="22"/>
      <c r="O128" s="22"/>
      <c r="P128" s="22"/>
      <c r="Q128" s="22"/>
      <c r="R128" s="22"/>
      <c r="S128" s="22"/>
      <c r="T128" s="22"/>
      <c r="U128" s="22"/>
      <c r="V128" s="22"/>
      <c r="W128" s="22"/>
      <c r="X128" s="22"/>
      <c r="Y128" s="22"/>
    </row>
    <row r="129" spans="1:25" ht="25.5" x14ac:dyDescent="0.2">
      <c r="A129" s="24">
        <v>37138</v>
      </c>
      <c r="B129" s="18" t="s">
        <v>344</v>
      </c>
      <c r="C129" s="18" t="s">
        <v>73</v>
      </c>
      <c r="D129" s="18" t="s">
        <v>74</v>
      </c>
      <c r="E129" s="18" t="s">
        <v>369</v>
      </c>
      <c r="F129" s="18" t="s">
        <v>81</v>
      </c>
      <c r="G129" s="17" t="s">
        <v>370</v>
      </c>
      <c r="H129" s="17"/>
      <c r="I129" s="18" t="s">
        <v>60</v>
      </c>
      <c r="J129" s="18" t="s">
        <v>60</v>
      </c>
      <c r="K129" s="18" t="s">
        <v>61</v>
      </c>
      <c r="L129" s="16" t="s">
        <v>282</v>
      </c>
      <c r="M129" s="22"/>
      <c r="N129" s="22"/>
      <c r="O129" s="22"/>
      <c r="P129" s="22"/>
      <c r="Q129" s="22"/>
      <c r="R129" s="22"/>
      <c r="S129" s="22"/>
      <c r="T129" s="22"/>
      <c r="U129" s="22"/>
      <c r="V129" s="22"/>
      <c r="W129" s="22"/>
      <c r="X129" s="22"/>
      <c r="Y129" s="22"/>
    </row>
    <row r="130" spans="1:25" ht="89.25" x14ac:dyDescent="0.2">
      <c r="A130" s="24">
        <v>37138</v>
      </c>
      <c r="B130" s="18" t="s">
        <v>371</v>
      </c>
      <c r="C130" s="18" t="s">
        <v>54</v>
      </c>
      <c r="D130" s="18" t="s">
        <v>55</v>
      </c>
      <c r="E130" s="18" t="s">
        <v>56</v>
      </c>
      <c r="F130" s="18" t="s">
        <v>67</v>
      </c>
      <c r="G130" s="17" t="s">
        <v>372</v>
      </c>
      <c r="H130" s="17"/>
      <c r="I130" s="18" t="s">
        <v>60</v>
      </c>
      <c r="J130" s="18" t="s">
        <v>60</v>
      </c>
      <c r="K130" s="18" t="s">
        <v>61</v>
      </c>
      <c r="L130" s="16" t="s">
        <v>282</v>
      </c>
      <c r="M130" s="22"/>
      <c r="N130" s="22"/>
      <c r="O130" s="22"/>
      <c r="P130" s="22"/>
      <c r="Q130" s="22"/>
      <c r="R130" s="22"/>
      <c r="S130" s="22"/>
      <c r="T130" s="22"/>
      <c r="U130" s="22"/>
      <c r="V130" s="22"/>
      <c r="W130" s="22"/>
      <c r="X130" s="22"/>
      <c r="Y130" s="22"/>
    </row>
    <row r="131" spans="1:25" ht="51" x14ac:dyDescent="0.2">
      <c r="A131" s="24">
        <v>37138</v>
      </c>
      <c r="B131" s="18" t="s">
        <v>373</v>
      </c>
      <c r="C131" s="18"/>
      <c r="D131" s="18"/>
      <c r="E131" s="18"/>
      <c r="F131" s="18" t="s">
        <v>86</v>
      </c>
      <c r="G131" s="17" t="s">
        <v>374</v>
      </c>
      <c r="H131" s="17"/>
      <c r="I131" s="18" t="s">
        <v>60</v>
      </c>
      <c r="J131" s="18" t="s">
        <v>61</v>
      </c>
      <c r="K131" s="18" t="s">
        <v>61</v>
      </c>
      <c r="L131" s="16" t="s">
        <v>282</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249</v>
      </c>
      <c r="B174" s="1" t="s">
        <v>250</v>
      </c>
      <c r="C174" s="4" t="s">
        <v>251</v>
      </c>
      <c r="D174" s="33" t="s">
        <v>252</v>
      </c>
      <c r="E174" s="33" t="s">
        <v>253</v>
      </c>
    </row>
    <row r="175" spans="1:12" x14ac:dyDescent="0.2">
      <c r="A175" s="34" t="s">
        <v>254</v>
      </c>
      <c r="B175" s="35">
        <f t="shared" ref="B175:B183" si="2">C175/$C$184</f>
        <v>0.16666666666666666</v>
      </c>
      <c r="C175" s="5">
        <f>'summary 0904'!I24</f>
        <v>3</v>
      </c>
      <c r="D175" s="4">
        <f>33+1+1+1+1+1+8+1+1+1+2+1+2+1+1+1</f>
        <v>57</v>
      </c>
      <c r="E175" s="36">
        <f t="shared" ref="E175:E182" si="3">(C175/D175)*100</f>
        <v>5.2631578947368416</v>
      </c>
    </row>
    <row r="176" spans="1:12" x14ac:dyDescent="0.2">
      <c r="A176" s="34" t="s">
        <v>73</v>
      </c>
      <c r="B176" s="35">
        <f t="shared" si="2"/>
        <v>0.16666666666666666</v>
      </c>
      <c r="C176" s="5">
        <f>'summary 0904'!I25</f>
        <v>3</v>
      </c>
      <c r="D176" s="4">
        <f>540+17+1+1+6+10+1+2+12+2+1+1+1+3+4+3+1+1+1+8+2+1+1+6+1+1+2+1+2+1+4+1+1</f>
        <v>640</v>
      </c>
      <c r="E176" s="36">
        <f t="shared" si="3"/>
        <v>0.46875</v>
      </c>
    </row>
    <row r="177" spans="1:5" x14ac:dyDescent="0.2">
      <c r="A177" s="34" t="s">
        <v>54</v>
      </c>
      <c r="B177" s="35">
        <f t="shared" si="2"/>
        <v>0.33333333333333331</v>
      </c>
      <c r="C177" s="5">
        <f>'summary 0904'!I26</f>
        <v>6</v>
      </c>
      <c r="D177" s="4">
        <f>13+1+1+1+16+10</f>
        <v>42</v>
      </c>
      <c r="E177" s="36">
        <f t="shared" si="3"/>
        <v>14.285714285714285</v>
      </c>
    </row>
    <row r="178" spans="1:5" x14ac:dyDescent="0.2">
      <c r="A178" s="34" t="s">
        <v>255</v>
      </c>
      <c r="B178" s="35">
        <f t="shared" si="2"/>
        <v>0</v>
      </c>
      <c r="C178" s="5">
        <f>'summary 0904'!I27</f>
        <v>0</v>
      </c>
      <c r="D178" s="4">
        <f>36+1+1</f>
        <v>38</v>
      </c>
      <c r="E178" s="36">
        <f t="shared" si="3"/>
        <v>0</v>
      </c>
    </row>
    <row r="179" spans="1:5" x14ac:dyDescent="0.2">
      <c r="A179" s="34" t="s">
        <v>256</v>
      </c>
      <c r="B179" s="35">
        <f t="shared" si="2"/>
        <v>0.1111111111111111</v>
      </c>
      <c r="C179" s="5">
        <f>'summary 0904'!I28</f>
        <v>2</v>
      </c>
      <c r="D179" s="4">
        <f>288+2+13+2+5+56+59+14+2+3+3+1+4</f>
        <v>452</v>
      </c>
      <c r="E179" s="36">
        <f t="shared" si="3"/>
        <v>0.44247787610619471</v>
      </c>
    </row>
    <row r="180" spans="1:5" x14ac:dyDescent="0.2">
      <c r="A180" s="34" t="s">
        <v>257</v>
      </c>
      <c r="B180" s="35">
        <f t="shared" si="2"/>
        <v>0</v>
      </c>
      <c r="C180" s="5">
        <f>'summary 0904'!I29</f>
        <v>0</v>
      </c>
      <c r="D180" s="4">
        <f>132+2+1+2+7+3+4+2+7+1</f>
        <v>161</v>
      </c>
      <c r="E180" s="36">
        <f t="shared" si="3"/>
        <v>0</v>
      </c>
    </row>
    <row r="181" spans="1:5" x14ac:dyDescent="0.2">
      <c r="A181" s="34" t="s">
        <v>117</v>
      </c>
      <c r="B181" s="35">
        <f t="shared" si="2"/>
        <v>0.1111111111111111</v>
      </c>
      <c r="C181" s="5">
        <f>'summary 0904'!I30</f>
        <v>2</v>
      </c>
      <c r="D181" s="4">
        <v>9</v>
      </c>
      <c r="E181" s="36">
        <f t="shared" si="3"/>
        <v>22.222222222222221</v>
      </c>
    </row>
    <row r="182" spans="1:5" x14ac:dyDescent="0.2">
      <c r="A182" s="34" t="s">
        <v>219</v>
      </c>
      <c r="B182" s="35">
        <f t="shared" si="2"/>
        <v>5.5555555555555552E-2</v>
      </c>
      <c r="C182" s="5">
        <f>'summary 0904'!I31</f>
        <v>1</v>
      </c>
      <c r="D182" s="4">
        <f>10+5+2</f>
        <v>17</v>
      </c>
      <c r="E182" s="36">
        <f t="shared" si="3"/>
        <v>5.8823529411764701</v>
      </c>
    </row>
    <row r="183" spans="1:5" x14ac:dyDescent="0.2">
      <c r="A183" s="37" t="s">
        <v>258</v>
      </c>
      <c r="B183" s="35">
        <f t="shared" si="2"/>
        <v>5.5555555555555552E-2</v>
      </c>
      <c r="C183" s="5">
        <f>'summary 0904'!I32</f>
        <v>1</v>
      </c>
    </row>
    <row r="184" spans="1:5" x14ac:dyDescent="0.2">
      <c r="A184" s="37" t="s">
        <v>259</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332</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1+1+1+1+1+1+1+1+1+1+1</f>
        <v>11</v>
      </c>
    </row>
    <row r="13" spans="1:11" x14ac:dyDescent="0.2">
      <c r="A13" s="6" t="s">
        <v>57</v>
      </c>
      <c r="B13" s="7"/>
      <c r="C13" s="7" t="s">
        <v>265</v>
      </c>
      <c r="D13" s="7"/>
      <c r="E13" s="7"/>
      <c r="F13" s="7"/>
      <c r="G13" s="7"/>
      <c r="H13" s="7"/>
      <c r="I13" s="7"/>
      <c r="J13" s="7"/>
      <c r="K13" s="7">
        <f>1+1+1+1</f>
        <v>4</v>
      </c>
    </row>
    <row r="14" spans="1:11" x14ac:dyDescent="0.2">
      <c r="A14" s="6" t="s">
        <v>187</v>
      </c>
      <c r="B14" s="7"/>
      <c r="C14" s="7" t="s">
        <v>29</v>
      </c>
      <c r="D14" s="7"/>
      <c r="E14" s="7"/>
      <c r="F14" s="7"/>
      <c r="G14" s="7"/>
      <c r="H14" s="7"/>
      <c r="I14" s="7"/>
      <c r="J14" s="7"/>
      <c r="K14" s="7"/>
    </row>
    <row r="15" spans="1:11" x14ac:dyDescent="0.2">
      <c r="A15" s="6" t="s">
        <v>67</v>
      </c>
      <c r="B15" s="7"/>
      <c r="C15" s="7" t="s">
        <v>30</v>
      </c>
      <c r="D15" s="7"/>
      <c r="E15" s="7"/>
      <c r="F15" s="7"/>
      <c r="G15" s="7"/>
      <c r="H15" s="7"/>
      <c r="I15" s="7"/>
      <c r="J15" s="7"/>
      <c r="K15" s="7">
        <f>1</f>
        <v>1</v>
      </c>
    </row>
    <row r="16" spans="1:11" x14ac:dyDescent="0.2">
      <c r="A16" s="6" t="s">
        <v>266</v>
      </c>
      <c r="B16" s="7"/>
      <c r="C16" s="7" t="s">
        <v>31</v>
      </c>
      <c r="D16" s="7"/>
      <c r="E16" s="7"/>
      <c r="F16" s="7"/>
      <c r="G16" s="7"/>
      <c r="H16" s="7"/>
      <c r="I16" s="7"/>
      <c r="J16" s="7"/>
      <c r="K16" s="7"/>
    </row>
    <row r="17" spans="1:11" x14ac:dyDescent="0.2">
      <c r="A17" s="6" t="s">
        <v>86</v>
      </c>
      <c r="B17" s="7"/>
      <c r="C17" s="7" t="s">
        <v>32</v>
      </c>
      <c r="D17" s="7"/>
      <c r="E17" s="7"/>
      <c r="F17" s="7"/>
      <c r="G17" s="7"/>
      <c r="H17" s="7"/>
      <c r="I17" s="7"/>
      <c r="J17" s="7"/>
      <c r="K17" s="7">
        <f>1</f>
        <v>1</v>
      </c>
    </row>
    <row r="18" spans="1:11" x14ac:dyDescent="0.2">
      <c r="A18" s="6" t="s">
        <v>92</v>
      </c>
      <c r="B18" s="7"/>
      <c r="C18" s="7" t="s">
        <v>33</v>
      </c>
      <c r="D18" s="7"/>
      <c r="E18" s="7"/>
      <c r="F18" s="7"/>
      <c r="G18" s="7"/>
      <c r="H18" s="7"/>
      <c r="I18" s="7"/>
      <c r="J18" s="7"/>
      <c r="K18" s="47">
        <f>1</f>
        <v>1</v>
      </c>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6">
        <f>1+1+1</f>
        <v>3</v>
      </c>
      <c r="J24" s="31"/>
      <c r="K24" s="31"/>
    </row>
    <row r="25" spans="1:11" x14ac:dyDescent="0.2">
      <c r="A25" s="29" t="s">
        <v>73</v>
      </c>
      <c r="B25" s="17"/>
      <c r="C25" s="17"/>
      <c r="D25" s="32"/>
      <c r="E25" s="31"/>
      <c r="F25" s="32"/>
      <c r="G25" s="32"/>
      <c r="H25" s="31"/>
      <c r="I25" s="6">
        <f>1+1+1</f>
        <v>3</v>
      </c>
      <c r="J25" s="31"/>
      <c r="K25" s="49"/>
    </row>
    <row r="26" spans="1:11" x14ac:dyDescent="0.2">
      <c r="A26" s="29" t="s">
        <v>54</v>
      </c>
      <c r="B26" s="17"/>
      <c r="C26" s="17"/>
      <c r="D26" s="32"/>
      <c r="E26" s="31"/>
      <c r="F26" s="32"/>
      <c r="G26" s="32"/>
      <c r="H26" s="31"/>
      <c r="I26" s="6">
        <f>1+1+1+1+1+1</f>
        <v>6</v>
      </c>
      <c r="J26" s="31"/>
      <c r="K26" s="32"/>
    </row>
    <row r="27" spans="1:11" x14ac:dyDescent="0.2">
      <c r="A27" s="29" t="s">
        <v>255</v>
      </c>
      <c r="B27" s="17"/>
      <c r="C27" s="17"/>
      <c r="D27" s="32"/>
      <c r="E27" s="31"/>
      <c r="F27" s="32"/>
      <c r="G27" s="32"/>
      <c r="H27" s="31"/>
      <c r="I27" s="6"/>
      <c r="J27" s="31"/>
      <c r="K27" s="31"/>
    </row>
    <row r="28" spans="1:11" x14ac:dyDescent="0.2">
      <c r="A28" s="29" t="s">
        <v>256</v>
      </c>
      <c r="B28" s="17"/>
      <c r="C28" s="17"/>
      <c r="D28" s="32"/>
      <c r="E28" s="31"/>
      <c r="F28" s="32"/>
      <c r="G28" s="32"/>
      <c r="H28" s="31"/>
      <c r="I28" s="6">
        <f>1+1</f>
        <v>2</v>
      </c>
      <c r="J28" s="31"/>
      <c r="K28" s="31"/>
    </row>
    <row r="29" spans="1:11" x14ac:dyDescent="0.2">
      <c r="A29" s="29" t="s">
        <v>257</v>
      </c>
      <c r="B29" s="17"/>
      <c r="C29" s="17"/>
      <c r="D29" s="32"/>
      <c r="E29" s="31"/>
      <c r="F29" s="32"/>
      <c r="G29" s="32"/>
      <c r="H29" s="31"/>
      <c r="I29" s="6"/>
      <c r="J29" s="31"/>
      <c r="K29" s="32"/>
    </row>
    <row r="30" spans="1:11" x14ac:dyDescent="0.2">
      <c r="A30" s="29" t="s">
        <v>117</v>
      </c>
      <c r="B30" s="17"/>
      <c r="C30" s="17"/>
      <c r="D30" s="32"/>
      <c r="E30" s="31"/>
      <c r="F30" s="32"/>
      <c r="G30" s="32"/>
      <c r="H30" s="31"/>
      <c r="I30" s="6">
        <f>1+1</f>
        <v>2</v>
      </c>
      <c r="J30" s="31"/>
      <c r="K30" s="31"/>
    </row>
    <row r="31" spans="1:11" x14ac:dyDescent="0.2">
      <c r="A31" s="29" t="s">
        <v>219</v>
      </c>
      <c r="B31" s="17"/>
      <c r="C31" s="17"/>
      <c r="D31" s="32"/>
      <c r="E31" s="31"/>
      <c r="F31" s="32"/>
      <c r="G31" s="32"/>
      <c r="H31" s="31"/>
      <c r="I31" s="6">
        <f>1</f>
        <v>1</v>
      </c>
      <c r="J31" s="31"/>
      <c r="K31" s="31"/>
    </row>
    <row r="32" spans="1:11" ht="13.5" thickBot="1" x14ac:dyDescent="0.25">
      <c r="A32" s="50" t="s">
        <v>270</v>
      </c>
      <c r="I32" s="5">
        <f>1</f>
        <v>1</v>
      </c>
      <c r="K32" s="51"/>
    </row>
    <row r="33" spans="1:11" ht="13.5" thickTop="1" x14ac:dyDescent="0.2">
      <c r="A33" s="52" t="s">
        <v>261</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row>
    <row r="2" spans="1:27" x14ac:dyDescent="0.2">
      <c r="A2" s="2" t="s">
        <v>25</v>
      </c>
      <c r="B2" s="3"/>
      <c r="H2" s="4">
        <f>1+1</f>
        <v>2</v>
      </c>
      <c r="J2" s="4">
        <f>1</f>
        <v>1</v>
      </c>
      <c r="K2" s="3"/>
      <c r="L2" s="5"/>
      <c r="M2" s="3"/>
      <c r="N2" s="3"/>
      <c r="P2" s="4">
        <v>1</v>
      </c>
    </row>
    <row r="3" spans="1:27" x14ac:dyDescent="0.2">
      <c r="A3" s="2" t="s">
        <v>26</v>
      </c>
      <c r="B3" s="5"/>
      <c r="K3" s="5"/>
      <c r="L3" s="5"/>
      <c r="M3" s="5"/>
      <c r="N3" s="6">
        <v>1</v>
      </c>
      <c r="P3" s="4">
        <v>1</v>
      </c>
      <c r="R3" s="4">
        <f>'[6]summary 0625'!K11</f>
        <v>2</v>
      </c>
      <c r="T3" s="4">
        <f>'[6]summary 0709'!K10</f>
        <v>1</v>
      </c>
    </row>
    <row r="4" spans="1:27"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row>
    <row r="5" spans="1:27"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row>
    <row r="6" spans="1:27"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7"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row>
    <row r="8" spans="1:27"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7"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row>
    <row r="10" spans="1:27"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row>
    <row r="11" spans="1:27"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36</v>
      </c>
      <c r="B91" s="11"/>
      <c r="C91" s="11"/>
      <c r="D91" s="11"/>
      <c r="E91" s="11"/>
      <c r="F91" s="12"/>
      <c r="G91" s="11"/>
      <c r="H91" s="11"/>
      <c r="I91" s="12"/>
      <c r="J91" s="12"/>
      <c r="K91" s="12"/>
      <c r="L91" s="11"/>
    </row>
    <row r="92" spans="1:12" x14ac:dyDescent="0.2">
      <c r="A92" s="11" t="s">
        <v>271</v>
      </c>
      <c r="B92" s="11"/>
      <c r="C92" s="11"/>
      <c r="D92" s="11"/>
      <c r="E92" s="11"/>
      <c r="F92" s="12"/>
      <c r="G92" s="11"/>
      <c r="H92" s="11"/>
      <c r="I92" s="12"/>
      <c r="J92" s="12"/>
      <c r="K92" s="12"/>
      <c r="L92" s="11"/>
    </row>
    <row r="93" spans="1:12" x14ac:dyDescent="0.2">
      <c r="A93" s="11" t="s">
        <v>272</v>
      </c>
      <c r="B93" s="11"/>
      <c r="C93" s="11"/>
      <c r="D93" s="11"/>
      <c r="E93" s="11"/>
      <c r="F93" s="12"/>
      <c r="G93" s="11"/>
      <c r="H93" s="11"/>
      <c r="I93" s="12"/>
      <c r="J93" s="12"/>
      <c r="K93" s="12"/>
      <c r="L93" s="11"/>
    </row>
    <row r="94" spans="1:12" x14ac:dyDescent="0.2">
      <c r="A94" s="11" t="s">
        <v>273</v>
      </c>
      <c r="B94" s="11"/>
      <c r="C94" s="11"/>
      <c r="D94" s="11"/>
      <c r="E94" s="11"/>
      <c r="F94" s="12"/>
      <c r="G94" s="11"/>
      <c r="H94" s="11"/>
      <c r="I94" s="12"/>
      <c r="J94" s="12"/>
      <c r="K94" s="12"/>
      <c r="L94" s="11"/>
    </row>
    <row r="95" spans="1:12" x14ac:dyDescent="0.2">
      <c r="A95" s="11" t="s">
        <v>274</v>
      </c>
      <c r="B95" s="11"/>
      <c r="C95" s="11"/>
      <c r="D95" s="11"/>
      <c r="E95" s="11"/>
      <c r="F95" s="12"/>
      <c r="G95" s="11"/>
      <c r="H95" s="11"/>
      <c r="I95" s="12"/>
      <c r="J95" s="12"/>
      <c r="K95" s="12"/>
      <c r="L95" s="11"/>
    </row>
    <row r="96" spans="1:12" x14ac:dyDescent="0.2">
      <c r="A96" s="11" t="s">
        <v>275</v>
      </c>
      <c r="B96" s="11"/>
      <c r="C96" s="11"/>
      <c r="D96" s="11"/>
      <c r="E96" s="11"/>
      <c r="F96" s="12"/>
      <c r="G96" s="11"/>
      <c r="H96" s="11"/>
      <c r="I96" s="12"/>
      <c r="J96" s="12"/>
      <c r="K96" s="12"/>
      <c r="L96" s="11"/>
    </row>
    <row r="97" spans="1:25" x14ac:dyDescent="0.2">
      <c r="A97" s="11" t="s">
        <v>276</v>
      </c>
      <c r="B97" s="11"/>
      <c r="C97" s="11"/>
      <c r="D97" s="11"/>
      <c r="E97" s="11"/>
      <c r="F97" s="12"/>
      <c r="G97" s="11"/>
      <c r="H97" s="11"/>
      <c r="I97" s="12"/>
      <c r="J97" s="12"/>
      <c r="K97" s="12"/>
      <c r="L97" s="11"/>
    </row>
    <row r="98" spans="1:25" x14ac:dyDescent="0.2">
      <c r="A98" s="11" t="s">
        <v>277</v>
      </c>
      <c r="B98" s="11"/>
      <c r="C98" s="11"/>
      <c r="D98" s="11"/>
      <c r="E98" s="11"/>
      <c r="F98" s="12"/>
      <c r="G98" s="11"/>
      <c r="H98" s="11"/>
      <c r="I98" s="12"/>
      <c r="J98" s="12"/>
      <c r="K98" s="12"/>
      <c r="L98" s="11"/>
    </row>
    <row r="99" spans="1:25" x14ac:dyDescent="0.2">
      <c r="A99" s="11" t="s">
        <v>278</v>
      </c>
      <c r="B99" s="11"/>
      <c r="C99" s="11"/>
      <c r="D99" s="11"/>
      <c r="E99" s="11"/>
      <c r="F99" s="12"/>
      <c r="G99" s="11"/>
      <c r="H99" s="11"/>
      <c r="I99" s="12"/>
      <c r="J99" s="12"/>
      <c r="K99" s="12"/>
      <c r="L99" s="11"/>
    </row>
    <row r="100" spans="1:25" x14ac:dyDescent="0.2">
      <c r="A100" s="11" t="s">
        <v>279</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37</v>
      </c>
      <c r="F102" s="14"/>
      <c r="G102" s="14"/>
      <c r="H102" s="14"/>
      <c r="I102" s="14" t="s">
        <v>38</v>
      </c>
      <c r="J102" s="14" t="s">
        <v>39</v>
      </c>
      <c r="K102" s="14" t="s">
        <v>40</v>
      </c>
      <c r="L102" s="14" t="s">
        <v>41</v>
      </c>
    </row>
    <row r="103" spans="1:25" x14ac:dyDescent="0.2">
      <c r="A103" s="14" t="s">
        <v>42</v>
      </c>
      <c r="B103" s="14" t="s">
        <v>43</v>
      </c>
      <c r="C103" s="14" t="s">
        <v>44</v>
      </c>
      <c r="D103" s="14" t="s">
        <v>45</v>
      </c>
      <c r="E103" s="14" t="s">
        <v>46</v>
      </c>
      <c r="F103" s="14" t="s">
        <v>36</v>
      </c>
      <c r="G103" s="14" t="s">
        <v>47</v>
      </c>
      <c r="H103" s="14" t="s">
        <v>48</v>
      </c>
      <c r="I103" s="14" t="s">
        <v>49</v>
      </c>
      <c r="J103" s="14" t="s">
        <v>50</v>
      </c>
      <c r="K103" s="14" t="s">
        <v>51</v>
      </c>
      <c r="L103" s="14" t="s">
        <v>52</v>
      </c>
    </row>
    <row r="104" spans="1:25" x14ac:dyDescent="0.2">
      <c r="A104" s="14"/>
      <c r="B104" s="14"/>
      <c r="C104" s="14"/>
      <c r="D104" s="14"/>
      <c r="E104" s="14"/>
      <c r="F104" s="14"/>
      <c r="G104" s="14"/>
      <c r="H104" s="14"/>
      <c r="I104" s="14"/>
      <c r="J104" s="14"/>
      <c r="K104" s="14"/>
      <c r="L104" s="14"/>
    </row>
    <row r="105" spans="1:25" ht="38.25" x14ac:dyDescent="0.2">
      <c r="A105" s="15">
        <v>37134</v>
      </c>
      <c r="B105" s="16" t="s">
        <v>121</v>
      </c>
      <c r="C105" s="16" t="s">
        <v>54</v>
      </c>
      <c r="D105" s="16" t="s">
        <v>121</v>
      </c>
      <c r="E105" s="16" t="s">
        <v>56</v>
      </c>
      <c r="F105" s="16" t="s">
        <v>57</v>
      </c>
      <c r="G105" s="17" t="s">
        <v>281</v>
      </c>
      <c r="H105" s="17"/>
      <c r="I105" s="16" t="s">
        <v>61</v>
      </c>
      <c r="J105" s="16" t="s">
        <v>60</v>
      </c>
      <c r="K105" s="16" t="s">
        <v>61</v>
      </c>
      <c r="L105" s="16" t="s">
        <v>282</v>
      </c>
    </row>
    <row r="106" spans="1:25" ht="76.5" x14ac:dyDescent="0.2">
      <c r="A106" s="15">
        <v>37134</v>
      </c>
      <c r="B106" s="16" t="s">
        <v>283</v>
      </c>
      <c r="C106" s="16" t="s">
        <v>54</v>
      </c>
      <c r="D106" s="16" t="s">
        <v>55</v>
      </c>
      <c r="E106" s="16" t="s">
        <v>56</v>
      </c>
      <c r="F106" s="16" t="s">
        <v>67</v>
      </c>
      <c r="G106" s="17" t="s">
        <v>284</v>
      </c>
      <c r="H106" s="17"/>
      <c r="I106" s="16" t="s">
        <v>61</v>
      </c>
      <c r="J106" s="16" t="s">
        <v>60</v>
      </c>
      <c r="K106" s="16" t="s">
        <v>61</v>
      </c>
      <c r="L106" s="16" t="s">
        <v>282</v>
      </c>
    </row>
    <row r="107" spans="1:25" ht="25.5" x14ac:dyDescent="0.2">
      <c r="A107" s="15">
        <v>37134</v>
      </c>
      <c r="B107" s="16" t="s">
        <v>285</v>
      </c>
      <c r="C107" s="16" t="s">
        <v>73</v>
      </c>
      <c r="D107" s="16" t="s">
        <v>286</v>
      </c>
      <c r="E107" s="16" t="s">
        <v>75</v>
      </c>
      <c r="F107" s="16" t="s">
        <v>81</v>
      </c>
      <c r="G107" s="17" t="s">
        <v>287</v>
      </c>
      <c r="H107" s="17"/>
      <c r="I107" s="16" t="s">
        <v>60</v>
      </c>
      <c r="J107" s="16" t="s">
        <v>60</v>
      </c>
      <c r="K107" s="16" t="s">
        <v>61</v>
      </c>
      <c r="L107" s="16" t="s">
        <v>282</v>
      </c>
    </row>
    <row r="108" spans="1:25" ht="25.5" x14ac:dyDescent="0.2">
      <c r="A108" s="15">
        <v>37134</v>
      </c>
      <c r="B108" s="16" t="s">
        <v>288</v>
      </c>
      <c r="C108" s="16" t="s">
        <v>73</v>
      </c>
      <c r="D108" s="16" t="s">
        <v>286</v>
      </c>
      <c r="E108" s="16" t="s">
        <v>75</v>
      </c>
      <c r="F108" s="16" t="s">
        <v>81</v>
      </c>
      <c r="G108" s="17" t="s">
        <v>289</v>
      </c>
      <c r="H108" s="17"/>
      <c r="I108" s="16" t="s">
        <v>60</v>
      </c>
      <c r="J108" s="16" t="s">
        <v>60</v>
      </c>
      <c r="K108" s="16" t="s">
        <v>61</v>
      </c>
      <c r="L108" s="16" t="s">
        <v>282</v>
      </c>
    </row>
    <row r="109" spans="1:25" ht="24.75" customHeight="1" x14ac:dyDescent="0.2">
      <c r="A109" s="15">
        <v>37133</v>
      </c>
      <c r="B109" s="17" t="s">
        <v>290</v>
      </c>
      <c r="C109" s="16" t="s">
        <v>117</v>
      </c>
      <c r="D109" s="16" t="s">
        <v>117</v>
      </c>
      <c r="E109" s="16" t="s">
        <v>119</v>
      </c>
      <c r="F109" s="16" t="s">
        <v>81</v>
      </c>
      <c r="G109" s="17" t="s">
        <v>291</v>
      </c>
      <c r="H109" s="17"/>
      <c r="I109" s="16" t="s">
        <v>61</v>
      </c>
      <c r="J109" s="16" t="s">
        <v>60</v>
      </c>
      <c r="K109" s="16" t="s">
        <v>61</v>
      </c>
      <c r="L109" s="16" t="s">
        <v>282</v>
      </c>
    </row>
    <row r="110" spans="1:25" ht="51" x14ac:dyDescent="0.2">
      <c r="A110" s="15">
        <v>37133</v>
      </c>
      <c r="B110" s="16" t="s">
        <v>292</v>
      </c>
      <c r="C110" s="16" t="s">
        <v>54</v>
      </c>
      <c r="D110" s="16" t="s">
        <v>134</v>
      </c>
      <c r="E110" s="16" t="s">
        <v>56</v>
      </c>
      <c r="F110" s="16" t="s">
        <v>57</v>
      </c>
      <c r="G110" s="17" t="s">
        <v>293</v>
      </c>
      <c r="H110" s="17"/>
      <c r="I110" s="16" t="s">
        <v>61</v>
      </c>
      <c r="J110" s="16" t="s">
        <v>61</v>
      </c>
      <c r="K110" s="16" t="s">
        <v>61</v>
      </c>
      <c r="L110" s="16" t="s">
        <v>282</v>
      </c>
      <c r="M110" s="22"/>
      <c r="N110" s="22"/>
      <c r="O110" s="22"/>
      <c r="P110" s="22"/>
      <c r="Q110" s="22"/>
      <c r="R110" s="22"/>
      <c r="S110" s="22"/>
      <c r="T110" s="22"/>
      <c r="U110" s="22"/>
      <c r="V110" s="22"/>
      <c r="W110" s="22"/>
      <c r="X110" s="22"/>
      <c r="Y110" s="22"/>
    </row>
    <row r="111" spans="1:25" ht="51" x14ac:dyDescent="0.2">
      <c r="A111" s="15">
        <v>37133</v>
      </c>
      <c r="B111" s="16" t="s">
        <v>294</v>
      </c>
      <c r="C111" s="16" t="s">
        <v>254</v>
      </c>
      <c r="D111" s="16" t="s">
        <v>295</v>
      </c>
      <c r="E111" s="16" t="s">
        <v>296</v>
      </c>
      <c r="F111" s="16" t="s">
        <v>67</v>
      </c>
      <c r="G111" s="17" t="s">
        <v>297</v>
      </c>
      <c r="H111" s="17"/>
      <c r="I111" s="16" t="s">
        <v>60</v>
      </c>
      <c r="J111" s="16" t="s">
        <v>61</v>
      </c>
      <c r="K111" s="16" t="s">
        <v>61</v>
      </c>
      <c r="L111" s="16" t="s">
        <v>282</v>
      </c>
      <c r="M111" s="22"/>
      <c r="N111" s="22"/>
      <c r="O111" s="22"/>
      <c r="P111" s="22"/>
      <c r="Q111" s="22"/>
      <c r="R111" s="22"/>
      <c r="S111" s="22"/>
      <c r="T111" s="22"/>
      <c r="U111" s="22"/>
      <c r="V111" s="22"/>
      <c r="W111" s="22"/>
      <c r="X111" s="22"/>
      <c r="Y111" s="22"/>
    </row>
    <row r="112" spans="1:25" ht="76.5" x14ac:dyDescent="0.2">
      <c r="A112" s="15">
        <v>37133</v>
      </c>
      <c r="B112" s="17" t="s">
        <v>298</v>
      </c>
      <c r="C112" s="16" t="s">
        <v>64</v>
      </c>
      <c r="D112" s="16" t="s">
        <v>143</v>
      </c>
      <c r="E112" s="16" t="s">
        <v>144</v>
      </c>
      <c r="F112" s="16" t="s">
        <v>266</v>
      </c>
      <c r="G112" s="17" t="s">
        <v>299</v>
      </c>
      <c r="H112" s="17"/>
      <c r="I112" s="16" t="s">
        <v>61</v>
      </c>
      <c r="J112" s="16" t="s">
        <v>60</v>
      </c>
      <c r="K112" s="16" t="s">
        <v>60</v>
      </c>
      <c r="L112" s="16" t="s">
        <v>282</v>
      </c>
      <c r="M112" s="22"/>
      <c r="N112" s="22"/>
      <c r="O112" s="22"/>
      <c r="P112" s="22"/>
      <c r="Q112" s="22"/>
      <c r="R112" s="22"/>
      <c r="S112" s="22"/>
      <c r="T112" s="22"/>
      <c r="U112" s="22"/>
      <c r="V112" s="22"/>
      <c r="W112" s="22"/>
      <c r="X112" s="22"/>
      <c r="Y112" s="22"/>
    </row>
    <row r="113" spans="1:25" ht="55.5" customHeight="1" x14ac:dyDescent="0.2">
      <c r="A113" s="15">
        <v>37133</v>
      </c>
      <c r="B113" s="16" t="s">
        <v>55</v>
      </c>
      <c r="C113" s="16" t="s">
        <v>54</v>
      </c>
      <c r="D113" s="16" t="s">
        <v>55</v>
      </c>
      <c r="E113" s="16" t="s">
        <v>56</v>
      </c>
      <c r="F113" s="16" t="s">
        <v>57</v>
      </c>
      <c r="G113" s="17" t="s">
        <v>300</v>
      </c>
      <c r="H113" s="17"/>
      <c r="I113" s="16" t="s">
        <v>60</v>
      </c>
      <c r="J113" s="16" t="s">
        <v>60</v>
      </c>
      <c r="K113" s="16" t="s">
        <v>61</v>
      </c>
      <c r="L113" s="16" t="s">
        <v>282</v>
      </c>
      <c r="M113" s="22"/>
      <c r="N113" s="22"/>
      <c r="O113" s="22"/>
      <c r="P113" s="22"/>
      <c r="Q113" s="22"/>
      <c r="R113" s="22"/>
      <c r="S113" s="22"/>
      <c r="T113" s="22"/>
      <c r="U113" s="22"/>
      <c r="V113" s="22"/>
      <c r="W113" s="22"/>
      <c r="X113" s="22"/>
      <c r="Y113" s="22"/>
    </row>
    <row r="114" spans="1:25" ht="25.5" x14ac:dyDescent="0.2">
      <c r="A114" s="15">
        <v>37133</v>
      </c>
      <c r="B114" s="16" t="s">
        <v>301</v>
      </c>
      <c r="C114" s="16" t="s">
        <v>64</v>
      </c>
      <c r="D114" s="16" t="s">
        <v>302</v>
      </c>
      <c r="E114" s="16" t="s">
        <v>125</v>
      </c>
      <c r="F114" s="16" t="s">
        <v>81</v>
      </c>
      <c r="G114" s="17" t="s">
        <v>303</v>
      </c>
      <c r="H114" s="17"/>
      <c r="I114" s="16" t="s">
        <v>60</v>
      </c>
      <c r="J114" s="16" t="s">
        <v>60</v>
      </c>
      <c r="K114" s="16" t="s">
        <v>60</v>
      </c>
      <c r="L114" s="16" t="s">
        <v>282</v>
      </c>
      <c r="M114" s="22"/>
      <c r="N114" s="22"/>
      <c r="O114" s="22"/>
      <c r="P114" s="22"/>
      <c r="Q114" s="22"/>
      <c r="R114" s="22"/>
      <c r="S114" s="22"/>
      <c r="T114" s="22"/>
      <c r="U114" s="22"/>
      <c r="V114" s="22"/>
      <c r="W114" s="22"/>
      <c r="X114" s="22"/>
      <c r="Y114" s="22"/>
    </row>
    <row r="115" spans="1:25" ht="25.5" x14ac:dyDescent="0.2">
      <c r="A115" s="15">
        <v>37133</v>
      </c>
      <c r="B115" s="16" t="s">
        <v>304</v>
      </c>
      <c r="C115" s="16" t="s">
        <v>54</v>
      </c>
      <c r="D115" s="16" t="s">
        <v>139</v>
      </c>
      <c r="E115" s="16" t="s">
        <v>305</v>
      </c>
      <c r="F115" s="16" t="s">
        <v>86</v>
      </c>
      <c r="G115" s="17" t="s">
        <v>306</v>
      </c>
      <c r="H115" s="17"/>
      <c r="I115" s="16" t="s">
        <v>61</v>
      </c>
      <c r="J115" s="16" t="s">
        <v>60</v>
      </c>
      <c r="K115" s="16" t="s">
        <v>61</v>
      </c>
      <c r="L115" s="16"/>
      <c r="M115" s="22"/>
      <c r="N115" s="22"/>
      <c r="O115" s="22"/>
      <c r="P115" s="22"/>
      <c r="Q115" s="22"/>
      <c r="R115" s="22"/>
      <c r="S115" s="22"/>
      <c r="T115" s="22"/>
      <c r="U115" s="22"/>
      <c r="V115" s="22"/>
      <c r="W115" s="22"/>
      <c r="X115" s="22"/>
      <c r="Y115" s="22"/>
    </row>
    <row r="116" spans="1:25" ht="51" x14ac:dyDescent="0.2">
      <c r="A116" s="15">
        <v>37132</v>
      </c>
      <c r="B116" s="16" t="s">
        <v>292</v>
      </c>
      <c r="C116" s="16" t="s">
        <v>54</v>
      </c>
      <c r="D116" s="16" t="s">
        <v>134</v>
      </c>
      <c r="E116" s="16" t="s">
        <v>56</v>
      </c>
      <c r="F116" s="16" t="s">
        <v>57</v>
      </c>
      <c r="G116" s="17" t="s">
        <v>293</v>
      </c>
      <c r="H116" s="17"/>
      <c r="I116" s="16" t="s">
        <v>61</v>
      </c>
      <c r="J116" s="16" t="s">
        <v>61</v>
      </c>
      <c r="K116" s="16" t="s">
        <v>61</v>
      </c>
      <c r="L116" s="16" t="s">
        <v>282</v>
      </c>
      <c r="M116" s="22"/>
      <c r="N116" s="22"/>
      <c r="O116" s="22"/>
      <c r="P116" s="22"/>
      <c r="Q116" s="22"/>
      <c r="R116" s="22"/>
      <c r="S116" s="22"/>
      <c r="T116" s="22"/>
      <c r="U116" s="22"/>
      <c r="V116" s="22"/>
      <c r="W116" s="22"/>
      <c r="X116" s="22"/>
      <c r="Y116" s="22"/>
    </row>
    <row r="117" spans="1:25" ht="25.5" x14ac:dyDescent="0.2">
      <c r="A117" s="15">
        <v>37132</v>
      </c>
      <c r="B117" s="16" t="s">
        <v>307</v>
      </c>
      <c r="C117" s="16" t="s">
        <v>64</v>
      </c>
      <c r="D117" s="16" t="s">
        <v>308</v>
      </c>
      <c r="E117" s="16" t="s">
        <v>125</v>
      </c>
      <c r="F117" s="16" t="s">
        <v>187</v>
      </c>
      <c r="G117" s="17" t="s">
        <v>309</v>
      </c>
      <c r="H117" s="17"/>
      <c r="I117" s="16" t="s">
        <v>60</v>
      </c>
      <c r="J117" s="16" t="s">
        <v>61</v>
      </c>
      <c r="K117" s="16" t="s">
        <v>61</v>
      </c>
      <c r="L117" s="16" t="s">
        <v>282</v>
      </c>
      <c r="M117" s="22"/>
      <c r="N117" s="22"/>
      <c r="O117" s="22"/>
      <c r="P117" s="22"/>
      <c r="Q117" s="22"/>
      <c r="R117" s="22"/>
      <c r="S117" s="22"/>
      <c r="T117" s="22"/>
      <c r="U117" s="22"/>
      <c r="V117" s="22"/>
      <c r="W117" s="22"/>
      <c r="X117" s="22"/>
      <c r="Y117" s="22"/>
    </row>
    <row r="118" spans="1:25" x14ac:dyDescent="0.2">
      <c r="A118" s="15">
        <v>37132</v>
      </c>
      <c r="B118" s="16" t="s">
        <v>310</v>
      </c>
      <c r="C118" s="16" t="s">
        <v>64</v>
      </c>
      <c r="D118" s="16" t="s">
        <v>302</v>
      </c>
      <c r="E118" s="16" t="s">
        <v>125</v>
      </c>
      <c r="F118" s="16" t="s">
        <v>81</v>
      </c>
      <c r="G118" s="17" t="s">
        <v>311</v>
      </c>
      <c r="H118" s="17"/>
      <c r="I118" s="16" t="s">
        <v>60</v>
      </c>
      <c r="J118" s="16" t="s">
        <v>60</v>
      </c>
      <c r="K118" s="16" t="s">
        <v>60</v>
      </c>
      <c r="L118" s="16" t="s">
        <v>282</v>
      </c>
      <c r="M118" s="22"/>
      <c r="N118" s="22"/>
      <c r="O118" s="22"/>
      <c r="P118" s="22"/>
      <c r="Q118" s="22"/>
      <c r="R118" s="22"/>
      <c r="S118" s="22"/>
      <c r="T118" s="22"/>
      <c r="U118" s="22"/>
      <c r="V118" s="22"/>
      <c r="W118" s="22"/>
      <c r="X118" s="22"/>
      <c r="Y118" s="22"/>
    </row>
    <row r="119" spans="1:25" ht="25.5" x14ac:dyDescent="0.2">
      <c r="A119" s="15">
        <v>37132</v>
      </c>
      <c r="B119" s="16" t="s">
        <v>312</v>
      </c>
      <c r="C119" s="16" t="s">
        <v>54</v>
      </c>
      <c r="D119" s="16"/>
      <c r="E119" s="16" t="s">
        <v>56</v>
      </c>
      <c r="F119" s="16" t="s">
        <v>86</v>
      </c>
      <c r="G119" s="17" t="s">
        <v>313</v>
      </c>
      <c r="H119" s="17"/>
      <c r="I119" s="16" t="s">
        <v>61</v>
      </c>
      <c r="J119" s="16" t="s">
        <v>60</v>
      </c>
      <c r="K119" s="16" t="s">
        <v>61</v>
      </c>
      <c r="L119" s="16" t="s">
        <v>282</v>
      </c>
      <c r="M119" s="22"/>
      <c r="N119" s="22"/>
      <c r="O119" s="22"/>
      <c r="P119" s="22"/>
      <c r="Q119" s="22"/>
      <c r="R119" s="22"/>
      <c r="S119" s="22"/>
      <c r="T119" s="22"/>
      <c r="U119" s="22"/>
      <c r="V119" s="22"/>
      <c r="W119" s="22"/>
      <c r="X119" s="22"/>
      <c r="Y119" s="22"/>
    </row>
    <row r="120" spans="1:25" ht="38.25" x14ac:dyDescent="0.2">
      <c r="A120" s="15">
        <v>37132</v>
      </c>
      <c r="B120" s="17" t="s">
        <v>121</v>
      </c>
      <c r="C120" s="16" t="s">
        <v>54</v>
      </c>
      <c r="D120" s="16" t="s">
        <v>121</v>
      </c>
      <c r="E120" s="16" t="s">
        <v>56</v>
      </c>
      <c r="F120" s="16" t="s">
        <v>266</v>
      </c>
      <c r="G120" s="17" t="s">
        <v>314</v>
      </c>
      <c r="H120" s="17"/>
      <c r="I120" s="16" t="s">
        <v>60</v>
      </c>
      <c r="J120" s="16" t="s">
        <v>60</v>
      </c>
      <c r="K120" s="16" t="s">
        <v>61</v>
      </c>
      <c r="L120" s="16" t="s">
        <v>282</v>
      </c>
      <c r="M120" s="22"/>
      <c r="N120" s="22"/>
      <c r="O120" s="22"/>
      <c r="P120" s="22"/>
      <c r="Q120" s="22"/>
      <c r="R120" s="22"/>
      <c r="S120" s="22"/>
      <c r="T120" s="22"/>
      <c r="U120" s="22"/>
      <c r="V120" s="22"/>
      <c r="W120" s="22"/>
      <c r="X120" s="22"/>
      <c r="Y120" s="22"/>
    </row>
    <row r="121" spans="1:25" ht="204" x14ac:dyDescent="0.2">
      <c r="A121" s="15">
        <v>37131</v>
      </c>
      <c r="B121" s="17" t="s">
        <v>315</v>
      </c>
      <c r="C121" s="16" t="s">
        <v>73</v>
      </c>
      <c r="D121" s="16" t="s">
        <v>74</v>
      </c>
      <c r="E121" s="16" t="s">
        <v>75</v>
      </c>
      <c r="F121" s="16" t="s">
        <v>81</v>
      </c>
      <c r="G121" s="17" t="s">
        <v>316</v>
      </c>
      <c r="H121" s="17"/>
      <c r="I121" s="16" t="s">
        <v>60</v>
      </c>
      <c r="J121" s="16" t="s">
        <v>60</v>
      </c>
      <c r="K121" s="16" t="s">
        <v>60</v>
      </c>
      <c r="L121" s="16" t="s">
        <v>282</v>
      </c>
      <c r="M121" s="22"/>
      <c r="N121" s="22"/>
      <c r="O121" s="22"/>
      <c r="P121" s="22"/>
      <c r="Q121" s="22"/>
      <c r="R121" s="22"/>
      <c r="S121" s="22"/>
      <c r="T121" s="22"/>
      <c r="U121" s="22"/>
      <c r="V121" s="22"/>
      <c r="W121" s="22"/>
      <c r="X121" s="22"/>
      <c r="Y121" s="22"/>
    </row>
    <row r="122" spans="1:25" ht="51" x14ac:dyDescent="0.2">
      <c r="A122" s="15">
        <v>37131</v>
      </c>
      <c r="B122" s="17" t="s">
        <v>317</v>
      </c>
      <c r="C122" s="16" t="s">
        <v>54</v>
      </c>
      <c r="D122" s="16" t="s">
        <v>318</v>
      </c>
      <c r="E122" s="16" t="s">
        <v>56</v>
      </c>
      <c r="F122" s="16" t="s">
        <v>57</v>
      </c>
      <c r="G122" s="55" t="s">
        <v>319</v>
      </c>
      <c r="H122" s="17"/>
      <c r="I122" s="16" t="s">
        <v>60</v>
      </c>
      <c r="J122" s="16" t="s">
        <v>60</v>
      </c>
      <c r="K122" s="16" t="s">
        <v>61</v>
      </c>
      <c r="L122" s="16" t="s">
        <v>282</v>
      </c>
      <c r="M122" s="22"/>
      <c r="N122" s="22"/>
      <c r="O122" s="22"/>
      <c r="P122" s="22"/>
      <c r="Q122" s="22"/>
      <c r="R122" s="22"/>
      <c r="S122" s="22"/>
      <c r="T122" s="22"/>
      <c r="U122" s="22"/>
      <c r="V122" s="22"/>
      <c r="W122" s="22"/>
      <c r="X122" s="22"/>
      <c r="Y122" s="22"/>
    </row>
    <row r="123" spans="1:25" ht="38.25" x14ac:dyDescent="0.2">
      <c r="A123" s="15">
        <v>37131</v>
      </c>
      <c r="B123" s="17" t="s">
        <v>121</v>
      </c>
      <c r="C123" s="16" t="s">
        <v>54</v>
      </c>
      <c r="D123" s="16" t="s">
        <v>121</v>
      </c>
      <c r="E123" s="16" t="s">
        <v>56</v>
      </c>
      <c r="F123" s="16" t="s">
        <v>67</v>
      </c>
      <c r="G123" s="17" t="s">
        <v>320</v>
      </c>
      <c r="H123" s="17"/>
      <c r="I123" s="16" t="s">
        <v>60</v>
      </c>
      <c r="J123" s="16" t="s">
        <v>60</v>
      </c>
      <c r="K123" s="16" t="s">
        <v>61</v>
      </c>
      <c r="L123" s="16" t="s">
        <v>282</v>
      </c>
      <c r="M123" s="22"/>
      <c r="N123" s="22"/>
      <c r="O123" s="22"/>
      <c r="P123" s="22"/>
      <c r="Q123" s="22"/>
      <c r="R123" s="22"/>
      <c r="S123" s="22"/>
      <c r="T123" s="22"/>
      <c r="U123" s="22"/>
      <c r="V123" s="22"/>
      <c r="W123" s="22"/>
      <c r="X123" s="22"/>
      <c r="Y123" s="22"/>
    </row>
    <row r="124" spans="1:25" ht="38.25" x14ac:dyDescent="0.2">
      <c r="A124" s="15">
        <v>37130</v>
      </c>
      <c r="B124" s="17" t="s">
        <v>321</v>
      </c>
      <c r="C124" s="16" t="s">
        <v>117</v>
      </c>
      <c r="D124" s="16"/>
      <c r="E124" s="16"/>
      <c r="F124" s="16" t="s">
        <v>92</v>
      </c>
      <c r="G124" s="17" t="s">
        <v>322</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323</v>
      </c>
      <c r="C125" s="16" t="s">
        <v>117</v>
      </c>
      <c r="D125" s="16" t="s">
        <v>324</v>
      </c>
      <c r="E125" s="16" t="s">
        <v>119</v>
      </c>
      <c r="F125" s="16" t="s">
        <v>81</v>
      </c>
      <c r="G125" s="17" t="s">
        <v>325</v>
      </c>
      <c r="H125" s="17"/>
      <c r="I125" s="16" t="s">
        <v>61</v>
      </c>
      <c r="J125" s="16" t="s">
        <v>60</v>
      </c>
      <c r="K125" s="16" t="s">
        <v>61</v>
      </c>
      <c r="L125" s="16" t="s">
        <v>282</v>
      </c>
      <c r="M125" s="22"/>
      <c r="N125" s="22"/>
      <c r="O125" s="22"/>
      <c r="P125" s="22"/>
      <c r="Q125" s="22"/>
      <c r="R125" s="22"/>
      <c r="S125" s="22"/>
      <c r="T125" s="22"/>
      <c r="U125" s="22"/>
      <c r="V125" s="22"/>
      <c r="W125" s="22"/>
      <c r="X125" s="22"/>
      <c r="Y125" s="22"/>
    </row>
    <row r="126" spans="1:25" x14ac:dyDescent="0.2">
      <c r="A126" s="15">
        <v>37130</v>
      </c>
      <c r="B126" s="17" t="s">
        <v>326</v>
      </c>
      <c r="C126" s="16" t="s">
        <v>73</v>
      </c>
      <c r="D126" s="16" t="s">
        <v>327</v>
      </c>
      <c r="E126" s="16" t="s">
        <v>328</v>
      </c>
      <c r="F126" s="16" t="s">
        <v>81</v>
      </c>
      <c r="G126" s="17" t="s">
        <v>311</v>
      </c>
      <c r="H126" s="17"/>
      <c r="I126" s="16" t="s">
        <v>60</v>
      </c>
      <c r="J126" s="16" t="s">
        <v>60</v>
      </c>
      <c r="K126" s="16" t="s">
        <v>61</v>
      </c>
      <c r="L126" s="16" t="s">
        <v>282</v>
      </c>
      <c r="M126" s="22"/>
      <c r="N126" s="22"/>
      <c r="O126" s="22"/>
      <c r="P126" s="22"/>
      <c r="Q126" s="22"/>
      <c r="R126" s="22"/>
      <c r="S126" s="22"/>
      <c r="T126" s="22"/>
      <c r="U126" s="22"/>
      <c r="V126" s="22"/>
      <c r="W126" s="22"/>
      <c r="X126" s="22"/>
      <c r="Y126" s="22"/>
    </row>
    <row r="127" spans="1:25" ht="105.75" customHeight="1" x14ac:dyDescent="0.2">
      <c r="A127" s="15">
        <v>37130</v>
      </c>
      <c r="B127" s="17" t="s">
        <v>329</v>
      </c>
      <c r="C127" s="16" t="s">
        <v>54</v>
      </c>
      <c r="D127" s="16" t="s">
        <v>55</v>
      </c>
      <c r="E127" s="16" t="s">
        <v>56</v>
      </c>
      <c r="F127" s="16" t="s">
        <v>57</v>
      </c>
      <c r="G127" s="17" t="s">
        <v>330</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249</v>
      </c>
      <c r="B165" s="1" t="s">
        <v>250</v>
      </c>
      <c r="C165" s="4" t="s">
        <v>251</v>
      </c>
      <c r="D165" s="33" t="s">
        <v>252</v>
      </c>
      <c r="E165" s="33" t="s">
        <v>253</v>
      </c>
    </row>
    <row r="166" spans="1:12" x14ac:dyDescent="0.2">
      <c r="A166" s="34" t="s">
        <v>254</v>
      </c>
      <c r="B166" s="35">
        <f t="shared" ref="B166:B174" si="2">C166/$C$175</f>
        <v>4.3478260869565216E-2</v>
      </c>
      <c r="C166" s="5">
        <f>'summary 0827'!I24</f>
        <v>1</v>
      </c>
      <c r="D166" s="4">
        <f>33+1+1+1+1+1+8+1+1+1+2+1+2+1+1+1</f>
        <v>57</v>
      </c>
      <c r="E166" s="36">
        <f t="shared" ref="E166:E173" si="3">(C166/D166)*100</f>
        <v>1.7543859649122806</v>
      </c>
    </row>
    <row r="167" spans="1:12" x14ac:dyDescent="0.2">
      <c r="A167" s="34" t="s">
        <v>73</v>
      </c>
      <c r="B167" s="35">
        <f t="shared" si="2"/>
        <v>0.17391304347826086</v>
      </c>
      <c r="C167" s="5">
        <f>'summary 0827'!I25</f>
        <v>4</v>
      </c>
      <c r="D167" s="4">
        <f>540+17+1+1+6+10+1+2+12+2+1+1+1+3+4+3+1+1+1+8+2+1+1+6+1+1+2+1+2+1+4</f>
        <v>638</v>
      </c>
      <c r="E167" s="36">
        <f t="shared" si="3"/>
        <v>0.62695924764890276</v>
      </c>
    </row>
    <row r="168" spans="1:12" x14ac:dyDescent="0.2">
      <c r="A168" s="34" t="s">
        <v>54</v>
      </c>
      <c r="B168" s="35">
        <f t="shared" si="2"/>
        <v>0.47826086956521741</v>
      </c>
      <c r="C168" s="5">
        <f>'summary 0827'!I26</f>
        <v>11</v>
      </c>
      <c r="D168" s="4">
        <f>13+1+1+1+16</f>
        <v>32</v>
      </c>
      <c r="E168" s="36">
        <f t="shared" si="3"/>
        <v>34.375</v>
      </c>
    </row>
    <row r="169" spans="1:12" x14ac:dyDescent="0.2">
      <c r="A169" s="34" t="s">
        <v>255</v>
      </c>
      <c r="B169" s="35">
        <f t="shared" si="2"/>
        <v>4.3478260869565216E-2</v>
      </c>
      <c r="C169" s="5">
        <f>'summary 0827'!I27</f>
        <v>1</v>
      </c>
      <c r="D169" s="4">
        <f>36+1+1</f>
        <v>38</v>
      </c>
      <c r="E169" s="36">
        <f t="shared" si="3"/>
        <v>2.6315789473684208</v>
      </c>
    </row>
    <row r="170" spans="1:12" x14ac:dyDescent="0.2">
      <c r="A170" s="34" t="s">
        <v>256</v>
      </c>
      <c r="B170" s="35">
        <f t="shared" si="2"/>
        <v>0.13043478260869565</v>
      </c>
      <c r="C170" s="5">
        <f>'summary 0827'!I28</f>
        <v>3</v>
      </c>
      <c r="D170" s="4">
        <f>288+2+13+2+5+56+59+14+2+3+3+1+4</f>
        <v>452</v>
      </c>
      <c r="E170" s="36">
        <f t="shared" si="3"/>
        <v>0.66371681415929207</v>
      </c>
    </row>
    <row r="171" spans="1:12" x14ac:dyDescent="0.2">
      <c r="A171" s="34" t="s">
        <v>257</v>
      </c>
      <c r="B171" s="35">
        <f t="shared" si="2"/>
        <v>0</v>
      </c>
      <c r="C171" s="5"/>
      <c r="D171" s="4">
        <f>132+2+1+2+7+3+4+2+7</f>
        <v>160</v>
      </c>
      <c r="E171" s="36">
        <f t="shared" si="3"/>
        <v>0</v>
      </c>
    </row>
    <row r="172" spans="1:12" x14ac:dyDescent="0.2">
      <c r="A172" s="34" t="s">
        <v>117</v>
      </c>
      <c r="B172" s="35">
        <f t="shared" si="2"/>
        <v>0.13043478260869565</v>
      </c>
      <c r="C172" s="5">
        <f>'summary 0827'!I30</f>
        <v>3</v>
      </c>
      <c r="D172" s="4">
        <v>9</v>
      </c>
      <c r="E172" s="36">
        <f t="shared" si="3"/>
        <v>33.333333333333329</v>
      </c>
    </row>
    <row r="173" spans="1:12" x14ac:dyDescent="0.2">
      <c r="A173" s="34" t="s">
        <v>219</v>
      </c>
      <c r="B173" s="35">
        <f t="shared" si="2"/>
        <v>0</v>
      </c>
      <c r="C173" s="5"/>
      <c r="D173" s="4">
        <f>10+5+2</f>
        <v>17</v>
      </c>
      <c r="E173" s="36">
        <f t="shared" si="3"/>
        <v>0</v>
      </c>
    </row>
    <row r="174" spans="1:12" x14ac:dyDescent="0.2">
      <c r="A174" s="37" t="s">
        <v>258</v>
      </c>
      <c r="B174" s="35">
        <f t="shared" si="2"/>
        <v>0</v>
      </c>
      <c r="C174" s="5"/>
    </row>
    <row r="175" spans="1:12" x14ac:dyDescent="0.2">
      <c r="A175" s="37" t="s">
        <v>259</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Jan Havlíček</cp:lastModifiedBy>
  <cp:lastPrinted>2001-10-02T16:30:33Z</cp:lastPrinted>
  <dcterms:created xsi:type="dcterms:W3CDTF">2001-08-28T13:25:14Z</dcterms:created>
  <dcterms:modified xsi:type="dcterms:W3CDTF">2023-09-17T16:36:19Z</dcterms:modified>
</cp:coreProperties>
</file>