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DAA8C9-4F01-48BA-A78D-EF661BFDD128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<sst xmlns="http://schemas.openxmlformats.org/spreadsheetml/2006/main" count="186" uniqueCount="128">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</sst>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22.85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36.58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18.16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32.4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19.8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4.29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69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37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38.340000000000003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25.65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23.94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29.55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29.78</val>
          </value>
        </values>
      </ddeItem>
      <ddeItem name="US30YT=RR,RT YIELD 1">
        <values>
          <value>
            <val>5.6801000000000004</val>
          </value>
        </values>
      </ddeItem>
      <ddeItem name="WEG">
        <values>
          <value>
            <val>29.2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37057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37050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38.340000000000003</v>
      </c>
      <c r="F10" s="208"/>
      <c r="G10" s="207">
        <f>[1]!'NBP,DIVIDEND'</f>
        <v>3.05</v>
      </c>
      <c r="H10" s="209"/>
      <c r="I10" s="210">
        <f>+G10/E10</f>
        <v>7.9551382368283768E-2</v>
      </c>
      <c r="J10" s="210"/>
      <c r="K10" s="211">
        <f>(+I10-E$28)*10000</f>
        <v>227.50382368283763</v>
      </c>
      <c r="L10" s="206"/>
      <c r="M10" s="210">
        <f>(I10*AA10)+((I10*(1-AA10))*(1-0.3))</f>
        <v>7.8358111632759506E-2</v>
      </c>
      <c r="N10" s="206"/>
      <c r="O10" s="212">
        <f>+G10/Z10</f>
        <v>1.1282367447595563</v>
      </c>
      <c r="P10" s="213"/>
      <c r="Q10" s="212">
        <f>(AF10+$E10-AG10)/AG10</f>
        <v>-3.2062610451905983E-2</v>
      </c>
      <c r="R10" s="213"/>
      <c r="S10" s="212">
        <f>(AH10+$E10-AI10)/AI10</f>
        <v>5.9701897018970274E-2</v>
      </c>
      <c r="T10" s="209"/>
      <c r="U10" s="214">
        <f>(AJ10+$E10-AK10)/AK10</f>
        <v>0.26862151394422323</v>
      </c>
      <c r="V10" s="215"/>
      <c r="W10" s="130"/>
      <c r="X10" s="149"/>
      <c r="Y10" s="323">
        <f>ROUND(G58,2)</f>
        <v>2.61</v>
      </c>
      <c r="Z10" s="324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36">
        <v>39.61</v>
      </c>
      <c r="AH10" s="220">
        <v>0.76300000000000001</v>
      </c>
      <c r="AI10" s="236">
        <v>36.9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18.16</v>
      </c>
      <c r="F11" s="229"/>
      <c r="G11" s="228">
        <f>[1]!'EOT,DIVIDEND'</f>
        <v>1.9</v>
      </c>
      <c r="H11" s="230"/>
      <c r="I11" s="231">
        <f>+G11/E11</f>
        <v>0.10462555066079295</v>
      </c>
      <c r="J11" s="231"/>
      <c r="K11" s="232">
        <f>(+I11-E$28)*10000</f>
        <v>478.24550660792943</v>
      </c>
      <c r="L11" s="227"/>
      <c r="M11" s="231">
        <f>(I11*AA11)+((I11*(1-AA11))*(1-0.3))</f>
        <v>0.10305616740088105</v>
      </c>
      <c r="N11" s="227"/>
      <c r="O11" s="233">
        <f>+G11/Z11</f>
        <v>2.8787878787878785</v>
      </c>
      <c r="P11" s="234"/>
      <c r="Q11" s="233">
        <f>(AF11+$E11-AG11)/AG11</f>
        <v>4.7893825735718522E-2</v>
      </c>
      <c r="R11" s="234"/>
      <c r="S11" s="233">
        <f>(AH11+$E11-AI11)/AI11</f>
        <v>0.18167406467977185</v>
      </c>
      <c r="T11" s="230"/>
      <c r="U11" s="235">
        <f>(AJ11+E11-AK11)/AK11</f>
        <v>0.16702290076335874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17.329999999999998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22.85</v>
      </c>
      <c r="F13" s="237"/>
      <c r="G13" s="236">
        <f>[1]!'APU,DIVIDEND'</f>
        <v>2.2000000000000002</v>
      </c>
      <c r="H13" s="108"/>
      <c r="I13" s="178">
        <f t="shared" ref="I13:I24" si="0">+G13/E13</f>
        <v>9.6280087527352301E-2</v>
      </c>
      <c r="J13" s="178"/>
      <c r="K13" s="243">
        <f t="shared" ref="K13:K24" si="1">(+I13-E$28)*10000</f>
        <v>394.79087527352294</v>
      </c>
      <c r="L13" s="106"/>
      <c r="M13" s="178">
        <f t="shared" ref="M13:M24" si="2">(I13*AA13)+((I13*(1-AA13))*(1-0.3))</f>
        <v>8.7614879649890592E-2</v>
      </c>
      <c r="N13" s="106"/>
      <c r="O13" s="165">
        <f>+G13/Y13</f>
        <v>2.0754716981132075</v>
      </c>
      <c r="P13" s="239"/>
      <c r="Q13" s="165">
        <f t="shared" ref="Q13:Q24" si="3">(AF13+$E13-AG13)/AG13</f>
        <v>-2.1834061135369938E-3</v>
      </c>
      <c r="R13" s="239"/>
      <c r="S13" s="165">
        <f t="shared" ref="S13:S24" si="4">(AH13+$E13-AI13)/AI13</f>
        <v>0.16129032258064535</v>
      </c>
      <c r="T13" s="108"/>
      <c r="U13" s="244">
        <f>(AJ13+E13-AK13)/AK13</f>
        <v>0.44060150375939866</v>
      </c>
      <c r="V13" s="215"/>
      <c r="W13" s="130"/>
      <c r="X13" s="149"/>
      <c r="Y13" s="323">
        <v>1.06</v>
      </c>
      <c r="Z13" s="324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8"/>
      <c r="AG13" s="236">
        <v>22.9</v>
      </c>
      <c r="AH13" s="328">
        <v>0.55000000000000004</v>
      </c>
      <c r="AI13" s="236">
        <v>20.149999999999999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36.58</v>
      </c>
      <c r="F14" s="237"/>
      <c r="G14" s="236">
        <f>[1]!'BPL,DIVIDEND'</f>
        <v>2.4</v>
      </c>
      <c r="H14" s="108"/>
      <c r="I14" s="178">
        <f t="shared" si="0"/>
        <v>6.5609622744669222E-2</v>
      </c>
      <c r="J14" s="178"/>
      <c r="K14" s="243">
        <f t="shared" si="1"/>
        <v>88.086227446692178</v>
      </c>
      <c r="L14" s="106"/>
      <c r="M14" s="178">
        <f t="shared" si="2"/>
        <v>6.0688901038819028E-2</v>
      </c>
      <c r="N14" s="106"/>
      <c r="O14" s="165">
        <f t="shared" ref="O14:O24" si="5">+G14/Z14</f>
        <v>0.92664092664092668</v>
      </c>
      <c r="P14" s="239"/>
      <c r="Q14" s="165">
        <f t="shared" si="3"/>
        <v>-7.3270013568521881E-3</v>
      </c>
      <c r="R14" s="239"/>
      <c r="S14" s="165">
        <f t="shared" si="4"/>
        <v>0.10588935157644266</v>
      </c>
      <c r="T14" s="108"/>
      <c r="U14" s="244">
        <f t="shared" ref="U14:U24" si="6">(AJ14+E14-AK14)/AK14</f>
        <v>0.30839826839826845</v>
      </c>
      <c r="V14" s="215"/>
      <c r="W14" s="130"/>
      <c r="X14" s="149"/>
      <c r="Y14" s="323">
        <v>2.4500000000000002</v>
      </c>
      <c r="Z14" s="324">
        <v>2.59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36.85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32.4</v>
      </c>
      <c r="F15" s="237"/>
      <c r="G15" s="236">
        <f>[1]!'EPN,DIVIDEND'</f>
        <v>2.2999999999999998</v>
      </c>
      <c r="H15" s="108"/>
      <c r="I15" s="178">
        <f t="shared" si="0"/>
        <v>7.098765432098765E-2</v>
      </c>
      <c r="J15" s="178"/>
      <c r="K15" s="243">
        <f t="shared" si="1"/>
        <v>141.86654320987645</v>
      </c>
      <c r="L15" s="106"/>
      <c r="M15" s="178">
        <f>(I15*AA15)+((I15*(1-AA15))*(1-0.3))</f>
        <v>7.0135802469135797E-2</v>
      </c>
      <c r="N15" s="106"/>
      <c r="O15" s="165">
        <f>+G15/Z15</f>
        <v>4.5999999999999996</v>
      </c>
      <c r="P15" s="239"/>
      <c r="Q15" s="165">
        <f>(AF15+$E15-AG15)/AG15</f>
        <v>-3.1390134529148107E-2</v>
      </c>
      <c r="R15" s="239"/>
      <c r="S15" s="165">
        <f>(AH15+$E15-AI15)/AI15</f>
        <v>5.689102564102571E-2</v>
      </c>
      <c r="T15" s="108"/>
      <c r="U15" s="244">
        <f t="shared" si="6"/>
        <v>0.22186788154897488</v>
      </c>
      <c r="V15" s="251"/>
      <c r="W15" s="130"/>
      <c r="X15" s="149"/>
      <c r="Y15" s="325">
        <v>0.23</v>
      </c>
      <c r="Z15" s="326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33.450000000000003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3.4185714285714375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5">
        <v>2.2400000000000002</v>
      </c>
      <c r="Z16" s="326">
        <v>2.4500000000000002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38.5</v>
      </c>
      <c r="AH16" s="250">
        <v>0.55000000000000004</v>
      </c>
      <c r="AI16" s="236">
        <v>34.65</v>
      </c>
      <c r="AJ16" s="250">
        <f>0.55*2</f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19.8</v>
      </c>
      <c r="F17" s="237"/>
      <c r="G17" s="236">
        <f>[1]!'FGP,DIVIDEND'</f>
        <v>2</v>
      </c>
      <c r="H17" s="108"/>
      <c r="I17" s="178">
        <f t="shared" si="0"/>
        <v>0.10101010101010101</v>
      </c>
      <c r="J17" s="178"/>
      <c r="K17" s="243">
        <f t="shared" si="1"/>
        <v>442.09101010101006</v>
      </c>
      <c r="L17" s="106"/>
      <c r="M17" s="178">
        <f t="shared" si="2"/>
        <v>0.1004040404040404</v>
      </c>
      <c r="N17" s="106"/>
      <c r="O17" s="165">
        <f t="shared" si="5"/>
        <v>1.9607843137254901</v>
      </c>
      <c r="P17" s="248"/>
      <c r="Q17" s="165">
        <f t="shared" si="3"/>
        <v>-1.5128593040845985E-3</v>
      </c>
      <c r="R17" s="248"/>
      <c r="S17" s="165">
        <f t="shared" si="4"/>
        <v>0.24923076923076928</v>
      </c>
      <c r="T17" s="108"/>
      <c r="U17" s="244">
        <f t="shared" si="6"/>
        <v>0.5772511848341233</v>
      </c>
      <c r="V17" s="215"/>
      <c r="W17" s="130"/>
      <c r="X17" s="149"/>
      <c r="Y17" s="323">
        <v>1.23</v>
      </c>
      <c r="Z17" s="324">
        <v>1.02</v>
      </c>
      <c r="AA17" s="216">
        <v>0.98</v>
      </c>
      <c r="AB17" s="217"/>
      <c r="AC17" s="77"/>
      <c r="AD17" s="218">
        <v>37041</v>
      </c>
      <c r="AE17" s="219">
        <v>0.5</v>
      </c>
      <c r="AF17" s="220"/>
      <c r="AG17" s="236">
        <v>19.829999999999998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4.29</v>
      </c>
      <c r="F18" s="237"/>
      <c r="G18" s="236">
        <f>[1]!'GEL.A,DIVIDEND'</f>
        <v>0.8</v>
      </c>
      <c r="H18" s="327" t="s">
        <v>111</v>
      </c>
      <c r="I18" s="178">
        <f t="shared" si="0"/>
        <v>0.18648018648018649</v>
      </c>
      <c r="J18" s="178"/>
      <c r="K18" s="243">
        <f t="shared" si="1"/>
        <v>1296.7918648018651</v>
      </c>
      <c r="L18" s="106"/>
      <c r="M18" s="178">
        <f t="shared" si="2"/>
        <v>0.18648018648018649</v>
      </c>
      <c r="N18" s="106"/>
      <c r="O18" s="165" t="s">
        <v>117</v>
      </c>
      <c r="P18" s="239"/>
      <c r="Q18" s="165">
        <f t="shared" si="3"/>
        <v>1.4184397163120473E-2</v>
      </c>
      <c r="R18" s="239"/>
      <c r="S18" s="165">
        <f t="shared" si="4"/>
        <v>-0.25166666666666665</v>
      </c>
      <c r="T18" s="108"/>
      <c r="U18" s="244">
        <f t="shared" si="6"/>
        <v>0.29379310344827597</v>
      </c>
      <c r="V18" s="215"/>
      <c r="W18" s="130"/>
      <c r="X18" s="149"/>
      <c r="Y18" s="323">
        <v>0.1</v>
      </c>
      <c r="Z18" s="324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4.2300000000000004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37</v>
      </c>
      <c r="F19" s="237"/>
      <c r="G19" s="236">
        <f>[1]!'KPP,DIVIDEND'</f>
        <v>2.8</v>
      </c>
      <c r="H19" s="108"/>
      <c r="I19" s="178">
        <f t="shared" si="0"/>
        <v>7.5675675675675666E-2</v>
      </c>
      <c r="J19" s="178"/>
      <c r="K19" s="243">
        <f t="shared" si="1"/>
        <v>188.74675675675661</v>
      </c>
      <c r="L19" s="106"/>
      <c r="M19" s="178">
        <f t="shared" si="2"/>
        <v>7.1135135135135127E-2</v>
      </c>
      <c r="N19" s="106"/>
      <c r="O19" s="165">
        <f t="shared" si="5"/>
        <v>1.021897810218978</v>
      </c>
      <c r="P19" s="239"/>
      <c r="Q19" s="165">
        <f t="shared" si="3"/>
        <v>2.7034333603671287E-4</v>
      </c>
      <c r="R19" s="239"/>
      <c r="S19" s="165">
        <f t="shared" si="4"/>
        <v>0.10362997658079645</v>
      </c>
      <c r="T19" s="108"/>
      <c r="U19" s="244">
        <f t="shared" si="6"/>
        <v>0.22352941176470598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36.99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69</v>
      </c>
      <c r="F20" s="237"/>
      <c r="G20" s="236">
        <f>[1]!'KMP,DIVIDEND'</f>
        <v>4.2</v>
      </c>
      <c r="H20" s="320"/>
      <c r="I20" s="178">
        <f t="shared" si="0"/>
        <v>6.0869565217391307E-2</v>
      </c>
      <c r="J20" s="178"/>
      <c r="K20" s="243">
        <f t="shared" si="1"/>
        <v>40.685652173913027</v>
      </c>
      <c r="L20" s="106"/>
      <c r="M20" s="178">
        <f t="shared" si="2"/>
        <v>5.9043478260869572E-2</v>
      </c>
      <c r="N20" s="106"/>
      <c r="O20" s="165">
        <f t="shared" si="5"/>
        <v>1.8502202643171808</v>
      </c>
      <c r="P20" s="239"/>
      <c r="Q20" s="165">
        <f t="shared" si="3"/>
        <v>-5.7636887608069976E-3</v>
      </c>
      <c r="R20" s="239"/>
      <c r="S20" s="165">
        <f t="shared" si="4"/>
        <v>0.11014263074484938</v>
      </c>
      <c r="T20" s="108"/>
      <c r="U20" s="244">
        <f t="shared" si="6"/>
        <v>0.26082130965593786</v>
      </c>
      <c r="V20" s="251"/>
      <c r="W20" s="130"/>
      <c r="X20" s="149"/>
      <c r="Y20" s="325">
        <v>1.81</v>
      </c>
      <c r="Z20" s="326">
        <v>2.27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69.400000000000006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45.15</v>
      </c>
      <c r="F21" s="237"/>
      <c r="G21" s="236">
        <f>[1]!'LHP,DIVIDEND'</f>
        <v>3.5</v>
      </c>
      <c r="H21" s="108"/>
      <c r="I21" s="178">
        <f t="shared" si="0"/>
        <v>7.7519379844961239E-2</v>
      </c>
      <c r="J21" s="178"/>
      <c r="K21" s="243">
        <f t="shared" si="1"/>
        <v>207.18379844961234</v>
      </c>
      <c r="L21" s="106"/>
      <c r="M21" s="178">
        <f t="shared" si="2"/>
        <v>7.635658914728681E-2</v>
      </c>
      <c r="N21" s="106"/>
      <c r="O21" s="165">
        <f t="shared" si="5"/>
        <v>1.4957264957264957</v>
      </c>
      <c r="P21" s="239"/>
      <c r="Q21" s="165">
        <f t="shared" si="3"/>
        <v>6.4645563976816573E-3</v>
      </c>
      <c r="R21" s="239"/>
      <c r="S21" s="165">
        <f t="shared" si="4"/>
        <v>4.4835414301929659E-2</v>
      </c>
      <c r="T21" s="108"/>
      <c r="U21" s="244">
        <f t="shared" si="6"/>
        <v>0.13696969696969694</v>
      </c>
      <c r="V21" s="251"/>
      <c r="W21" s="130"/>
      <c r="X21" s="149"/>
      <c r="Y21" s="325">
        <v>2.2599999999999998</v>
      </c>
      <c r="Z21" s="326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44.86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25.65</v>
      </c>
      <c r="F22" s="237"/>
      <c r="G22" s="236">
        <f>[1]!'PAA,DIVIDEND'</f>
        <v>1.9</v>
      </c>
      <c r="H22" s="320"/>
      <c r="I22" s="178">
        <f t="shared" si="0"/>
        <v>7.407407407407407E-2</v>
      </c>
      <c r="J22" s="178"/>
      <c r="K22" s="243">
        <f t="shared" si="1"/>
        <v>172.73074074074066</v>
      </c>
      <c r="L22" s="106"/>
      <c r="M22" s="178">
        <f>(I22*AA22)+((I22*(1-AA22))*(1-0.3))</f>
        <v>6.7407407407407402E-2</v>
      </c>
      <c r="N22" s="106"/>
      <c r="O22" s="165">
        <f>+G22/Z22</f>
        <v>1.0497237569060773</v>
      </c>
      <c r="P22" s="239"/>
      <c r="Q22" s="165">
        <f>(AF22+$E22-AG22)/AG22</f>
        <v>6.2769713613181699E-3</v>
      </c>
      <c r="R22" s="239"/>
      <c r="S22" s="165">
        <f>(AH22+$E22-AI22)/AI22</f>
        <v>0.17152466367713001</v>
      </c>
      <c r="T22" s="108"/>
      <c r="U22" s="244">
        <f t="shared" si="6"/>
        <v>0.39022222222222208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25.49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23.94</v>
      </c>
      <c r="F23" s="237"/>
      <c r="G23" s="236">
        <f>[1]!'TCLPZ.O,DIVIDEND'</f>
        <v>1.9</v>
      </c>
      <c r="H23" s="108"/>
      <c r="I23" s="178">
        <f t="shared" si="0"/>
        <v>7.9365079365079361E-2</v>
      </c>
      <c r="J23" s="178"/>
      <c r="K23" s="243">
        <f t="shared" si="1"/>
        <v>225.64079365079357</v>
      </c>
      <c r="L23" s="106"/>
      <c r="M23" s="178">
        <f>(I23*AA23)+((I23*(1-AA23))*(1-0.3))</f>
        <v>7.8174603174603174E-2</v>
      </c>
      <c r="N23" s="106"/>
      <c r="O23" s="165">
        <f>+G23/Z23</f>
        <v>0.87557603686635943</v>
      </c>
      <c r="P23" s="239"/>
      <c r="Q23" s="165">
        <f>(AF23+$E23-AG23)/AG23</f>
        <v>1.0126582278481096E-2</v>
      </c>
      <c r="R23" s="239"/>
      <c r="S23" s="165">
        <f>(AH23+$E23-AI23)/AI23</f>
        <v>9.7303370786516977E-2</v>
      </c>
      <c r="T23" s="108"/>
      <c r="U23" s="244">
        <f t="shared" si="6"/>
        <v>0.29298701298701302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23.7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29.55</v>
      </c>
      <c r="F24" s="237"/>
      <c r="G24" s="236">
        <f>[1]!'TPP,DIVIDEND'</f>
        <v>2.1</v>
      </c>
      <c r="H24" s="108"/>
      <c r="I24" s="178">
        <f t="shared" si="0"/>
        <v>7.1065989847715741E-2</v>
      </c>
      <c r="J24" s="178"/>
      <c r="K24" s="243">
        <f t="shared" si="1"/>
        <v>142.64989847715736</v>
      </c>
      <c r="L24" s="106"/>
      <c r="M24" s="178">
        <f t="shared" si="2"/>
        <v>6.4670050761421322E-2</v>
      </c>
      <c r="N24" s="106"/>
      <c r="O24" s="165">
        <f t="shared" si="5"/>
        <v>1.0047846889952154</v>
      </c>
      <c r="P24" s="239"/>
      <c r="Q24" s="165">
        <f t="shared" si="3"/>
        <v>1.3722126929674174E-2</v>
      </c>
      <c r="R24" s="239"/>
      <c r="S24" s="165">
        <f t="shared" si="4"/>
        <v>0.14790076335877864</v>
      </c>
      <c r="T24" s="108"/>
      <c r="U24" s="244">
        <f t="shared" si="6"/>
        <v>0.24580152671755731</v>
      </c>
      <c r="V24" s="251"/>
      <c r="W24" s="130"/>
      <c r="X24" s="149"/>
      <c r="Y24" s="325">
        <v>1.98</v>
      </c>
      <c r="Z24" s="326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29.15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8.4673356104254263E-2</v>
      </c>
      <c r="J26" s="271"/>
      <c r="K26" s="272">
        <f>(+I26-E$28)*10000</f>
        <v>278.7235610425426</v>
      </c>
      <c r="L26" s="267"/>
      <c r="M26" s="271">
        <f>AVERAGEA(M13:M24)</f>
        <v>8.0175922827399645E-2</v>
      </c>
      <c r="N26" s="267"/>
      <c r="O26" s="273">
        <f>AVERAGEA(O13:O24)</f>
        <v>1.4798987645986166</v>
      </c>
      <c r="P26" s="274"/>
      <c r="Q26" s="273">
        <f>AVERAGEA(Q13:Q24)</f>
        <v>2.3899061682361675E-4</v>
      </c>
      <c r="R26" s="274"/>
      <c r="S26" s="273">
        <f>AVERAGEA(S13:S24)</f>
        <v>9.366297906636202E-2</v>
      </c>
      <c r="T26" s="270"/>
      <c r="U26" s="275">
        <f>AVERAGEA(U13:U24)</f>
        <v>0.30432377245195585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f>PV(E28/2,(58-((+VALUE($AG$6+7)-VALUE($AT$28))/(365/2))),-$AK$28*100/2,-100,0)</f>
        <v>96.954977571865967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96.129702304731282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f>[1]!'US30YT=RR,RT YIELD 1'/100</f>
        <v>5.6801000000000004E-2</v>
      </c>
      <c r="F28" s="77"/>
      <c r="G28" s="284"/>
      <c r="H28" s="108"/>
      <c r="J28" s="285"/>
      <c r="K28" s="238"/>
      <c r="L28" s="106"/>
      <c r="M28" s="178">
        <f>(E28*AA28)+((E28*(1-AA28))*(1-0.3))</f>
        <v>3.9760700000000003E-2</v>
      </c>
      <c r="N28" s="106"/>
      <c r="O28" s="165"/>
      <c r="P28" s="239"/>
      <c r="Q28" s="165">
        <f>(AF27+$E27-AG27)/AG27</f>
        <v>8.5850184422558776E-3</v>
      </c>
      <c r="R28" s="239"/>
      <c r="S28" s="165">
        <f>(AH27+$E27-AI27)/AI27</f>
        <v>-3.1964879897435086E-2</v>
      </c>
      <c r="T28" s="108"/>
      <c r="U28" s="244">
        <f>(AJ27+E27-AK27)/AK27</f>
        <v>-3.0450224281340324E-2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5.7415000000000001E-2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4" t="s">
        <v>119</v>
      </c>
      <c r="D38" s="205"/>
      <c r="E38" s="207">
        <f>[1]!UDL</f>
        <v>29.78</v>
      </c>
      <c r="F38" s="335"/>
      <c r="G38" s="207">
        <v>2.4</v>
      </c>
      <c r="H38" s="336"/>
      <c r="I38" s="210">
        <f>+G38/E38</f>
        <v>8.0591000671591667E-2</v>
      </c>
      <c r="J38" s="210"/>
      <c r="K38" s="337">
        <f>(+I38-E$28)*10000</f>
        <v>237.90000671591662</v>
      </c>
      <c r="L38" s="206"/>
      <c r="M38" s="210">
        <f>(I38*AA38)+((I38*(1-AA38))*(1-0.3))</f>
        <v>5.641370047011416E-2</v>
      </c>
      <c r="N38" s="206"/>
      <c r="O38" s="338" t="s">
        <v>117</v>
      </c>
      <c r="P38" s="339"/>
      <c r="Q38" s="338">
        <f>(AF38+$E38-AG38)/AG38</f>
        <v>-1.0063737001005564E-3</v>
      </c>
      <c r="R38" s="339"/>
      <c r="S38" s="338">
        <f>(AH38+$E38-AI38)/AI38</f>
        <v>0.21551020408163271</v>
      </c>
      <c r="T38" s="209"/>
      <c r="U38" s="340">
        <f>(AJ38+E38-AK38)/AK38</f>
        <v>0.21551020408163271</v>
      </c>
      <c r="V38" s="251"/>
      <c r="W38" s="130"/>
      <c r="X38" s="149"/>
      <c r="Y38" s="348">
        <v>2.25</v>
      </c>
      <c r="Z38" s="349">
        <v>2.62</v>
      </c>
      <c r="AA38" s="350">
        <v>0</v>
      </c>
      <c r="AB38" s="351"/>
      <c r="AC38" s="154"/>
      <c r="AD38" s="352"/>
      <c r="AE38" s="353"/>
      <c r="AF38" s="354"/>
      <c r="AG38" s="355">
        <v>29.81</v>
      </c>
      <c r="AH38" s="354"/>
      <c r="AI38" s="355">
        <v>24.5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1" t="s">
        <v>121</v>
      </c>
      <c r="B39" s="226"/>
      <c r="C39" s="342" t="s">
        <v>122</v>
      </c>
      <c r="D39" s="226"/>
      <c r="E39" s="228">
        <f>[1]!WEG</f>
        <v>29.2</v>
      </c>
      <c r="F39" s="343"/>
      <c r="G39" s="228">
        <v>2.1</v>
      </c>
      <c r="H39" s="344"/>
      <c r="I39" s="231">
        <f>+G39/E39</f>
        <v>7.1917808219178092E-2</v>
      </c>
      <c r="J39" s="231"/>
      <c r="K39" s="232">
        <f>(+I39-E$28)*10000</f>
        <v>151.16808219178088</v>
      </c>
      <c r="L39" s="227"/>
      <c r="M39" s="231">
        <f>(I39*AA39)+((I39*(1-AA39))*(1-0.3))</f>
        <v>5.0342465753424659E-2</v>
      </c>
      <c r="N39" s="227"/>
      <c r="O39" s="345" t="s">
        <v>117</v>
      </c>
      <c r="P39" s="346"/>
      <c r="Q39" s="345">
        <f>(AF39+$E39-AG39)/AG39</f>
        <v>-3.4710743801652913E-2</v>
      </c>
      <c r="R39" s="346"/>
      <c r="S39" s="345">
        <f>(AH39+$E39-AI39)/AI39</f>
        <v>-2.0199335548172773E-2</v>
      </c>
      <c r="T39" s="230"/>
      <c r="U39" s="347">
        <f>(AJ39+E39-AK39)/AK39</f>
        <v>0.3717209302325582</v>
      </c>
      <c r="V39" s="251"/>
      <c r="W39" s="130"/>
      <c r="X39" s="149"/>
      <c r="Y39" s="358">
        <v>1.65</v>
      </c>
      <c r="Z39" s="359">
        <v>1.73</v>
      </c>
      <c r="AA39" s="360">
        <v>0</v>
      </c>
      <c r="AB39" s="361"/>
      <c r="AC39" s="118"/>
      <c r="AD39" s="362">
        <v>37008</v>
      </c>
      <c r="AE39" s="363">
        <v>0.29199999999999998</v>
      </c>
      <c r="AF39" s="364"/>
      <c r="AG39" s="365">
        <v>30.25</v>
      </c>
      <c r="AH39" s="364">
        <v>0.29199999999999998</v>
      </c>
      <c r="AI39" s="365">
        <v>30.1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2001-05-30T18:38:01Z</cp:lastPrinted>
  <dcterms:created xsi:type="dcterms:W3CDTF">1997-07-25T21:20:20Z</dcterms:created>
  <dcterms:modified xsi:type="dcterms:W3CDTF">2023-09-17T16:46:18Z</dcterms:modified>
</cp:coreProperties>
</file>