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F26E10-426B-46F7-BBC4-4083064952BF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<sst xmlns="http://schemas.openxmlformats.org/spreadsheetml/2006/main" count="283" uniqueCount="134">
  <si>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</si>
  <si>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</si>
  <si>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</si>
  <si>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</si>
  <si>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</si>
  <si>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</si>
  <si>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</si>
  <si>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</si>
  <si>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</si>
  <si>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</si>
  <si>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</si>
  <si>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</si>
  <si>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</si>
  <si>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</si>
  <si>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</si>
  <si>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</si>
  <si>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</si>
  <si>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</si>
  <si>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</si>
  <si>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</si>
  <si>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</si>
  <si>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</si>
  <si>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</si>
  <si>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</si>
  <si>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</si>
  <si>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</si>
  <si>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</si>
  <si>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</si>
  <si>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</si>
  <si>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</si>
  <si>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</si>
  <si>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</si>
  <si>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</si>
  <si>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</si>
  <si>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</si>
  <si>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</si>
  <si>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</si>
  <si>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</si>
  <si>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</si>
  <si>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</si>
  <si>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</si>
  <si>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</si>
  <si>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</si>
  <si>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</si>
  <si>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</si>
  <si>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</si>
  <si>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</si>
  <si>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</si>
  <si>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</si>
  <si>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</si>
  <si>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</si>
  <si>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</si>
  <si>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</si>
  <si>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</si>
  <si>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</si>
  <si>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</si>
  <si>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</si>
  <si>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</si>
  <si>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</si>
  <si>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</si>
  <si>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</si>
  <si>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</si>
  <si>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</si>
  <si>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</si>
  <si>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</si>
  <si>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</si>
  <si>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</si>
  <si>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</si>
  <si>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</si>
  <si>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</si>
  <si>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</si>
  <si>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</si>
  <si>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</si>
  <si>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</si>
  <si>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</si>
  <si>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</si>
  <si>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</si>
  <si>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</si>
  <si>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</si>
  <si>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</si>
  <si>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</si>
  <si>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</si>
  <si>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</si>
  <si>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</si>
  <si>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</si>
  <si>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</si>
  <si>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</si>
  <si>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</si>
  <si>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</si>
  <si>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</si>
  <si>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</si>
  <si>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</si>
  <si>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</si>
  <si>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</si>
  <si>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</si>
  <si>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</si>
  <si>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</si>
  <si>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</si>
  <si>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</si>
  <si>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</si>
  <si>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</si>
  <si>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</si>
  <si>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</si>
  <si>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</si>
  <si>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</si>
  <si>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</si>
  <si>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</si>
  <si>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</si>
  <si>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</si>
  <si>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</si>
  <si>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</si>
  <si>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</si>
  <si>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</si>
  <si>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</si>
  <si>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</si>
  <si>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</si>
  <si>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</si>
  <si>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</si>
  <si>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</si>
  <si>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</si>
  <si>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</si>
  <si>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</si>
  <si>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</si>
  <si>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</si>
  <si>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</si>
  <si>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</si>
  <si>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</si>
  <si>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</si>
  <si>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</si>
  <si>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</si>
  <si>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</si>
  <si>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</si>
  <si>
    <t>split</t>
  </si>
  <si>
    <t>Sanders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</si>
</sst>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2215.1</val>
          </value>
        </values>
      </ddeItem>
      <ddeItem name=".SPX" advise="1">
        <values>
          <value>
            <val>1264.96</val>
          </value>
        </values>
      </ddeItem>
      <ddeItem name="AES" advise="1">
        <values>
          <value>
            <val>41.37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9.25</val>
          </value>
        </values>
      </ddeItem>
      <ddeItem name="DUK">
        <values>
          <value>
            <val>41.97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47.01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51.13</val>
          </value>
        </values>
      </ddeItem>
      <ddeItem name="EPG">
        <values>
          <value>
            <val>57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13</val>
          </value>
        </values>
      </ddeItem>
      <ddeItem name="ILA" advise="1">
        <values>
          <value>
            <val>29.07</val>
          </value>
        </values>
      </ddeItem>
      <ddeItem name="INAP.O" advise="1">
        <values>
          <value>
            <val>2.39</val>
          </value>
        </values>
      </ddeItem>
      <ddeItem name="ISLD.O" advise="1">
        <values>
          <value>
            <val>3.36</val>
          </value>
        </values>
      </ddeItem>
      <ddeItem name="KMI" advise="1">
        <values>
          <value>
            <val>55.24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9.2899999999999991</val>
          </value>
        </values>
      </ddeItem>
      <ddeItem name="MIR" advise="1">
        <values>
          <value>
            <val>37.5</val>
          </value>
        </values>
      </ddeItem>
      <ddeItem name="NPW" advise="1">
        <values>
          <value>
            <val>9.1999999999999993</val>
          </value>
        </values>
      </ddeItem>
      <ddeItem name="NRG" advise="1">
        <values>
          <value>
            <val>25.91</val>
          </value>
        </values>
      </ddeItem>
      <ddeItem name="Q" advise="1">
        <values>
          <value>
            <val>34.26</val>
          </value>
        </values>
      </ddeItem>
      <ddeItem name="RRI" advise="1">
        <values>
          <value>
            <val>30.2</val>
          </value>
        </values>
      </ddeItem>
      <ddeItem name="WCG" advise="1">
        <values>
          <value>
            <val>3.99</val>
          </value>
        </values>
      </ddeItem>
      <ddeItem name="WMB">
        <values>
          <value>
            <val>37.659999999999997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37050</v>
      </c>
    </row>
    <row r="3" spans="1:8" ht="16.5" thickBot="1" x14ac:dyDescent="0.3"/>
    <row r="4" spans="1:8" ht="16.5" thickBot="1" x14ac:dyDescent="0.3">
      <c r="B4" s="357">
        <v>2001</v>
      </c>
      <c r="D4" s="387" t="s">
        <v>72</v>
      </c>
      <c r="E4" s="388"/>
      <c r="F4" s="388"/>
      <c r="G4" s="388"/>
      <c r="H4" s="389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28.564245810055866</v>
      </c>
      <c r="D6" s="365">
        <f>ENRON!AM7</f>
        <v>-3.6010558069381533E-2</v>
      </c>
      <c r="E6" s="366"/>
      <c r="F6" s="367">
        <f>ENRON!AO7</f>
        <v>-0.1199655765920826</v>
      </c>
      <c r="G6" s="366"/>
      <c r="H6" s="368">
        <f>ENRON!AQ7</f>
        <v>-0.38339849624060146</v>
      </c>
    </row>
    <row r="7" spans="1:8" x14ac:dyDescent="0.25">
      <c r="A7" s="352" t="s">
        <v>74</v>
      </c>
      <c r="B7" s="369">
        <f>ENRON!Z9</f>
        <v>23.193252658599196</v>
      </c>
      <c r="D7" s="370">
        <f>ENRON!AM9</f>
        <v>3.5917408996803445E-3</v>
      </c>
      <c r="E7" s="371"/>
      <c r="F7" s="372">
        <f>ENRON!AO9</f>
        <v>9.2955452328217114E-2</v>
      </c>
      <c r="G7" s="371"/>
      <c r="H7" s="373">
        <f>ENRON!AQ9</f>
        <v>-3.6592238010118988E-2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3.0613555158552776E-2</v>
      </c>
      <c r="E8" s="371"/>
      <c r="F8" s="372">
        <f>ENRON!AO10</f>
        <v>0.20427493941073549</v>
      </c>
      <c r="G8" s="371"/>
      <c r="H8" s="373">
        <f>ENRON!AQ10</f>
        <v>-0.1022865631526966</v>
      </c>
    </row>
    <row r="9" spans="1:8" x14ac:dyDescent="0.25">
      <c r="A9" s="352" t="s">
        <v>92</v>
      </c>
      <c r="B9" s="369">
        <f>ENRON!Z24</f>
        <v>20.424257920119693</v>
      </c>
      <c r="C9" s="374"/>
      <c r="D9" s="370">
        <f>ENRON!AM24</f>
        <v>-4.6716550614751572E-2</v>
      </c>
      <c r="E9" s="371"/>
      <c r="F9" s="372">
        <f>ENRON!AO24</f>
        <v>-8.6812379039154119E-2</v>
      </c>
      <c r="G9" s="375"/>
      <c r="H9" s="373">
        <f>ENRON!AQ24</f>
        <v>-4.316474132058807E-2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-7.6119429504769492E-2</v>
      </c>
      <c r="E10" s="379"/>
      <c r="F10" s="380">
        <f>ENRON!AO44</f>
        <v>1.2397231661440572E-2</v>
      </c>
      <c r="G10" s="381"/>
      <c r="H10" s="382">
        <f>ENRON!AQ44</f>
        <v>-0.43356262951262464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 activeCell="C1" sqref="C1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37050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0">
        <v>2001</v>
      </c>
      <c r="Y4" s="391"/>
      <c r="Z4" s="392"/>
      <c r="AA4" s="28"/>
      <c r="AB4" s="29" t="s">
        <v>125</v>
      </c>
      <c r="AC4" s="27" t="s">
        <v>113</v>
      </c>
      <c r="AD4" s="28"/>
      <c r="AE4" s="390">
        <v>2002</v>
      </c>
      <c r="AF4" s="391"/>
      <c r="AG4" s="392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37043</v>
      </c>
      <c r="AZ5" s="55"/>
      <c r="BA5" s="57">
        <v>36980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51.13</v>
      </c>
      <c r="F7" s="79"/>
      <c r="G7" s="82">
        <v>2.16</v>
      </c>
      <c r="H7" s="83" t="s">
        <v>50</v>
      </c>
      <c r="I7" s="84">
        <f>E7/G7</f>
        <v>23.671296296296298</v>
      </c>
      <c r="J7" s="79"/>
      <c r="K7" s="82">
        <v>2.14</v>
      </c>
      <c r="L7" s="85" t="s">
        <v>51</v>
      </c>
      <c r="M7" s="84">
        <f>E7/K7</f>
        <v>23.892523364485982</v>
      </c>
      <c r="N7" s="79"/>
      <c r="O7" s="82">
        <v>2.16</v>
      </c>
      <c r="P7" s="83" t="s">
        <v>50</v>
      </c>
      <c r="Q7" s="84">
        <f>M7/O7</f>
        <v>11.06135340948425</v>
      </c>
      <c r="R7" s="79"/>
      <c r="S7" s="86">
        <f>+S88</f>
        <v>1.9988888888888892</v>
      </c>
      <c r="T7" s="84">
        <f>E7/S7</f>
        <v>25.579210672595885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28.564245810055866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24.232227488151661</v>
      </c>
      <c r="AH7" s="95"/>
      <c r="AJ7" s="96"/>
      <c r="AK7" s="97">
        <f>(X7-S7)/S7</f>
        <v>-0.10450250138966102</v>
      </c>
      <c r="AL7" s="89"/>
      <c r="AM7" s="98">
        <f>((+AX7+E7-AY7)/AY7)</f>
        <v>-3.6010558069381533E-2</v>
      </c>
      <c r="AN7" s="89"/>
      <c r="AO7" s="89">
        <f>((+AZ7+E7-BA7)/BA7)</f>
        <v>-0.1199655765920826</v>
      </c>
      <c r="AP7" s="89"/>
      <c r="AQ7" s="97">
        <f>((+BB7+E7-BC7)/BC7)</f>
        <v>-0.38339849624060146</v>
      </c>
      <c r="AR7" s="99"/>
      <c r="AS7" s="1">
        <f>AU7/E7</f>
        <v>9.7789947193428518E-3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53.04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1264.96</v>
      </c>
      <c r="F9" s="127"/>
      <c r="G9" s="128">
        <v>40.53</v>
      </c>
      <c r="H9" s="109"/>
      <c r="I9" s="96">
        <f>E9/G9</f>
        <v>31.210461386627191</v>
      </c>
      <c r="J9" s="26"/>
      <c r="K9" s="128">
        <v>42.08</v>
      </c>
      <c r="L9" s="26"/>
      <c r="M9" s="96">
        <f>E9/K9</f>
        <v>30.060836501901143</v>
      </c>
      <c r="N9" s="127"/>
      <c r="O9" s="128">
        <v>40.53</v>
      </c>
      <c r="P9" s="109"/>
      <c r="Q9" s="96">
        <f>M9/O9</f>
        <v>0.74169347401680585</v>
      </c>
      <c r="R9" s="26"/>
      <c r="S9" s="129">
        <v>40.18</v>
      </c>
      <c r="T9" s="96">
        <f>E9/S9</f>
        <v>31.482329517172722</v>
      </c>
      <c r="U9" s="95"/>
      <c r="V9" s="130">
        <f>(S9-K9)/K9</f>
        <v>-4.5152091254752821E-2</v>
      </c>
      <c r="W9" s="131"/>
      <c r="X9" s="129">
        <v>54.54</v>
      </c>
      <c r="Y9" s="132"/>
      <c r="Z9" s="96">
        <f>E9/X9</f>
        <v>23.193252658599196</v>
      </c>
      <c r="AA9" s="95"/>
      <c r="AB9" s="133">
        <f>+(+X9-AS71)/AS71</f>
        <v>-4.0126715945089778E-2</v>
      </c>
      <c r="AC9" s="134"/>
      <c r="AD9" s="95"/>
      <c r="AE9" s="129">
        <v>61.3</v>
      </c>
      <c r="AF9" s="132"/>
      <c r="AG9" s="96">
        <f>E9/AE9</f>
        <v>20.635562805872759</v>
      </c>
      <c r="AH9" s="95"/>
      <c r="AJ9" s="95"/>
      <c r="AK9" s="130">
        <f>(X9-S9)/S9</f>
        <v>0.35739173718267792</v>
      </c>
      <c r="AL9" s="131"/>
      <c r="AM9" s="100">
        <f>((+AX9+E9-AY9)/AY9)</f>
        <v>3.5917408996803445E-3</v>
      </c>
      <c r="AN9" s="131"/>
      <c r="AO9" s="131">
        <f>((+AZ9+E9-BA9)/BA9)</f>
        <v>9.2955452328217114E-2</v>
      </c>
      <c r="AP9" s="131"/>
      <c r="AQ9" s="135">
        <f>((+BB9+E9-BC9)/BC9)</f>
        <v>-3.6592238010118988E-2</v>
      </c>
      <c r="AS9" s="2">
        <v>1.24E-2</v>
      </c>
      <c r="AT9" s="100"/>
      <c r="AU9" s="136">
        <f>AS9*E9</f>
        <v>15.685504</v>
      </c>
      <c r="AV9" s="137"/>
      <c r="AW9" s="102"/>
      <c r="AX9" s="138">
        <v>0.23799999999999999</v>
      </c>
      <c r="AY9" s="139">
        <v>1260.67</v>
      </c>
      <c r="AZ9" s="138">
        <f>2.509+0.482+0.238</f>
        <v>3.2289999999999996</v>
      </c>
      <c r="BA9" s="140">
        <v>1160.33</v>
      </c>
      <c r="BB9" s="138">
        <f>6.288+0.482+0.238</f>
        <v>7.0080000000000009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2215.1</v>
      </c>
      <c r="F10" s="127"/>
      <c r="G10" s="128">
        <v>40.53</v>
      </c>
      <c r="H10" s="109"/>
      <c r="I10" s="96">
        <f>E10/G10</f>
        <v>54.653343202565999</v>
      </c>
      <c r="J10" s="26"/>
      <c r="K10" s="128">
        <v>42.08</v>
      </c>
      <c r="L10" s="26"/>
      <c r="M10" s="96">
        <f>E10/K10</f>
        <v>52.640209125475288</v>
      </c>
      <c r="N10" s="127"/>
      <c r="O10" s="128">
        <v>40.53</v>
      </c>
      <c r="P10" s="109"/>
      <c r="Q10" s="96">
        <f>M10/O10</f>
        <v>1.2987961787682034</v>
      </c>
      <c r="R10" s="26"/>
      <c r="S10" s="129">
        <v>40.18</v>
      </c>
      <c r="T10" s="96">
        <f>E10/S10</f>
        <v>55.129417620706818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3.0613555158552776E-2</v>
      </c>
      <c r="AN10" s="131"/>
      <c r="AO10" s="131">
        <f>((+AZ10+E10-BA10)/BA10)</f>
        <v>0.20427493941073549</v>
      </c>
      <c r="AP10" s="131"/>
      <c r="AQ10" s="135">
        <f>((+BB10+E10-BC10)/BC10)</f>
        <v>-0.1022865631526966</v>
      </c>
      <c r="AS10" s="2">
        <v>2.8E-3</v>
      </c>
      <c r="AT10" s="100"/>
      <c r="AU10" s="136">
        <f>AS10*E10</f>
        <v>6.20228</v>
      </c>
      <c r="AV10" s="137"/>
      <c r="AW10" s="102"/>
      <c r="AX10" s="138">
        <v>0.14199999999999999</v>
      </c>
      <c r="AY10" s="139">
        <v>2149.44</v>
      </c>
      <c r="AZ10" s="138">
        <v>1.079</v>
      </c>
      <c r="BA10" s="140">
        <v>1840.26</v>
      </c>
      <c r="BB10" s="138">
        <v>2.7189999999999999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130</v>
      </c>
      <c r="B13" s="18"/>
      <c r="C13" s="41" t="s">
        <v>127</v>
      </c>
      <c r="D13" s="18"/>
      <c r="E13" s="145">
        <f>[1]!ILA</f>
        <v>29.07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25.278260869565219</v>
      </c>
      <c r="U13" s="95"/>
      <c r="V13" s="130"/>
      <c r="W13" s="131"/>
      <c r="X13" s="141">
        <v>1.58</v>
      </c>
      <c r="Y13" s="154"/>
      <c r="Z13" s="96">
        <f t="shared" ref="Z13:Z22" si="1">E13/X13</f>
        <v>18.398734177215189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15.219895287958115</v>
      </c>
      <c r="AH13" s="95"/>
      <c r="AJ13" s="95"/>
      <c r="AK13" s="130">
        <f>(X13-S13)/S13</f>
        <v>0.37391304347826104</v>
      </c>
      <c r="AL13" s="131"/>
      <c r="AM13" s="100">
        <f>((+AX13+E13-AY13)/AY13)</f>
        <v>-1.624365482233504E-2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29.55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41.37</v>
      </c>
      <c r="F14" s="18"/>
      <c r="G14" s="128">
        <v>4.72</v>
      </c>
      <c r="H14" s="153" t="s">
        <v>50</v>
      </c>
      <c r="I14" s="96">
        <f>E14/G14</f>
        <v>8.7648305084745761</v>
      </c>
      <c r="J14" s="18"/>
      <c r="K14" s="128">
        <v>4.9400000000000004</v>
      </c>
      <c r="L14" s="26"/>
      <c r="M14" s="96">
        <f>E14/K14</f>
        <v>8.3744939271255046</v>
      </c>
      <c r="N14" s="18"/>
      <c r="O14" s="128">
        <v>4.72</v>
      </c>
      <c r="P14" s="153" t="s">
        <v>50</v>
      </c>
      <c r="Q14" s="96">
        <f>M14/O14</f>
        <v>1.7742571879503188</v>
      </c>
      <c r="R14" s="18"/>
      <c r="S14" s="129">
        <v>3.43</v>
      </c>
      <c r="T14" s="96">
        <f t="shared" si="0"/>
        <v>12.061224489795917</v>
      </c>
      <c r="U14" s="95"/>
      <c r="V14" s="130">
        <f>(S14-K14)/K14</f>
        <v>-0.30566801619433198</v>
      </c>
      <c r="W14" s="131"/>
      <c r="X14" s="129">
        <v>1.84</v>
      </c>
      <c r="Y14" s="132"/>
      <c r="Z14" s="96">
        <f t="shared" si="1"/>
        <v>22.48369565217391</v>
      </c>
      <c r="AA14" s="95"/>
      <c r="AB14" s="133">
        <f>+(+X14-AS75)/AS75</f>
        <v>0.26027397260273982</v>
      </c>
      <c r="AC14" s="134">
        <v>0.17399999999999999</v>
      </c>
      <c r="AD14" s="95"/>
      <c r="AE14" s="129">
        <v>2.41</v>
      </c>
      <c r="AF14" s="132"/>
      <c r="AG14" s="96">
        <f t="shared" si="2"/>
        <v>17.165975103734439</v>
      </c>
      <c r="AH14" s="95"/>
      <c r="AJ14" s="95"/>
      <c r="AK14" s="130">
        <f t="shared" ref="AK14:AK22" si="3">(X14-S14)/S14</f>
        <v>-0.46355685131195334</v>
      </c>
      <c r="AL14" s="131"/>
      <c r="AM14" s="100">
        <f t="shared" ref="AM14:AM22" si="4">((+AX14+E14-AY14)/AY14)</f>
        <v>-7.9234364567104434E-2</v>
      </c>
      <c r="AN14" s="131"/>
      <c r="AO14" s="131">
        <f t="shared" ref="AO14:AO22" si="5">((+AZ14+E14-BA14)/BA14)</f>
        <v>-0.17193755004003208</v>
      </c>
      <c r="AP14" s="131"/>
      <c r="AQ14" s="135">
        <f t="shared" ref="AQ14:AQ22" si="6">((+BB14+E14-BC14)/BC14)</f>
        <v>-0.25291196388261855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386" t="s">
        <v>132</v>
      </c>
      <c r="AX14" s="151"/>
      <c r="AY14" s="140">
        <v>44.93</v>
      </c>
      <c r="AZ14" s="151"/>
      <c r="BA14" s="140">
        <v>49.96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41.97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14.227118644067795</v>
      </c>
      <c r="N15" s="18"/>
      <c r="O15" s="128"/>
      <c r="P15" s="153"/>
      <c r="Q15" s="96"/>
      <c r="R15" s="18"/>
      <c r="S15" s="129">
        <v>3.38</v>
      </c>
      <c r="T15" s="96">
        <f t="shared" si="0"/>
        <v>12.417159763313609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17.060975609756099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15.206521739130435</v>
      </c>
      <c r="AH15" s="95"/>
      <c r="AJ15" s="95"/>
      <c r="AK15" s="130">
        <f t="shared" si="3"/>
        <v>-0.27218934911242604</v>
      </c>
      <c r="AL15" s="131"/>
      <c r="AM15" s="100">
        <f t="shared" si="4"/>
        <v>-5.0237610319076691E-2</v>
      </c>
      <c r="AN15" s="131"/>
      <c r="AO15" s="131">
        <f t="shared" si="5"/>
        <v>-1.1581656527842876E-2</v>
      </c>
      <c r="AP15" s="131"/>
      <c r="AQ15" s="135">
        <f t="shared" si="6"/>
        <v>-2.3463162834350404E-3</v>
      </c>
      <c r="AS15" s="158">
        <f t="shared" si="7"/>
        <v>2.6209197045508701E-2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44.19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47.01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67.157142857142858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81.051724137931032</v>
      </c>
      <c r="U16" s="95"/>
      <c r="V16" s="130">
        <f>(S16-K16)/K16</f>
        <v>-0.17142857142857143</v>
      </c>
      <c r="W16" s="131"/>
      <c r="X16" s="129">
        <v>2.0099999999999998</v>
      </c>
      <c r="Y16" s="132"/>
      <c r="Z16" s="96">
        <f t="shared" si="1"/>
        <v>23.388059701492537</v>
      </c>
      <c r="AA16" s="95"/>
      <c r="AB16" s="133">
        <f>+(+X16-AS78)/AS78</f>
        <v>0.40559440559440552</v>
      </c>
      <c r="AC16" s="134">
        <v>0.20399999999999999</v>
      </c>
      <c r="AD16" s="95"/>
      <c r="AE16" s="129">
        <v>2.4</v>
      </c>
      <c r="AF16" s="164"/>
      <c r="AG16" s="96">
        <f t="shared" si="2"/>
        <v>19.587499999999999</v>
      </c>
      <c r="AH16" s="95"/>
      <c r="AJ16" s="95"/>
      <c r="AK16" s="130">
        <f t="shared" si="3"/>
        <v>2.4655172413793101</v>
      </c>
      <c r="AL16" s="131"/>
      <c r="AM16" s="100">
        <f t="shared" si="4"/>
        <v>-2.0216756982075843E-2</v>
      </c>
      <c r="AN16" s="131"/>
      <c r="AO16" s="131">
        <f t="shared" si="5"/>
        <v>-7.6945696922172069E-2</v>
      </c>
      <c r="AP16" s="131"/>
      <c r="AQ16" s="135">
        <f t="shared" si="6"/>
        <v>-0.15879598662207364</v>
      </c>
      <c r="AS16" s="158">
        <f t="shared" si="7"/>
        <v>6.3816209317166563E-3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47.98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57</v>
      </c>
      <c r="F17" s="18"/>
      <c r="G17" s="128">
        <v>2.85</v>
      </c>
      <c r="H17" s="153" t="s">
        <v>50</v>
      </c>
      <c r="I17" s="96">
        <f>E17/G17</f>
        <v>20</v>
      </c>
      <c r="J17" s="18"/>
      <c r="K17" s="128">
        <v>3.18</v>
      </c>
      <c r="L17" s="26"/>
      <c r="M17" s="96">
        <f>E17/K17</f>
        <v>17.924528301886792</v>
      </c>
      <c r="N17" s="18"/>
      <c r="O17" s="128">
        <v>2.85</v>
      </c>
      <c r="P17" s="153" t="s">
        <v>50</v>
      </c>
      <c r="Q17" s="96">
        <f>M17/O17</f>
        <v>6.2893081761006284</v>
      </c>
      <c r="R17" s="18"/>
      <c r="S17" s="129">
        <v>1.83</v>
      </c>
      <c r="T17" s="96">
        <f t="shared" si="0"/>
        <v>31.147540983606557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17.065868263473053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3.92</v>
      </c>
      <c r="AF17" s="132"/>
      <c r="AG17" s="96">
        <f t="shared" si="2"/>
        <v>14.540816326530612</v>
      </c>
      <c r="AH17" s="95"/>
      <c r="AJ17" s="95"/>
      <c r="AK17" s="130">
        <f t="shared" si="3"/>
        <v>0.82513661202185773</v>
      </c>
      <c r="AL17" s="131"/>
      <c r="AM17" s="100">
        <f t="shared" si="4"/>
        <v>-4.7619047619047644E-2</v>
      </c>
      <c r="AN17" s="131"/>
      <c r="AO17" s="131">
        <f t="shared" si="5"/>
        <v>-0.12385145482388972</v>
      </c>
      <c r="AP17" s="131"/>
      <c r="AQ17" s="135">
        <f t="shared" si="6"/>
        <v>-0.19825479930191975</v>
      </c>
      <c r="AS17" s="158">
        <f t="shared" si="7"/>
        <v>1.4912280701754385E-2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59.85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55.24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22.732510288065843</v>
      </c>
      <c r="N18" s="18"/>
      <c r="O18" s="128"/>
      <c r="P18" s="153"/>
      <c r="Q18" s="96"/>
      <c r="R18" s="18"/>
      <c r="S18" s="129">
        <v>1.17</v>
      </c>
      <c r="T18" s="96">
        <f t="shared" si="0"/>
        <v>47.213675213675216</v>
      </c>
      <c r="U18" s="95"/>
      <c r="V18" s="130"/>
      <c r="W18" s="131"/>
      <c r="X18" s="129">
        <v>1.81</v>
      </c>
      <c r="Y18" s="132"/>
      <c r="Z18" s="96">
        <f t="shared" si="1"/>
        <v>30.519337016574585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24.334801762114537</v>
      </c>
      <c r="AH18" s="95"/>
      <c r="AJ18" s="95"/>
      <c r="AK18" s="130">
        <f t="shared" si="3"/>
        <v>0.54700854700854717</v>
      </c>
      <c r="AL18" s="131"/>
      <c r="AM18" s="100">
        <f t="shared" si="4"/>
        <v>1.0056683123057309E-2</v>
      </c>
      <c r="AN18" s="131"/>
      <c r="AO18" s="131">
        <f t="shared" si="5"/>
        <v>3.9285714285714216E-2</v>
      </c>
      <c r="AP18" s="131"/>
      <c r="AQ18" s="135">
        <f t="shared" si="6"/>
        <v>6.0407185628742581E-2</v>
      </c>
      <c r="AS18" s="158">
        <f t="shared" si="7"/>
        <v>3.6205648081100651E-3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54.69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37.5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1.92</v>
      </c>
      <c r="Y19" s="132"/>
      <c r="Z19" s="96">
        <f>E19/X19</f>
        <v>19.53125</v>
      </c>
      <c r="AA19" s="95"/>
      <c r="AB19" s="133">
        <f>+(+X19-AS83)/AS83</f>
        <v>0.95918367346938771</v>
      </c>
      <c r="AC19" s="134">
        <v>8.8800000000000004E-2</v>
      </c>
      <c r="AD19" s="95"/>
      <c r="AE19" s="129">
        <v>2.37</v>
      </c>
      <c r="AF19" s="132"/>
      <c r="AG19" s="96">
        <f>E19/AE19</f>
        <v>15.822784810126581</v>
      </c>
      <c r="AH19" s="95"/>
      <c r="AJ19" s="95"/>
      <c r="AK19" s="130" t="e">
        <f>(X19-S19)/S19</f>
        <v>#DIV/0!</v>
      </c>
      <c r="AL19" s="131"/>
      <c r="AM19" s="100">
        <f>((+AX19+E19-AY19)/AY19)</f>
        <v>-1.574803149606303E-2</v>
      </c>
      <c r="AN19" s="131"/>
      <c r="AO19" s="131">
        <f>((+AZ19+E19-BA19)/BA19)</f>
        <v>5.6338028169014086E-2</v>
      </c>
      <c r="AP19" s="131"/>
      <c r="AQ19" s="135">
        <f>((+BB19+E19-BC19)/BC19)</f>
        <v>0.32450331125827814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38.1</v>
      </c>
      <c r="AZ19" s="151"/>
      <c r="BA19" s="140">
        <v>35.5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25.91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19.051470588235293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15.514970059880241</v>
      </c>
      <c r="AH20" s="95"/>
      <c r="AJ20" s="95"/>
      <c r="AK20" s="130" t="e">
        <f>(X20-S20)/S20</f>
        <v>#DIV/0!</v>
      </c>
      <c r="AL20" s="131"/>
      <c r="AM20" s="100">
        <f t="shared" si="4"/>
        <v>-7.1326164874551914E-2</v>
      </c>
      <c r="AN20" s="131"/>
      <c r="AO20" s="131">
        <f t="shared" si="5"/>
        <v>-0.28818681318681316</v>
      </c>
      <c r="AP20" s="131"/>
      <c r="AQ20" s="135">
        <f t="shared" si="6"/>
        <v>-6.8404494382022465E-2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27.9</v>
      </c>
      <c r="AZ20" s="151"/>
      <c r="BA20" s="140">
        <v>36.4</v>
      </c>
      <c r="BB20" s="151"/>
      <c r="BC20" s="140">
        <v>27.8125</v>
      </c>
    </row>
    <row r="21" spans="1:55" x14ac:dyDescent="0.2">
      <c r="A21" s="17" t="s">
        <v>129</v>
      </c>
      <c r="B21" s="18"/>
      <c r="C21" s="41" t="s">
        <v>128</v>
      </c>
      <c r="D21" s="18"/>
      <c r="E21" s="145">
        <f>[1]!RRI</f>
        <v>30.2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26.260869565217394</v>
      </c>
      <c r="U21" s="95"/>
      <c r="V21" s="130"/>
      <c r="W21" s="131"/>
      <c r="X21" s="141">
        <v>1.64</v>
      </c>
      <c r="Y21" s="154"/>
      <c r="Z21" s="96">
        <f t="shared" si="1"/>
        <v>18.414634146341463</v>
      </c>
      <c r="AA21" s="143"/>
      <c r="AB21" s="155" t="s">
        <v>76</v>
      </c>
      <c r="AC21" s="156" t="s">
        <v>76</v>
      </c>
      <c r="AD21" s="144"/>
      <c r="AE21" s="141">
        <v>2.09</v>
      </c>
      <c r="AF21" s="154"/>
      <c r="AG21" s="96">
        <f t="shared" si="2"/>
        <v>14.44976076555024</v>
      </c>
      <c r="AH21" s="95"/>
      <c r="AJ21" s="95"/>
      <c r="AK21" s="130">
        <f>(X21-S21)/S21</f>
        <v>0.42608695652173917</v>
      </c>
      <c r="AL21" s="131"/>
      <c r="AM21" s="100">
        <f t="shared" si="4"/>
        <v>-0.11436950146627571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34.1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37.659999999999997</v>
      </c>
      <c r="F22" s="18"/>
      <c r="G22" s="128">
        <v>2.08</v>
      </c>
      <c r="H22" s="153" t="s">
        <v>50</v>
      </c>
      <c r="I22" s="96">
        <f>E22/G22</f>
        <v>18.10576923076923</v>
      </c>
      <c r="J22" s="18"/>
      <c r="K22" s="128">
        <v>1.04</v>
      </c>
      <c r="L22" s="26"/>
      <c r="M22" s="96">
        <f>E22/K22</f>
        <v>36.21153846153846</v>
      </c>
      <c r="N22" s="18"/>
      <c r="O22" s="128">
        <v>2.08</v>
      </c>
      <c r="P22" s="153" t="s">
        <v>50</v>
      </c>
      <c r="Q22" s="96">
        <f>M22/O22</f>
        <v>17.409393491124259</v>
      </c>
      <c r="R22" s="18"/>
      <c r="S22" s="129">
        <v>0.82</v>
      </c>
      <c r="T22" s="96">
        <f>E22/S22</f>
        <v>45.926829268292678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16.303030303030301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14.484615384615383</v>
      </c>
      <c r="AH22" s="95"/>
      <c r="AJ22" s="95"/>
      <c r="AK22" s="130">
        <f t="shared" si="3"/>
        <v>1.8170731707317076</v>
      </c>
      <c r="AL22" s="131"/>
      <c r="AM22" s="100">
        <f t="shared" si="4"/>
        <v>-3.1754161331626174E-2</v>
      </c>
      <c r="AN22" s="131"/>
      <c r="AO22" s="131">
        <f t="shared" si="5"/>
        <v>-0.11761960326721134</v>
      </c>
      <c r="AP22" s="131"/>
      <c r="AQ22" s="135">
        <f t="shared" si="6"/>
        <v>-4.9514866979655868E-2</v>
      </c>
      <c r="AS22" s="158">
        <f t="shared" si="7"/>
        <v>1.5932023366967606E-2</v>
      </c>
      <c r="AT22" s="159"/>
      <c r="AU22" s="3">
        <f>[1]!'WMB,DIVIDEND'</f>
        <v>0.6</v>
      </c>
      <c r="AV22" s="160">
        <v>37048</v>
      </c>
      <c r="AW22" s="102">
        <v>0.15</v>
      </c>
      <c r="AX22" s="151">
        <v>0.15</v>
      </c>
      <c r="AY22" s="140">
        <v>39.049999999999997</v>
      </c>
      <c r="AZ22" s="151">
        <v>0.15</v>
      </c>
      <c r="BA22" s="140">
        <v>42.85</v>
      </c>
      <c r="BB22" s="151">
        <v>0.3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15.623533246414601</v>
      </c>
      <c r="J24" s="26"/>
      <c r="K24" s="177"/>
      <c r="L24" s="178"/>
      <c r="M24" s="179">
        <f>AVERAGE(M14:M22)</f>
        <v>27.77122207997121</v>
      </c>
      <c r="N24" s="18"/>
      <c r="O24" s="177"/>
      <c r="P24" s="178"/>
      <c r="Q24" s="179">
        <f>AVERAGE(Q14:Q22)</f>
        <v>8.490986285058403</v>
      </c>
      <c r="R24" s="26"/>
      <c r="S24" s="177"/>
      <c r="T24" s="179">
        <f>AVERAGE(T14:T22)</f>
        <v>36.582717631690343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20.424257920119693</v>
      </c>
      <c r="AA24" s="95"/>
      <c r="AB24" s="183"/>
      <c r="AC24" s="179"/>
      <c r="AD24" s="95"/>
      <c r="AE24" s="184"/>
      <c r="AF24" s="185"/>
      <c r="AG24" s="179">
        <f>AVERAGE(AG14:AG22)</f>
        <v>16.78974955018694</v>
      </c>
      <c r="AH24" s="95"/>
      <c r="AJ24" s="95"/>
      <c r="AK24" s="180" t="e">
        <f>AVERAGE(AK14:AK22)</f>
        <v>#DIV/0!</v>
      </c>
      <c r="AL24" s="131"/>
      <c r="AM24" s="186">
        <f>AVERAGE(AM14:AM22)</f>
        <v>-4.6716550614751572E-2</v>
      </c>
      <c r="AN24" s="187"/>
      <c r="AO24" s="188">
        <f>AVERAGE(AO14:AO22)</f>
        <v>-8.6812379039154119E-2</v>
      </c>
      <c r="AP24" s="187"/>
      <c r="AQ24" s="189">
        <f>AVERAGE(AQ14:AQ22)</f>
        <v>-4.316474132058807E-2</v>
      </c>
      <c r="AS24" s="180">
        <f>AVERAGE(AS14:AS22)</f>
        <v>7.4506318726730459E-3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1.8044444444444447</v>
      </c>
      <c r="Y29" s="18"/>
      <c r="Z29" s="18"/>
      <c r="AA29" s="18"/>
      <c r="AB29" s="18"/>
      <c r="AC29" s="18"/>
      <c r="AD29" s="18"/>
      <c r="AE29" s="213">
        <f>AVERAGE(AE68:AE85)</f>
        <v>2.1357142857142857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2</v>
      </c>
      <c r="Y30" s="18"/>
      <c r="Z30" s="18"/>
      <c r="AA30" s="18"/>
      <c r="AB30" s="18"/>
      <c r="AC30" s="18"/>
      <c r="AD30" s="18"/>
      <c r="AE30" s="213">
        <f>MAX(AE68:AE85)</f>
        <v>2.4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6">
        <v>2000</v>
      </c>
      <c r="Y33" s="397"/>
      <c r="Z33" s="398"/>
      <c r="AA33" s="202"/>
      <c r="AB33" s="202"/>
      <c r="AC33" s="202"/>
      <c r="AD33" s="202"/>
      <c r="AE33" s="396">
        <v>2001</v>
      </c>
      <c r="AF33" s="397"/>
      <c r="AG33" s="398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37043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9.25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11.238028953229399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5.3282734952481521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-0.10628019323671495</v>
      </c>
      <c r="AN36" s="241"/>
      <c r="AO36" s="131">
        <f t="shared" ref="AO36:AO42" si="9">((+AZ36+E36-BA36)/BA36)</f>
        <v>8.0291970802919707E-2</v>
      </c>
      <c r="AP36" s="112"/>
      <c r="AQ36" s="135">
        <f t="shared" ref="AQ36:AQ42" si="10">((+BB36+E36-BC36)/BC36)</f>
        <v>-0.56083086053412468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10.35</v>
      </c>
      <c r="BA36" s="140">
        <v>8.5625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3.36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4.6732994923857865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1.5568883878241262</v>
      </c>
      <c r="AH37" s="239"/>
      <c r="AI37" s="240">
        <v>82.2</v>
      </c>
      <c r="AJ37" s="18"/>
      <c r="AK37" s="167"/>
      <c r="AL37" s="112"/>
      <c r="AM37" s="100">
        <f t="shared" si="8"/>
        <v>0</v>
      </c>
      <c r="AN37" s="241"/>
      <c r="AO37" s="131">
        <f t="shared" si="9"/>
        <v>0.85379310344827575</v>
      </c>
      <c r="AP37" s="112"/>
      <c r="AQ37" s="135">
        <f t="shared" si="10"/>
        <v>-0.17292307692307696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3.36</v>
      </c>
      <c r="BA37" s="140">
        <v>1.8125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2.39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5.1542959770114951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1.756802154750245</v>
      </c>
      <c r="AH38" s="239"/>
      <c r="AI38" s="240">
        <v>150.1</v>
      </c>
      <c r="AJ38" s="18"/>
      <c r="AK38" s="167"/>
      <c r="AL38" s="112"/>
      <c r="AM38" s="100">
        <f t="shared" si="8"/>
        <v>-0.15248226950354601</v>
      </c>
      <c r="AN38" s="241"/>
      <c r="AO38" s="131">
        <f t="shared" si="9"/>
        <v>0.23354838709677425</v>
      </c>
      <c r="AP38" s="112"/>
      <c r="AQ38" s="135">
        <f t="shared" si="10"/>
        <v>-0.67034482758620684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2.82</v>
      </c>
      <c r="BA38" s="140">
        <v>1.9375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3.99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2.3247658205219879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-7.4245939675173886E-2</v>
      </c>
      <c r="AN39" s="241"/>
      <c r="AO39" s="131">
        <f t="shared" si="9"/>
        <v>-0.55666666666666664</v>
      </c>
      <c r="AP39" s="112"/>
      <c r="AQ39" s="135">
        <f t="shared" si="10"/>
        <v>-0.66042553191489362</v>
      </c>
      <c r="AS39" s="158">
        <f t="shared" si="11"/>
        <v>0</v>
      </c>
      <c r="AU39" s="198">
        <v>0</v>
      </c>
      <c r="AV39" s="199"/>
      <c r="AW39" s="200"/>
      <c r="AX39" s="36"/>
      <c r="AY39" s="140">
        <v>4.3099999999999996</v>
      </c>
      <c r="BA39" s="140">
        <v>9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9.2899999999999991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2.8865637130801685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1.6918478583440497</v>
      </c>
      <c r="AH40" s="245"/>
      <c r="AI40" s="240">
        <v>368.2</v>
      </c>
      <c r="AJ40" s="18"/>
      <c r="AK40" s="167"/>
      <c r="AL40" s="112"/>
      <c r="AM40" s="100">
        <f t="shared" si="8"/>
        <v>-0.17641843971631208</v>
      </c>
      <c r="AN40" s="241"/>
      <c r="AO40" s="131">
        <f t="shared" si="9"/>
        <v>-0.46532374100719431</v>
      </c>
      <c r="AP40" s="112"/>
      <c r="AQ40" s="135">
        <f t="shared" si="10"/>
        <v>-0.71687619047619056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11.28</v>
      </c>
      <c r="BA40" s="140">
        <v>17.375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13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3.0415676959619953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1.8007031250000001</v>
      </c>
      <c r="AH41" s="245"/>
      <c r="AI41" s="240">
        <v>886.5</v>
      </c>
      <c r="AJ41" s="18"/>
      <c r="AK41" s="167"/>
      <c r="AL41" s="112"/>
      <c r="AM41" s="100">
        <f t="shared" si="8"/>
        <v>4.8387096774193519E-2</v>
      </c>
      <c r="AN41" s="241"/>
      <c r="AO41" s="131">
        <f t="shared" si="9"/>
        <v>-3.6323202372127515E-2</v>
      </c>
      <c r="AP41" s="112"/>
      <c r="AQ41" s="135">
        <f t="shared" si="10"/>
        <v>-9.1703056768558958E-2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12.4</v>
      </c>
      <c r="BA41" s="140">
        <v>13.49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34.26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3.4266187838651412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2.653395896560887</v>
      </c>
      <c r="AH42" s="245"/>
      <c r="AI42" s="240">
        <v>1661.3</v>
      </c>
      <c r="AJ42" s="18"/>
      <c r="AK42" s="167"/>
      <c r="AL42" s="112"/>
      <c r="AM42" s="100">
        <f t="shared" si="8"/>
        <v>-7.179626117583307E-2</v>
      </c>
      <c r="AN42" s="241"/>
      <c r="AO42" s="131">
        <f t="shared" si="9"/>
        <v>-2.2539229671897268E-2</v>
      </c>
      <c r="AP42" s="112"/>
      <c r="AQ42" s="135">
        <f t="shared" si="10"/>
        <v>-0.16183486238532116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36.909999999999997</v>
      </c>
      <c r="BA42" s="140">
        <v>35.049999999999997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-7.6119429504769492E-2</v>
      </c>
      <c r="AN44" s="188" t="e">
        <f>AVERAGE(AN36:AN42)</f>
        <v>#DIV/0!</v>
      </c>
      <c r="AO44" s="188">
        <f>AVERAGE(AO36:AO42)</f>
        <v>1.2397231661440572E-2</v>
      </c>
      <c r="AP44" s="258"/>
      <c r="AQ44" s="189">
        <f>AVERAGE(AQ36:AQ42)</f>
        <v>-0.43356262951262464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3">
        <v>2001</v>
      </c>
      <c r="Y46" s="394"/>
      <c r="Z46" s="395"/>
      <c r="AA46" s="264"/>
      <c r="AB46" s="264"/>
      <c r="AC46" s="264"/>
      <c r="AD46" s="264"/>
      <c r="AE46" s="393">
        <v>2002</v>
      </c>
      <c r="AF46" s="394"/>
      <c r="AG46" s="395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9.1999999999999993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3.8374717832957095E-2</v>
      </c>
      <c r="AN49" s="187"/>
      <c r="AO49" s="187">
        <f>((+AZ49+E49-BA49)/BA49)</f>
        <v>0.4153846153846153</v>
      </c>
      <c r="AP49" s="187"/>
      <c r="AQ49" s="286">
        <f>((+BB49+E49-BC49)/BC49)</f>
        <v>-6.2420382165605165E-2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8.86</v>
      </c>
      <c r="AZ49" s="291"/>
      <c r="BA49" s="292">
        <v>6.5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0">
        <v>2000</v>
      </c>
      <c r="AT66" s="391"/>
      <c r="AU66" s="392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1.78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2</v>
      </c>
      <c r="Y82" s="318"/>
      <c r="Z82" s="322"/>
      <c r="AA82" s="322"/>
      <c r="AB82" s="322"/>
      <c r="AC82" s="322"/>
      <c r="AD82" s="322"/>
      <c r="AE82" s="319">
        <v>2.4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 t="s">
        <v>133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1.81</v>
      </c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1.8042105263157895</v>
      </c>
      <c r="Y88" s="341"/>
      <c r="Z88" s="339"/>
      <c r="AA88" s="339"/>
      <c r="AB88" s="339"/>
      <c r="AC88" s="339"/>
      <c r="AD88" s="339"/>
      <c r="AE88" s="342">
        <f>AVERAGE(AE68:AE86)</f>
        <v>2.1333333333333333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2001-05-04T20:56:24Z</cp:lastPrinted>
  <dcterms:created xsi:type="dcterms:W3CDTF">1997-07-25T21:14:12Z</dcterms:created>
  <dcterms:modified xsi:type="dcterms:W3CDTF">2023-09-17T16:47:00Z</dcterms:modified>
</cp:coreProperties>
</file>