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AD412D-FE07-4E77-8D4D-253DB62E966C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Teams" sheetId="1" state="hidden" r:id="rId1"/>
    <sheet name="Women 1999 NCAA Bracket" sheetId="2" r:id="rId2"/>
  </sheets>
  <definedNames>
    <definedName name="CopyRange">Teams!$G$1:$G$67</definedName>
    <definedName name="FinalFourRange">Teams!$A$69:$D$72</definedName>
    <definedName name="FinalsScore">'Women 1999 NCAA Bracket'!$H$13</definedName>
    <definedName name="FinalsWinner">'Women 1999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'Women 1999 NCAA Bracket'!$H$1</definedName>
    <definedName name="_xlnm.Print_Area" localSheetId="1">'Women 1999 NCAA Bracket'!$A$1:$O$65</definedName>
    <definedName name="Region12Final">'Women 1999 NCAA Bracket'!$H$31</definedName>
    <definedName name="Region1Final4">'Women 1999 NCAA Bracket'!$F$17</definedName>
    <definedName name="Region1Name">'Women 1999 NCAA Bracket'!$D$1</definedName>
    <definedName name="Region2Final4">'Women 1999 NCAA Bracket'!$F$49</definedName>
    <definedName name="Region2Name">'Women 1999 NCAA Bracket'!$D$33</definedName>
    <definedName name="Region34Final">'Women 1999 NCAA Bracket'!$H$34</definedName>
    <definedName name="Region3Final4">'Women 1999 NCAA Bracket'!$J$17</definedName>
    <definedName name="Region3Name">'Women 1999 NCAA Bracket'!$L$1</definedName>
    <definedName name="Region4Final4">'Women 1999 NCAA Bracket'!$J$49</definedName>
    <definedName name="Region4Name">'Women 1999 NCAA Bracket'!$L$33</definedName>
    <definedName name="TeamsRange">Teams!$A$2:$C$65</definedName>
    <definedName name="WinnerNumber">Teams!$F:$F</definedName>
  </definedNames>
  <calcPr calcId="0" fullCalcOnLoad="1"/>
</workbook>
</file>

<file path=xl/calcChain.xml><?xml version="1.0" encoding="utf-8"?>
<calcChain xmlns="http://schemas.openxmlformats.org/spreadsheetml/2006/main">
  <c r="G1" i="1" l="1"/>
  <c r="F2" i="1"/>
  <c r="G2" i="1"/>
  <c r="I2" i="1"/>
  <c r="F3" i="1"/>
  <c r="G3" i="1"/>
  <c r="I3" i="1"/>
  <c r="F4" i="1"/>
  <c r="G4" i="1"/>
  <c r="I4" i="1"/>
  <c r="F5" i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G10" i="1"/>
  <c r="I10" i="1"/>
  <c r="F11" i="1"/>
  <c r="G11" i="1"/>
  <c r="I11" i="1"/>
  <c r="F12" i="1"/>
  <c r="G12" i="1"/>
  <c r="I12" i="1"/>
  <c r="F13" i="1"/>
  <c r="G13" i="1"/>
  <c r="I13" i="1"/>
  <c r="F14" i="1"/>
  <c r="G14" i="1"/>
  <c r="I14" i="1"/>
  <c r="F15" i="1"/>
  <c r="G15" i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F25" i="1"/>
  <c r="G25" i="1"/>
  <c r="I25" i="1"/>
  <c r="F26" i="1"/>
  <c r="G26" i="1"/>
  <c r="I26" i="1"/>
  <c r="F27" i="1"/>
  <c r="G27" i="1"/>
  <c r="I27" i="1"/>
  <c r="F28" i="1"/>
  <c r="G28" i="1"/>
  <c r="I28" i="1"/>
  <c r="F29" i="1"/>
  <c r="G29" i="1"/>
  <c r="I29" i="1"/>
  <c r="F30" i="1"/>
  <c r="G30" i="1"/>
  <c r="I30" i="1"/>
  <c r="F31" i="1"/>
  <c r="G31" i="1"/>
  <c r="I31" i="1"/>
  <c r="F32" i="1"/>
  <c r="G32" i="1"/>
  <c r="I32" i="1"/>
  <c r="F33" i="1"/>
  <c r="G33" i="1"/>
  <c r="I33" i="1"/>
  <c r="F34" i="1"/>
  <c r="G34" i="1"/>
  <c r="I34" i="1"/>
  <c r="F35" i="1"/>
  <c r="G35" i="1"/>
  <c r="I35" i="1"/>
  <c r="F36" i="1"/>
  <c r="G36" i="1"/>
  <c r="I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F55" i="1"/>
  <c r="G55" i="1"/>
  <c r="I55" i="1"/>
  <c r="F56" i="1"/>
  <c r="G56" i="1"/>
  <c r="I56" i="1"/>
  <c r="F57" i="1"/>
  <c r="G57" i="1"/>
  <c r="I57" i="1"/>
  <c r="F58" i="1"/>
  <c r="G58" i="1"/>
  <c r="I58" i="1"/>
  <c r="F59" i="1"/>
  <c r="G59" i="1"/>
  <c r="I59" i="1"/>
  <c r="F60" i="1"/>
  <c r="G60" i="1"/>
  <c r="I60" i="1"/>
  <c r="F61" i="1"/>
  <c r="G61" i="1"/>
  <c r="I61" i="1"/>
  <c r="F62" i="1"/>
  <c r="G62" i="1"/>
  <c r="I62" i="1"/>
  <c r="F63" i="1"/>
  <c r="G63" i="1"/>
  <c r="I63" i="1"/>
  <c r="F64" i="1"/>
  <c r="G64" i="1"/>
  <c r="I64" i="1"/>
  <c r="F65" i="1"/>
  <c r="G65" i="1"/>
  <c r="I65" i="1"/>
  <c r="G66" i="1"/>
  <c r="I66" i="1"/>
  <c r="G67" i="1"/>
  <c r="G68" i="1"/>
  <c r="B69" i="1"/>
  <c r="C69" i="1"/>
  <c r="D69" i="1"/>
  <c r="B70" i="1"/>
  <c r="C70" i="1"/>
  <c r="D70" i="1"/>
  <c r="B71" i="1"/>
  <c r="C71" i="1"/>
  <c r="D71" i="1"/>
  <c r="B72" i="1"/>
  <c r="C72" i="1"/>
  <c r="D72" i="1"/>
  <c r="A2" i="2"/>
  <c r="B2" i="2"/>
  <c r="N2" i="2"/>
  <c r="O2" i="2"/>
  <c r="A4" i="2"/>
  <c r="B4" i="2"/>
  <c r="N4" i="2"/>
  <c r="O4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</calcChain>
</file>

<file path=xl/sharedStrings.xml><?xml version="1.0" encoding="utf-8"?>
<sst xmlns="http://schemas.openxmlformats.org/spreadsheetml/2006/main" count="182" uniqueCount="124">
  <si>
    <t>TeamID</t>
  </si>
  <si>
    <t>TeamName</t>
  </si>
  <si>
    <t>Seed</t>
  </si>
  <si>
    <t>GameID</t>
  </si>
  <si>
    <t>rel winner</t>
  </si>
  <si>
    <t>Connecticut</t>
  </si>
  <si>
    <t>round 1</t>
  </si>
  <si>
    <t>Hampton</t>
  </si>
  <si>
    <t>Drake</t>
  </si>
  <si>
    <t>Clemson</t>
  </si>
  <si>
    <t>Purdue</t>
  </si>
  <si>
    <t>Dartmouth</t>
  </si>
  <si>
    <t>Oklahoma</t>
  </si>
  <si>
    <t>BYU</t>
  </si>
  <si>
    <t>Duke</t>
  </si>
  <si>
    <t>Campbell</t>
  </si>
  <si>
    <t>Marquette</t>
  </si>
  <si>
    <t>Western Ky</t>
  </si>
  <si>
    <t>LSU</t>
  </si>
  <si>
    <t>Liberty</t>
  </si>
  <si>
    <t>Xavier</t>
  </si>
  <si>
    <t>Stephen F Austin</t>
  </si>
  <si>
    <t>Louisiana Tech</t>
  </si>
  <si>
    <t>Alcorn St</t>
  </si>
  <si>
    <t>Kansas</t>
  </si>
  <si>
    <t>Vanderbilt</t>
  </si>
  <si>
    <t>Old Dominion</t>
  </si>
  <si>
    <t>Wisc - Green Bay</t>
  </si>
  <si>
    <t>NC State</t>
  </si>
  <si>
    <t>SMU</t>
  </si>
  <si>
    <t>Penn State</t>
  </si>
  <si>
    <t>Youngstown St</t>
  </si>
  <si>
    <t>Auburn</t>
  </si>
  <si>
    <t>SW Missouri St</t>
  </si>
  <si>
    <t>Iowa St</t>
  </si>
  <si>
    <t>St Francis (PA)</t>
  </si>
  <si>
    <t>Illinois</t>
  </si>
  <si>
    <t>Utah</t>
  </si>
  <si>
    <t>Georgia</t>
  </si>
  <si>
    <t>round 2</t>
  </si>
  <si>
    <t>Montana</t>
  </si>
  <si>
    <t>Michigan</t>
  </si>
  <si>
    <t>Stanford</t>
  </si>
  <si>
    <t>UC Santa Barbara</t>
  </si>
  <si>
    <t>RICE</t>
  </si>
  <si>
    <t>North Carolina</t>
  </si>
  <si>
    <t>Maine</t>
  </si>
  <si>
    <t>Rutgers</t>
  </si>
  <si>
    <t>Holy Cross</t>
  </si>
  <si>
    <t>Texas</t>
  </si>
  <si>
    <t>St Joseph's (PA)</t>
  </si>
  <si>
    <t>Mississippi St</t>
  </si>
  <si>
    <t>St Peter's</t>
  </si>
  <si>
    <t>Oregon</t>
  </si>
  <si>
    <t>Ala Birmingham</t>
  </si>
  <si>
    <t>Tennessee</t>
  </si>
  <si>
    <t>round 3</t>
  </si>
  <si>
    <t>Furman</t>
  </si>
  <si>
    <t>Arizona</t>
  </si>
  <si>
    <t>Kent</t>
  </si>
  <si>
    <t>Virginia</t>
  </si>
  <si>
    <t>Pepperdine</t>
  </si>
  <si>
    <t>Boston Coll</t>
  </si>
  <si>
    <t>Nebraska</t>
  </si>
  <si>
    <t>Notre Dame</t>
  </si>
  <si>
    <t>round 4</t>
  </si>
  <si>
    <t>San Diego</t>
  </si>
  <si>
    <t>George Washington</t>
  </si>
  <si>
    <t>UCLA</t>
  </si>
  <si>
    <t>Texas Tech</t>
  </si>
  <si>
    <t>round 5</t>
  </si>
  <si>
    <t>Tennessee Tech</t>
  </si>
  <si>
    <t>Tulane</t>
  </si>
  <si>
    <t>round 6</t>
  </si>
  <si>
    <t>Vermont</t>
  </si>
  <si>
    <t>Winner</t>
  </si>
  <si>
    <t>R-U</t>
  </si>
  <si>
    <t>Score</t>
  </si>
  <si>
    <t>Final Four</t>
  </si>
  <si>
    <t>e-mail</t>
  </si>
  <si>
    <t>seed</t>
  </si>
  <si>
    <t>EAST</t>
  </si>
  <si>
    <t>NAME:</t>
  </si>
  <si>
    <t>WEST</t>
  </si>
  <si>
    <t>PHONE:</t>
  </si>
  <si>
    <t>713 853 6349</t>
  </si>
  <si>
    <t>E-MAIL:</t>
  </si>
  <si>
    <t>Elizabeth.Sager@Enron.com e-mail address Here</t>
  </si>
  <si>
    <t>Storrs, CT</t>
  </si>
  <si>
    <t>Athens, GA</t>
  </si>
  <si>
    <t xml:space="preserve">Champion &amp; </t>
  </si>
  <si>
    <t>Total Points in Final Game (both teams)</t>
  </si>
  <si>
    <t>West Lafayette, IN</t>
  </si>
  <si>
    <t>Santa Barbara, CA</t>
  </si>
  <si>
    <t>(for tiebreaker)</t>
  </si>
  <si>
    <t>Richmond, VA</t>
  </si>
  <si>
    <t>Portland, OR</t>
  </si>
  <si>
    <t>Durham, NC</t>
  </si>
  <si>
    <t>Piscataway, NJ</t>
  </si>
  <si>
    <t>Finals</t>
  </si>
  <si>
    <t>Philadelphia, PA</t>
  </si>
  <si>
    <t>Baton Rouge, LA</t>
  </si>
  <si>
    <t>Eugene, OR</t>
  </si>
  <si>
    <t>vs.</t>
  </si>
  <si>
    <t>MIDWEST</t>
  </si>
  <si>
    <t>MIDEAST</t>
  </si>
  <si>
    <t>Ruston,LA</t>
  </si>
  <si>
    <t>Knoxville, TN</t>
  </si>
  <si>
    <t>Norfolk, VA</t>
  </si>
  <si>
    <t>Charlottesville, VA</t>
  </si>
  <si>
    <t>State College, PA</t>
  </si>
  <si>
    <t>Points per game:</t>
  </si>
  <si>
    <t>South Bend, IN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</si>
  <si>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</si>
  <si>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</si>
  <si>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</si>
  <si>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</si>
  <si>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</si>
  <si>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</si>
  <si>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Bonus Points are awarded for upset picks equal to the difference</t>
  </si>
  <si>
    <t>between the seed of the underdog minus the seed of the team</t>
  </si>
  <si>
    <t>Ames, IA</t>
  </si>
  <si>
    <t>expected to win that game times the round in which the game is played.</t>
  </si>
  <si>
    <t>Lubbock,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</si>
</sst>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9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1" applyFont="1" applyFill="1" applyAlignment="1">
      <alignment horizontal="left"/>
    </xf>
    <xf numFmtId="0" fontId="3" fillId="0" borderId="0" xfId="1" applyFont="1" applyFill="1" applyBorder="1"/>
    <xf numFmtId="0" fontId="4" fillId="0" borderId="0" xfId="1" applyFont="1" applyFill="1"/>
    <xf numFmtId="0" fontId="5" fillId="0" borderId="0" xfId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4" fillId="0" borderId="0" xfId="1" applyFont="1" applyFill="1" applyBorder="1"/>
    <xf numFmtId="0" fontId="6" fillId="0" borderId="1" xfId="1" applyFont="1" applyFill="1" applyBorder="1" applyProtection="1">
      <protection locked="0"/>
    </xf>
    <xf numFmtId="0" fontId="4" fillId="0" borderId="1" xfId="1" applyFont="1" applyFill="1" applyBorder="1"/>
    <xf numFmtId="0" fontId="5" fillId="0" borderId="0" xfId="1" applyFont="1" applyFill="1" applyAlignment="1">
      <alignment horizontal="right"/>
    </xf>
    <xf numFmtId="0" fontId="3" fillId="0" borderId="0" xfId="1" applyFont="1" applyFill="1" applyBorder="1" applyAlignment="1">
      <alignment horizontal="right"/>
    </xf>
    <xf numFmtId="0" fontId="7" fillId="0" borderId="2" xfId="1" applyFont="1" applyFill="1" applyBorder="1"/>
    <xf numFmtId="0" fontId="3" fillId="0" borderId="0" xfId="1" applyFont="1" applyFill="1"/>
    <xf numFmtId="0" fontId="8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right"/>
    </xf>
    <xf numFmtId="0" fontId="7" fillId="0" borderId="2" xfId="1" applyFont="1" applyFill="1" applyBorder="1" applyAlignment="1">
      <alignment horizontal="right"/>
    </xf>
    <xf numFmtId="0" fontId="3" fillId="0" borderId="3" xfId="1" applyFont="1" applyFill="1" applyBorder="1"/>
    <xf numFmtId="0" fontId="3" fillId="5" borderId="2" xfId="1" applyFont="1" applyFill="1" applyBorder="1" applyProtection="1">
      <protection locked="0"/>
    </xf>
    <xf numFmtId="0" fontId="4" fillId="0" borderId="0" xfId="1" applyFont="1" applyFill="1" applyAlignment="1">
      <alignment horizontal="left"/>
    </xf>
    <xf numFmtId="0" fontId="3" fillId="5" borderId="2" xfId="1" applyFont="1" applyFill="1" applyBorder="1" applyAlignment="1" applyProtection="1">
      <alignment horizontal="right"/>
      <protection locked="0"/>
    </xf>
    <xf numFmtId="0" fontId="7" fillId="0" borderId="4" xfId="1" applyFont="1" applyFill="1" applyBorder="1" applyAlignment="1">
      <alignment horizontal="right"/>
    </xf>
    <xf numFmtId="0" fontId="7" fillId="0" borderId="5" xfId="1" applyFont="1" applyFill="1" applyBorder="1"/>
    <xf numFmtId="0" fontId="3" fillId="0" borderId="4" xfId="1" applyFont="1" applyFill="1" applyBorder="1" applyAlignment="1">
      <alignment horizontal="right"/>
    </xf>
    <xf numFmtId="0" fontId="7" fillId="0" borderId="6" xfId="1" applyFont="1" applyFill="1" applyBorder="1" applyAlignment="1">
      <alignment horizontal="right"/>
    </xf>
    <xf numFmtId="0" fontId="7" fillId="0" borderId="0" xfId="1" applyFont="1" applyFill="1" applyBorder="1"/>
    <xf numFmtId="0" fontId="3" fillId="5" borderId="2" xfId="1" applyFont="1" applyFill="1" applyBorder="1" applyAlignment="1" applyProtection="1">
      <alignment horizontal="left"/>
      <protection locked="0"/>
    </xf>
    <xf numFmtId="0" fontId="7" fillId="0" borderId="0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left"/>
    </xf>
    <xf numFmtId="0" fontId="7" fillId="0" borderId="3" xfId="1" applyFont="1" applyFill="1" applyBorder="1"/>
    <xf numFmtId="0" fontId="3" fillId="5" borderId="5" xfId="1" applyFont="1" applyFill="1" applyBorder="1" applyProtection="1">
      <protection locked="0"/>
    </xf>
    <xf numFmtId="0" fontId="3" fillId="5" borderId="6" xfId="1" applyFont="1" applyFill="1" applyBorder="1" applyAlignment="1" applyProtection="1">
      <alignment horizontal="right"/>
      <protection locked="0"/>
    </xf>
    <xf numFmtId="0" fontId="6" fillId="0" borderId="0" xfId="1" applyFont="1" applyFill="1" applyAlignment="1">
      <alignment horizontal="center"/>
    </xf>
    <xf numFmtId="0" fontId="4" fillId="0" borderId="3" xfId="1" applyFont="1" applyFill="1" applyBorder="1"/>
    <xf numFmtId="0" fontId="8" fillId="0" borderId="0" xfId="1" applyFont="1" applyFill="1"/>
    <xf numFmtId="0" fontId="3" fillId="0" borderId="4" xfId="1" applyFont="1" applyFill="1" applyBorder="1"/>
    <xf numFmtId="0" fontId="3" fillId="5" borderId="5" xfId="1" applyFont="1" applyFill="1" applyBorder="1" applyAlignment="1" applyProtection="1">
      <alignment horizontal="left"/>
      <protection locked="0"/>
    </xf>
    <xf numFmtId="0" fontId="3" fillId="5" borderId="6" xfId="1" applyFont="1" applyFill="1" applyBorder="1" applyProtection="1">
      <protection locked="0"/>
    </xf>
    <xf numFmtId="0" fontId="3" fillId="0" borderId="4" xfId="1" applyFont="1" applyFill="1" applyBorder="1" applyProtection="1"/>
    <xf numFmtId="0" fontId="3" fillId="0" borderId="0" xfId="1" applyFont="1" applyFill="1" applyAlignment="1">
      <alignment horizontal="center"/>
    </xf>
    <xf numFmtId="0" fontId="4" fillId="0" borderId="4" xfId="1" applyFont="1" applyFill="1" applyBorder="1" applyProtection="1"/>
    <xf numFmtId="0" fontId="4" fillId="0" borderId="0" xfId="1" applyFont="1" applyFill="1" applyAlignment="1">
      <alignment horizontal="center"/>
    </xf>
    <xf numFmtId="0" fontId="7" fillId="0" borderId="2" xfId="1" applyFont="1" applyFill="1" applyBorder="1" applyAlignment="1">
      <alignment horizontal="left"/>
    </xf>
    <xf numFmtId="0" fontId="7" fillId="0" borderId="3" xfId="1" applyFont="1" applyFill="1" applyBorder="1" applyAlignment="1">
      <alignment horizontal="left"/>
    </xf>
    <xf numFmtId="0" fontId="4" fillId="0" borderId="4" xfId="1" applyFont="1" applyFill="1" applyBorder="1"/>
    <xf numFmtId="0" fontId="7" fillId="0" borderId="5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4" fillId="0" borderId="4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1" applyFont="1" applyFill="1" applyBorder="1" applyAlignment="1">
      <alignment horizontal="left"/>
    </xf>
  </cellXfs>
  <cellStyles count="2">
    <cellStyle name="Normal" xfId="0" builtinId="0"/>
    <cellStyle name="Normal_Men's NCAA1998.xl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2" dropStyle="combo" dx="22" fmlaLink="$C$3" fmlaRange="Teams!$B$2:$B$3" sel="1" val="0"/>
</file>

<file path=xl/ctrlProps/ctrlProp10.xml><?xml version="1.0" encoding="utf-8"?>
<formControlPr xmlns="http://schemas.microsoft.com/office/spreadsheetml/2009/9/main" objectType="Drop" dropLines="102" dropStyle="combo" dx="22" fmlaLink="$C$23" fmlaRange="Teams!$B$12:$B$13" sel="2" val="0"/>
</file>

<file path=xl/ctrlProps/ctrlProp11.xml><?xml version="1.0" encoding="utf-8"?>
<formControlPr xmlns="http://schemas.microsoft.com/office/spreadsheetml/2009/9/main" objectType="Drop" dropLines="102" dropStyle="combo" dx="22" fmlaLink="$C$27" fmlaRange="Teams!$B$14:$B$15" sel="1" val="0"/>
</file>

<file path=xl/ctrlProps/ctrlProp12.xml><?xml version="1.0" encoding="utf-8"?>
<formControlPr xmlns="http://schemas.microsoft.com/office/spreadsheetml/2009/9/main" objectType="Drop" dropLines="102" dropStyle="combo" dx="22" fmlaLink="$C$31" fmlaRange="Teams!$B$16:$B$17" sel="1" val="0"/>
</file>

<file path=xl/ctrlProps/ctrlProp13.xml><?xml version="1.0" encoding="utf-8"?>
<formControlPr xmlns="http://schemas.microsoft.com/office/spreadsheetml/2009/9/main" objectType="Drop" dropLines="102" dropStyle="combo" dx="22" fmlaLink="$D$21" fmlaRange="Teams!$B$10:$B$13" sel="1" val="0"/>
</file>

<file path=xl/ctrlProps/ctrlProp14.xml><?xml version="1.0" encoding="utf-8"?>
<formControlPr xmlns="http://schemas.microsoft.com/office/spreadsheetml/2009/9/main" objectType="Drop" dropLines="102" dropStyle="combo" dx="22" fmlaLink="$D$29" fmlaRange="Teams!$B$14:$B$17" sel="1" val="0"/>
</file>

<file path=xl/ctrlProps/ctrlProp15.xml><?xml version="1.0" encoding="utf-8"?>
<formControlPr xmlns="http://schemas.microsoft.com/office/spreadsheetml/2009/9/main" objectType="Drop" dropLines="102" dropStyle="combo" dx="22" fmlaLink="$E$25" fmlaRange="Teams!$B$10:$B$17" sel="1" val="0"/>
</file>

<file path=xl/ctrlProps/ctrlProp16.xml><?xml version="1.0" encoding="utf-8"?>
<formControlPr xmlns="http://schemas.microsoft.com/office/spreadsheetml/2009/9/main" objectType="Drop" dropLines="102" dropStyle="combo" dx="22" fmlaLink="$C$35" fmlaRange="Teams!$B$18:$B$19" sel="1" val="0"/>
</file>

<file path=xl/ctrlProps/ctrlProp17.xml><?xml version="1.0" encoding="utf-8"?>
<formControlPr xmlns="http://schemas.microsoft.com/office/spreadsheetml/2009/9/main" objectType="Drop" dropLines="102" dropStyle="combo" dx="22" fmlaLink="$C$39" fmlaRange="Teams!$B$20:$B$21" sel="2" val="0"/>
</file>

<file path=xl/ctrlProps/ctrlProp18.xml><?xml version="1.0" encoding="utf-8"?>
<formControlPr xmlns="http://schemas.microsoft.com/office/spreadsheetml/2009/9/main" objectType="Drop" dropLines="102" dropStyle="combo" dx="22" fmlaLink="$C$43" fmlaRange="Teams!$B$22:$B$23" sel="1" val="0"/>
</file>

<file path=xl/ctrlProps/ctrlProp19.xml><?xml version="1.0" encoding="utf-8"?>
<formControlPr xmlns="http://schemas.microsoft.com/office/spreadsheetml/2009/9/main" objectType="Drop" dropLines="102" dropStyle="combo" dx="22" fmlaLink="$D$37" fmlaRange="Teams!$B$18:$B$21" sel="1" val="0"/>
</file>

<file path=xl/ctrlProps/ctrlProp2.xml><?xml version="1.0" encoding="utf-8"?>
<formControlPr xmlns="http://schemas.microsoft.com/office/spreadsheetml/2009/9/main" objectType="Drop" dropLines="102" dropStyle="combo" dx="22" fmlaLink="$C$7" fmlaRange="Teams!$B$4:$B$5" sel="2" val="0"/>
</file>

<file path=xl/ctrlProps/ctrlProp20.xml><?xml version="1.0" encoding="utf-8"?>
<formControlPr xmlns="http://schemas.microsoft.com/office/spreadsheetml/2009/9/main" objectType="Drop" dropLines="102" dropStyle="combo" dx="22" fmlaLink="$E$41" fmlaRange="Teams!$B$18:$B$25" sel="1" val="0"/>
</file>

<file path=xl/ctrlProps/ctrlProp21.xml><?xml version="1.0" encoding="utf-8"?>
<formControlPr xmlns="http://schemas.microsoft.com/office/spreadsheetml/2009/9/main" objectType="Drop" dropLines="102" dropStyle="combo" dx="22" fmlaLink="$F$49" fmlaRange="Teams!$B$18:$B$33" sel="9" val="0"/>
</file>

<file path=xl/ctrlProps/ctrlProp22.xml><?xml version="1.0" encoding="utf-8"?>
<formControlPr xmlns="http://schemas.microsoft.com/office/spreadsheetml/2009/9/main" objectType="Drop" dropLines="102" dropStyle="combo" dx="22" fmlaLink="$D$45" fmlaRange="Teams!$B$22:$B$25" sel="1" val="0"/>
</file>

<file path=xl/ctrlProps/ctrlProp23.xml><?xml version="1.0" encoding="utf-8"?>
<formControlPr xmlns="http://schemas.microsoft.com/office/spreadsheetml/2009/9/main" objectType="Drop" dropLines="102" dropStyle="combo" dx="22" fmlaLink="$C$47" fmlaRange="Teams!$B$24:$B$25" sel="1" val="0"/>
</file>

<file path=xl/ctrlProps/ctrlProp24.xml><?xml version="1.0" encoding="utf-8"?>
<formControlPr xmlns="http://schemas.microsoft.com/office/spreadsheetml/2009/9/main" objectType="Drop" dropLines="102" dropStyle="combo" dx="22" fmlaLink="$C$51" fmlaRange="Teams!$B$26:$B$27" sel="1" val="0"/>
</file>

<file path=xl/ctrlProps/ctrlProp25.xml><?xml version="1.0" encoding="utf-8"?>
<formControlPr xmlns="http://schemas.microsoft.com/office/spreadsheetml/2009/9/main" objectType="Drop" dropLines="102" dropStyle="combo" dx="22" fmlaLink="$C$55" fmlaRange="Teams!$B$28:$B$29" sel="1" val="0"/>
</file>

<file path=xl/ctrlProps/ctrlProp26.xml><?xml version="1.0" encoding="utf-8"?>
<formControlPr xmlns="http://schemas.microsoft.com/office/spreadsheetml/2009/9/main" objectType="Drop" dropLines="102" dropStyle="combo" dx="22" fmlaLink="$C$59" fmlaRange="Teams!$B$30:$B$31" sel="1" val="0"/>
</file>

<file path=xl/ctrlProps/ctrlProp27.xml><?xml version="1.0" encoding="utf-8"?>
<formControlPr xmlns="http://schemas.microsoft.com/office/spreadsheetml/2009/9/main" objectType="Drop" dropLines="102" dropStyle="combo" dx="22" fmlaLink="$C$63" fmlaRange="Teams!$B$32:$B$33" sel="2" val="0"/>
</file>

<file path=xl/ctrlProps/ctrlProp28.xml><?xml version="1.0" encoding="utf-8"?>
<formControlPr xmlns="http://schemas.microsoft.com/office/spreadsheetml/2009/9/main" objectType="Drop" dropLines="102" dropStyle="combo" dx="22" fmlaLink="$D$53" fmlaRange="Teams!$B$26:$B$29" sel="1" val="0"/>
</file>

<file path=xl/ctrlProps/ctrlProp29.xml><?xml version="1.0" encoding="utf-8"?>
<formControlPr xmlns="http://schemas.microsoft.com/office/spreadsheetml/2009/9/main" objectType="Drop" dropLines="102" dropStyle="combo" dx="22" fmlaLink="$D$61" fmlaRange="Teams!$B$30:$B$33" sel="1" val="0"/>
</file>

<file path=xl/ctrlProps/ctrlProp3.xml><?xml version="1.0" encoding="utf-8"?>
<formControlPr xmlns="http://schemas.microsoft.com/office/spreadsheetml/2009/9/main" objectType="Drop" dropLines="102" dropStyle="combo" dx="22" fmlaLink="$C$11" fmlaRange="Teams!$B$6:$B$7" sel="1" val="0"/>
</file>

<file path=xl/ctrlProps/ctrlProp30.xml><?xml version="1.0" encoding="utf-8"?>
<formControlPr xmlns="http://schemas.microsoft.com/office/spreadsheetml/2009/9/main" objectType="Drop" dropLines="102" dropStyle="combo" dx="22" fmlaLink="$E$57" fmlaRange="Teams!$B$26:$B$33" sel="1" val="0"/>
</file>

<file path=xl/ctrlProps/ctrlProp31.xml><?xml version="1.0" encoding="utf-8"?>
<formControlPr xmlns="http://schemas.microsoft.com/office/spreadsheetml/2009/9/main" objectType="Drop" dropLines="102" dropStyle="combo" dx="22" fmlaLink="$M$3" fmlaRange="Teams!$B$34:$B$35" sel="1" val="0"/>
</file>

<file path=xl/ctrlProps/ctrlProp32.xml><?xml version="1.0" encoding="utf-8"?>
<formControlPr xmlns="http://schemas.microsoft.com/office/spreadsheetml/2009/9/main" objectType="Drop" dropLines="102" dropStyle="combo" dx="22" fmlaLink="$M$7" fmlaRange="Teams!$B$36:$B$37" sel="2" val="0"/>
</file>

<file path=xl/ctrlProps/ctrlProp33.xml><?xml version="1.0" encoding="utf-8"?>
<formControlPr xmlns="http://schemas.microsoft.com/office/spreadsheetml/2009/9/main" objectType="Drop" dropLines="102" dropStyle="combo" dx="22" fmlaLink="$M$11" fmlaRange="Teams!$B$38:$B$39" sel="2" val="0"/>
</file>

<file path=xl/ctrlProps/ctrlProp34.xml><?xml version="1.0" encoding="utf-8"?>
<formControlPr xmlns="http://schemas.microsoft.com/office/spreadsheetml/2009/9/main" objectType="Drop" dropLines="102" dropStyle="combo" dx="22" fmlaLink="$M$15" fmlaRange="Teams!$B$40:$B$41" sel="1" val="0"/>
</file>

<file path=xl/ctrlProps/ctrlProp35.xml><?xml version="1.0" encoding="utf-8"?>
<formControlPr xmlns="http://schemas.microsoft.com/office/spreadsheetml/2009/9/main" objectType="Drop" dropLines="102" dropStyle="combo" dx="22" fmlaLink="$M$19" fmlaRange="Teams!$B$42:$B$43" sel="1" val="0"/>
</file>

<file path=xl/ctrlProps/ctrlProp36.xml><?xml version="1.0" encoding="utf-8"?>
<formControlPr xmlns="http://schemas.microsoft.com/office/spreadsheetml/2009/9/main" objectType="Drop" dropLines="102" dropStyle="combo" dx="22" fmlaLink="$M$23" fmlaRange="Teams!$B$44:$B$45" sel="1" val="0"/>
</file>

<file path=xl/ctrlProps/ctrlProp37.xml><?xml version="1.0" encoding="utf-8"?>
<formControlPr xmlns="http://schemas.microsoft.com/office/spreadsheetml/2009/9/main" objectType="Drop" dropLines="102" dropStyle="combo" dx="22" fmlaLink="$M$27" fmlaRange="Teams!$B$46:$B$47" sel="1" val="0"/>
</file>

<file path=xl/ctrlProps/ctrlProp38.xml><?xml version="1.0" encoding="utf-8"?>
<formControlPr xmlns="http://schemas.microsoft.com/office/spreadsheetml/2009/9/main" objectType="Drop" dropLines="102" dropStyle="combo" dx="22" fmlaLink="$M$31" fmlaRange="Teams!$B$48:$B$49" sel="1" val="0"/>
</file>

<file path=xl/ctrlProps/ctrlProp39.xml><?xml version="1.0" encoding="utf-8"?>
<formControlPr xmlns="http://schemas.microsoft.com/office/spreadsheetml/2009/9/main" objectType="Drop" dropLines="102" dropStyle="combo" dx="22" fmlaLink="$M$35" fmlaRange="Teams!$B$50:$B$51" sel="1" val="0"/>
</file>

<file path=xl/ctrlProps/ctrlProp4.xml><?xml version="1.0" encoding="utf-8"?>
<formControlPr xmlns="http://schemas.microsoft.com/office/spreadsheetml/2009/9/main" objectType="Drop" dropLines="102" dropStyle="combo" dx="22" fmlaLink="$D$5" fmlaRange="Teams!$B$2:$B$5" sel="1" val="0"/>
</file>

<file path=xl/ctrlProps/ctrlProp40.xml><?xml version="1.0" encoding="utf-8"?>
<formControlPr xmlns="http://schemas.microsoft.com/office/spreadsheetml/2009/9/main" objectType="Drop" dropLines="102" dropStyle="combo" dx="22" fmlaLink="$M$39" fmlaRange="Teams!$B$52:$B$53" sel="1" val="0"/>
</file>

<file path=xl/ctrlProps/ctrlProp41.xml><?xml version="1.0" encoding="utf-8"?>
<formControlPr xmlns="http://schemas.microsoft.com/office/spreadsheetml/2009/9/main" objectType="Drop" dropLines="102" dropStyle="combo" dx="22" fmlaLink="$M$43" fmlaRange="Teams!$B$54:$B$55" sel="1" val="0"/>
</file>

<file path=xl/ctrlProps/ctrlProp42.xml><?xml version="1.0" encoding="utf-8"?>
<formControlPr xmlns="http://schemas.microsoft.com/office/spreadsheetml/2009/9/main" objectType="Drop" dropLines="102" dropStyle="combo" dx="22" fmlaLink="$M$47" fmlaRange="Teams!$B$56:$B$57" sel="2" val="0"/>
</file>

<file path=xl/ctrlProps/ctrlProp43.xml><?xml version="1.0" encoding="utf-8"?>
<formControlPr xmlns="http://schemas.microsoft.com/office/spreadsheetml/2009/9/main" objectType="Drop" dropLines="102" dropStyle="combo" dx="22" fmlaLink="$M$51" fmlaRange="Teams!$B$58:$B$59" sel="1" val="0"/>
</file>

<file path=xl/ctrlProps/ctrlProp44.xml><?xml version="1.0" encoding="utf-8"?>
<formControlPr xmlns="http://schemas.microsoft.com/office/spreadsheetml/2009/9/main" objectType="Drop" dropLines="102" dropStyle="combo" dx="22" fmlaLink="$M$55" fmlaRange="Teams!$B$60:$B$61" sel="2" val="0"/>
</file>

<file path=xl/ctrlProps/ctrlProp45.xml><?xml version="1.0" encoding="utf-8"?>
<formControlPr xmlns="http://schemas.microsoft.com/office/spreadsheetml/2009/9/main" objectType="Drop" dropLines="102" dropStyle="combo" dx="22" fmlaLink="$L$53" fmlaRange="Teams!$B$58:$B$61" sel="1" val="0"/>
</file>

<file path=xl/ctrlProps/ctrlProp46.xml><?xml version="1.0" encoding="utf-8"?>
<formControlPr xmlns="http://schemas.microsoft.com/office/spreadsheetml/2009/9/main" objectType="Drop" dropLines="102" dropStyle="combo" dx="22" fmlaLink="$L$45" fmlaRange="Teams!$B$54:$B$57" sel="1" val="0"/>
</file>

<file path=xl/ctrlProps/ctrlProp47.xml><?xml version="1.0" encoding="utf-8"?>
<formControlPr xmlns="http://schemas.microsoft.com/office/spreadsheetml/2009/9/main" objectType="Drop" dropLines="102" dropStyle="combo" dx="22" fmlaLink="$L$37" fmlaRange="Teams!$B$50:$B$53" sel="1" val="0"/>
</file>

<file path=xl/ctrlProps/ctrlProp48.xml><?xml version="1.0" encoding="utf-8"?>
<formControlPr xmlns="http://schemas.microsoft.com/office/spreadsheetml/2009/9/main" objectType="Drop" dropLines="102" dropStyle="combo" dx="22" fmlaLink="$L$29" fmlaRange="Teams!$B$46:$B$49" sel="1" val="0"/>
</file>

<file path=xl/ctrlProps/ctrlProp49.xml><?xml version="1.0" encoding="utf-8"?>
<formControlPr xmlns="http://schemas.microsoft.com/office/spreadsheetml/2009/9/main" objectType="Drop" dropLines="102" dropStyle="combo" dx="22" fmlaLink="$L$21" fmlaRange="Teams!$B$42:$B$45" sel="1" val="0"/>
</file>

<file path=xl/ctrlProps/ctrlProp5.xml><?xml version="1.0" encoding="utf-8"?>
<formControlPr xmlns="http://schemas.microsoft.com/office/spreadsheetml/2009/9/main" objectType="Drop" dropLines="102" dropStyle="combo" dx="22" fmlaLink="$E$9" fmlaRange="Teams!$B$2:$B$9" sel="1" val="0"/>
</file>

<file path=xl/ctrlProps/ctrlProp50.xml><?xml version="1.0" encoding="utf-8"?>
<formControlPr xmlns="http://schemas.microsoft.com/office/spreadsheetml/2009/9/main" objectType="Drop" dropLines="102" dropStyle="combo" dx="22" fmlaLink="$L$13" fmlaRange="Teams!$B$38:$B$41" sel="3" val="0"/>
</file>

<file path=xl/ctrlProps/ctrlProp51.xml><?xml version="1.0" encoding="utf-8"?>
<formControlPr xmlns="http://schemas.microsoft.com/office/spreadsheetml/2009/9/main" objectType="Drop" dropLines="102" dropStyle="combo" dx="22" fmlaLink="$L$5" fmlaRange="Teams!$B$34:$B$37" sel="1" val="0"/>
</file>

<file path=xl/ctrlProps/ctrlProp52.xml><?xml version="1.0" encoding="utf-8"?>
<formControlPr xmlns="http://schemas.microsoft.com/office/spreadsheetml/2009/9/main" objectType="Drop" dropLines="102" dropStyle="combo" dx="22" fmlaLink="$K$9" fmlaRange="Teams!$B$34:$B$41" sel="1" val="0"/>
</file>

<file path=xl/ctrlProps/ctrlProp53.xml><?xml version="1.0" encoding="utf-8"?>
<formControlPr xmlns="http://schemas.microsoft.com/office/spreadsheetml/2009/9/main" objectType="Drop" dropLines="102" dropStyle="combo" dx="22" fmlaLink="$J$17" fmlaRange="Teams!$B$34:$B$49" sel="1" val="0"/>
</file>

<file path=xl/ctrlProps/ctrlProp54.xml><?xml version="1.0" encoding="utf-8"?>
<formControlPr xmlns="http://schemas.microsoft.com/office/spreadsheetml/2009/9/main" objectType="Drop" dropLines="102" dropStyle="combo" dx="22" fmlaLink="$K$25" fmlaRange="Teams!$B$42:$B$49" sel="1" val="0"/>
</file>

<file path=xl/ctrlProps/ctrlProp55.xml><?xml version="1.0" encoding="utf-8"?>
<formControlPr xmlns="http://schemas.microsoft.com/office/spreadsheetml/2009/9/main" objectType="Drop" dropLines="102" dropStyle="combo" dx="22" fmlaLink="$K$41" fmlaRange="Teams!$B$50:$B$57" sel="1" val="0"/>
</file>

<file path=xl/ctrlProps/ctrlProp56.xml><?xml version="1.0" encoding="utf-8"?>
<formControlPr xmlns="http://schemas.microsoft.com/office/spreadsheetml/2009/9/main" objectType="Drop" dropLines="102" dropStyle="combo" dx="22" fmlaLink="$K$57" fmlaRange="Teams!$B$58:$B$65" sel="1" val="0"/>
</file>

<file path=xl/ctrlProps/ctrlProp57.xml><?xml version="1.0" encoding="utf-8"?>
<formControlPr xmlns="http://schemas.microsoft.com/office/spreadsheetml/2009/9/main" objectType="Drop" dropLines="102" dropStyle="combo" dx="22" fmlaLink="$L$61" fmlaRange="Teams!$B$62:$B$65" sel="1" val="0"/>
</file>

<file path=xl/ctrlProps/ctrlProp58.xml><?xml version="1.0" encoding="utf-8"?>
<formControlPr xmlns="http://schemas.microsoft.com/office/spreadsheetml/2009/9/main" objectType="Drop" dropLines="102" dropStyle="combo" dx="22" fmlaLink="$M$59" fmlaRange="Teams!$B$62:$B$63" sel="1" val="0"/>
</file>

<file path=xl/ctrlProps/ctrlProp59.xml><?xml version="1.0" encoding="utf-8"?>
<formControlPr xmlns="http://schemas.microsoft.com/office/spreadsheetml/2009/9/main" objectType="Drop" dropLines="102" dropStyle="combo" dx="22" fmlaLink="$M$63" fmlaRange="Teams!$B$64:$B$65" sel="1" val="0"/>
</file>

<file path=xl/ctrlProps/ctrlProp6.xml><?xml version="1.0" encoding="utf-8"?>
<formControlPr xmlns="http://schemas.microsoft.com/office/spreadsheetml/2009/9/main" objectType="Drop" dropLines="102" dropStyle="combo" dx="22" fmlaLink="$F$17" fmlaRange="Teams!$B$2:$B$17" sel="1" val="0"/>
</file>

<file path=xl/ctrlProps/ctrlProp60.xml><?xml version="1.0" encoding="utf-8"?>
<formControlPr xmlns="http://schemas.microsoft.com/office/spreadsheetml/2009/9/main" objectType="Drop" dropLines="102" dropStyle="combo" dx="22" fmlaLink="$J$49" fmlaRange="Teams!$B$50:$B$65" sel="1" val="0"/>
</file>

<file path=xl/ctrlProps/ctrlProp61.xml><?xml version="1.0" encoding="utf-8"?>
<formControlPr xmlns="http://schemas.microsoft.com/office/spreadsheetml/2009/9/main" objectType="Drop" dropLines="102" dropStyle="combo" dx="22" fmlaLink="$H$31" fmlaRange="Teams!$B$69:$B$70" sel="1" val="0"/>
</file>

<file path=xl/ctrlProps/ctrlProp62.xml><?xml version="1.0" encoding="utf-8"?>
<formControlPr xmlns="http://schemas.microsoft.com/office/spreadsheetml/2009/9/main" objectType="Drop" dropLines="102" dropStyle="combo" dx="22" fmlaLink="$H$34" fmlaRange="Teams!$B$71:$B$72" sel="2" val="0"/>
</file>

<file path=xl/ctrlProps/ctrlProp63.xml><?xml version="1.0" encoding="utf-8"?>
<formControlPr xmlns="http://schemas.microsoft.com/office/spreadsheetml/2009/9/main" objectType="Drop" dropLines="102" dropStyle="combo" dx="22" fmlaLink="$H$11" fmlaRange="Teams!$B$69:$B$72" sel="4" val="0"/>
</file>

<file path=xl/ctrlProps/ctrlProp64.xml><?xml version="1.0" encoding="utf-8"?>
<formControlPr xmlns="http://schemas.microsoft.com/office/spreadsheetml/2009/9/main" objectType="Spin" dx="16" fmlaLink="$H$13" max="280" min="90" page="10" val="95"/>
</file>

<file path=xl/ctrlProps/ctrlProp7.xml><?xml version="1.0" encoding="utf-8"?>
<formControlPr xmlns="http://schemas.microsoft.com/office/spreadsheetml/2009/9/main" objectType="Drop" dropLines="102" dropStyle="combo" dx="22" fmlaLink="$D$13" fmlaRange="Teams!$B$6:$B$9" sel="3" val="0"/>
</file>

<file path=xl/ctrlProps/ctrlProp8.xml><?xml version="1.0" encoding="utf-8"?>
<formControlPr xmlns="http://schemas.microsoft.com/office/spreadsheetml/2009/9/main" objectType="Drop" dropLines="102" dropStyle="combo" dx="22" fmlaLink="$C$15" fmlaRange="Teams!$B$8:$B$9" sel="1" val="0"/>
</file>

<file path=xl/ctrlProps/ctrlProp9.xml><?xml version="1.0" encoding="utf-8"?>
<formControlPr xmlns="http://schemas.microsoft.com/office/spreadsheetml/2009/9/main" objectType="Drop" dropLines="102" dropStyle="combo" dx="22" fmlaLink="$C$19" fmlaRange="Teams!$B$10:$B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</xdr:row>
          <xdr:rowOff>228600</xdr:rowOff>
        </xdr:from>
        <xdr:to>
          <xdr:col>3</xdr:col>
          <xdr:colOff>9525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CC99CC5-F8F3-03BA-0D16-5DAFCD483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</xdr:row>
          <xdr:rowOff>0</xdr:rowOff>
        </xdr:from>
        <xdr:to>
          <xdr:col>3</xdr:col>
          <xdr:colOff>9525</xdr:colOff>
          <xdr:row>7</xdr:row>
          <xdr:rowOff>28575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3B52DD5-939D-C64D-DE1B-B1B87D993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0</xdr:rowOff>
        </xdr:from>
        <xdr:to>
          <xdr:col>3</xdr:col>
          <xdr:colOff>9525</xdr:colOff>
          <xdr:row>11</xdr:row>
          <xdr:rowOff>28575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59CBEAC-7F21-0432-E67E-131156221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</xdr:row>
          <xdr:rowOff>200025</xdr:rowOff>
        </xdr:from>
        <xdr:to>
          <xdr:col>4</xdr:col>
          <xdr:colOff>9525</xdr:colOff>
          <xdr:row>5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26DB42C-6C7D-4B79-4895-607B97EC90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7</xdr:row>
          <xdr:rowOff>200025</xdr:rowOff>
        </xdr:from>
        <xdr:to>
          <xdr:col>5</xdr:col>
          <xdr:colOff>9525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A5F9F10-99EA-C034-BA82-805AB2AC4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15</xdr:row>
          <xdr:rowOff>200025</xdr:rowOff>
        </xdr:from>
        <xdr:to>
          <xdr:col>6</xdr:col>
          <xdr:colOff>9525</xdr:colOff>
          <xdr:row>17</xdr:row>
          <xdr:rowOff>28575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B08E5C0-3908-C42F-D038-472C750A3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12</xdr:row>
          <xdr:rowOff>0</xdr:rowOff>
        </xdr:from>
        <xdr:to>
          <xdr:col>4</xdr:col>
          <xdr:colOff>9525</xdr:colOff>
          <xdr:row>13</xdr:row>
          <xdr:rowOff>28575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CAD90CF-2ECF-62C7-55A3-C327BF95E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0</xdr:rowOff>
        </xdr:from>
        <xdr:to>
          <xdr:col>3</xdr:col>
          <xdr:colOff>9525</xdr:colOff>
          <xdr:row>15</xdr:row>
          <xdr:rowOff>28575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4B6120C-51C5-5D0E-6448-E1EED32191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3</xdr:col>
          <xdr:colOff>9525</xdr:colOff>
          <xdr:row>19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35D0C6C-6CB9-74ED-0DF8-EA6BE978F1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22</xdr:row>
          <xdr:rowOff>0</xdr:rowOff>
        </xdr:from>
        <xdr:to>
          <xdr:col>3</xdr:col>
          <xdr:colOff>9525</xdr:colOff>
          <xdr:row>23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09ADAFF-132F-76C2-8770-6B40834CA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25</xdr:row>
          <xdr:rowOff>200025</xdr:rowOff>
        </xdr:from>
        <xdr:to>
          <xdr:col>3</xdr:col>
          <xdr:colOff>9525</xdr:colOff>
          <xdr:row>27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47008CC-D95E-5153-CE1D-304F644FB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29</xdr:row>
          <xdr:rowOff>200025</xdr:rowOff>
        </xdr:from>
        <xdr:to>
          <xdr:col>3</xdr:col>
          <xdr:colOff>9525</xdr:colOff>
          <xdr:row>31</xdr:row>
          <xdr:rowOff>28575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DF893E5-CB9E-6B85-6644-E33A1D016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19</xdr:row>
          <xdr:rowOff>200025</xdr:rowOff>
        </xdr:from>
        <xdr:to>
          <xdr:col>4</xdr:col>
          <xdr:colOff>9525</xdr:colOff>
          <xdr:row>21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7D8E33E0-9432-70F8-2391-DCED51086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27</xdr:row>
          <xdr:rowOff>200025</xdr:rowOff>
        </xdr:from>
        <xdr:to>
          <xdr:col>4</xdr:col>
          <xdr:colOff>9525</xdr:colOff>
          <xdr:row>29</xdr:row>
          <xdr:rowOff>28575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B59871B-9C58-3E5D-9344-B7C1613DE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23</xdr:row>
          <xdr:rowOff>200025</xdr:rowOff>
        </xdr:from>
        <xdr:to>
          <xdr:col>5</xdr:col>
          <xdr:colOff>9525</xdr:colOff>
          <xdr:row>25</xdr:row>
          <xdr:rowOff>28575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6AE0EEA-2B32-5895-C272-77014B14B3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33</xdr:row>
          <xdr:rowOff>200025</xdr:rowOff>
        </xdr:from>
        <xdr:to>
          <xdr:col>3</xdr:col>
          <xdr:colOff>0</xdr:colOff>
          <xdr:row>35</xdr:row>
          <xdr:rowOff>28575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AFA885A1-BDF4-069E-4305-4F7A00CFB9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38</xdr:row>
          <xdr:rowOff>0</xdr:rowOff>
        </xdr:from>
        <xdr:to>
          <xdr:col>3</xdr:col>
          <xdr:colOff>9525</xdr:colOff>
          <xdr:row>39</xdr:row>
          <xdr:rowOff>28575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1A6470A-A4B5-D11A-5FFD-23E13CDB6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42</xdr:row>
          <xdr:rowOff>0</xdr:rowOff>
        </xdr:from>
        <xdr:to>
          <xdr:col>3</xdr:col>
          <xdr:colOff>9525</xdr:colOff>
          <xdr:row>43</xdr:row>
          <xdr:rowOff>28575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8CE54E2-1CCA-9A67-F924-3142B78C1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35</xdr:row>
          <xdr:rowOff>200025</xdr:rowOff>
        </xdr:from>
        <xdr:to>
          <xdr:col>4</xdr:col>
          <xdr:colOff>0</xdr:colOff>
          <xdr:row>37</xdr:row>
          <xdr:rowOff>28575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99DBC775-B071-9463-10EA-ECF9CE497F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39</xdr:row>
          <xdr:rowOff>200025</xdr:rowOff>
        </xdr:from>
        <xdr:to>
          <xdr:col>5</xdr:col>
          <xdr:colOff>0</xdr:colOff>
          <xdr:row>41</xdr:row>
          <xdr:rowOff>28575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FF68E639-D4D5-7B84-684B-F5C775A77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47</xdr:row>
          <xdr:rowOff>200025</xdr:rowOff>
        </xdr:from>
        <xdr:to>
          <xdr:col>6</xdr:col>
          <xdr:colOff>0</xdr:colOff>
          <xdr:row>49</xdr:row>
          <xdr:rowOff>28575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2FB8A62D-0AB0-E2EB-8D62-0FD063281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44</xdr:row>
          <xdr:rowOff>0</xdr:rowOff>
        </xdr:from>
        <xdr:to>
          <xdr:col>4</xdr:col>
          <xdr:colOff>0</xdr:colOff>
          <xdr:row>45</xdr:row>
          <xdr:rowOff>28575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7528E546-9302-301B-FFAC-D978AE27C5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46</xdr:row>
          <xdr:rowOff>0</xdr:rowOff>
        </xdr:from>
        <xdr:to>
          <xdr:col>3</xdr:col>
          <xdr:colOff>0</xdr:colOff>
          <xdr:row>47</xdr:row>
          <xdr:rowOff>28575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077568B-776A-3A96-6F63-2AA2D661D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49</xdr:row>
          <xdr:rowOff>200025</xdr:rowOff>
        </xdr:from>
        <xdr:to>
          <xdr:col>3</xdr:col>
          <xdr:colOff>9525</xdr:colOff>
          <xdr:row>51</xdr:row>
          <xdr:rowOff>28575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6B91FF4F-BA47-AE08-11FE-21CE65B7E9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54</xdr:row>
          <xdr:rowOff>0</xdr:rowOff>
        </xdr:from>
        <xdr:to>
          <xdr:col>3</xdr:col>
          <xdr:colOff>9525</xdr:colOff>
          <xdr:row>55</xdr:row>
          <xdr:rowOff>28575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8813A6C5-1DCF-6C7F-F5C8-AF35CC62B0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57</xdr:row>
          <xdr:rowOff>200025</xdr:rowOff>
        </xdr:from>
        <xdr:to>
          <xdr:col>3</xdr:col>
          <xdr:colOff>9525</xdr:colOff>
          <xdr:row>59</xdr:row>
          <xdr:rowOff>28575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159489F9-44BE-2FC6-86CF-584344FB6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61</xdr:row>
          <xdr:rowOff>200025</xdr:rowOff>
        </xdr:from>
        <xdr:to>
          <xdr:col>3</xdr:col>
          <xdr:colOff>0</xdr:colOff>
          <xdr:row>63</xdr:row>
          <xdr:rowOff>28575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985C8B0-1A4C-96DC-E532-943087B31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51</xdr:row>
          <xdr:rowOff>200025</xdr:rowOff>
        </xdr:from>
        <xdr:to>
          <xdr:col>4</xdr:col>
          <xdr:colOff>0</xdr:colOff>
          <xdr:row>53</xdr:row>
          <xdr:rowOff>28575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585668B-562F-5D58-32F9-2744EE2449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59</xdr:row>
          <xdr:rowOff>200025</xdr:rowOff>
        </xdr:from>
        <xdr:to>
          <xdr:col>4</xdr:col>
          <xdr:colOff>9525</xdr:colOff>
          <xdr:row>61</xdr:row>
          <xdr:rowOff>28575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9D8171D5-6CE4-C56E-818C-781EB6530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55</xdr:row>
          <xdr:rowOff>200025</xdr:rowOff>
        </xdr:from>
        <xdr:to>
          <xdr:col>5</xdr:col>
          <xdr:colOff>0</xdr:colOff>
          <xdr:row>57</xdr:row>
          <xdr:rowOff>28575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FDAFBC9C-A224-8867-6BDA-83FF7F7BE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</xdr:row>
          <xdr:rowOff>228600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2B4279C1-33D5-738F-5445-43DDAC8163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</xdr:row>
          <xdr:rowOff>200025</xdr:rowOff>
        </xdr:from>
        <xdr:to>
          <xdr:col>13</xdr:col>
          <xdr:colOff>28575</xdr:colOff>
          <xdr:row>7</xdr:row>
          <xdr:rowOff>28575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330A9A7D-0BAE-A7A1-EE51-6AAC5E25D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9</xdr:row>
          <xdr:rowOff>200025</xdr:rowOff>
        </xdr:from>
        <xdr:to>
          <xdr:col>13</xdr:col>
          <xdr:colOff>28575</xdr:colOff>
          <xdr:row>11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B31792F3-1DA1-72B9-466A-284D516CB2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13</xdr:row>
          <xdr:rowOff>200025</xdr:rowOff>
        </xdr:from>
        <xdr:to>
          <xdr:col>13</xdr:col>
          <xdr:colOff>28575</xdr:colOff>
          <xdr:row>15</xdr:row>
          <xdr:rowOff>28575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7D85A8FA-DFF6-4BCF-940C-AE939D9368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200025</xdr:rowOff>
        </xdr:from>
        <xdr:to>
          <xdr:col>13</xdr:col>
          <xdr:colOff>38100</xdr:colOff>
          <xdr:row>19</xdr:row>
          <xdr:rowOff>28575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366E16B3-4984-C672-59F8-9AEE24B8F1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21</xdr:row>
          <xdr:rowOff>200025</xdr:rowOff>
        </xdr:from>
        <xdr:to>
          <xdr:col>13</xdr:col>
          <xdr:colOff>28575</xdr:colOff>
          <xdr:row>23</xdr:row>
          <xdr:rowOff>28575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F86FE734-CA76-FBB4-C31F-DA95F491B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25</xdr:row>
          <xdr:rowOff>200025</xdr:rowOff>
        </xdr:from>
        <xdr:to>
          <xdr:col>13</xdr:col>
          <xdr:colOff>28575</xdr:colOff>
          <xdr:row>27</xdr:row>
          <xdr:rowOff>28575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8AEB9288-7A10-7BC3-DA67-6525D2087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29</xdr:row>
          <xdr:rowOff>200025</xdr:rowOff>
        </xdr:from>
        <xdr:to>
          <xdr:col>13</xdr:col>
          <xdr:colOff>28575</xdr:colOff>
          <xdr:row>31</xdr:row>
          <xdr:rowOff>28575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F87CDC4F-7C91-E8FA-94F0-0525C22FE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33</xdr:row>
          <xdr:rowOff>200025</xdr:rowOff>
        </xdr:from>
        <xdr:to>
          <xdr:col>13</xdr:col>
          <xdr:colOff>28575</xdr:colOff>
          <xdr:row>35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67B9C117-287B-8327-A310-2C6C32098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37</xdr:row>
          <xdr:rowOff>200025</xdr:rowOff>
        </xdr:from>
        <xdr:to>
          <xdr:col>13</xdr:col>
          <xdr:colOff>28575</xdr:colOff>
          <xdr:row>39</xdr:row>
          <xdr:rowOff>28575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48535B54-6996-371C-86DC-5CD3464BA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41</xdr:row>
          <xdr:rowOff>200025</xdr:rowOff>
        </xdr:from>
        <xdr:to>
          <xdr:col>13</xdr:col>
          <xdr:colOff>28575</xdr:colOff>
          <xdr:row>43</xdr:row>
          <xdr:rowOff>28575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AAE1CF5F-C376-6A6E-DC6F-2453B17559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46</xdr:row>
          <xdr:rowOff>0</xdr:rowOff>
        </xdr:from>
        <xdr:to>
          <xdr:col>13</xdr:col>
          <xdr:colOff>28575</xdr:colOff>
          <xdr:row>47</xdr:row>
          <xdr:rowOff>28575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4CE7A05C-C732-A882-0AB6-40D29F4295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49</xdr:row>
          <xdr:rowOff>200025</xdr:rowOff>
        </xdr:from>
        <xdr:to>
          <xdr:col>13</xdr:col>
          <xdr:colOff>28575</xdr:colOff>
          <xdr:row>51</xdr:row>
          <xdr:rowOff>28575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D6D3B93D-EB0A-0EBA-DF9B-65FF7E52AE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53</xdr:row>
          <xdr:rowOff>200025</xdr:rowOff>
        </xdr:from>
        <xdr:to>
          <xdr:col>13</xdr:col>
          <xdr:colOff>28575</xdr:colOff>
          <xdr:row>55</xdr:row>
          <xdr:rowOff>28575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6997336F-F0DE-BA83-AC3C-A845C7D9AF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51</xdr:row>
          <xdr:rowOff>200025</xdr:rowOff>
        </xdr:from>
        <xdr:to>
          <xdr:col>12</xdr:col>
          <xdr:colOff>0</xdr:colOff>
          <xdr:row>53</xdr:row>
          <xdr:rowOff>28575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F8B6D539-C64A-AF6D-56FE-E7BCF9798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43</xdr:row>
          <xdr:rowOff>200025</xdr:rowOff>
        </xdr:from>
        <xdr:to>
          <xdr:col>12</xdr:col>
          <xdr:colOff>0</xdr:colOff>
          <xdr:row>45</xdr:row>
          <xdr:rowOff>28575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66C52DDD-F4B6-CC98-89D7-606C949EF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35</xdr:row>
          <xdr:rowOff>200025</xdr:rowOff>
        </xdr:from>
        <xdr:to>
          <xdr:col>12</xdr:col>
          <xdr:colOff>0</xdr:colOff>
          <xdr:row>37</xdr:row>
          <xdr:rowOff>28575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AE046A51-0ACF-49F8-C038-53CA83EDE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0</xdr:rowOff>
        </xdr:from>
        <xdr:to>
          <xdr:col>12</xdr:col>
          <xdr:colOff>0</xdr:colOff>
          <xdr:row>29</xdr:row>
          <xdr:rowOff>28575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E1EF04D4-3C29-1278-D1BC-795E344B1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19</xdr:row>
          <xdr:rowOff>200025</xdr:rowOff>
        </xdr:from>
        <xdr:to>
          <xdr:col>12</xdr:col>
          <xdr:colOff>0</xdr:colOff>
          <xdr:row>21</xdr:row>
          <xdr:rowOff>28575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AAF02BD5-7068-C3BC-F9C6-909DA443F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200025</xdr:rowOff>
        </xdr:from>
        <xdr:to>
          <xdr:col>12</xdr:col>
          <xdr:colOff>0</xdr:colOff>
          <xdr:row>13</xdr:row>
          <xdr:rowOff>28575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CDA4224A-010C-BB38-E956-923A35700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</xdr:row>
          <xdr:rowOff>200025</xdr:rowOff>
        </xdr:from>
        <xdr:to>
          <xdr:col>12</xdr:col>
          <xdr:colOff>0</xdr:colOff>
          <xdr:row>5</xdr:row>
          <xdr:rowOff>28575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88660B11-6E92-C653-6608-FA5588D65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200025</xdr:rowOff>
        </xdr:from>
        <xdr:to>
          <xdr:col>11</xdr:col>
          <xdr:colOff>0</xdr:colOff>
          <xdr:row>9</xdr:row>
          <xdr:rowOff>28575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DA41E1C5-E0D7-EEFA-497B-7928CA31B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15</xdr:row>
          <xdr:rowOff>200025</xdr:rowOff>
        </xdr:from>
        <xdr:to>
          <xdr:col>10</xdr:col>
          <xdr:colOff>0</xdr:colOff>
          <xdr:row>17</xdr:row>
          <xdr:rowOff>28575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FD35A887-AF0C-AB57-4996-9F024A8C9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24</xdr:row>
          <xdr:rowOff>0</xdr:rowOff>
        </xdr:from>
        <xdr:to>
          <xdr:col>10</xdr:col>
          <xdr:colOff>1219200</xdr:colOff>
          <xdr:row>25</xdr:row>
          <xdr:rowOff>28575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372C9AB3-CDD1-3845-108F-DC9C3D203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40</xdr:row>
          <xdr:rowOff>0</xdr:rowOff>
        </xdr:from>
        <xdr:to>
          <xdr:col>11</xdr:col>
          <xdr:colOff>0</xdr:colOff>
          <xdr:row>41</xdr:row>
          <xdr:rowOff>28575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6AD92A33-20F0-7F0E-349E-E91B116630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55</xdr:row>
          <xdr:rowOff>200025</xdr:rowOff>
        </xdr:from>
        <xdr:to>
          <xdr:col>11</xdr:col>
          <xdr:colOff>0</xdr:colOff>
          <xdr:row>57</xdr:row>
          <xdr:rowOff>28575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E4F58184-93F9-7371-B555-205B8BF6E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59</xdr:row>
          <xdr:rowOff>200025</xdr:rowOff>
        </xdr:from>
        <xdr:to>
          <xdr:col>12</xdr:col>
          <xdr:colOff>0</xdr:colOff>
          <xdr:row>61</xdr:row>
          <xdr:rowOff>28575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3EA3E08F-FEB3-C14E-E78D-0D9D51B18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57</xdr:row>
          <xdr:rowOff>200025</xdr:rowOff>
        </xdr:from>
        <xdr:to>
          <xdr:col>13</xdr:col>
          <xdr:colOff>28575</xdr:colOff>
          <xdr:row>59</xdr:row>
          <xdr:rowOff>28575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B60AAC5C-EBE1-DD3E-1661-C25034B66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61</xdr:row>
          <xdr:rowOff>200025</xdr:rowOff>
        </xdr:from>
        <xdr:to>
          <xdr:col>13</xdr:col>
          <xdr:colOff>28575</xdr:colOff>
          <xdr:row>63</xdr:row>
          <xdr:rowOff>28575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80E0E05D-C6A1-D41E-11E7-BD4CCBA80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47</xdr:row>
          <xdr:rowOff>200025</xdr:rowOff>
        </xdr:from>
        <xdr:to>
          <xdr:col>10</xdr:col>
          <xdr:colOff>0</xdr:colOff>
          <xdr:row>49</xdr:row>
          <xdr:rowOff>28575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1021A21-49F2-A49D-F7FF-6BEAF9977E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29</xdr:row>
          <xdr:rowOff>200025</xdr:rowOff>
        </xdr:from>
        <xdr:to>
          <xdr:col>8</xdr:col>
          <xdr:colOff>28575</xdr:colOff>
          <xdr:row>31</xdr:row>
          <xdr:rowOff>28575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3469AF79-C106-B580-6ECE-73FBA8C3F0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32</xdr:row>
          <xdr:rowOff>485775</xdr:rowOff>
        </xdr:from>
        <xdr:to>
          <xdr:col>8</xdr:col>
          <xdr:colOff>9525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EFF5E122-5DBB-832C-E9FA-A3EA20E69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200025</xdr:rowOff>
        </xdr:from>
        <xdr:to>
          <xdr:col>8</xdr:col>
          <xdr:colOff>28575</xdr:colOff>
          <xdr:row>11</xdr:row>
          <xdr:rowOff>28575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59F5B308-6CB3-9D7D-AD9B-43D9A9D26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12</xdr:row>
          <xdr:rowOff>28575</xdr:rowOff>
        </xdr:from>
        <xdr:to>
          <xdr:col>9</xdr:col>
          <xdr:colOff>238125</xdr:colOff>
          <xdr:row>14</xdr:row>
          <xdr:rowOff>28575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929B83F8-B944-E190-C242-97861F4CE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J13" sqref="J13"/>
    </sheetView>
  </sheetViews>
  <sheetFormatPr defaultColWidth="11" defaultRowHeight="12"/>
  <cols>
    <col min="1" max="1" width="3.85546875" customWidth="1"/>
    <col min="3" max="3" width="4.5703125" customWidth="1"/>
    <col min="5" max="5" width="6.5703125" customWidth="1"/>
    <col min="6" max="6" width="6" customWidth="1"/>
    <col min="7" max="7" width="6.42578125" customWidth="1"/>
    <col min="8" max="8" width="6.8554687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s="2">
        <f>PlayerName</f>
        <v>0</v>
      </c>
    </row>
    <row r="2" spans="1:9">
      <c r="A2">
        <v>1</v>
      </c>
      <c r="B2" s="1" t="s">
        <v>5</v>
      </c>
      <c r="C2" s="1">
        <v>1</v>
      </c>
      <c r="E2" s="4">
        <v>1</v>
      </c>
      <c r="F2" s="2">
        <f>'Women 1999 NCAA Bracket'!C3</f>
        <v>1</v>
      </c>
      <c r="G2" s="2">
        <f>IF(F2=0,0,(GameNumber-1)*2+(WinnerNumber))</f>
        <v>1</v>
      </c>
      <c r="H2" s="4" t="s">
        <v>6</v>
      </c>
      <c r="I2" s="2" t="str">
        <f>VLOOKUP(G2,TeamsRange,2)</f>
        <v>Connecticut</v>
      </c>
    </row>
    <row r="3" spans="1:9">
      <c r="A3">
        <v>2</v>
      </c>
      <c r="B3" s="1" t="s">
        <v>7</v>
      </c>
      <c r="C3" s="1">
        <v>16</v>
      </c>
      <c r="E3" s="4">
        <v>2</v>
      </c>
      <c r="F3" s="2">
        <f>'Women 1999 NCAA Bracket'!C7</f>
        <v>2</v>
      </c>
      <c r="G3" s="2">
        <f t="shared" ref="G3:G33" si="0">IF(F3=0,0,(GameNumber-1)*2+(WinnerNumber))</f>
        <v>4</v>
      </c>
      <c r="H3" s="4" t="s">
        <v>6</v>
      </c>
      <c r="I3" s="2" t="str">
        <f t="shared" ref="I3:I65" si="1">VLOOKUP(G3,TeamsRange,2)</f>
        <v>Clemson</v>
      </c>
    </row>
    <row r="4" spans="1:9">
      <c r="A4">
        <v>3</v>
      </c>
      <c r="B4" s="1" t="s">
        <v>8</v>
      </c>
      <c r="C4" s="1">
        <v>8</v>
      </c>
      <c r="E4" s="4">
        <v>3</v>
      </c>
      <c r="F4" s="2">
        <f>'Women 1999 NCAA Bracket'!C11</f>
        <v>1</v>
      </c>
      <c r="G4" s="2">
        <f t="shared" si="0"/>
        <v>5</v>
      </c>
      <c r="H4" s="4" t="s">
        <v>6</v>
      </c>
      <c r="I4" s="2" t="str">
        <f t="shared" si="1"/>
        <v>Purdue</v>
      </c>
    </row>
    <row r="5" spans="1:9">
      <c r="A5">
        <v>4</v>
      </c>
      <c r="B5" s="1" t="s">
        <v>9</v>
      </c>
      <c r="C5" s="1">
        <v>9</v>
      </c>
      <c r="E5" s="4">
        <v>4</v>
      </c>
      <c r="F5" s="2">
        <f>'Women 1999 NCAA Bracket'!C15</f>
        <v>1</v>
      </c>
      <c r="G5" s="2">
        <f t="shared" si="0"/>
        <v>7</v>
      </c>
      <c r="H5" s="4" t="s">
        <v>6</v>
      </c>
      <c r="I5" s="2" t="str">
        <f t="shared" si="1"/>
        <v>Oklahoma</v>
      </c>
    </row>
    <row r="6" spans="1:9">
      <c r="A6">
        <v>5</v>
      </c>
      <c r="B6" s="1" t="s">
        <v>10</v>
      </c>
      <c r="C6" s="1">
        <v>4</v>
      </c>
      <c r="E6" s="4">
        <v>5</v>
      </c>
      <c r="F6" s="2">
        <f>'Women 1999 NCAA Bracket'!C19</f>
        <v>1</v>
      </c>
      <c r="G6" s="2">
        <f t="shared" si="0"/>
        <v>9</v>
      </c>
      <c r="H6" s="4" t="s">
        <v>6</v>
      </c>
      <c r="I6" s="2" t="str">
        <f t="shared" si="1"/>
        <v>Duke</v>
      </c>
    </row>
    <row r="7" spans="1:9">
      <c r="A7">
        <v>6</v>
      </c>
      <c r="B7" s="1" t="s">
        <v>11</v>
      </c>
      <c r="C7" s="1">
        <v>13</v>
      </c>
      <c r="E7" s="4">
        <v>6</v>
      </c>
      <c r="F7" s="2">
        <f>'Women 1999 NCAA Bracket'!C23</f>
        <v>2</v>
      </c>
      <c r="G7" s="2">
        <f t="shared" si="0"/>
        <v>12</v>
      </c>
      <c r="H7" s="4" t="s">
        <v>6</v>
      </c>
      <c r="I7" s="2" t="str">
        <f t="shared" si="1"/>
        <v>Western Ky</v>
      </c>
    </row>
    <row r="8" spans="1:9">
      <c r="A8">
        <v>7</v>
      </c>
      <c r="B8" s="1" t="s">
        <v>12</v>
      </c>
      <c r="C8" s="1">
        <v>5</v>
      </c>
      <c r="E8" s="4">
        <v>7</v>
      </c>
      <c r="F8" s="2">
        <f>'Women 1999 NCAA Bracket'!C27</f>
        <v>1</v>
      </c>
      <c r="G8" s="2">
        <f t="shared" si="0"/>
        <v>13</v>
      </c>
      <c r="H8" s="4" t="s">
        <v>6</v>
      </c>
      <c r="I8" s="2" t="str">
        <f t="shared" si="1"/>
        <v>LSU</v>
      </c>
    </row>
    <row r="9" spans="1:9">
      <c r="A9">
        <v>8</v>
      </c>
      <c r="B9" s="1" t="s">
        <v>13</v>
      </c>
      <c r="C9" s="1">
        <v>12</v>
      </c>
      <c r="E9" s="4">
        <v>8</v>
      </c>
      <c r="F9" s="2">
        <f>'Women 1999 NCAA Bracket'!C31</f>
        <v>1</v>
      </c>
      <c r="G9" s="2">
        <f t="shared" si="0"/>
        <v>15</v>
      </c>
      <c r="H9" s="4" t="s">
        <v>6</v>
      </c>
      <c r="I9" s="2" t="str">
        <f t="shared" si="1"/>
        <v>Xavier</v>
      </c>
    </row>
    <row r="10" spans="1:9">
      <c r="A10">
        <v>9</v>
      </c>
      <c r="B10" s="1" t="s">
        <v>14</v>
      </c>
      <c r="C10" s="1">
        <v>2</v>
      </c>
      <c r="E10" s="4">
        <v>9</v>
      </c>
      <c r="F10" s="2">
        <f>'Women 1999 NCAA Bracket'!C35</f>
        <v>1</v>
      </c>
      <c r="G10" s="2">
        <f t="shared" si="0"/>
        <v>17</v>
      </c>
      <c r="H10" s="4" t="s">
        <v>6</v>
      </c>
      <c r="I10" s="2" t="str">
        <f t="shared" si="1"/>
        <v>Louisiana Tech</v>
      </c>
    </row>
    <row r="11" spans="1:9">
      <c r="A11">
        <v>10</v>
      </c>
      <c r="B11" s="1" t="s">
        <v>15</v>
      </c>
      <c r="C11" s="1">
        <v>15</v>
      </c>
      <c r="E11" s="4">
        <v>10</v>
      </c>
      <c r="F11" s="2">
        <f>'Women 1999 NCAA Bracket'!C39</f>
        <v>2</v>
      </c>
      <c r="G11" s="2">
        <f t="shared" si="0"/>
        <v>20</v>
      </c>
      <c r="H11" s="4" t="s">
        <v>6</v>
      </c>
      <c r="I11" s="2" t="str">
        <f t="shared" si="1"/>
        <v>Vanderbilt</v>
      </c>
    </row>
    <row r="12" spans="1:9">
      <c r="A12">
        <v>11</v>
      </c>
      <c r="B12" s="1" t="s">
        <v>16</v>
      </c>
      <c r="C12" s="1">
        <v>7</v>
      </c>
      <c r="E12" s="4">
        <v>11</v>
      </c>
      <c r="F12" s="2">
        <f>'Women 1999 NCAA Bracket'!C43</f>
        <v>1</v>
      </c>
      <c r="G12" s="2">
        <f t="shared" si="0"/>
        <v>21</v>
      </c>
      <c r="H12" s="4" t="s">
        <v>6</v>
      </c>
      <c r="I12" s="2" t="str">
        <f t="shared" si="1"/>
        <v>Old Dominion</v>
      </c>
    </row>
    <row r="13" spans="1:9">
      <c r="A13">
        <v>12</v>
      </c>
      <c r="B13" s="1" t="s">
        <v>17</v>
      </c>
      <c r="C13" s="1">
        <v>10</v>
      </c>
      <c r="E13" s="4">
        <v>12</v>
      </c>
      <c r="F13" s="2">
        <f>'Women 1999 NCAA Bracket'!C47</f>
        <v>1</v>
      </c>
      <c r="G13" s="2">
        <f t="shared" si="0"/>
        <v>23</v>
      </c>
      <c r="H13" s="4" t="s">
        <v>6</v>
      </c>
      <c r="I13" s="2" t="str">
        <f t="shared" si="1"/>
        <v>NC State</v>
      </c>
    </row>
    <row r="14" spans="1:9">
      <c r="A14">
        <v>13</v>
      </c>
      <c r="B14" s="1" t="s">
        <v>18</v>
      </c>
      <c r="C14" s="1">
        <v>3</v>
      </c>
      <c r="E14" s="4">
        <v>13</v>
      </c>
      <c r="F14" s="2">
        <f>'Women 1999 NCAA Bracket'!C51</f>
        <v>1</v>
      </c>
      <c r="G14" s="2">
        <f t="shared" si="0"/>
        <v>25</v>
      </c>
      <c r="H14" s="4" t="s">
        <v>6</v>
      </c>
      <c r="I14" s="2" t="str">
        <f t="shared" si="1"/>
        <v>Penn State</v>
      </c>
    </row>
    <row r="15" spans="1:9">
      <c r="A15">
        <v>14</v>
      </c>
      <c r="B15" s="1" t="s">
        <v>19</v>
      </c>
      <c r="C15" s="1">
        <v>14</v>
      </c>
      <c r="E15" s="4">
        <v>14</v>
      </c>
      <c r="F15" s="2">
        <f>'Women 1999 NCAA Bracket'!C55</f>
        <v>1</v>
      </c>
      <c r="G15" s="2">
        <f t="shared" si="0"/>
        <v>27</v>
      </c>
      <c r="H15" s="4" t="s">
        <v>6</v>
      </c>
      <c r="I15" s="2" t="str">
        <f t="shared" si="1"/>
        <v>Auburn</v>
      </c>
    </row>
    <row r="16" spans="1:9">
      <c r="A16">
        <v>15</v>
      </c>
      <c r="B16" s="1" t="s">
        <v>20</v>
      </c>
      <c r="C16" s="1">
        <v>6</v>
      </c>
      <c r="E16" s="4">
        <v>15</v>
      </c>
      <c r="F16" s="2">
        <f>'Women 1999 NCAA Bracket'!C59</f>
        <v>1</v>
      </c>
      <c r="G16" s="2">
        <f t="shared" si="0"/>
        <v>29</v>
      </c>
      <c r="H16" s="4" t="s">
        <v>6</v>
      </c>
      <c r="I16" s="2" t="str">
        <f t="shared" si="1"/>
        <v>Iowa St</v>
      </c>
    </row>
    <row r="17" spans="1:9">
      <c r="A17" s="53">
        <v>16</v>
      </c>
      <c r="B17" s="54" t="s">
        <v>21</v>
      </c>
      <c r="C17" s="54">
        <v>11</v>
      </c>
      <c r="E17" s="4">
        <v>16</v>
      </c>
      <c r="F17" s="2">
        <f>'Women 1999 NCAA Bracket'!C63</f>
        <v>2</v>
      </c>
      <c r="G17" s="2">
        <f t="shared" si="0"/>
        <v>32</v>
      </c>
      <c r="H17" s="4" t="s">
        <v>6</v>
      </c>
      <c r="I17" s="2" t="str">
        <f t="shared" si="1"/>
        <v>Utah</v>
      </c>
    </row>
    <row r="18" spans="1:9">
      <c r="A18">
        <v>17</v>
      </c>
      <c r="B18" s="1" t="s">
        <v>22</v>
      </c>
      <c r="C18" s="1">
        <v>1</v>
      </c>
      <c r="E18" s="4">
        <v>17</v>
      </c>
      <c r="F18" s="2">
        <f>'Women 1999 NCAA Bracket'!M3</f>
        <v>1</v>
      </c>
      <c r="G18" s="2">
        <f t="shared" si="0"/>
        <v>33</v>
      </c>
      <c r="H18" s="4" t="s">
        <v>6</v>
      </c>
      <c r="I18" s="2" t="str">
        <f t="shared" si="1"/>
        <v>Georgia</v>
      </c>
    </row>
    <row r="19" spans="1:9">
      <c r="A19">
        <v>18</v>
      </c>
      <c r="B19" s="1" t="s">
        <v>23</v>
      </c>
      <c r="C19" s="1">
        <v>16</v>
      </c>
      <c r="E19" s="4">
        <v>18</v>
      </c>
      <c r="F19" s="2">
        <f>'Women 1999 NCAA Bracket'!M7</f>
        <v>2</v>
      </c>
      <c r="G19" s="2">
        <f t="shared" si="0"/>
        <v>36</v>
      </c>
      <c r="H19" s="4" t="s">
        <v>6</v>
      </c>
      <c r="I19" s="2" t="str">
        <f t="shared" si="1"/>
        <v>Stanford</v>
      </c>
    </row>
    <row r="20" spans="1:9">
      <c r="A20">
        <v>19</v>
      </c>
      <c r="B20" s="1" t="s">
        <v>24</v>
      </c>
      <c r="C20" s="1">
        <v>8</v>
      </c>
      <c r="E20" s="4">
        <v>19</v>
      </c>
      <c r="F20" s="2">
        <f>'Women 1999 NCAA Bracket'!M11</f>
        <v>2</v>
      </c>
      <c r="G20" s="2">
        <f t="shared" si="0"/>
        <v>38</v>
      </c>
      <c r="H20" s="4" t="s">
        <v>6</v>
      </c>
      <c r="I20" s="2" t="str">
        <f t="shared" si="1"/>
        <v>RICE</v>
      </c>
    </row>
    <row r="21" spans="1:9">
      <c r="A21">
        <v>20</v>
      </c>
      <c r="B21" s="1" t="s">
        <v>25</v>
      </c>
      <c r="C21" s="1">
        <v>9</v>
      </c>
      <c r="E21" s="4">
        <v>20</v>
      </c>
      <c r="F21" s="2">
        <f>'Women 1999 NCAA Bracket'!M15</f>
        <v>1</v>
      </c>
      <c r="G21" s="2">
        <f t="shared" si="0"/>
        <v>39</v>
      </c>
      <c r="H21" s="4" t="s">
        <v>6</v>
      </c>
      <c r="I21" s="2" t="str">
        <f t="shared" si="1"/>
        <v>North Carolina</v>
      </c>
    </row>
    <row r="22" spans="1:9">
      <c r="A22">
        <v>21</v>
      </c>
      <c r="B22" s="1" t="s">
        <v>26</v>
      </c>
      <c r="C22" s="1">
        <v>4</v>
      </c>
      <c r="E22" s="4">
        <v>21</v>
      </c>
      <c r="F22" s="2">
        <f>'Women 1999 NCAA Bracket'!M19</f>
        <v>1</v>
      </c>
      <c r="G22" s="2">
        <f t="shared" si="0"/>
        <v>41</v>
      </c>
      <c r="H22" s="4" t="s">
        <v>6</v>
      </c>
      <c r="I22" s="2" t="str">
        <f t="shared" si="1"/>
        <v>Rutgers</v>
      </c>
    </row>
    <row r="23" spans="1:9">
      <c r="A23">
        <v>22</v>
      </c>
      <c r="B23" s="1" t="s">
        <v>27</v>
      </c>
      <c r="C23" s="1">
        <v>13</v>
      </c>
      <c r="E23" s="4">
        <v>22</v>
      </c>
      <c r="F23" s="2">
        <f>'Women 1999 NCAA Bracket'!M23</f>
        <v>1</v>
      </c>
      <c r="G23" s="2">
        <f t="shared" si="0"/>
        <v>43</v>
      </c>
      <c r="H23" s="4" t="s">
        <v>6</v>
      </c>
      <c r="I23" s="2" t="str">
        <f t="shared" si="1"/>
        <v>Texas</v>
      </c>
    </row>
    <row r="24" spans="1:9">
      <c r="A24">
        <v>23</v>
      </c>
      <c r="B24" s="1" t="s">
        <v>28</v>
      </c>
      <c r="C24" s="1">
        <v>5</v>
      </c>
      <c r="E24" s="4">
        <v>23</v>
      </c>
      <c r="F24" s="2">
        <f>'Women 1999 NCAA Bracket'!M27</f>
        <v>1</v>
      </c>
      <c r="G24" s="2">
        <f t="shared" si="0"/>
        <v>45</v>
      </c>
      <c r="H24" s="4" t="s">
        <v>6</v>
      </c>
      <c r="I24" s="2" t="str">
        <f t="shared" si="1"/>
        <v>Mississippi St</v>
      </c>
    </row>
    <row r="25" spans="1:9">
      <c r="A25">
        <v>24</v>
      </c>
      <c r="B25" s="1" t="s">
        <v>29</v>
      </c>
      <c r="C25" s="1">
        <v>12</v>
      </c>
      <c r="E25" s="4">
        <v>24</v>
      </c>
      <c r="F25" s="2">
        <f>'Women 1999 NCAA Bracket'!M31</f>
        <v>1</v>
      </c>
      <c r="G25" s="2">
        <f t="shared" si="0"/>
        <v>47</v>
      </c>
      <c r="H25" s="4" t="s">
        <v>6</v>
      </c>
      <c r="I25" s="2" t="str">
        <f t="shared" si="1"/>
        <v>Oregon</v>
      </c>
    </row>
    <row r="26" spans="1:9">
      <c r="A26">
        <v>25</v>
      </c>
      <c r="B26" s="1" t="s">
        <v>30</v>
      </c>
      <c r="C26" s="1">
        <v>2</v>
      </c>
      <c r="E26" s="4">
        <v>25</v>
      </c>
      <c r="F26" s="2">
        <f>'Women 1999 NCAA Bracket'!M35</f>
        <v>1</v>
      </c>
      <c r="G26" s="2">
        <f t="shared" si="0"/>
        <v>49</v>
      </c>
      <c r="H26" s="4" t="s">
        <v>6</v>
      </c>
      <c r="I26" s="2" t="str">
        <f t="shared" si="1"/>
        <v>Tennessee</v>
      </c>
    </row>
    <row r="27" spans="1:9">
      <c r="A27">
        <v>26</v>
      </c>
      <c r="B27" s="1" t="s">
        <v>31</v>
      </c>
      <c r="C27" s="1">
        <v>15</v>
      </c>
      <c r="E27" s="4">
        <v>26</v>
      </c>
      <c r="F27" s="2">
        <f>'Women 1999 NCAA Bracket'!M39</f>
        <v>1</v>
      </c>
      <c r="G27" s="2">
        <f t="shared" si="0"/>
        <v>51</v>
      </c>
      <c r="H27" s="4" t="s">
        <v>6</v>
      </c>
      <c r="I27" s="2" t="str">
        <f t="shared" si="1"/>
        <v>Arizona</v>
      </c>
    </row>
    <row r="28" spans="1:9">
      <c r="A28">
        <v>27</v>
      </c>
      <c r="B28" s="1" t="s">
        <v>32</v>
      </c>
      <c r="C28" s="1">
        <v>7</v>
      </c>
      <c r="E28" s="4">
        <v>27</v>
      </c>
      <c r="F28" s="2">
        <f>'Women 1999 NCAA Bracket'!M43</f>
        <v>1</v>
      </c>
      <c r="G28" s="2">
        <f t="shared" si="0"/>
        <v>53</v>
      </c>
      <c r="H28" s="4" t="s">
        <v>6</v>
      </c>
      <c r="I28" s="2" t="str">
        <f t="shared" si="1"/>
        <v>Virginia</v>
      </c>
    </row>
    <row r="29" spans="1:9">
      <c r="A29">
        <v>28</v>
      </c>
      <c r="B29" s="1" t="s">
        <v>33</v>
      </c>
      <c r="C29" s="1">
        <v>10</v>
      </c>
      <c r="E29" s="4">
        <v>28</v>
      </c>
      <c r="F29" s="2">
        <f>'Women 1999 NCAA Bracket'!M47</f>
        <v>2</v>
      </c>
      <c r="G29" s="2">
        <f t="shared" si="0"/>
        <v>56</v>
      </c>
      <c r="H29" s="4" t="s">
        <v>6</v>
      </c>
      <c r="I29" s="2" t="str">
        <f t="shared" si="1"/>
        <v>Nebraska</v>
      </c>
    </row>
    <row r="30" spans="1:9">
      <c r="A30">
        <v>29</v>
      </c>
      <c r="B30" s="1" t="s">
        <v>34</v>
      </c>
      <c r="C30" s="1">
        <v>3</v>
      </c>
      <c r="E30" s="4">
        <v>29</v>
      </c>
      <c r="F30" s="2">
        <f>'Women 1999 NCAA Bracket'!M51</f>
        <v>1</v>
      </c>
      <c r="G30" s="2">
        <f t="shared" si="0"/>
        <v>57</v>
      </c>
      <c r="H30" s="4" t="s">
        <v>6</v>
      </c>
      <c r="I30" s="2" t="str">
        <f t="shared" si="1"/>
        <v>Notre Dame</v>
      </c>
    </row>
    <row r="31" spans="1:9">
      <c r="A31">
        <v>30</v>
      </c>
      <c r="B31" s="1" t="s">
        <v>35</v>
      </c>
      <c r="C31" s="1">
        <v>14</v>
      </c>
      <c r="E31" s="4">
        <v>30</v>
      </c>
      <c r="F31" s="2">
        <f>'Women 1999 NCAA Bracket'!M55</f>
        <v>2</v>
      </c>
      <c r="G31" s="2">
        <f t="shared" si="0"/>
        <v>60</v>
      </c>
      <c r="H31" s="4" t="s">
        <v>6</v>
      </c>
      <c r="I31" s="2" t="str">
        <f t="shared" si="1"/>
        <v>UCLA</v>
      </c>
    </row>
    <row r="32" spans="1:9">
      <c r="A32">
        <v>31</v>
      </c>
      <c r="B32" s="1" t="s">
        <v>36</v>
      </c>
      <c r="C32" s="1">
        <v>6</v>
      </c>
      <c r="E32" s="4">
        <v>31</v>
      </c>
      <c r="F32" s="2">
        <f>'Women 1999 NCAA Bracket'!M59</f>
        <v>1</v>
      </c>
      <c r="G32" s="2">
        <f t="shared" si="0"/>
        <v>61</v>
      </c>
      <c r="H32" s="4" t="s">
        <v>6</v>
      </c>
      <c r="I32" s="2" t="str">
        <f t="shared" si="1"/>
        <v>Texas Tech</v>
      </c>
    </row>
    <row r="33" spans="1:9">
      <c r="A33" s="53">
        <v>32</v>
      </c>
      <c r="B33" s="54" t="s">
        <v>37</v>
      </c>
      <c r="C33" s="54">
        <v>11</v>
      </c>
      <c r="E33" s="55">
        <v>32</v>
      </c>
      <c r="F33" s="56">
        <f>'Women 1999 NCAA Bracket'!M63</f>
        <v>1</v>
      </c>
      <c r="G33" s="56">
        <f t="shared" si="0"/>
        <v>63</v>
      </c>
      <c r="H33" s="55" t="s">
        <v>6</v>
      </c>
      <c r="I33" s="56" t="str">
        <f t="shared" si="1"/>
        <v>Tulane</v>
      </c>
    </row>
    <row r="34" spans="1:9">
      <c r="A34">
        <v>33</v>
      </c>
      <c r="B34" s="1" t="s">
        <v>38</v>
      </c>
      <c r="C34" s="1">
        <v>1</v>
      </c>
      <c r="E34" s="4">
        <v>33</v>
      </c>
      <c r="F34" s="2">
        <f>'Women 1999 NCAA Bracket'!D5</f>
        <v>1</v>
      </c>
      <c r="G34" s="2">
        <f>IF(F34=0,0,(GameNumber-33)*4+(WinnerNumber))</f>
        <v>1</v>
      </c>
      <c r="H34" s="4" t="s">
        <v>39</v>
      </c>
      <c r="I34" s="2" t="str">
        <f t="shared" si="1"/>
        <v>Connecticut</v>
      </c>
    </row>
    <row r="35" spans="1:9">
      <c r="A35">
        <v>34</v>
      </c>
      <c r="B35" s="1" t="s">
        <v>40</v>
      </c>
      <c r="C35" s="1">
        <v>16</v>
      </c>
      <c r="E35" s="4">
        <v>34</v>
      </c>
      <c r="F35" s="2">
        <f>'Women 1999 NCAA Bracket'!D13</f>
        <v>3</v>
      </c>
      <c r="G35" s="2">
        <f t="shared" ref="G35:G49" si="2">IF(F35=0,0,(GameNumber-33)*4+(WinnerNumber))</f>
        <v>7</v>
      </c>
      <c r="H35" s="4" t="s">
        <v>39</v>
      </c>
      <c r="I35" s="2" t="str">
        <f t="shared" si="1"/>
        <v>Oklahoma</v>
      </c>
    </row>
    <row r="36" spans="1:9">
      <c r="A36">
        <v>35</v>
      </c>
      <c r="B36" s="1" t="s">
        <v>41</v>
      </c>
      <c r="C36" s="1">
        <v>8</v>
      </c>
      <c r="E36" s="4">
        <v>35</v>
      </c>
      <c r="F36" s="2">
        <f>'Women 1999 NCAA Bracket'!D21</f>
        <v>1</v>
      </c>
      <c r="G36" s="2">
        <f t="shared" si="2"/>
        <v>9</v>
      </c>
      <c r="H36" s="4" t="s">
        <v>39</v>
      </c>
      <c r="I36" s="2" t="str">
        <f t="shared" si="1"/>
        <v>Duke</v>
      </c>
    </row>
    <row r="37" spans="1:9">
      <c r="A37">
        <v>36</v>
      </c>
      <c r="B37" s="1" t="s">
        <v>42</v>
      </c>
      <c r="C37" s="1">
        <v>9</v>
      </c>
      <c r="E37" s="4">
        <v>36</v>
      </c>
      <c r="F37" s="2">
        <f>'Women 1999 NCAA Bracket'!D29</f>
        <v>1</v>
      </c>
      <c r="G37" s="2">
        <f t="shared" si="2"/>
        <v>13</v>
      </c>
      <c r="H37" s="4" t="s">
        <v>39</v>
      </c>
      <c r="I37" s="2" t="str">
        <f t="shared" si="1"/>
        <v>LSU</v>
      </c>
    </row>
    <row r="38" spans="1:9">
      <c r="A38">
        <v>37</v>
      </c>
      <c r="B38" s="1" t="s">
        <v>43</v>
      </c>
      <c r="C38" s="1">
        <v>4</v>
      </c>
      <c r="E38" s="4">
        <v>37</v>
      </c>
      <c r="F38" s="2">
        <f>'Women 1999 NCAA Bracket'!D37</f>
        <v>1</v>
      </c>
      <c r="G38" s="2">
        <f t="shared" si="2"/>
        <v>17</v>
      </c>
      <c r="H38" s="4" t="s">
        <v>39</v>
      </c>
      <c r="I38" s="2" t="str">
        <f t="shared" si="1"/>
        <v>Louisiana Tech</v>
      </c>
    </row>
    <row r="39" spans="1:9">
      <c r="A39">
        <v>38</v>
      </c>
      <c r="B39" s="1" t="s">
        <v>44</v>
      </c>
      <c r="C39" s="1">
        <v>13</v>
      </c>
      <c r="E39" s="4">
        <v>38</v>
      </c>
      <c r="F39" s="2">
        <f>'Women 1999 NCAA Bracket'!D45</f>
        <v>1</v>
      </c>
      <c r="G39" s="2">
        <f t="shared" si="2"/>
        <v>21</v>
      </c>
      <c r="H39" s="4" t="s">
        <v>39</v>
      </c>
      <c r="I39" s="2" t="str">
        <f t="shared" si="1"/>
        <v>Old Dominion</v>
      </c>
    </row>
    <row r="40" spans="1:9">
      <c r="A40">
        <v>39</v>
      </c>
      <c r="B40" s="1" t="s">
        <v>45</v>
      </c>
      <c r="C40" s="1">
        <v>5</v>
      </c>
      <c r="E40" s="4">
        <v>39</v>
      </c>
      <c r="F40" s="2">
        <f>'Women 1999 NCAA Bracket'!D53</f>
        <v>1</v>
      </c>
      <c r="G40" s="2">
        <f t="shared" si="2"/>
        <v>25</v>
      </c>
      <c r="H40" s="4" t="s">
        <v>39</v>
      </c>
      <c r="I40" s="2" t="str">
        <f t="shared" si="1"/>
        <v>Penn State</v>
      </c>
    </row>
    <row r="41" spans="1:9">
      <c r="A41">
        <v>40</v>
      </c>
      <c r="B41" s="1" t="s">
        <v>46</v>
      </c>
      <c r="C41" s="1">
        <v>12</v>
      </c>
      <c r="E41" s="4">
        <v>40</v>
      </c>
      <c r="F41" s="2">
        <f>'Women 1999 NCAA Bracket'!D61</f>
        <v>1</v>
      </c>
      <c r="G41" s="2">
        <f t="shared" si="2"/>
        <v>29</v>
      </c>
      <c r="H41" s="4" t="s">
        <v>39</v>
      </c>
      <c r="I41" s="2" t="str">
        <f t="shared" si="1"/>
        <v>Iowa St</v>
      </c>
    </row>
    <row r="42" spans="1:9">
      <c r="A42">
        <v>41</v>
      </c>
      <c r="B42" s="1" t="s">
        <v>47</v>
      </c>
      <c r="C42" s="1">
        <v>2</v>
      </c>
      <c r="E42" s="4">
        <v>41</v>
      </c>
      <c r="F42" s="2">
        <f>'Women 1999 NCAA Bracket'!L5</f>
        <v>1</v>
      </c>
      <c r="G42" s="2">
        <f t="shared" si="2"/>
        <v>33</v>
      </c>
      <c r="H42" s="4" t="s">
        <v>39</v>
      </c>
      <c r="I42" s="2" t="str">
        <f t="shared" si="1"/>
        <v>Georgia</v>
      </c>
    </row>
    <row r="43" spans="1:9">
      <c r="A43">
        <v>42</v>
      </c>
      <c r="B43" s="1" t="s">
        <v>48</v>
      </c>
      <c r="C43" s="1">
        <v>15</v>
      </c>
      <c r="E43" s="4">
        <v>42</v>
      </c>
      <c r="F43" s="2">
        <f>'Women 1999 NCAA Bracket'!L13</f>
        <v>3</v>
      </c>
      <c r="G43" s="2">
        <f t="shared" si="2"/>
        <v>39</v>
      </c>
      <c r="H43" s="4" t="s">
        <v>39</v>
      </c>
      <c r="I43" s="2" t="str">
        <f t="shared" si="1"/>
        <v>North Carolina</v>
      </c>
    </row>
    <row r="44" spans="1:9">
      <c r="A44">
        <v>43</v>
      </c>
      <c r="B44" s="1" t="s">
        <v>49</v>
      </c>
      <c r="C44" s="1">
        <v>7</v>
      </c>
      <c r="E44" s="4">
        <v>43</v>
      </c>
      <c r="F44" s="2">
        <f>'Women 1999 NCAA Bracket'!L21</f>
        <v>1</v>
      </c>
      <c r="G44" s="2">
        <f t="shared" si="2"/>
        <v>41</v>
      </c>
      <c r="H44" s="4" t="s">
        <v>39</v>
      </c>
      <c r="I44" s="2" t="str">
        <f t="shared" si="1"/>
        <v>Rutgers</v>
      </c>
    </row>
    <row r="45" spans="1:9">
      <c r="A45">
        <v>44</v>
      </c>
      <c r="B45" s="1" t="s">
        <v>50</v>
      </c>
      <c r="C45" s="1">
        <v>10</v>
      </c>
      <c r="E45" s="4">
        <v>44</v>
      </c>
      <c r="F45" s="2">
        <f>'Women 1999 NCAA Bracket'!L29</f>
        <v>1</v>
      </c>
      <c r="G45" s="2">
        <f t="shared" si="2"/>
        <v>45</v>
      </c>
      <c r="H45" s="4" t="s">
        <v>39</v>
      </c>
      <c r="I45" s="2" t="str">
        <f t="shared" si="1"/>
        <v>Mississippi St</v>
      </c>
    </row>
    <row r="46" spans="1:9">
      <c r="A46">
        <v>45</v>
      </c>
      <c r="B46" s="1" t="s">
        <v>51</v>
      </c>
      <c r="C46" s="1">
        <v>3</v>
      </c>
      <c r="E46" s="4">
        <v>45</v>
      </c>
      <c r="F46" s="2">
        <f>'Women 1999 NCAA Bracket'!L37</f>
        <v>1</v>
      </c>
      <c r="G46" s="2">
        <f t="shared" si="2"/>
        <v>49</v>
      </c>
      <c r="H46" s="4" t="s">
        <v>39</v>
      </c>
      <c r="I46" s="2" t="str">
        <f t="shared" si="1"/>
        <v>Tennessee</v>
      </c>
    </row>
    <row r="47" spans="1:9">
      <c r="A47">
        <v>46</v>
      </c>
      <c r="B47" s="1" t="s">
        <v>52</v>
      </c>
      <c r="C47" s="1">
        <v>14</v>
      </c>
      <c r="E47" s="4">
        <v>46</v>
      </c>
      <c r="F47" s="2">
        <f>'Women 1999 NCAA Bracket'!L45</f>
        <v>1</v>
      </c>
      <c r="G47" s="2">
        <f t="shared" si="2"/>
        <v>53</v>
      </c>
      <c r="H47" s="4" t="s">
        <v>39</v>
      </c>
      <c r="I47" s="2" t="str">
        <f t="shared" si="1"/>
        <v>Virginia</v>
      </c>
    </row>
    <row r="48" spans="1:9">
      <c r="A48">
        <v>47</v>
      </c>
      <c r="B48" s="1" t="s">
        <v>53</v>
      </c>
      <c r="C48" s="1">
        <v>6</v>
      </c>
      <c r="E48" s="4">
        <v>47</v>
      </c>
      <c r="F48" s="2">
        <f>'Women 1999 NCAA Bracket'!L53</f>
        <v>1</v>
      </c>
      <c r="G48" s="2">
        <f t="shared" si="2"/>
        <v>57</v>
      </c>
      <c r="H48" s="4" t="s">
        <v>39</v>
      </c>
      <c r="I48" s="2" t="str">
        <f t="shared" si="1"/>
        <v>Notre Dame</v>
      </c>
    </row>
    <row r="49" spans="1:9">
      <c r="A49" s="53">
        <v>48</v>
      </c>
      <c r="B49" s="54" t="s">
        <v>54</v>
      </c>
      <c r="C49" s="54">
        <v>11</v>
      </c>
      <c r="E49" s="55">
        <v>48</v>
      </c>
      <c r="F49" s="56">
        <f>'Women 1999 NCAA Bracket'!L61</f>
        <v>1</v>
      </c>
      <c r="G49" s="56">
        <f t="shared" si="2"/>
        <v>61</v>
      </c>
      <c r="H49" s="55" t="s">
        <v>39</v>
      </c>
      <c r="I49" s="56" t="str">
        <f t="shared" si="1"/>
        <v>Texas Tech</v>
      </c>
    </row>
    <row r="50" spans="1:9">
      <c r="A50">
        <v>49</v>
      </c>
      <c r="B50" s="1" t="s">
        <v>55</v>
      </c>
      <c r="C50" s="1">
        <v>1</v>
      </c>
      <c r="E50" s="4">
        <v>49</v>
      </c>
      <c r="F50" s="2">
        <f>'Women 1999 NCAA Bracket'!E9</f>
        <v>1</v>
      </c>
      <c r="G50" s="2">
        <f>IF(F50=0,0,(GameNumber-49)*8+(WinnerNumber))</f>
        <v>1</v>
      </c>
      <c r="H50" s="4" t="s">
        <v>56</v>
      </c>
      <c r="I50" s="2" t="str">
        <f t="shared" si="1"/>
        <v>Connecticut</v>
      </c>
    </row>
    <row r="51" spans="1:9">
      <c r="A51">
        <v>50</v>
      </c>
      <c r="B51" s="1" t="s">
        <v>57</v>
      </c>
      <c r="C51" s="1">
        <v>16</v>
      </c>
      <c r="E51" s="4">
        <v>50</v>
      </c>
      <c r="F51" s="2">
        <f>'Women 1999 NCAA Bracket'!E25</f>
        <v>1</v>
      </c>
      <c r="G51" s="2">
        <f t="shared" ref="G51:G57" si="3">IF(F51=0,0,(GameNumber-49)*8+(WinnerNumber))</f>
        <v>9</v>
      </c>
      <c r="H51" s="4" t="s">
        <v>56</v>
      </c>
      <c r="I51" s="2" t="str">
        <f t="shared" si="1"/>
        <v>Duke</v>
      </c>
    </row>
    <row r="52" spans="1:9">
      <c r="A52">
        <v>51</v>
      </c>
      <c r="B52" s="1" t="s">
        <v>58</v>
      </c>
      <c r="C52" s="1">
        <v>8</v>
      </c>
      <c r="E52" s="4">
        <v>51</v>
      </c>
      <c r="F52" s="2">
        <f>'Women 1999 NCAA Bracket'!E41</f>
        <v>1</v>
      </c>
      <c r="G52" s="2">
        <f t="shared" si="3"/>
        <v>17</v>
      </c>
      <c r="H52" s="4" t="s">
        <v>56</v>
      </c>
      <c r="I52" s="2" t="str">
        <f t="shared" si="1"/>
        <v>Louisiana Tech</v>
      </c>
    </row>
    <row r="53" spans="1:9">
      <c r="A53">
        <v>52</v>
      </c>
      <c r="B53" s="1" t="s">
        <v>59</v>
      </c>
      <c r="C53" s="1">
        <v>9</v>
      </c>
      <c r="E53" s="4">
        <v>52</v>
      </c>
      <c r="F53" s="2">
        <f>'Women 1999 NCAA Bracket'!E57</f>
        <v>1</v>
      </c>
      <c r="G53" s="2">
        <f t="shared" si="3"/>
        <v>25</v>
      </c>
      <c r="H53" s="4" t="s">
        <v>56</v>
      </c>
      <c r="I53" s="2" t="str">
        <f t="shared" si="1"/>
        <v>Penn State</v>
      </c>
    </row>
    <row r="54" spans="1:9">
      <c r="A54">
        <v>53</v>
      </c>
      <c r="B54" s="1" t="s">
        <v>60</v>
      </c>
      <c r="C54" s="1">
        <v>4</v>
      </c>
      <c r="E54" s="4">
        <v>53</v>
      </c>
      <c r="F54" s="2">
        <f>'Women 1999 NCAA Bracket'!K9</f>
        <v>1</v>
      </c>
      <c r="G54" s="2">
        <f t="shared" si="3"/>
        <v>33</v>
      </c>
      <c r="H54" s="4" t="s">
        <v>56</v>
      </c>
      <c r="I54" s="2" t="str">
        <f t="shared" si="1"/>
        <v>Georgia</v>
      </c>
    </row>
    <row r="55" spans="1:9">
      <c r="A55">
        <v>54</v>
      </c>
      <c r="B55" s="1" t="s">
        <v>61</v>
      </c>
      <c r="C55" s="1">
        <v>13</v>
      </c>
      <c r="E55" s="4">
        <v>54</v>
      </c>
      <c r="F55" s="2">
        <f>'Women 1999 NCAA Bracket'!K25</f>
        <v>1</v>
      </c>
      <c r="G55" s="2">
        <f t="shared" si="3"/>
        <v>41</v>
      </c>
      <c r="H55" s="4" t="s">
        <v>56</v>
      </c>
      <c r="I55" s="2" t="str">
        <f t="shared" si="1"/>
        <v>Rutgers</v>
      </c>
    </row>
    <row r="56" spans="1:9">
      <c r="A56">
        <v>55</v>
      </c>
      <c r="B56" s="1" t="s">
        <v>62</v>
      </c>
      <c r="C56" s="1">
        <v>5</v>
      </c>
      <c r="E56" s="4">
        <v>55</v>
      </c>
      <c r="F56" s="2">
        <f>'Women 1999 NCAA Bracket'!K41</f>
        <v>1</v>
      </c>
      <c r="G56" s="2">
        <f t="shared" si="3"/>
        <v>49</v>
      </c>
      <c r="H56" s="4" t="s">
        <v>56</v>
      </c>
      <c r="I56" s="2" t="str">
        <f t="shared" si="1"/>
        <v>Tennessee</v>
      </c>
    </row>
    <row r="57" spans="1:9">
      <c r="A57">
        <v>56</v>
      </c>
      <c r="B57" s="1" t="s">
        <v>63</v>
      </c>
      <c r="C57" s="1">
        <v>12</v>
      </c>
      <c r="E57" s="55">
        <v>56</v>
      </c>
      <c r="F57" s="56">
        <f>'Women 1999 NCAA Bracket'!K57</f>
        <v>1</v>
      </c>
      <c r="G57" s="56">
        <f t="shared" si="3"/>
        <v>57</v>
      </c>
      <c r="H57" s="55" t="s">
        <v>56</v>
      </c>
      <c r="I57" s="56" t="str">
        <f t="shared" si="1"/>
        <v>Notre Dame</v>
      </c>
    </row>
    <row r="58" spans="1:9">
      <c r="A58">
        <v>57</v>
      </c>
      <c r="B58" s="1" t="s">
        <v>64</v>
      </c>
      <c r="C58" s="1">
        <v>2</v>
      </c>
      <c r="E58" s="4">
        <v>57</v>
      </c>
      <c r="F58" s="2">
        <f>Region1Final4</f>
        <v>1</v>
      </c>
      <c r="G58" s="2">
        <f>IF(F58=0,0,(GameNumber-57)*16+(WinnerNumber))</f>
        <v>1</v>
      </c>
      <c r="H58" s="4" t="s">
        <v>65</v>
      </c>
      <c r="I58" s="2" t="str">
        <f t="shared" si="1"/>
        <v>Connecticut</v>
      </c>
    </row>
    <row r="59" spans="1:9">
      <c r="A59">
        <v>58</v>
      </c>
      <c r="B59" s="1" t="s">
        <v>66</v>
      </c>
      <c r="C59" s="1">
        <v>15</v>
      </c>
      <c r="E59" s="4">
        <v>58</v>
      </c>
      <c r="F59" s="2">
        <f>Region2Final4</f>
        <v>9</v>
      </c>
      <c r="G59" s="2">
        <f>IF(F59=0,0,(GameNumber-57)*16+(WinnerNumber))</f>
        <v>25</v>
      </c>
      <c r="H59" s="4" t="s">
        <v>65</v>
      </c>
      <c r="I59" s="2" t="str">
        <f t="shared" si="1"/>
        <v>Penn State</v>
      </c>
    </row>
    <row r="60" spans="1:9">
      <c r="A60">
        <v>59</v>
      </c>
      <c r="B60" s="1" t="s">
        <v>67</v>
      </c>
      <c r="C60" s="1">
        <v>7</v>
      </c>
      <c r="E60" s="4">
        <v>59</v>
      </c>
      <c r="F60" s="2">
        <f>Region3Final4</f>
        <v>1</v>
      </c>
      <c r="G60" s="2">
        <f>IF(F60=0,0,(GameNumber-57)*16+(WinnerNumber))</f>
        <v>33</v>
      </c>
      <c r="H60" s="4" t="s">
        <v>65</v>
      </c>
      <c r="I60" s="2" t="str">
        <f t="shared" si="1"/>
        <v>Georgia</v>
      </c>
    </row>
    <row r="61" spans="1:9">
      <c r="A61">
        <v>60</v>
      </c>
      <c r="B61" s="1" t="s">
        <v>68</v>
      </c>
      <c r="C61" s="1">
        <v>10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65</v>
      </c>
      <c r="I61" s="56" t="str">
        <f t="shared" si="1"/>
        <v>Tennessee</v>
      </c>
    </row>
    <row r="62" spans="1:9">
      <c r="A62">
        <v>61</v>
      </c>
      <c r="B62" s="1" t="s">
        <v>69</v>
      </c>
      <c r="C62" s="1">
        <v>3</v>
      </c>
      <c r="E62" s="4">
        <v>61</v>
      </c>
      <c r="F62" s="2">
        <f>Region12Final</f>
        <v>1</v>
      </c>
      <c r="G62" s="2">
        <f>IF(F62=0,0,VLOOKUP(WinnerNumber,FinalFourRange,3))</f>
        <v>1</v>
      </c>
      <c r="H62" s="4" t="s">
        <v>70</v>
      </c>
      <c r="I62" s="2" t="str">
        <f t="shared" si="1"/>
        <v>Connecticut</v>
      </c>
    </row>
    <row r="63" spans="1:9">
      <c r="A63">
        <v>62</v>
      </c>
      <c r="B63" s="1" t="s">
        <v>71</v>
      </c>
      <c r="C63" s="1">
        <v>14</v>
      </c>
      <c r="E63" s="55">
        <v>62</v>
      </c>
      <c r="F63" s="56">
        <f>Region34Final</f>
        <v>2</v>
      </c>
      <c r="G63" s="56">
        <f>IF(F63=0,0,VLOOKUP(WinnerNumber+2,FinalFourRange,3))</f>
        <v>49</v>
      </c>
      <c r="H63" s="55" t="s">
        <v>70</v>
      </c>
      <c r="I63" s="56" t="str">
        <f t="shared" si="1"/>
        <v>Tennessee</v>
      </c>
    </row>
    <row r="64" spans="1:9">
      <c r="A64">
        <v>63</v>
      </c>
      <c r="B64" s="1" t="s">
        <v>72</v>
      </c>
      <c r="C64" s="1">
        <v>6</v>
      </c>
      <c r="E64" s="4">
        <v>63</v>
      </c>
      <c r="F64" s="2">
        <f>FinalsWinner</f>
        <v>4</v>
      </c>
      <c r="G64" s="2">
        <f>IF(F64=0,0,VLOOKUP(WinnerNumber,FinalFourRange,3))</f>
        <v>49</v>
      </c>
      <c r="H64" s="4" t="s">
        <v>73</v>
      </c>
      <c r="I64" s="2" t="str">
        <f t="shared" si="1"/>
        <v>Tennessee</v>
      </c>
    </row>
    <row r="65" spans="1:9">
      <c r="A65">
        <v>64</v>
      </c>
      <c r="B65" s="54" t="s">
        <v>74</v>
      </c>
      <c r="C65" s="1">
        <v>11</v>
      </c>
      <c r="E65" s="4" t="s">
        <v>75</v>
      </c>
      <c r="F65" s="2">
        <f>FinalsWinner</f>
        <v>4</v>
      </c>
      <c r="G65" s="2">
        <f>IF(F65=0,0,VLOOKUP(WinnerNumber,FinalFourRange,3))</f>
        <v>49</v>
      </c>
      <c r="I65" s="2" t="str">
        <f t="shared" si="1"/>
        <v>Tennessee</v>
      </c>
    </row>
    <row r="66" spans="1:9">
      <c r="E66" s="4" t="s">
        <v>76</v>
      </c>
      <c r="G66" s="2">
        <f>IF(G64=G63,G62,IF(G64=G62,G63,0))</f>
        <v>1</v>
      </c>
      <c r="I66" s="2" t="str">
        <f>VLOOKUP(G66,TeamsRange,2)</f>
        <v>Connecticut</v>
      </c>
    </row>
    <row r="67" spans="1:9">
      <c r="E67" s="4" t="s">
        <v>77</v>
      </c>
      <c r="G67" s="2">
        <f>FinalsScore</f>
        <v>95</v>
      </c>
    </row>
    <row r="68" spans="1:9">
      <c r="B68" t="s">
        <v>78</v>
      </c>
      <c r="E68" s="4" t="s">
        <v>79</v>
      </c>
      <c r="G68" s="2" t="str">
        <f>'Women 1999 NCAA Bracket'!H3</f>
        <v>Elizabeth.Sager@Enron.com e-mail address Here</v>
      </c>
    </row>
    <row r="69" spans="1:9">
      <c r="A69" s="4">
        <v>1</v>
      </c>
      <c r="B69" s="2" t="str">
        <f>IF(C69=0,"",INDEX(B$2:B$65,C69))</f>
        <v>Connecticut</v>
      </c>
      <c r="C69" s="3">
        <f>IF(Region1Final4=0,0,Region1Final4)</f>
        <v>1</v>
      </c>
      <c r="D69" s="2" t="str">
        <f>Region1Name</f>
        <v>EAST</v>
      </c>
    </row>
    <row r="70" spans="1:9">
      <c r="A70" s="4">
        <v>2</v>
      </c>
      <c r="B70" s="2" t="str">
        <f>IF(C70=0,"",INDEX(B$2:B$65,C70))</f>
        <v>Penn State</v>
      </c>
      <c r="C70" s="3">
        <f>IF(Region2Final4=0,0,Region2Final4+16)</f>
        <v>25</v>
      </c>
      <c r="D70" s="2" t="str">
        <f>Region2Name</f>
        <v>MIDWEST</v>
      </c>
    </row>
    <row r="71" spans="1:9">
      <c r="A71" s="4">
        <v>3</v>
      </c>
      <c r="B71" s="2" t="str">
        <f>IF(C71=0,"",INDEX(B$2:B$65,C71))</f>
        <v>Georgia</v>
      </c>
      <c r="C71" s="3">
        <f>IF(Region3Final4=0,0,Region3Final4+32)</f>
        <v>33</v>
      </c>
      <c r="D71" s="2" t="str">
        <f>Region3Name</f>
        <v>WEST</v>
      </c>
    </row>
    <row r="72" spans="1:9">
      <c r="A72" s="4">
        <v>4</v>
      </c>
      <c r="B72" s="2" t="str">
        <f>IF(C72=0,"",INDEX(B$2:B$65,C72))</f>
        <v>Tennessee</v>
      </c>
      <c r="C72" s="3">
        <f>IF(Region4Final4=0,0,Region4Final4+48)</f>
        <v>49</v>
      </c>
      <c r="D72" s="2" t="str">
        <f>Region4Name</f>
        <v>MIDEAST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G1" zoomScale="75" workbookViewId="0">
      <selection activeCell="K3" sqref="K3"/>
    </sheetView>
  </sheetViews>
  <sheetFormatPr defaultColWidth="12.42578125" defaultRowHeight="18" customHeight="1"/>
  <cols>
    <col min="1" max="1" width="4.85546875" style="9" customWidth="1"/>
    <col min="2" max="2" width="21" style="6" customWidth="1"/>
    <col min="3" max="3" width="18.140625" style="7" customWidth="1"/>
    <col min="4" max="4" width="18.140625" style="22" customWidth="1"/>
    <col min="5" max="6" width="18.140625" style="7" customWidth="1"/>
    <col min="7" max="7" width="1.42578125" style="7" customWidth="1"/>
    <col min="8" max="8" width="18.140625" style="7" customWidth="1"/>
    <col min="9" max="9" width="1.42578125" style="7" customWidth="1"/>
    <col min="10" max="11" width="18.42578125" style="10" customWidth="1"/>
    <col min="12" max="12" width="18.42578125" style="18" customWidth="1"/>
    <col min="13" max="13" width="18" style="14" customWidth="1"/>
    <col min="14" max="14" width="20.85546875" style="14" customWidth="1"/>
    <col min="15" max="15" width="3.5703125" style="5" customWidth="1"/>
    <col min="16" max="18" width="12.42578125" style="7"/>
    <col min="19" max="19" width="7.5703125" style="7" customWidth="1"/>
    <col min="20" max="20" width="15.42578125" style="7" customWidth="1"/>
    <col min="21" max="26" width="10.42578125" style="7" customWidth="1"/>
    <col min="27" max="16384" width="12.42578125" style="7"/>
  </cols>
  <sheetData>
    <row r="1" spans="1:15" ht="27" customHeight="1" thickBot="1">
      <c r="A1" s="5" t="s">
        <v>80</v>
      </c>
      <c r="D1" s="8" t="s">
        <v>81</v>
      </c>
      <c r="F1" s="9" t="s">
        <v>82</v>
      </c>
      <c r="G1" s="10"/>
      <c r="H1" s="11"/>
      <c r="I1" s="12"/>
      <c r="J1" s="12"/>
      <c r="L1" s="13" t="s">
        <v>83</v>
      </c>
      <c r="O1" s="9" t="s">
        <v>80</v>
      </c>
    </row>
    <row r="2" spans="1:15" ht="21" thickTop="1" thickBot="1">
      <c r="A2" s="9">
        <f>Teams!C2</f>
        <v>1</v>
      </c>
      <c r="B2" s="15" t="str">
        <f>Teams!B2</f>
        <v>Connecticut</v>
      </c>
      <c r="C2" s="16"/>
      <c r="D2" s="17"/>
      <c r="F2" s="9" t="s">
        <v>84</v>
      </c>
      <c r="G2" s="10"/>
      <c r="H2" s="11" t="s">
        <v>85</v>
      </c>
      <c r="N2" s="19" t="str">
        <f>Teams!B34</f>
        <v>Georgia</v>
      </c>
      <c r="O2" s="5">
        <f>Teams!C34</f>
        <v>1</v>
      </c>
    </row>
    <row r="3" spans="1:15" ht="15.95" customHeight="1" thickTop="1" thickBot="1">
      <c r="B3" s="20"/>
      <c r="C3" s="21">
        <v>1</v>
      </c>
      <c r="F3" s="9" t="s">
        <v>86</v>
      </c>
      <c r="G3" s="10"/>
      <c r="H3" s="11" t="s">
        <v>87</v>
      </c>
      <c r="M3" s="23">
        <v>1</v>
      </c>
      <c r="N3" s="24"/>
    </row>
    <row r="4" spans="1:15" ht="15.95" customHeight="1" thickTop="1">
      <c r="A4" s="9">
        <f>Teams!C3</f>
        <v>16</v>
      </c>
      <c r="B4" s="25" t="str">
        <f>Teams!B3</f>
        <v>Hampton</v>
      </c>
      <c r="C4" s="20"/>
      <c r="F4" s="16"/>
      <c r="M4" s="26"/>
      <c r="N4" s="27" t="str">
        <f>Teams!B35</f>
        <v>Montana</v>
      </c>
      <c r="O4" s="5">
        <f>Teams!C35</f>
        <v>16</v>
      </c>
    </row>
    <row r="5" spans="1:15" ht="15.95" customHeight="1">
      <c r="B5" s="28"/>
      <c r="C5" s="52" t="s">
        <v>88</v>
      </c>
      <c r="D5" s="29">
        <v>1</v>
      </c>
      <c r="J5" s="6"/>
      <c r="K5" s="6"/>
      <c r="L5" s="23">
        <v>1</v>
      </c>
      <c r="M5" s="57" t="s">
        <v>89</v>
      </c>
      <c r="N5" s="30"/>
    </row>
    <row r="6" spans="1:15" ht="15.95" customHeight="1">
      <c r="A6" s="9">
        <f>Teams!C4</f>
        <v>8</v>
      </c>
      <c r="B6" s="15" t="str">
        <f>Teams!B4</f>
        <v>Drake</v>
      </c>
      <c r="C6" s="20"/>
      <c r="D6" s="31"/>
      <c r="J6" s="6"/>
      <c r="K6" s="6"/>
      <c r="L6" s="26"/>
      <c r="M6" s="26"/>
      <c r="N6" s="19" t="str">
        <f>Teams!B36</f>
        <v>Michigan</v>
      </c>
      <c r="O6" s="5">
        <f>Teams!C36</f>
        <v>8</v>
      </c>
    </row>
    <row r="7" spans="1:15" ht="15.95" customHeight="1">
      <c r="B7" s="32"/>
      <c r="C7" s="33">
        <v>2</v>
      </c>
      <c r="D7" s="31"/>
      <c r="J7" s="6"/>
      <c r="K7" s="6"/>
      <c r="L7" s="26"/>
      <c r="M7" s="34">
        <v>2</v>
      </c>
      <c r="N7" s="24"/>
    </row>
    <row r="8" spans="1:15" ht="15.95" customHeight="1">
      <c r="A8" s="9">
        <f>Teams!C5</f>
        <v>9</v>
      </c>
      <c r="B8" s="25" t="str">
        <f>Teams!B5</f>
        <v>Clemson</v>
      </c>
      <c r="C8" s="16"/>
      <c r="D8" s="31"/>
      <c r="H8" s="35" t="s">
        <v>90</v>
      </c>
      <c r="J8" s="6"/>
      <c r="K8" s="6"/>
      <c r="L8" s="26"/>
      <c r="N8" s="27" t="str">
        <f>Teams!B37</f>
        <v>Stanford</v>
      </c>
      <c r="O8" s="5">
        <f>Teams!C37</f>
        <v>9</v>
      </c>
    </row>
    <row r="9" spans="1:15" ht="15.95" customHeight="1">
      <c r="B9" s="28"/>
      <c r="C9" s="16"/>
      <c r="D9" s="52"/>
      <c r="E9" s="21">
        <v>1</v>
      </c>
      <c r="H9" s="35" t="s">
        <v>91</v>
      </c>
      <c r="J9" s="6"/>
      <c r="K9" s="21">
        <v>1</v>
      </c>
      <c r="L9" s="57"/>
      <c r="N9" s="30"/>
    </row>
    <row r="10" spans="1:15" ht="15.95" customHeight="1">
      <c r="A10" s="9">
        <f>Teams!C6</f>
        <v>4</v>
      </c>
      <c r="B10" s="15" t="str">
        <f>Teams!B6</f>
        <v>Purdue</v>
      </c>
      <c r="C10" s="16"/>
      <c r="D10" s="31"/>
      <c r="E10" s="20"/>
      <c r="H10" s="37"/>
      <c r="J10" s="6"/>
      <c r="K10" s="38"/>
      <c r="L10" s="26"/>
      <c r="N10" s="19" t="str">
        <f>Teams!B38</f>
        <v>UC Santa Barbara</v>
      </c>
      <c r="O10" s="5">
        <f>Teams!C38</f>
        <v>4</v>
      </c>
    </row>
    <row r="11" spans="1:15" ht="15.95" customHeight="1">
      <c r="B11" s="32"/>
      <c r="C11" s="21">
        <v>1</v>
      </c>
      <c r="D11" s="31"/>
      <c r="E11" s="20"/>
      <c r="H11" s="21">
        <v>4</v>
      </c>
      <c r="J11" s="6"/>
      <c r="K11" s="38"/>
      <c r="L11" s="26"/>
      <c r="M11" s="23">
        <v>2</v>
      </c>
      <c r="N11" s="24"/>
    </row>
    <row r="12" spans="1:15" ht="15.95" customHeight="1">
      <c r="A12" s="9">
        <f>Teams!C7</f>
        <v>13</v>
      </c>
      <c r="B12" s="25" t="str">
        <f>Teams!B7</f>
        <v>Dartmouth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RICE</v>
      </c>
      <c r="O12" s="5">
        <f>Teams!C39</f>
        <v>13</v>
      </c>
    </row>
    <row r="13" spans="1:15" ht="15.95" customHeight="1">
      <c r="B13" s="28"/>
      <c r="C13" s="52" t="s">
        <v>92</v>
      </c>
      <c r="D13" s="39">
        <v>3</v>
      </c>
      <c r="E13" s="20"/>
      <c r="H13" s="21">
        <v>95</v>
      </c>
      <c r="J13" s="6"/>
      <c r="K13" s="38"/>
      <c r="L13" s="34">
        <v>3</v>
      </c>
      <c r="M13" s="57" t="s">
        <v>93</v>
      </c>
      <c r="N13" s="30"/>
    </row>
    <row r="14" spans="1:15" ht="15.95" customHeight="1">
      <c r="A14" s="9">
        <f>Teams!C8</f>
        <v>5</v>
      </c>
      <c r="B14" s="15" t="str">
        <f>Teams!B8</f>
        <v>Oklahoma</v>
      </c>
      <c r="C14" s="20"/>
      <c r="D14" s="5"/>
      <c r="E14" s="20"/>
      <c r="H14" s="42" t="s">
        <v>94</v>
      </c>
      <c r="J14" s="6"/>
      <c r="K14" s="38"/>
      <c r="L14" s="14"/>
      <c r="M14" s="26"/>
      <c r="N14" s="19" t="str">
        <f>Teams!B40</f>
        <v>North Carolina</v>
      </c>
      <c r="O14" s="5">
        <f>Teams!C40</f>
        <v>5</v>
      </c>
    </row>
    <row r="15" spans="1:15" ht="15.95" customHeight="1">
      <c r="B15" s="32"/>
      <c r="C15" s="33">
        <v>1</v>
      </c>
      <c r="D15" s="5"/>
      <c r="E15" s="20"/>
      <c r="H15" s="16"/>
      <c r="J15" s="6"/>
      <c r="K15" s="38"/>
      <c r="L15" s="14"/>
      <c r="M15" s="34">
        <v>1</v>
      </c>
      <c r="N15" s="24"/>
    </row>
    <row r="16" spans="1:15" ht="15.95" customHeight="1">
      <c r="A16" s="9">
        <f>Teams!C9</f>
        <v>12</v>
      </c>
      <c r="B16" s="25" t="str">
        <f>Teams!B9</f>
        <v>BYU</v>
      </c>
      <c r="C16" s="16"/>
      <c r="D16" s="5"/>
      <c r="E16" s="20"/>
      <c r="H16" s="16"/>
      <c r="J16" s="6"/>
      <c r="K16" s="38"/>
      <c r="L16" s="14"/>
      <c r="N16" s="27" t="str">
        <f>Teams!B41</f>
        <v>Maine</v>
      </c>
      <c r="O16" s="5">
        <f>Teams!C41</f>
        <v>12</v>
      </c>
    </row>
    <row r="17" spans="1:15" ht="15.95" customHeight="1">
      <c r="B17" s="28"/>
      <c r="C17" s="16"/>
      <c r="D17" s="5"/>
      <c r="E17" s="52" t="s">
        <v>95</v>
      </c>
      <c r="F17" s="21">
        <v>1</v>
      </c>
      <c r="G17" s="10"/>
      <c r="H17" s="16"/>
      <c r="J17" s="21">
        <v>1</v>
      </c>
      <c r="K17" s="38" t="s">
        <v>96</v>
      </c>
      <c r="L17" s="14"/>
      <c r="N17" s="30"/>
    </row>
    <row r="18" spans="1:15" ht="15.95" customHeight="1">
      <c r="A18" s="9">
        <f>Teams!C10</f>
        <v>2</v>
      </c>
      <c r="B18" s="15" t="str">
        <f>Teams!B10</f>
        <v>Duke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Rutgers</v>
      </c>
      <c r="O18" s="5">
        <f>Teams!C42</f>
        <v>2</v>
      </c>
    </row>
    <row r="19" spans="1:15" ht="15.95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5" customHeight="1">
      <c r="A20" s="9">
        <f>Teams!C11</f>
        <v>15</v>
      </c>
      <c r="B20" s="25" t="str">
        <f>Teams!B11</f>
        <v>Campbell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Holy Cross</v>
      </c>
      <c r="O20" s="5">
        <f>Teams!C43</f>
        <v>15</v>
      </c>
    </row>
    <row r="21" spans="1:15" ht="15.95" customHeight="1">
      <c r="B21" s="28"/>
      <c r="C21" s="52" t="s">
        <v>97</v>
      </c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57" t="s">
        <v>98</v>
      </c>
      <c r="N21" s="30"/>
    </row>
    <row r="22" spans="1:15" ht="15.95" customHeight="1">
      <c r="A22" s="9">
        <f>Teams!C12</f>
        <v>7</v>
      </c>
      <c r="B22" s="15" t="str">
        <f>Teams!B12</f>
        <v>Marquette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Texas</v>
      </c>
      <c r="O22" s="5">
        <f>Teams!C44</f>
        <v>7</v>
      </c>
    </row>
    <row r="23" spans="1:15" ht="15.95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1</v>
      </c>
      <c r="N23" s="24"/>
    </row>
    <row r="24" spans="1:15" ht="15.95" customHeight="1">
      <c r="A24" s="9">
        <f>Teams!C13</f>
        <v>10</v>
      </c>
      <c r="B24" s="25" t="str">
        <f>Teams!B13</f>
        <v>Western Ky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St Joseph's (PA)</v>
      </c>
      <c r="O24" s="5">
        <f>Teams!C45</f>
        <v>10</v>
      </c>
    </row>
    <row r="25" spans="1:15" ht="15.95" customHeight="1">
      <c r="B25" s="28"/>
      <c r="C25" s="16"/>
      <c r="D25" s="52"/>
      <c r="E25" s="33">
        <v>1</v>
      </c>
      <c r="F25" s="36"/>
      <c r="G25" s="10"/>
      <c r="H25" s="16"/>
      <c r="J25" s="38"/>
      <c r="K25" s="40">
        <v>1</v>
      </c>
      <c r="L25" s="57"/>
      <c r="N25" s="30"/>
    </row>
    <row r="26" spans="1:15" ht="15.95" customHeight="1">
      <c r="A26" s="9">
        <f>Teams!C14</f>
        <v>3</v>
      </c>
      <c r="B26" s="15" t="str">
        <f>Teams!B14</f>
        <v>LSU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Mississippi St</v>
      </c>
      <c r="O26" s="5">
        <f>Teams!C46</f>
        <v>3</v>
      </c>
    </row>
    <row r="27" spans="1:15" ht="15.95" customHeight="1">
      <c r="B27" s="32"/>
      <c r="C27" s="21">
        <v>1</v>
      </c>
      <c r="D27" s="31"/>
      <c r="F27" s="36"/>
      <c r="G27" s="10"/>
      <c r="H27" s="35" t="s">
        <v>99</v>
      </c>
      <c r="J27" s="38"/>
      <c r="K27" s="6"/>
      <c r="L27" s="26"/>
      <c r="M27" s="23">
        <v>1</v>
      </c>
      <c r="N27" s="24"/>
    </row>
    <row r="28" spans="1:15" ht="15.95" customHeight="1">
      <c r="A28" s="9">
        <f>Teams!C15</f>
        <v>14</v>
      </c>
      <c r="B28" s="25" t="str">
        <f>Teams!B15</f>
        <v>Liberty</v>
      </c>
      <c r="C28" s="20"/>
      <c r="D28" s="31"/>
      <c r="F28" s="36"/>
      <c r="G28" s="10"/>
      <c r="H28" s="42" t="s">
        <v>100</v>
      </c>
      <c r="J28" s="38"/>
      <c r="K28" s="6"/>
      <c r="L28" s="26"/>
      <c r="M28" s="26"/>
      <c r="N28" s="27" t="str">
        <f>Teams!B47</f>
        <v>St Peter's</v>
      </c>
      <c r="O28" s="5">
        <f>Teams!C47</f>
        <v>14</v>
      </c>
    </row>
    <row r="29" spans="1:15" ht="15.95" customHeight="1">
      <c r="B29" s="28"/>
      <c r="C29" s="52" t="s">
        <v>101</v>
      </c>
      <c r="D29" s="39">
        <v>1</v>
      </c>
      <c r="F29" s="36"/>
      <c r="G29" s="10"/>
      <c r="H29" s="16"/>
      <c r="I29" s="35"/>
      <c r="J29" s="38"/>
      <c r="K29" s="6"/>
      <c r="L29" s="34">
        <v>1</v>
      </c>
      <c r="M29" s="57" t="s">
        <v>102</v>
      </c>
      <c r="N29" s="30"/>
    </row>
    <row r="30" spans="1:15" ht="15.95" customHeight="1">
      <c r="A30" s="9">
        <f>Teams!C16</f>
        <v>6</v>
      </c>
      <c r="B30" s="15" t="str">
        <f>Teams!B16</f>
        <v>Xavier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Oregon</v>
      </c>
      <c r="O30" s="5">
        <f>Teams!C48</f>
        <v>6</v>
      </c>
    </row>
    <row r="31" spans="1:15" ht="15.95" customHeight="1">
      <c r="B31" s="32"/>
      <c r="C31" s="33">
        <v>1</v>
      </c>
      <c r="F31" s="36"/>
      <c r="G31" s="10"/>
      <c r="H31" s="21">
        <v>1</v>
      </c>
      <c r="J31" s="41"/>
      <c r="K31" s="6"/>
      <c r="L31" s="14"/>
      <c r="M31" s="34">
        <v>1</v>
      </c>
      <c r="N31" s="24"/>
    </row>
    <row r="32" spans="1:15" ht="15.95" customHeight="1">
      <c r="A32" s="9">
        <f>Teams!C17</f>
        <v>11</v>
      </c>
      <c r="B32" s="25" t="str">
        <f>Teams!B17</f>
        <v>Stephen F Austin</v>
      </c>
      <c r="C32" s="16"/>
      <c r="F32" s="36"/>
      <c r="G32" s="10"/>
      <c r="H32" s="42" t="s">
        <v>103</v>
      </c>
      <c r="I32" s="10"/>
      <c r="J32" s="43"/>
      <c r="N32" s="27" t="str">
        <f>Teams!B49</f>
        <v>Ala Birmingham</v>
      </c>
      <c r="O32" s="5">
        <f>Teams!C49</f>
        <v>11</v>
      </c>
    </row>
    <row r="33" spans="1:26" ht="30" customHeight="1">
      <c r="B33" s="28"/>
      <c r="D33" s="8" t="s">
        <v>104</v>
      </c>
      <c r="F33" s="36"/>
      <c r="G33" s="10"/>
      <c r="H33" s="16"/>
      <c r="I33" s="10"/>
      <c r="J33" s="43"/>
      <c r="L33" s="13" t="s">
        <v>105</v>
      </c>
      <c r="N33" s="30"/>
      <c r="U33" s="44"/>
      <c r="V33" s="44"/>
      <c r="W33" s="44"/>
      <c r="X33" s="44"/>
      <c r="Y33" s="44"/>
      <c r="Z33" s="44"/>
    </row>
    <row r="34" spans="1:26" ht="15.95" customHeight="1">
      <c r="A34" s="9">
        <f>Teams!C18</f>
        <v>1</v>
      </c>
      <c r="B34" s="45" t="str">
        <f>Teams!B18</f>
        <v>Louisiana Tech</v>
      </c>
      <c r="F34" s="36"/>
      <c r="G34" s="10"/>
      <c r="H34" s="21">
        <v>2</v>
      </c>
      <c r="J34" s="43"/>
      <c r="N34" s="19" t="str">
        <f>Teams!B50</f>
        <v>Tennessee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5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5" customHeight="1">
      <c r="A36" s="9">
        <f>Teams!C19</f>
        <v>16</v>
      </c>
      <c r="B36" s="48" t="str">
        <f>Teams!B19</f>
        <v>Alcorn St</v>
      </c>
      <c r="C36" s="20"/>
      <c r="D36" s="5"/>
      <c r="E36" s="16"/>
      <c r="F36" s="36"/>
      <c r="G36" s="10"/>
      <c r="J36" s="47"/>
      <c r="M36" s="26"/>
      <c r="N36" s="27" t="str">
        <f>Teams!B51</f>
        <v>Furman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5" customHeight="1">
      <c r="B37" s="49"/>
      <c r="C37" s="52" t="s">
        <v>106</v>
      </c>
      <c r="D37" s="29">
        <v>1</v>
      </c>
      <c r="E37" s="16"/>
      <c r="F37" s="36"/>
      <c r="G37" s="10"/>
      <c r="J37" s="47"/>
      <c r="L37" s="23">
        <v>1</v>
      </c>
      <c r="M37" s="57" t="s">
        <v>107</v>
      </c>
      <c r="N37" s="30"/>
      <c r="S37" s="44"/>
      <c r="U37" s="44"/>
      <c r="V37" s="44"/>
      <c r="W37" s="44"/>
      <c r="X37" s="44"/>
      <c r="Y37" s="44"/>
      <c r="Z37" s="44"/>
    </row>
    <row r="38" spans="1:26" ht="15.95" customHeight="1">
      <c r="A38" s="9">
        <f>Teams!C20</f>
        <v>8</v>
      </c>
      <c r="B38" s="45" t="str">
        <f>Teams!B20</f>
        <v>Kansas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Arizona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5" customHeight="1">
      <c r="B39" s="46"/>
      <c r="C39" s="33">
        <v>2</v>
      </c>
      <c r="D39" s="31"/>
      <c r="E39" s="16"/>
      <c r="F39" s="36"/>
      <c r="G39" s="10"/>
      <c r="J39" s="47"/>
      <c r="L39" s="50"/>
      <c r="M39" s="34">
        <v>1</v>
      </c>
      <c r="N39" s="24"/>
      <c r="S39" s="44"/>
      <c r="U39" s="44"/>
      <c r="V39" s="44"/>
      <c r="W39" s="44"/>
      <c r="X39" s="44"/>
      <c r="Y39" s="44"/>
      <c r="Z39" s="44"/>
    </row>
    <row r="40" spans="1:26" ht="15.95" customHeight="1">
      <c r="A40" s="9">
        <f>Teams!C21</f>
        <v>9</v>
      </c>
      <c r="B40" s="48" t="str">
        <f>Teams!B21</f>
        <v>Vanderbilt</v>
      </c>
      <c r="C40" s="16"/>
      <c r="D40" s="31"/>
      <c r="E40" s="16"/>
      <c r="F40" s="36"/>
      <c r="G40" s="10"/>
      <c r="J40" s="47"/>
      <c r="L40" s="50"/>
      <c r="N40" s="27" t="str">
        <f>Teams!B53</f>
        <v>Kent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5" customHeight="1">
      <c r="B41" s="49"/>
      <c r="C41" s="16"/>
      <c r="D41" s="52"/>
      <c r="E41" s="21">
        <v>1</v>
      </c>
      <c r="F41" s="20"/>
      <c r="G41" s="10"/>
      <c r="J41" s="47"/>
      <c r="K41" s="21">
        <v>1</v>
      </c>
      <c r="L41" s="57"/>
      <c r="N41" s="30"/>
      <c r="S41" s="44"/>
      <c r="U41" s="44"/>
      <c r="V41" s="44"/>
      <c r="W41" s="44"/>
      <c r="X41" s="44"/>
      <c r="Y41" s="44"/>
      <c r="Z41" s="44"/>
    </row>
    <row r="42" spans="1:26" ht="15.95" customHeight="1">
      <c r="A42" s="9">
        <f>Teams!C22</f>
        <v>4</v>
      </c>
      <c r="B42" s="45" t="str">
        <f>Teams!B22</f>
        <v>Old Dominion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Virginia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5" customHeight="1">
      <c r="B43" s="46"/>
      <c r="C43" s="21">
        <v>1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5" customHeight="1">
      <c r="A44" s="9">
        <f>Teams!C23</f>
        <v>13</v>
      </c>
      <c r="B44" s="48" t="str">
        <f>Teams!B23</f>
        <v>Wisc - Green Bay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Pepperdine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5" customHeight="1">
      <c r="B45" s="49"/>
      <c r="C45" s="52" t="s">
        <v>108</v>
      </c>
      <c r="D45" s="39">
        <v>1</v>
      </c>
      <c r="E45" s="20"/>
      <c r="F45" s="20"/>
      <c r="G45" s="10"/>
      <c r="J45" s="47"/>
      <c r="K45" s="47"/>
      <c r="L45" s="34">
        <v>1</v>
      </c>
      <c r="M45" s="57" t="s">
        <v>109</v>
      </c>
      <c r="N45" s="30"/>
      <c r="S45" s="44"/>
      <c r="U45" s="44"/>
      <c r="V45" s="44"/>
      <c r="W45" s="44"/>
      <c r="X45" s="44"/>
      <c r="Y45" s="44"/>
      <c r="Z45" s="44"/>
    </row>
    <row r="46" spans="1:26" ht="15.95" customHeight="1">
      <c r="A46" s="9">
        <f>Teams!C24</f>
        <v>5</v>
      </c>
      <c r="B46" s="45" t="str">
        <f>Teams!B24</f>
        <v>NC State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Boston Coll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5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2</v>
      </c>
      <c r="N47" s="24"/>
      <c r="S47" s="44"/>
      <c r="U47" s="44"/>
      <c r="V47" s="44"/>
      <c r="W47" s="44"/>
      <c r="X47" s="44"/>
      <c r="Y47" s="44"/>
      <c r="Z47" s="44"/>
    </row>
    <row r="48" spans="1:26" ht="15.95" customHeight="1">
      <c r="A48" s="9">
        <f>Teams!C25</f>
        <v>12</v>
      </c>
      <c r="B48" s="48" t="str">
        <f>Teams!B25</f>
        <v>SMU</v>
      </c>
      <c r="C48" s="16"/>
      <c r="D48" s="5"/>
      <c r="E48" s="20"/>
      <c r="F48" s="20"/>
      <c r="G48" s="10"/>
      <c r="J48" s="47"/>
      <c r="K48" s="47"/>
      <c r="N48" s="27" t="str">
        <f>Teams!B57</f>
        <v>Nebraska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5" customHeight="1">
      <c r="B49" s="49"/>
      <c r="C49" s="16"/>
      <c r="D49" s="5"/>
      <c r="E49" s="52"/>
      <c r="F49" s="33">
        <v>9</v>
      </c>
      <c r="G49" s="10"/>
      <c r="J49" s="40">
        <v>1</v>
      </c>
      <c r="K49" s="57"/>
      <c r="N49" s="30"/>
      <c r="S49" s="44"/>
      <c r="U49" s="44"/>
      <c r="V49" s="44"/>
      <c r="W49" s="44"/>
      <c r="X49" s="44"/>
      <c r="Y49" s="44"/>
      <c r="Z49" s="44"/>
    </row>
    <row r="50" spans="1:26" ht="15.95" customHeight="1">
      <c r="A50" s="9">
        <f>Teams!C26</f>
        <v>2</v>
      </c>
      <c r="B50" s="45" t="str">
        <f>Teams!B26</f>
        <v>Penn State</v>
      </c>
      <c r="C50" s="16"/>
      <c r="D50" s="5"/>
      <c r="E50" s="20"/>
      <c r="F50" s="16"/>
      <c r="K50" s="47"/>
      <c r="N50" s="19" t="str">
        <f>Teams!B58</f>
        <v>Notre Dame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5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5" customHeight="1">
      <c r="A52" s="9">
        <f>Teams!C27</f>
        <v>15</v>
      </c>
      <c r="B52" s="48" t="str">
        <f>Teams!B27</f>
        <v>Youngstown St</v>
      </c>
      <c r="C52" s="20"/>
      <c r="D52" s="5"/>
      <c r="E52" s="20"/>
      <c r="F52" s="16"/>
      <c r="K52" s="47"/>
      <c r="M52" s="26"/>
      <c r="N52" s="27" t="str">
        <f>Teams!B59</f>
        <v>San Diego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5" customHeight="1">
      <c r="B53" s="49"/>
      <c r="C53" s="52" t="s">
        <v>110</v>
      </c>
      <c r="D53" s="29">
        <v>1</v>
      </c>
      <c r="E53" s="20"/>
      <c r="F53" s="16"/>
      <c r="G53" s="16"/>
      <c r="H53" s="16" t="s">
        <v>111</v>
      </c>
      <c r="I53" s="16"/>
      <c r="J53" s="6"/>
      <c r="K53" s="47"/>
      <c r="L53" s="23">
        <v>1</v>
      </c>
      <c r="M53" s="57" t="s">
        <v>112</v>
      </c>
      <c r="N53" s="30"/>
      <c r="S53" s="44"/>
      <c r="U53" s="44"/>
      <c r="V53" s="44"/>
      <c r="W53" s="44"/>
      <c r="X53" s="44"/>
      <c r="Y53" s="44"/>
      <c r="Z53" s="44"/>
    </row>
    <row r="54" spans="1:26" ht="15.95" customHeight="1">
      <c r="A54" s="9">
        <f>Teams!C28</f>
        <v>7</v>
      </c>
      <c r="B54" s="45" t="str">
        <f>Teams!B28</f>
        <v>Auburn</v>
      </c>
      <c r="C54" s="20"/>
      <c r="D54" s="31"/>
      <c r="E54" s="20"/>
      <c r="F54" s="16" t="s">
        <v>113</v>
      </c>
      <c r="G54" s="16"/>
      <c r="H54" s="51" t="s">
        <v>114</v>
      </c>
      <c r="I54" s="16"/>
      <c r="J54" s="51">
        <v>20</v>
      </c>
      <c r="K54" s="47"/>
      <c r="L54" s="50"/>
      <c r="M54" s="26"/>
      <c r="N54" s="19" t="str">
        <f>Teams!B60</f>
        <v>George Washington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5" customHeight="1">
      <c r="B55" s="46"/>
      <c r="C55" s="33">
        <v>1</v>
      </c>
      <c r="D55" s="31"/>
      <c r="E55" s="20"/>
      <c r="F55" s="16" t="s">
        <v>115</v>
      </c>
      <c r="G55" s="16"/>
      <c r="H55" s="51" t="s">
        <v>116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5" customHeight="1">
      <c r="A56" s="9">
        <f>Teams!C29</f>
        <v>10</v>
      </c>
      <c r="B56" s="48" t="str">
        <f>Teams!B29</f>
        <v>SW Missouri St</v>
      </c>
      <c r="C56" s="16"/>
      <c r="D56" s="31"/>
      <c r="E56" s="20"/>
      <c r="F56" s="16" t="s">
        <v>117</v>
      </c>
      <c r="G56" s="16"/>
      <c r="H56" s="51" t="s">
        <v>118</v>
      </c>
      <c r="I56" s="16"/>
      <c r="J56" s="51">
        <v>50</v>
      </c>
      <c r="K56" s="47"/>
      <c r="L56" s="50"/>
      <c r="N56" s="27" t="str">
        <f>Teams!B61</f>
        <v>UCLA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5" customHeight="1">
      <c r="B57" s="49"/>
      <c r="C57" s="16"/>
      <c r="D57" s="52"/>
      <c r="E57" s="33">
        <v>1</v>
      </c>
      <c r="H57" s="37"/>
      <c r="J57" s="37"/>
      <c r="K57" s="40">
        <v>1</v>
      </c>
      <c r="L57" s="57"/>
      <c r="N57" s="30"/>
      <c r="S57" s="44"/>
      <c r="U57" s="44"/>
      <c r="V57" s="44"/>
      <c r="W57" s="44"/>
      <c r="X57" s="44"/>
      <c r="Y57" s="44"/>
      <c r="Z57" s="44"/>
    </row>
    <row r="58" spans="1:26" ht="15.95" customHeight="1">
      <c r="A58" s="9">
        <f>Teams!C30</f>
        <v>3</v>
      </c>
      <c r="B58" s="45" t="str">
        <f>Teams!B30</f>
        <v>Iowa St</v>
      </c>
      <c r="C58" s="16"/>
      <c r="D58" s="31"/>
      <c r="E58" s="37"/>
      <c r="H58" s="37"/>
      <c r="J58" s="37"/>
      <c r="L58" s="50"/>
      <c r="N58" s="19" t="str">
        <f>Teams!B62</f>
        <v>Texas Tech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5" customHeight="1">
      <c r="B59" s="46"/>
      <c r="C59" s="21">
        <v>1</v>
      </c>
      <c r="D59" s="31"/>
      <c r="E59" s="37"/>
      <c r="F59" s="16" t="s">
        <v>119</v>
      </c>
      <c r="H59" s="37"/>
      <c r="J59" s="37"/>
      <c r="L59" s="50"/>
      <c r="M59" s="23">
        <v>1</v>
      </c>
      <c r="N59" s="24"/>
      <c r="S59" s="44"/>
      <c r="U59" s="44"/>
      <c r="V59" s="44"/>
      <c r="W59" s="44"/>
      <c r="X59" s="44"/>
      <c r="Y59" s="44"/>
      <c r="Z59" s="44"/>
    </row>
    <row r="60" spans="1:26" ht="15.95" customHeight="1">
      <c r="A60" s="9">
        <f>Teams!C31</f>
        <v>14</v>
      </c>
      <c r="B60" s="48" t="str">
        <f>Teams!B31</f>
        <v>St Francis (PA)</v>
      </c>
      <c r="C60" s="20"/>
      <c r="D60" s="31"/>
      <c r="E60" s="37"/>
      <c r="F60" s="16" t="s">
        <v>120</v>
      </c>
      <c r="L60" s="50"/>
      <c r="M60" s="26"/>
      <c r="N60" s="27" t="str">
        <f>Teams!B63</f>
        <v>Tennessee Tech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5" customHeight="1">
      <c r="B61" s="49"/>
      <c r="C61" s="52" t="s">
        <v>121</v>
      </c>
      <c r="D61" s="39">
        <v>1</v>
      </c>
      <c r="E61" s="37"/>
      <c r="F61" s="16" t="s">
        <v>122</v>
      </c>
      <c r="L61" s="34">
        <v>1</v>
      </c>
      <c r="M61" s="57" t="s">
        <v>123</v>
      </c>
      <c r="N61" s="30"/>
      <c r="S61" s="44"/>
      <c r="U61" s="44"/>
      <c r="V61" s="44"/>
      <c r="W61" s="44"/>
      <c r="X61" s="44"/>
      <c r="Y61" s="44"/>
      <c r="Z61" s="44"/>
    </row>
    <row r="62" spans="1:26" ht="15.95" customHeight="1">
      <c r="A62" s="9">
        <f>Teams!C32</f>
        <v>6</v>
      </c>
      <c r="B62" s="45" t="str">
        <f>Teams!B32</f>
        <v>Illinois</v>
      </c>
      <c r="C62" s="20"/>
      <c r="D62" s="5"/>
      <c r="E62" s="37"/>
      <c r="F62" s="16" t="str">
        <f>CONCATENATE("Example: if ",Teams!B31," beats ",Teams!B30," in round 1 it is worth (14-3)*1 = 11 bonus points,")</f>
        <v>Example: if St Francis (PA) beats Iowa St in round 1 it is worth (14-3)*1 = 11 bonus points,</v>
      </c>
      <c r="M62" s="26"/>
      <c r="N62" s="19" t="str">
        <f>Teams!B64</f>
        <v>Tulane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5" customHeight="1">
      <c r="B63" s="46"/>
      <c r="C63" s="33">
        <v>2</v>
      </c>
      <c r="D63" s="5"/>
      <c r="E63" s="37"/>
      <c r="F63" s="16" t="str">
        <f>CONCATENATE("If they then beat ",Teams!B32," (or ",Teams!B33,") in round 2 it is worth (14-6)*2 = 16 bonus points,")</f>
        <v>If they then beat Illinois (or Utah)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5" customHeight="1">
      <c r="A64" s="9">
        <f>Teams!C33</f>
        <v>11</v>
      </c>
      <c r="B64" s="48" t="str">
        <f>Teams!B33</f>
        <v>Utah</v>
      </c>
      <c r="F64" s="37"/>
      <c r="N64" s="27" t="str">
        <f>Teams!B65</f>
        <v>Vermont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rintOptions horizontalCentered="1" verticalCentered="1"/>
  <pageMargins left="0.2" right="0.2" top="0.75" bottom="0.25" header="0.25" footer="0.25"/>
  <pageSetup scale="58" orientation="landscape" horizontalDpi="4294967292" verticalDpi="4294967292" r:id="rId1"/>
  <headerFooter alignWithMargins="0">
    <oddHeader>&amp;C&amp;"Palatino,Regular"&amp;24 &amp;"Palatino,Bold" 2000 March Madness Women's Bracket</oddHeader>
    <oddFooter>&amp;L&amp;"Palatino,Bold"&amp;14Please return to Pete Nevin phone: (713) 522-6300, fax: (713) 522-8040 before noon Thursday, March 16 with $5 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2</xdr:col>
                    <xdr:colOff>28575</xdr:colOff>
                    <xdr:row>1</xdr:row>
                    <xdr:rowOff>228600</xdr:rowOff>
                  </from>
                  <to>
                    <xdr:col>3</xdr:col>
                    <xdr:colOff>9525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Fill="0" autoLine="0" autoPict="0">
                <anchor moveWithCells="1">
                  <from>
                    <xdr:col>2</xdr:col>
                    <xdr:colOff>28575</xdr:colOff>
                    <xdr:row>6</xdr:row>
                    <xdr:rowOff>0</xdr:rowOff>
                  </from>
                  <to>
                    <xdr:col>3</xdr:col>
                    <xdr:colOff>9525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Fill="0" autoLine="0" autoPict="0">
                <anchor moveWithCells="1">
                  <from>
                    <xdr:col>2</xdr:col>
                    <xdr:colOff>28575</xdr:colOff>
                    <xdr:row>10</xdr:row>
                    <xdr:rowOff>0</xdr:rowOff>
                  </from>
                  <to>
                    <xdr:col>3</xdr:col>
                    <xdr:colOff>9525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Fill="0" autoLine="0" autoPict="0">
                <anchor moveWithCells="1">
                  <from>
                    <xdr:col>3</xdr:col>
                    <xdr:colOff>28575</xdr:colOff>
                    <xdr:row>3</xdr:row>
                    <xdr:rowOff>200025</xdr:rowOff>
                  </from>
                  <to>
                    <xdr:col>4</xdr:col>
                    <xdr:colOff>9525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Fill="0" autoLine="0" autoPict="0">
                <anchor moveWithCells="1">
                  <from>
                    <xdr:col>4</xdr:col>
                    <xdr:colOff>28575</xdr:colOff>
                    <xdr:row>7</xdr:row>
                    <xdr:rowOff>200025</xdr:rowOff>
                  </from>
                  <to>
                    <xdr:col>5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Drop Down 6">
              <controlPr defaultSize="0" autoFill="0" autoLine="0" autoPict="0">
                <anchor moveWithCells="1">
                  <from>
                    <xdr:col>5</xdr:col>
                    <xdr:colOff>28575</xdr:colOff>
                    <xdr:row>15</xdr:row>
                    <xdr:rowOff>200025</xdr:rowOff>
                  </from>
                  <to>
                    <xdr:col>6</xdr:col>
                    <xdr:colOff>9525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Drop Down 7">
              <controlPr defaultSize="0" autoFill="0" autoLine="0" autoPict="0">
                <anchor moveWithCells="1">
                  <from>
                    <xdr:col>3</xdr:col>
                    <xdr:colOff>28575</xdr:colOff>
                    <xdr:row>12</xdr:row>
                    <xdr:rowOff>0</xdr:rowOff>
                  </from>
                  <to>
                    <xdr:col>4</xdr:col>
                    <xdr:colOff>9525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Fill="0" autoLine="0" autoPict="0">
                <anchor moveWithCells="1">
                  <from>
                    <xdr:col>2</xdr:col>
                    <xdr:colOff>28575</xdr:colOff>
                    <xdr:row>14</xdr:row>
                    <xdr:rowOff>0</xdr:rowOff>
                  </from>
                  <to>
                    <xdr:col>3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Drop Down 9">
              <controlPr defaultSize="0" autoFill="0" autoLine="0" autoPict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Drop Down 10">
              <controlPr defaultSize="0" autoFill="0" autoLine="0" autoPict="0">
                <anchor moveWithCells="1">
                  <from>
                    <xdr:col>2</xdr:col>
                    <xdr:colOff>28575</xdr:colOff>
                    <xdr:row>22</xdr:row>
                    <xdr:rowOff>0</xdr:rowOff>
                  </from>
                  <to>
                    <xdr:col>3</xdr:col>
                    <xdr:colOff>9525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Drop Down 11">
              <controlPr defaultSize="0" autoFill="0" autoLine="0" autoPict="0">
                <anchor moveWithCells="1">
                  <from>
                    <xdr:col>2</xdr:col>
                    <xdr:colOff>28575</xdr:colOff>
                    <xdr:row>25</xdr:row>
                    <xdr:rowOff>200025</xdr:rowOff>
                  </from>
                  <to>
                    <xdr:col>3</xdr:col>
                    <xdr:colOff>9525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Drop Down 12">
              <controlPr defaultSize="0" autoFill="0" autoLine="0" autoPict="0">
                <anchor moveWithCells="1">
                  <from>
                    <xdr:col>2</xdr:col>
                    <xdr:colOff>28575</xdr:colOff>
                    <xdr:row>29</xdr:row>
                    <xdr:rowOff>200025</xdr:rowOff>
                  </from>
                  <to>
                    <xdr:col>3</xdr:col>
                    <xdr:colOff>9525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Drop Down 13">
              <controlPr defaultSize="0" autoFill="0" autoLine="0" autoPict="0">
                <anchor moveWithCells="1">
                  <from>
                    <xdr:col>3</xdr:col>
                    <xdr:colOff>28575</xdr:colOff>
                    <xdr:row>19</xdr:row>
                    <xdr:rowOff>200025</xdr:rowOff>
                  </from>
                  <to>
                    <xdr:col>4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Drop Down 14">
              <controlPr defaultSize="0" autoFill="0" autoLine="0" autoPict="0">
                <anchor moveWithCells="1">
                  <from>
                    <xdr:col>3</xdr:col>
                    <xdr:colOff>28575</xdr:colOff>
                    <xdr:row>27</xdr:row>
                    <xdr:rowOff>200025</xdr:rowOff>
                  </from>
                  <to>
                    <xdr:col>4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Drop Down 15">
              <controlPr defaultSize="0" autoFill="0" autoLine="0" autoPict="0">
                <anchor moveWithCells="1">
                  <from>
                    <xdr:col>4</xdr:col>
                    <xdr:colOff>28575</xdr:colOff>
                    <xdr:row>23</xdr:row>
                    <xdr:rowOff>200025</xdr:rowOff>
                  </from>
                  <to>
                    <xdr:col>5</xdr:col>
                    <xdr:colOff>9525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Drop Down 16">
              <controlPr defaultSize="0" autoFill="0" autoLine="0" autoPict="0">
                <anchor moveWithCells="1">
                  <from>
                    <xdr:col>2</xdr:col>
                    <xdr:colOff>28575</xdr:colOff>
                    <xdr:row>33</xdr:row>
                    <xdr:rowOff>200025</xdr:rowOff>
                  </from>
                  <to>
                    <xdr:col>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Drop Down 17">
              <controlPr defaultSize="0" autoFill="0" autoLine="0" autoPict="0">
                <anchor moveWithCells="1">
                  <from>
                    <xdr:col>2</xdr:col>
                    <xdr:colOff>28575</xdr:colOff>
                    <xdr:row>38</xdr:row>
                    <xdr:rowOff>0</xdr:rowOff>
                  </from>
                  <to>
                    <xdr:col>3</xdr:col>
                    <xdr:colOff>9525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Drop Down 18">
              <controlPr defaultSize="0" autoFill="0" autoLine="0" autoPict="0">
                <anchor moveWithCells="1">
                  <from>
                    <xdr:col>2</xdr:col>
                    <xdr:colOff>28575</xdr:colOff>
                    <xdr:row>42</xdr:row>
                    <xdr:rowOff>0</xdr:rowOff>
                  </from>
                  <to>
                    <xdr:col>3</xdr:col>
                    <xdr:colOff>9525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Drop Down 19">
              <controlPr defaultSize="0" autoFill="0" autoLine="0" autoPict="0">
                <anchor moveWithCells="1">
                  <from>
                    <xdr:col>3</xdr:col>
                    <xdr:colOff>28575</xdr:colOff>
                    <xdr:row>35</xdr:row>
                    <xdr:rowOff>200025</xdr:rowOff>
                  </from>
                  <to>
                    <xdr:col>4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Drop Down 20">
              <controlPr defaultSize="0" autoFill="0" autoLine="0" autoPict="0">
                <anchor moveWithCells="1">
                  <from>
                    <xdr:col>4</xdr:col>
                    <xdr:colOff>28575</xdr:colOff>
                    <xdr:row>39</xdr:row>
                    <xdr:rowOff>200025</xdr:rowOff>
                  </from>
                  <to>
                    <xdr:col>5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Drop Down 21">
              <controlPr defaultSize="0" autoFill="0" autoLine="0" autoPict="0">
                <anchor moveWithCells="1">
                  <from>
                    <xdr:col>5</xdr:col>
                    <xdr:colOff>28575</xdr:colOff>
                    <xdr:row>47</xdr:row>
                    <xdr:rowOff>200025</xdr:rowOff>
                  </from>
                  <to>
                    <xdr:col>6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Drop Down 22">
              <controlPr defaultSize="0" autoFill="0" autoLine="0" autoPict="0">
                <anchor moveWithCells="1">
                  <from>
                    <xdr:col>3</xdr:col>
                    <xdr:colOff>28575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Drop Down 23">
              <controlPr defaultSize="0" autoFill="0" autoLine="0" autoPict="0">
                <anchor moveWithCells="1">
                  <from>
                    <xdr:col>2</xdr:col>
                    <xdr:colOff>28575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Drop Down 24">
              <controlPr defaultSize="0" autoFill="0" autoLine="0" autoPict="0">
                <anchor moveWithCells="1">
                  <from>
                    <xdr:col>2</xdr:col>
                    <xdr:colOff>28575</xdr:colOff>
                    <xdr:row>49</xdr:row>
                    <xdr:rowOff>200025</xdr:rowOff>
                  </from>
                  <to>
                    <xdr:col>3</xdr:col>
                    <xdr:colOff>9525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Drop Down 25">
              <controlPr defaultSize="0" autoFill="0" autoLine="0" autoPict="0">
                <anchor moveWithCells="1">
                  <from>
                    <xdr:col>2</xdr:col>
                    <xdr:colOff>28575</xdr:colOff>
                    <xdr:row>54</xdr:row>
                    <xdr:rowOff>0</xdr:rowOff>
                  </from>
                  <to>
                    <xdr:col>3</xdr:col>
                    <xdr:colOff>9525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Drop Down 26">
              <controlPr defaultSize="0" autoFill="0" autoLine="0" autoPict="0">
                <anchor moveWithCells="1">
                  <from>
                    <xdr:col>2</xdr:col>
                    <xdr:colOff>28575</xdr:colOff>
                    <xdr:row>57</xdr:row>
                    <xdr:rowOff>200025</xdr:rowOff>
                  </from>
                  <to>
                    <xdr:col>3</xdr:col>
                    <xdr:colOff>9525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Drop Down 27">
              <controlPr defaultSize="0" autoFill="0" autoLine="0" autoPict="0">
                <anchor moveWithCells="1">
                  <from>
                    <xdr:col>2</xdr:col>
                    <xdr:colOff>28575</xdr:colOff>
                    <xdr:row>61</xdr:row>
                    <xdr:rowOff>200025</xdr:rowOff>
                  </from>
                  <to>
                    <xdr:col>3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Fill="0" autoLine="0" autoPict="0">
                <anchor moveWithCells="1">
                  <from>
                    <xdr:col>3</xdr:col>
                    <xdr:colOff>28575</xdr:colOff>
                    <xdr:row>51</xdr:row>
                    <xdr:rowOff>200025</xdr:rowOff>
                  </from>
                  <to>
                    <xdr:col>4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Fill="0" autoLine="0" autoPict="0">
                <anchor moveWithCells="1">
                  <from>
                    <xdr:col>3</xdr:col>
                    <xdr:colOff>28575</xdr:colOff>
                    <xdr:row>59</xdr:row>
                    <xdr:rowOff>200025</xdr:rowOff>
                  </from>
                  <to>
                    <xdr:col>4</xdr:col>
                    <xdr:colOff>9525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Fill="0" autoLine="0" autoPict="0">
                <anchor moveWithCells="1">
                  <from>
                    <xdr:col>4</xdr:col>
                    <xdr:colOff>28575</xdr:colOff>
                    <xdr:row>55</xdr:row>
                    <xdr:rowOff>200025</xdr:rowOff>
                  </from>
                  <to>
                    <xdr:col>5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Fill="0" autoLine="0" autoPict="0">
                <anchor moveWithCells="1">
                  <from>
                    <xdr:col>12</xdr:col>
                    <xdr:colOff>28575</xdr:colOff>
                    <xdr:row>1</xdr:row>
                    <xdr:rowOff>228600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Drop Down 32">
              <controlPr defaultSize="0" autoFill="0" autoLine="0" autoPict="0">
                <anchor moveWithCells="1">
                  <from>
                    <xdr:col>12</xdr:col>
                    <xdr:colOff>28575</xdr:colOff>
                    <xdr:row>5</xdr:row>
                    <xdr:rowOff>200025</xdr:rowOff>
                  </from>
                  <to>
                    <xdr:col>13</xdr:col>
                    <xdr:colOff>28575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Fill="0" autoLine="0" autoPict="0">
                <anchor moveWithCells="1">
                  <from>
                    <xdr:col>12</xdr:col>
                    <xdr:colOff>28575</xdr:colOff>
                    <xdr:row>9</xdr:row>
                    <xdr:rowOff>200025</xdr:rowOff>
                  </from>
                  <to>
                    <xdr:col>13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Drop Down 34">
              <controlPr defaultSize="0" autoFill="0" autoLine="0" autoPict="0">
                <anchor moveWithCells="1">
                  <from>
                    <xdr:col>12</xdr:col>
                    <xdr:colOff>28575</xdr:colOff>
                    <xdr:row>13</xdr:row>
                    <xdr:rowOff>200025</xdr:rowOff>
                  </from>
                  <to>
                    <xdr:col>13</xdr:col>
                    <xdr:colOff>28575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Drop Down 35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200025</xdr:rowOff>
                  </from>
                  <to>
                    <xdr:col>13</xdr:col>
                    <xdr:colOff>38100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Drop Down 36">
              <controlPr defaultSize="0" autoFill="0" autoLine="0" autoPict="0">
                <anchor moveWithCells="1">
                  <from>
                    <xdr:col>12</xdr:col>
                    <xdr:colOff>28575</xdr:colOff>
                    <xdr:row>21</xdr:row>
                    <xdr:rowOff>200025</xdr:rowOff>
                  </from>
                  <to>
                    <xdr:col>13</xdr:col>
                    <xdr:colOff>28575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Drop Down 37">
              <controlPr defaultSize="0" autoFill="0" autoLine="0" autoPict="0">
                <anchor moveWithCells="1">
                  <from>
                    <xdr:col>12</xdr:col>
                    <xdr:colOff>28575</xdr:colOff>
                    <xdr:row>25</xdr:row>
                    <xdr:rowOff>200025</xdr:rowOff>
                  </from>
                  <to>
                    <xdr:col>13</xdr:col>
                    <xdr:colOff>28575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Drop Down 38">
              <controlPr defaultSize="0" autoFill="0" autoLine="0" autoPict="0">
                <anchor moveWithCells="1">
                  <from>
                    <xdr:col>12</xdr:col>
                    <xdr:colOff>28575</xdr:colOff>
                    <xdr:row>29</xdr:row>
                    <xdr:rowOff>200025</xdr:rowOff>
                  </from>
                  <to>
                    <xdr:col>13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Drop Down 39">
              <controlPr defaultSize="0" autoFill="0" autoLine="0" autoPict="0">
                <anchor moveWithCells="1">
                  <from>
                    <xdr:col>12</xdr:col>
                    <xdr:colOff>28575</xdr:colOff>
                    <xdr:row>33</xdr:row>
                    <xdr:rowOff>200025</xdr:rowOff>
                  </from>
                  <to>
                    <xdr:col>13</xdr:col>
                    <xdr:colOff>28575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Drop Down 40">
              <controlPr defaultSize="0" autoFill="0" autoLine="0" autoPict="0">
                <anchor moveWithCells="1">
                  <from>
                    <xdr:col>12</xdr:col>
                    <xdr:colOff>28575</xdr:colOff>
                    <xdr:row>37</xdr:row>
                    <xdr:rowOff>200025</xdr:rowOff>
                  </from>
                  <to>
                    <xdr:col>13</xdr:col>
                    <xdr:colOff>28575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Drop Down 41">
              <controlPr defaultSize="0" autoFill="0" autoLine="0" autoPict="0">
                <anchor moveWithCells="1">
                  <from>
                    <xdr:col>12</xdr:col>
                    <xdr:colOff>28575</xdr:colOff>
                    <xdr:row>41</xdr:row>
                    <xdr:rowOff>200025</xdr:rowOff>
                  </from>
                  <to>
                    <xdr:col>13</xdr:col>
                    <xdr:colOff>28575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Drop Down 42">
              <controlPr defaultSize="0" autoFill="0" autoLine="0" autoPict="0">
                <anchor moveWithCells="1">
                  <from>
                    <xdr:col>12</xdr:col>
                    <xdr:colOff>28575</xdr:colOff>
                    <xdr:row>46</xdr:row>
                    <xdr:rowOff>0</xdr:rowOff>
                  </from>
                  <to>
                    <xdr:col>13</xdr:col>
                    <xdr:colOff>28575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Drop Down 43">
              <controlPr defaultSize="0" autoFill="0" autoLine="0" autoPict="0">
                <anchor moveWithCells="1">
                  <from>
                    <xdr:col>12</xdr:col>
                    <xdr:colOff>28575</xdr:colOff>
                    <xdr:row>49</xdr:row>
                    <xdr:rowOff>200025</xdr:rowOff>
                  </from>
                  <to>
                    <xdr:col>13</xdr:col>
                    <xdr:colOff>28575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Drop Down 44">
              <controlPr defaultSize="0" autoFill="0" autoLine="0" autoPict="0">
                <anchor moveWithCells="1">
                  <from>
                    <xdr:col>12</xdr:col>
                    <xdr:colOff>28575</xdr:colOff>
                    <xdr:row>53</xdr:row>
                    <xdr:rowOff>200025</xdr:rowOff>
                  </from>
                  <to>
                    <xdr:col>13</xdr:col>
                    <xdr:colOff>28575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Drop Down 45">
              <controlPr defaultSize="0" autoFill="0" autoLine="0" autoPict="0">
                <anchor moveWithCells="1">
                  <from>
                    <xdr:col>11</xdr:col>
                    <xdr:colOff>28575</xdr:colOff>
                    <xdr:row>51</xdr:row>
                    <xdr:rowOff>200025</xdr:rowOff>
                  </from>
                  <to>
                    <xdr:col>12</xdr:col>
                    <xdr:colOff>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Drop Down 46">
              <controlPr defaultSize="0" autoFill="0" autoLine="0" autoPict="0">
                <anchor moveWithCells="1">
                  <from>
                    <xdr:col>11</xdr:col>
                    <xdr:colOff>28575</xdr:colOff>
                    <xdr:row>43</xdr:row>
                    <xdr:rowOff>200025</xdr:rowOff>
                  </from>
                  <to>
                    <xdr:col>12</xdr:col>
                    <xdr:colOff>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Drop Down 47">
              <controlPr defaultSize="0" autoFill="0" autoLine="0" autoPict="0">
                <anchor moveWithCells="1">
                  <from>
                    <xdr:col>11</xdr:col>
                    <xdr:colOff>28575</xdr:colOff>
                    <xdr:row>35</xdr:row>
                    <xdr:rowOff>200025</xdr:rowOff>
                  </from>
                  <to>
                    <xdr:col>12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Drop Down 48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Drop Down 49">
              <controlPr defaultSize="0" autoFill="0" autoLine="0" autoPict="0">
                <anchor moveWithCells="1">
                  <from>
                    <xdr:col>11</xdr:col>
                    <xdr:colOff>28575</xdr:colOff>
                    <xdr:row>19</xdr:row>
                    <xdr:rowOff>200025</xdr:rowOff>
                  </from>
                  <to>
                    <xdr:col>12</xdr:col>
                    <xdr:colOff>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Drop Down 50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200025</xdr:rowOff>
                  </from>
                  <to>
                    <xdr:col>12</xdr:col>
                    <xdr:colOff>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Drop Down 51">
              <controlPr defaultSize="0" autoFill="0" autoLine="0" autoPict="0">
                <anchor moveWithCells="1">
                  <from>
                    <xdr:col>11</xdr:col>
                    <xdr:colOff>28575</xdr:colOff>
                    <xdr:row>3</xdr:row>
                    <xdr:rowOff>200025</xdr:rowOff>
                  </from>
                  <to>
                    <xdr:col>12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Drop Down 52">
              <controlPr defaultSize="0" autoFill="0" autoLine="0" autoPict="0">
                <anchor moveWithCells="1">
                  <from>
                    <xdr:col>10</xdr:col>
                    <xdr:colOff>28575</xdr:colOff>
                    <xdr:row>7</xdr:row>
                    <xdr:rowOff>200025</xdr:rowOff>
                  </from>
                  <to>
                    <xdr:col>11</xdr:col>
                    <xdr:colOff>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Drop Down 53">
              <controlPr defaultSize="0" autoFill="0" autoLine="0" autoPict="0">
                <anchor moveWithCells="1">
                  <from>
                    <xdr:col>9</xdr:col>
                    <xdr:colOff>28575</xdr:colOff>
                    <xdr:row>15</xdr:row>
                    <xdr:rowOff>200025</xdr:rowOff>
                  </from>
                  <to>
                    <xdr:col>10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Drop Down 54">
              <controlPr defaultSize="0" autoFill="0" autoLine="0" autoPict="0">
                <anchor moveWithCells="1">
                  <from>
                    <xdr:col>10</xdr:col>
                    <xdr:colOff>28575</xdr:colOff>
                    <xdr:row>24</xdr:row>
                    <xdr:rowOff>0</xdr:rowOff>
                  </from>
                  <to>
                    <xdr:col>10</xdr:col>
                    <xdr:colOff>1219200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Drop Down 55">
              <controlPr defaultSize="0" autoFill="0" autoLine="0" autoPict="0">
                <anchor moveWithCells="1">
                  <from>
                    <xdr:col>10</xdr:col>
                    <xdr:colOff>28575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Drop Down 56">
              <controlPr defaultSize="0" autoFill="0" autoLine="0" autoPict="0">
                <anchor moveWithCells="1">
                  <from>
                    <xdr:col>10</xdr:col>
                    <xdr:colOff>28575</xdr:colOff>
                    <xdr:row>55</xdr:row>
                    <xdr:rowOff>200025</xdr:rowOff>
                  </from>
                  <to>
                    <xdr:col>11</xdr:col>
                    <xdr:colOff>0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Drop Down 57">
              <controlPr defaultSize="0" autoFill="0" autoLine="0" autoPict="0">
                <anchor moveWithCells="1">
                  <from>
                    <xdr:col>11</xdr:col>
                    <xdr:colOff>28575</xdr:colOff>
                    <xdr:row>59</xdr:row>
                    <xdr:rowOff>200025</xdr:rowOff>
                  </from>
                  <to>
                    <xdr:col>12</xdr:col>
                    <xdr:colOff>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Drop Down 58">
              <controlPr defaultSize="0" autoFill="0" autoLine="0" autoPict="0">
                <anchor moveWithCells="1">
                  <from>
                    <xdr:col>12</xdr:col>
                    <xdr:colOff>28575</xdr:colOff>
                    <xdr:row>57</xdr:row>
                    <xdr:rowOff>200025</xdr:rowOff>
                  </from>
                  <to>
                    <xdr:col>13</xdr:col>
                    <xdr:colOff>28575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Drop Down 59">
              <controlPr defaultSize="0" autoFill="0" autoLine="0" autoPict="0">
                <anchor moveWithCells="1">
                  <from>
                    <xdr:col>12</xdr:col>
                    <xdr:colOff>28575</xdr:colOff>
                    <xdr:row>61</xdr:row>
                    <xdr:rowOff>200025</xdr:rowOff>
                  </from>
                  <to>
                    <xdr:col>13</xdr:col>
                    <xdr:colOff>28575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Drop Down 60">
              <controlPr defaultSize="0" autoFill="0" autoLine="0" autoPict="0">
                <anchor moveWithCells="1">
                  <from>
                    <xdr:col>9</xdr:col>
                    <xdr:colOff>28575</xdr:colOff>
                    <xdr:row>47</xdr:row>
                    <xdr:rowOff>200025</xdr:rowOff>
                  </from>
                  <to>
                    <xdr:col>10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Drop Down 61">
              <controlPr defaultSize="0" autoFill="0" autoLine="0" autoPict="0">
                <anchor moveWithCells="1">
                  <from>
                    <xdr:col>7</xdr:col>
                    <xdr:colOff>28575</xdr:colOff>
                    <xdr:row>29</xdr:row>
                    <xdr:rowOff>200025</xdr:rowOff>
                  </from>
                  <to>
                    <xdr:col>8</xdr:col>
                    <xdr:colOff>28575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Drop Down 62">
              <controlPr defaultSize="0" autoFill="0" autoLine="0" autoPict="0">
                <anchor moveWithCells="1">
                  <from>
                    <xdr:col>7</xdr:col>
                    <xdr:colOff>28575</xdr:colOff>
                    <xdr:row>32</xdr:row>
                    <xdr:rowOff>485775</xdr:rowOff>
                  </from>
                  <to>
                    <xdr:col>8</xdr:col>
                    <xdr:colOff>9525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Drop Down 63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200025</xdr:rowOff>
                  </from>
                  <to>
                    <xdr:col>8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Spinner 64">
              <controlPr defaultSize="0" autoFill="0" autoLine="0" autoPict="0">
                <anchor moveWithCells="1">
                  <from>
                    <xdr:col>8</xdr:col>
                    <xdr:colOff>85725</xdr:colOff>
                    <xdr:row>12</xdr:row>
                    <xdr:rowOff>28575</xdr:rowOff>
                  </from>
                  <to>
                    <xdr:col>9</xdr:col>
                    <xdr:colOff>238125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Teams</vt:lpstr>
      <vt:lpstr>Women 1999 NCAA Bracket</vt:lpstr>
      <vt:lpstr>CopyRange</vt:lpstr>
      <vt:lpstr>FinalFourRange</vt:lpstr>
      <vt:lpstr>FinalsScore</vt:lpstr>
      <vt:lpstr>FinalsWinner</vt:lpstr>
      <vt:lpstr>GameNumber</vt:lpstr>
      <vt:lpstr>PlayerName</vt:lpstr>
      <vt:lpstr>'Women 1999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Jan Havlíček</cp:lastModifiedBy>
  <cp:lastPrinted>2000-03-16T14:33:52Z</cp:lastPrinted>
  <dcterms:created xsi:type="dcterms:W3CDTF">1999-03-02T14:46:09Z</dcterms:created>
  <dcterms:modified xsi:type="dcterms:W3CDTF">2023-09-17T16:54:45Z</dcterms:modified>
</cp:coreProperties>
</file>