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D38A7B-121C-4226-9CA2-1813E4ABC32C}" xr6:coauthVersionLast="47" xr6:coauthVersionMax="47" xr10:uidLastSave="{00000000-0000-0000-0000-000000000000}"/>
  <bookViews>
    <workbookView xWindow="-120" yWindow="-120" windowWidth="38640" windowHeight="15720"/>
  </bookViews>
  <sheets>
    <sheet name="USG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H9" i="1"/>
  <c r="K9" i="1"/>
  <c r="L9" i="1"/>
  <c r="M9" i="1"/>
  <c r="N9" i="1"/>
  <c r="O9" i="1"/>
  <c r="P9" i="1"/>
  <c r="A10" i="1"/>
  <c r="E10" i="1"/>
  <c r="G10" i="1"/>
  <c r="H10" i="1"/>
  <c r="K10" i="1"/>
  <c r="L10" i="1"/>
  <c r="M10" i="1"/>
  <c r="N10" i="1"/>
  <c r="O10" i="1"/>
  <c r="P10" i="1"/>
  <c r="A11" i="1"/>
  <c r="E11" i="1"/>
  <c r="G11" i="1"/>
  <c r="H11" i="1"/>
  <c r="K11" i="1"/>
  <c r="L11" i="1"/>
  <c r="M11" i="1"/>
  <c r="N11" i="1"/>
  <c r="O11" i="1"/>
  <c r="P11" i="1"/>
  <c r="A12" i="1"/>
  <c r="E12" i="1"/>
  <c r="G12" i="1"/>
  <c r="H12" i="1"/>
  <c r="K12" i="1"/>
  <c r="L12" i="1"/>
  <c r="M12" i="1"/>
  <c r="N12" i="1"/>
  <c r="O12" i="1"/>
  <c r="P12" i="1"/>
  <c r="A13" i="1"/>
  <c r="E13" i="1"/>
  <c r="G13" i="1"/>
  <c r="H13" i="1"/>
  <c r="K13" i="1"/>
  <c r="L13" i="1"/>
  <c r="M13" i="1"/>
  <c r="N13" i="1"/>
  <c r="O13" i="1"/>
  <c r="P13" i="1"/>
  <c r="A14" i="1"/>
  <c r="E14" i="1"/>
  <c r="G14" i="1"/>
  <c r="H14" i="1"/>
  <c r="K14" i="1"/>
  <c r="L14" i="1"/>
  <c r="M14" i="1"/>
  <c r="N14" i="1"/>
  <c r="O14" i="1"/>
  <c r="P14" i="1"/>
  <c r="A15" i="1"/>
  <c r="E15" i="1"/>
  <c r="G15" i="1"/>
  <c r="H15" i="1"/>
  <c r="K15" i="1"/>
  <c r="L15" i="1"/>
  <c r="M15" i="1"/>
  <c r="N15" i="1"/>
  <c r="O15" i="1"/>
  <c r="P15" i="1"/>
  <c r="A16" i="1"/>
  <c r="E16" i="1"/>
  <c r="G16" i="1"/>
  <c r="H16" i="1"/>
  <c r="K16" i="1"/>
  <c r="L16" i="1"/>
  <c r="M16" i="1"/>
  <c r="N16" i="1"/>
  <c r="O16" i="1"/>
  <c r="P16" i="1"/>
  <c r="A17" i="1"/>
  <c r="E17" i="1"/>
  <c r="G17" i="1"/>
  <c r="H17" i="1"/>
  <c r="K17" i="1"/>
  <c r="L17" i="1"/>
  <c r="M17" i="1"/>
  <c r="N17" i="1"/>
  <c r="O17" i="1"/>
  <c r="P17" i="1"/>
  <c r="A18" i="1"/>
  <c r="E18" i="1"/>
  <c r="G18" i="1"/>
  <c r="H18" i="1"/>
  <c r="K18" i="1"/>
  <c r="L18" i="1"/>
  <c r="M18" i="1"/>
  <c r="N18" i="1"/>
  <c r="O18" i="1"/>
  <c r="P18" i="1"/>
  <c r="A19" i="1"/>
  <c r="E19" i="1"/>
  <c r="G19" i="1"/>
  <c r="H19" i="1"/>
  <c r="K19" i="1"/>
  <c r="L19" i="1"/>
  <c r="M19" i="1"/>
  <c r="N19" i="1"/>
  <c r="O19" i="1"/>
  <c r="P19" i="1"/>
  <c r="A20" i="1"/>
  <c r="E20" i="1"/>
  <c r="G20" i="1"/>
  <c r="H20" i="1"/>
  <c r="K20" i="1"/>
  <c r="L20" i="1"/>
  <c r="M20" i="1"/>
  <c r="N20" i="1"/>
  <c r="O20" i="1"/>
  <c r="P20" i="1"/>
  <c r="A21" i="1"/>
  <c r="E21" i="1"/>
  <c r="G21" i="1"/>
  <c r="H21" i="1"/>
  <c r="K21" i="1"/>
  <c r="L21" i="1"/>
  <c r="M21" i="1"/>
  <c r="N21" i="1"/>
  <c r="O21" i="1"/>
  <c r="P21" i="1"/>
  <c r="A22" i="1"/>
  <c r="E22" i="1"/>
  <c r="G22" i="1"/>
  <c r="H22" i="1"/>
  <c r="K22" i="1"/>
  <c r="L22" i="1"/>
  <c r="M22" i="1"/>
  <c r="N22" i="1"/>
  <c r="O22" i="1"/>
  <c r="P22" i="1"/>
  <c r="A23" i="1"/>
  <c r="E23" i="1"/>
  <c r="G23" i="1"/>
  <c r="H23" i="1"/>
  <c r="K23" i="1"/>
  <c r="L23" i="1"/>
  <c r="M23" i="1"/>
  <c r="N23" i="1"/>
  <c r="O23" i="1"/>
  <c r="P23" i="1"/>
  <c r="A24" i="1"/>
  <c r="E24" i="1"/>
  <c r="G24" i="1"/>
  <c r="H24" i="1"/>
  <c r="K24" i="1"/>
  <c r="L24" i="1"/>
  <c r="M24" i="1"/>
  <c r="N24" i="1"/>
  <c r="O24" i="1"/>
  <c r="P24" i="1"/>
  <c r="A25" i="1"/>
  <c r="E25" i="1"/>
  <c r="G25" i="1"/>
  <c r="H25" i="1"/>
  <c r="K25" i="1"/>
  <c r="L25" i="1"/>
  <c r="M25" i="1"/>
  <c r="N25" i="1"/>
  <c r="P25" i="1"/>
  <c r="A26" i="1"/>
  <c r="E26" i="1"/>
  <c r="G26" i="1"/>
  <c r="H26" i="1"/>
  <c r="K26" i="1"/>
  <c r="L26" i="1"/>
  <c r="M26" i="1"/>
  <c r="N26" i="1"/>
  <c r="P26" i="1"/>
  <c r="A27" i="1"/>
  <c r="E27" i="1"/>
  <c r="G27" i="1"/>
  <c r="H27" i="1"/>
  <c r="K27" i="1"/>
  <c r="L27" i="1"/>
  <c r="M27" i="1"/>
  <c r="N27" i="1"/>
  <c r="P27" i="1"/>
  <c r="A28" i="1"/>
  <c r="E28" i="1"/>
  <c r="G28" i="1"/>
  <c r="H28" i="1"/>
  <c r="K28" i="1"/>
  <c r="L28" i="1"/>
  <c r="M28" i="1"/>
  <c r="N28" i="1"/>
  <c r="P28" i="1"/>
  <c r="A29" i="1"/>
  <c r="E29" i="1"/>
  <c r="G29" i="1"/>
  <c r="H29" i="1"/>
  <c r="K29" i="1"/>
  <c r="L29" i="1"/>
  <c r="M29" i="1"/>
  <c r="N29" i="1"/>
  <c r="P29" i="1"/>
  <c r="A30" i="1"/>
  <c r="E30" i="1"/>
  <c r="G30" i="1"/>
  <c r="H30" i="1"/>
  <c r="K30" i="1"/>
  <c r="L30" i="1"/>
  <c r="M30" i="1"/>
  <c r="N30" i="1"/>
  <c r="O30" i="1"/>
  <c r="P30" i="1"/>
  <c r="A31" i="1"/>
  <c r="E31" i="1"/>
  <c r="G31" i="1"/>
  <c r="H31" i="1"/>
  <c r="K31" i="1"/>
  <c r="L31" i="1"/>
  <c r="M31" i="1"/>
  <c r="N31" i="1"/>
  <c r="O31" i="1"/>
  <c r="P31" i="1"/>
  <c r="A32" i="1"/>
  <c r="E32" i="1"/>
  <c r="G32" i="1"/>
  <c r="H32" i="1"/>
  <c r="K32" i="1"/>
  <c r="L32" i="1"/>
  <c r="M32" i="1"/>
  <c r="N32" i="1"/>
  <c r="O32" i="1"/>
  <c r="P32" i="1"/>
  <c r="A33" i="1"/>
  <c r="E33" i="1"/>
  <c r="G33" i="1"/>
  <c r="H33" i="1"/>
  <c r="K33" i="1"/>
  <c r="L33" i="1"/>
  <c r="M33" i="1"/>
  <c r="N33" i="1"/>
  <c r="O33" i="1"/>
  <c r="P33" i="1"/>
  <c r="A34" i="1"/>
  <c r="E34" i="1"/>
  <c r="G34" i="1"/>
  <c r="H34" i="1"/>
  <c r="K34" i="1"/>
  <c r="L34" i="1"/>
  <c r="M34" i="1"/>
  <c r="N34" i="1"/>
  <c r="O34" i="1"/>
  <c r="P34" i="1"/>
  <c r="A35" i="1"/>
  <c r="E35" i="1"/>
  <c r="G35" i="1"/>
  <c r="H35" i="1"/>
  <c r="K35" i="1"/>
  <c r="L35" i="1"/>
  <c r="M35" i="1"/>
  <c r="N35" i="1"/>
  <c r="O35" i="1"/>
  <c r="P35" i="1"/>
  <c r="A36" i="1"/>
  <c r="E36" i="1"/>
  <c r="G36" i="1"/>
  <c r="H36" i="1"/>
  <c r="K36" i="1"/>
  <c r="L36" i="1"/>
  <c r="M36" i="1"/>
  <c r="N36" i="1"/>
  <c r="O36" i="1"/>
  <c r="P36" i="1"/>
  <c r="A37" i="1"/>
  <c r="E37" i="1"/>
  <c r="G37" i="1"/>
  <c r="H37" i="1"/>
  <c r="K37" i="1"/>
  <c r="L37" i="1"/>
  <c r="M37" i="1"/>
  <c r="N37" i="1"/>
  <c r="O37" i="1"/>
  <c r="P37" i="1"/>
  <c r="A38" i="1"/>
  <c r="E38" i="1"/>
  <c r="G38" i="1"/>
  <c r="H38" i="1"/>
  <c r="K38" i="1"/>
  <c r="L38" i="1"/>
  <c r="M38" i="1"/>
  <c r="N38" i="1"/>
  <c r="O38" i="1"/>
  <c r="P38" i="1"/>
  <c r="A39" i="1"/>
  <c r="E39" i="1"/>
  <c r="G39" i="1"/>
  <c r="H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E43" i="1"/>
  <c r="P43" i="1"/>
  <c r="P44" i="1"/>
  <c r="E45" i="1"/>
  <c r="K46" i="1"/>
  <c r="P46" i="1"/>
</calcChain>
</file>

<file path=xl/sharedStrings.xml><?xml version="1.0" encoding="utf-8"?>
<sst xmlns="http://schemas.openxmlformats.org/spreadsheetml/2006/main" count="47" uniqueCount="39">
  <si>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</si>
  <si>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</si>
  <si>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</si>
  <si>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</si>
  <si>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</si>
  <si>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</si>
  <si>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</si>
  <si>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</si>
  <si>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</si>
  <si>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</si>
  <si>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</si>
  <si>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</si>
  <si>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</si>
  <si>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</si>
  <si>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Total</t>
  </si>
  <si>
    <t>TW 30%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</si>
  <si>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</si>
  <si>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</si>
  <si>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</si>
  <si>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</si>
  <si>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</si>
  <si>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</si>
  <si>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</si>
  <si>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</si>
  <si>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Resv Charge, $/mmbtu</t>
  </si>
  <si>
    <t>Resv Charge, $</t>
  </si>
  <si>
    <t>Total Amt due TW, $</t>
  </si>
  <si>
    <t>Notes: "Adj TW Per" is the fuel adjusted price = (TW Per) / 0.95</t>
  </si>
  <si>
    <t>E to E</t>
  </si>
  <si>
    <t>Resv</t>
  </si>
  <si>
    <t>Rate</t>
  </si>
  <si>
    <t>less Resv</t>
  </si>
  <si>
    <t>Perm</t>
  </si>
  <si>
    <t>Commodity Floor</t>
  </si>
  <si>
    <t>Total Cmmdty Floor, $</t>
  </si>
  <si>
    <t>TW/USGT Negotiated Rate Deal</t>
  </si>
  <si>
    <t>CR #27161</t>
  </si>
  <si>
    <t>USGT 70%</t>
  </si>
  <si>
    <t>Commodity Floor of .0245; Can't go below rate of .0245 (ACA reduced by 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</si>
</sst>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mm\ yyyy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0" fontId="3" fillId="2" borderId="1" xfId="0" applyFont="1" applyFill="1" applyBorder="1"/>
    <xf numFmtId="0" fontId="3" fillId="2" borderId="10" xfId="0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6" xfId="0" applyFont="1" applyBorder="1" applyAlignment="1"/>
    <xf numFmtId="0" fontId="3" fillId="0" borderId="16" xfId="0" applyFont="1" applyBorder="1" applyAlignment="1"/>
    <xf numFmtId="0" fontId="3" fillId="0" borderId="16" xfId="0" applyFont="1" applyBorder="1"/>
    <xf numFmtId="169" fontId="3" fillId="0" borderId="16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6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6" xfId="1" applyNumberFormat="1" applyFont="1" applyBorder="1" applyAlignment="1">
      <alignment horizontal="right"/>
    </xf>
    <xf numFmtId="43" fontId="3" fillId="0" borderId="16" xfId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68" fontId="3" fillId="0" borderId="17" xfId="1" applyNumberFormat="1" applyFont="1" applyBorder="1"/>
    <xf numFmtId="168" fontId="3" fillId="0" borderId="11" xfId="1" applyNumberFormat="1" applyFont="1" applyBorder="1"/>
    <xf numFmtId="168" fontId="3" fillId="0" borderId="1" xfId="1" applyNumberFormat="1" applyFont="1" applyBorder="1"/>
    <xf numFmtId="0" fontId="2" fillId="0" borderId="1" xfId="0" applyFont="1" applyBorder="1"/>
    <xf numFmtId="166" fontId="3" fillId="2" borderId="2" xfId="1" applyNumberFormat="1" applyFont="1" applyFill="1" applyBorder="1"/>
    <xf numFmtId="1" fontId="3" fillId="2" borderId="3" xfId="1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right"/>
    </xf>
    <xf numFmtId="167" fontId="3" fillId="0" borderId="0" xfId="0" applyNumberFormat="1" applyFont="1" applyBorder="1"/>
    <xf numFmtId="167" fontId="3" fillId="0" borderId="1" xfId="0" applyNumberFormat="1" applyFont="1" applyBorder="1"/>
    <xf numFmtId="166" fontId="3" fillId="2" borderId="10" xfId="1" applyNumberFormat="1" applyFont="1" applyFill="1" applyBorder="1"/>
    <xf numFmtId="166" fontId="3" fillId="2" borderId="1" xfId="0" applyNumberFormat="1" applyFont="1" applyFill="1" applyBorder="1"/>
    <xf numFmtId="166" fontId="3" fillId="2" borderId="18" xfId="0" applyNumberFormat="1" applyFont="1" applyFill="1" applyBorder="1"/>
    <xf numFmtId="169" fontId="3" fillId="2" borderId="1" xfId="1" applyNumberFormat="1" applyFont="1" applyFill="1" applyBorder="1"/>
    <xf numFmtId="166" fontId="3" fillId="2" borderId="3" xfId="0" applyNumberFormat="1" applyFont="1" applyFill="1" applyBorder="1"/>
    <xf numFmtId="166" fontId="3" fillId="2" borderId="2" xfId="0" applyNumberFormat="1" applyFont="1" applyFill="1" applyBorder="1"/>
    <xf numFmtId="0" fontId="9" fillId="0" borderId="0" xfId="0" applyFont="1" applyAlignment="1"/>
    <xf numFmtId="169" fontId="3" fillId="0" borderId="0" xfId="1" applyNumberFormat="1" applyFont="1" applyAlignment="1">
      <alignment horizontal="center"/>
    </xf>
    <xf numFmtId="168" fontId="3" fillId="0" borderId="16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85" workbookViewId="0"/>
  </sheetViews>
  <sheetFormatPr defaultRowHeight="12.75" x14ac:dyDescent="0.2"/>
  <cols>
    <col min="1" max="1" width="3.7109375" customWidth="1"/>
    <col min="2" max="5" width="7.7109375" customWidth="1"/>
    <col min="6" max="6" width="9.42578125" bestFit="1" customWidth="1"/>
    <col min="7" max="8" width="8.7109375" customWidth="1"/>
    <col min="9" max="10" width="7.7109375" customWidth="1"/>
    <col min="11" max="11" width="9.7109375" customWidth="1"/>
    <col min="12" max="12" width="10.7109375" customWidth="1"/>
    <col min="13" max="14" width="8.7109375" customWidth="1"/>
    <col min="15" max="15" width="9.42578125" bestFit="1" customWidth="1"/>
    <col min="16" max="16" width="11.5703125" bestFit="1" customWidth="1"/>
    <col min="18" max="18" width="9.42578125" bestFit="1" customWidth="1"/>
    <col min="19" max="19" width="10.85546875" customWidth="1"/>
    <col min="20" max="20" width="11.42578125" customWidth="1"/>
    <col min="21" max="21" width="11.28515625" customWidth="1"/>
    <col min="23" max="23" width="11.28515625" customWidth="1"/>
  </cols>
  <sheetData>
    <row r="1" spans="1:17" ht="12" customHeight="1" x14ac:dyDescent="0.2">
      <c r="A1" s="1"/>
      <c r="B1" s="99">
        <v>37196</v>
      </c>
      <c r="C1" s="99"/>
      <c r="D1" s="2"/>
      <c r="Q1" s="2"/>
    </row>
    <row r="2" spans="1:17" ht="12" customHeight="1" x14ac:dyDescent="0.2">
      <c r="A2" s="1"/>
      <c r="B2" s="3" t="s">
        <v>35</v>
      </c>
      <c r="C2" s="4"/>
      <c r="D2" s="2"/>
      <c r="Q2" s="2"/>
    </row>
    <row r="3" spans="1:17" ht="12" customHeight="1" x14ac:dyDescent="0.2">
      <c r="A3" s="1"/>
      <c r="B3" s="3" t="s">
        <v>0</v>
      </c>
      <c r="D3" s="2"/>
      <c r="Q3" s="2"/>
    </row>
    <row r="4" spans="1:17" ht="12" customHeight="1" thickBot="1" x14ac:dyDescent="0.25">
      <c r="A4" s="1"/>
      <c r="B4" s="78" t="s">
        <v>36</v>
      </c>
      <c r="C4" s="5"/>
      <c r="D4" s="6"/>
      <c r="E4" s="5"/>
      <c r="F4" s="6"/>
      <c r="G4" s="6"/>
      <c r="H4" s="6"/>
      <c r="I4" s="6"/>
      <c r="J4" s="6"/>
      <c r="K4" s="6"/>
      <c r="L4" s="7"/>
      <c r="M4" s="6"/>
      <c r="N4" s="6"/>
      <c r="O4" s="6"/>
      <c r="P4" s="6"/>
      <c r="Q4" s="2"/>
    </row>
    <row r="5" spans="1:17" x14ac:dyDescent="0.2">
      <c r="A5" s="8"/>
      <c r="B5" s="94" t="s">
        <v>1</v>
      </c>
      <c r="C5" s="95"/>
      <c r="D5" s="95"/>
      <c r="E5" s="95"/>
      <c r="F5" s="73" t="s">
        <v>4</v>
      </c>
      <c r="G5" s="100" t="s">
        <v>2</v>
      </c>
      <c r="H5" s="101"/>
      <c r="I5" s="9"/>
      <c r="J5" s="7"/>
      <c r="K5" s="2"/>
      <c r="L5" s="10"/>
      <c r="M5" s="2"/>
      <c r="N5" s="2"/>
      <c r="O5" s="11"/>
      <c r="P5" s="12"/>
      <c r="Q5" s="2"/>
    </row>
    <row r="6" spans="1:17" x14ac:dyDescent="0.2">
      <c r="A6" s="8"/>
      <c r="B6" s="13"/>
      <c r="C6" s="14"/>
      <c r="D6" s="14"/>
      <c r="E6" s="14" t="s">
        <v>3</v>
      </c>
      <c r="F6" s="73" t="s">
        <v>28</v>
      </c>
      <c r="G6" s="100" t="s">
        <v>31</v>
      </c>
      <c r="H6" s="101"/>
      <c r="I6" s="94" t="s">
        <v>5</v>
      </c>
      <c r="J6" s="95"/>
      <c r="K6" s="96"/>
      <c r="L6" s="2"/>
      <c r="M6" s="2"/>
      <c r="N6" s="2"/>
      <c r="O6" s="16"/>
      <c r="P6" s="17"/>
      <c r="Q6" s="2"/>
    </row>
    <row r="7" spans="1:17" x14ac:dyDescent="0.2">
      <c r="A7" s="8"/>
      <c r="B7" s="18"/>
      <c r="C7" s="15"/>
      <c r="D7" s="14" t="s">
        <v>6</v>
      </c>
      <c r="E7" s="14" t="s">
        <v>7</v>
      </c>
      <c r="F7" s="73" t="s">
        <v>29</v>
      </c>
      <c r="G7" s="97" t="s">
        <v>8</v>
      </c>
      <c r="H7" s="96"/>
      <c r="I7" s="19" t="s">
        <v>9</v>
      </c>
      <c r="J7" s="20" t="s">
        <v>10</v>
      </c>
      <c r="K7" s="2"/>
      <c r="L7" s="94" t="s">
        <v>11</v>
      </c>
      <c r="M7" s="95"/>
      <c r="N7" s="98"/>
      <c r="O7" s="97" t="s">
        <v>12</v>
      </c>
      <c r="P7" s="96"/>
      <c r="Q7" s="2"/>
    </row>
    <row r="8" spans="1:17" ht="13.5" thickBot="1" x14ac:dyDescent="0.25">
      <c r="A8" s="21" t="s">
        <v>13</v>
      </c>
      <c r="B8" s="22" t="s">
        <v>9</v>
      </c>
      <c r="C8" s="23" t="s">
        <v>10</v>
      </c>
      <c r="D8" s="72" t="s">
        <v>32</v>
      </c>
      <c r="E8" s="72" t="s">
        <v>32</v>
      </c>
      <c r="F8" s="74" t="s">
        <v>30</v>
      </c>
      <c r="G8" s="24" t="s">
        <v>9</v>
      </c>
      <c r="H8" s="23" t="s">
        <v>10</v>
      </c>
      <c r="I8" s="22">
        <v>56698</v>
      </c>
      <c r="J8" s="23">
        <v>10487</v>
      </c>
      <c r="K8" s="25" t="s">
        <v>14</v>
      </c>
      <c r="L8" s="22" t="s">
        <v>9</v>
      </c>
      <c r="M8" s="23" t="s">
        <v>10</v>
      </c>
      <c r="N8" s="23" t="s">
        <v>14</v>
      </c>
      <c r="O8" s="24" t="s">
        <v>37</v>
      </c>
      <c r="P8" s="26" t="s">
        <v>15</v>
      </c>
      <c r="Q8" s="2"/>
    </row>
    <row r="9" spans="1:17" ht="12" customHeight="1" x14ac:dyDescent="0.2">
      <c r="A9" s="8">
        <v>1</v>
      </c>
      <c r="B9" s="88">
        <v>3.0350000000000001</v>
      </c>
      <c r="C9" s="27">
        <v>3.085</v>
      </c>
      <c r="D9" s="28">
        <v>2.8250000000000002</v>
      </c>
      <c r="E9" s="82">
        <f t="shared" ref="E9:E39" si="0">ROUND(D9/0.95,4)</f>
        <v>2.9737</v>
      </c>
      <c r="F9" s="29">
        <v>2.5000000000000001E-2</v>
      </c>
      <c r="G9" s="30">
        <f t="shared" ref="G9:G39" si="1">+B9-(E9+F9)</f>
        <v>3.6300000000000221E-2</v>
      </c>
      <c r="H9" s="31">
        <f>+C9-(E9+F9)</f>
        <v>8.6300000000000043E-2</v>
      </c>
      <c r="I9" s="80">
        <v>0</v>
      </c>
      <c r="J9" s="81">
        <v>0</v>
      </c>
      <c r="K9" s="37">
        <f t="shared" ref="K9:K39" si="2">I9+J9</f>
        <v>0</v>
      </c>
      <c r="L9" s="32">
        <f t="shared" ref="L9:L39" si="3">ROUND(I9*G9,2)</f>
        <v>0</v>
      </c>
      <c r="M9" s="33">
        <f t="shared" ref="M9:M39" si="4">ROUND(H9*J9,2)</f>
        <v>0</v>
      </c>
      <c r="N9" s="33">
        <f t="shared" ref="N9:N39" si="5">+M9+L9</f>
        <v>0</v>
      </c>
      <c r="O9" s="34">
        <f t="shared" ref="O9:O39" si="6">ROUND(N9*0.7,2)</f>
        <v>0</v>
      </c>
      <c r="P9" s="35">
        <f t="shared" ref="P9:P39" si="7">ROUND(N9*0.3,2)</f>
        <v>0</v>
      </c>
      <c r="Q9" s="2"/>
    </row>
    <row r="10" spans="1:17" ht="12" customHeight="1" x14ac:dyDescent="0.2">
      <c r="A10" s="8">
        <f t="shared" ref="A10:A39" si="8">+A9+1</f>
        <v>2</v>
      </c>
      <c r="B10" s="89">
        <v>2.855</v>
      </c>
      <c r="C10" s="27">
        <v>2.9550000000000001</v>
      </c>
      <c r="D10" s="28">
        <v>2.78</v>
      </c>
      <c r="E10" s="82">
        <f t="shared" si="0"/>
        <v>2.9262999999999999</v>
      </c>
      <c r="F10" s="29">
        <v>2.5000000000000001E-2</v>
      </c>
      <c r="G10" s="30">
        <f t="shared" si="1"/>
        <v>-9.629999999999983E-2</v>
      </c>
      <c r="H10" s="31">
        <f t="shared" ref="H10:H39" si="9">+C10-(E10+F10)</f>
        <v>3.7000000000002586E-3</v>
      </c>
      <c r="I10" s="36">
        <v>0</v>
      </c>
      <c r="J10" s="37">
        <v>0</v>
      </c>
      <c r="K10" s="37">
        <f t="shared" si="2"/>
        <v>0</v>
      </c>
      <c r="L10" s="32">
        <f t="shared" si="3"/>
        <v>0</v>
      </c>
      <c r="M10" s="33">
        <f t="shared" si="4"/>
        <v>0</v>
      </c>
      <c r="N10" s="33">
        <f t="shared" si="5"/>
        <v>0</v>
      </c>
      <c r="O10" s="34">
        <f t="shared" si="6"/>
        <v>0</v>
      </c>
      <c r="P10" s="35">
        <f t="shared" si="7"/>
        <v>0</v>
      </c>
      <c r="Q10" s="2"/>
    </row>
    <row r="11" spans="1:17" ht="12" customHeight="1" x14ac:dyDescent="0.2">
      <c r="A11" s="38">
        <f t="shared" si="8"/>
        <v>3</v>
      </c>
      <c r="B11" s="89">
        <v>2.5099999999999998</v>
      </c>
      <c r="C11" s="27">
        <v>2.605</v>
      </c>
      <c r="D11" s="28">
        <v>2.54</v>
      </c>
      <c r="E11" s="82">
        <f t="shared" si="0"/>
        <v>2.6737000000000002</v>
      </c>
      <c r="F11" s="29">
        <v>2.5000000000000001E-2</v>
      </c>
      <c r="G11" s="30">
        <f t="shared" si="1"/>
        <v>-0.18870000000000031</v>
      </c>
      <c r="H11" s="31">
        <f t="shared" si="9"/>
        <v>-9.3700000000000117E-2</v>
      </c>
      <c r="I11" s="36">
        <v>0</v>
      </c>
      <c r="J11" s="37">
        <v>0</v>
      </c>
      <c r="K11" s="37">
        <f t="shared" si="2"/>
        <v>0</v>
      </c>
      <c r="L11" s="32">
        <f t="shared" si="3"/>
        <v>0</v>
      </c>
      <c r="M11" s="33">
        <f t="shared" si="4"/>
        <v>0</v>
      </c>
      <c r="N11" s="33">
        <f t="shared" si="5"/>
        <v>0</v>
      </c>
      <c r="O11" s="34">
        <f t="shared" si="6"/>
        <v>0</v>
      </c>
      <c r="P11" s="35">
        <f t="shared" si="7"/>
        <v>0</v>
      </c>
      <c r="Q11" s="2"/>
    </row>
    <row r="12" spans="1:17" ht="12" customHeight="1" x14ac:dyDescent="0.2">
      <c r="A12" s="8">
        <f t="shared" si="8"/>
        <v>4</v>
      </c>
      <c r="B12" s="89">
        <v>2.5099999999999998</v>
      </c>
      <c r="C12" s="27">
        <v>2.605</v>
      </c>
      <c r="D12" s="28">
        <v>2.54</v>
      </c>
      <c r="E12" s="82">
        <f t="shared" si="0"/>
        <v>2.6737000000000002</v>
      </c>
      <c r="F12" s="29">
        <v>2.5000000000000001E-2</v>
      </c>
      <c r="G12" s="30">
        <f t="shared" si="1"/>
        <v>-0.18870000000000031</v>
      </c>
      <c r="H12" s="31">
        <f t="shared" si="9"/>
        <v>-9.3700000000000117E-2</v>
      </c>
      <c r="I12" s="36">
        <v>0</v>
      </c>
      <c r="J12" s="37">
        <v>0</v>
      </c>
      <c r="K12" s="37">
        <f t="shared" si="2"/>
        <v>0</v>
      </c>
      <c r="L12" s="32">
        <f t="shared" si="3"/>
        <v>0</v>
      </c>
      <c r="M12" s="33">
        <f t="shared" si="4"/>
        <v>0</v>
      </c>
      <c r="N12" s="33">
        <f t="shared" si="5"/>
        <v>0</v>
      </c>
      <c r="O12" s="34">
        <f t="shared" si="6"/>
        <v>0</v>
      </c>
      <c r="P12" s="35">
        <f t="shared" si="7"/>
        <v>0</v>
      </c>
      <c r="Q12" s="2"/>
    </row>
    <row r="13" spans="1:17" ht="12" customHeight="1" x14ac:dyDescent="0.2">
      <c r="A13" s="8">
        <f t="shared" si="8"/>
        <v>5</v>
      </c>
      <c r="B13" s="89">
        <v>2.5099999999999998</v>
      </c>
      <c r="C13" s="27">
        <v>2.605</v>
      </c>
      <c r="D13" s="28">
        <v>2.54</v>
      </c>
      <c r="E13" s="82">
        <f t="shared" si="0"/>
        <v>2.6737000000000002</v>
      </c>
      <c r="F13" s="29">
        <v>2.5000000000000001E-2</v>
      </c>
      <c r="G13" s="30">
        <f t="shared" si="1"/>
        <v>-0.18870000000000031</v>
      </c>
      <c r="H13" s="31">
        <f t="shared" si="9"/>
        <v>-9.3700000000000117E-2</v>
      </c>
      <c r="I13" s="36">
        <v>0</v>
      </c>
      <c r="J13" s="37">
        <v>0</v>
      </c>
      <c r="K13" s="37">
        <f t="shared" si="2"/>
        <v>0</v>
      </c>
      <c r="L13" s="32">
        <f t="shared" si="3"/>
        <v>0</v>
      </c>
      <c r="M13" s="33">
        <f t="shared" si="4"/>
        <v>0</v>
      </c>
      <c r="N13" s="33">
        <f t="shared" si="5"/>
        <v>0</v>
      </c>
      <c r="O13" s="34">
        <f t="shared" si="6"/>
        <v>0</v>
      </c>
      <c r="P13" s="35">
        <f t="shared" si="7"/>
        <v>0</v>
      </c>
      <c r="Q13" s="2"/>
    </row>
    <row r="14" spans="1:17" ht="12" customHeight="1" x14ac:dyDescent="0.2">
      <c r="A14" s="8">
        <f t="shared" si="8"/>
        <v>6</v>
      </c>
      <c r="B14" s="89">
        <v>2.6150000000000002</v>
      </c>
      <c r="C14" s="27">
        <v>2.73</v>
      </c>
      <c r="D14" s="28">
        <v>2.57</v>
      </c>
      <c r="E14" s="82">
        <f t="shared" si="0"/>
        <v>2.7052999999999998</v>
      </c>
      <c r="F14" s="29">
        <v>2.5000000000000001E-2</v>
      </c>
      <c r="G14" s="30">
        <f t="shared" si="1"/>
        <v>-0.11529999999999951</v>
      </c>
      <c r="H14" s="31">
        <f t="shared" si="9"/>
        <v>-2.9999999999974492E-4</v>
      </c>
      <c r="I14" s="36">
        <v>0</v>
      </c>
      <c r="J14" s="37">
        <v>0</v>
      </c>
      <c r="K14" s="37">
        <f t="shared" si="2"/>
        <v>0</v>
      </c>
      <c r="L14" s="32">
        <f t="shared" si="3"/>
        <v>0</v>
      </c>
      <c r="M14" s="33">
        <f t="shared" si="4"/>
        <v>0</v>
      </c>
      <c r="N14" s="33">
        <f t="shared" si="5"/>
        <v>0</v>
      </c>
      <c r="O14" s="34">
        <f t="shared" si="6"/>
        <v>0</v>
      </c>
      <c r="P14" s="35">
        <f t="shared" si="7"/>
        <v>0</v>
      </c>
      <c r="Q14" s="2"/>
    </row>
    <row r="15" spans="1:17" ht="12" customHeight="1" x14ac:dyDescent="0.2">
      <c r="A15" s="8">
        <f t="shared" si="8"/>
        <v>7</v>
      </c>
      <c r="B15" s="89">
        <v>2.605</v>
      </c>
      <c r="C15" s="27">
        <v>2.65</v>
      </c>
      <c r="D15" s="28">
        <v>2.4750000000000001</v>
      </c>
      <c r="E15" s="82">
        <f t="shared" si="0"/>
        <v>2.6053000000000002</v>
      </c>
      <c r="F15" s="29">
        <v>2.5000000000000001E-2</v>
      </c>
      <c r="G15" s="30">
        <f t="shared" si="1"/>
        <v>-2.53000000000001E-2</v>
      </c>
      <c r="H15" s="31">
        <f t="shared" si="9"/>
        <v>1.9699999999999829E-2</v>
      </c>
      <c r="I15" s="36">
        <v>0</v>
      </c>
      <c r="J15" s="37">
        <v>0</v>
      </c>
      <c r="K15" s="37">
        <f t="shared" si="2"/>
        <v>0</v>
      </c>
      <c r="L15" s="32">
        <f t="shared" si="3"/>
        <v>0</v>
      </c>
      <c r="M15" s="33">
        <f t="shared" si="4"/>
        <v>0</v>
      </c>
      <c r="N15" s="33">
        <f t="shared" si="5"/>
        <v>0</v>
      </c>
      <c r="O15" s="34">
        <f t="shared" si="6"/>
        <v>0</v>
      </c>
      <c r="P15" s="35">
        <f t="shared" si="7"/>
        <v>0</v>
      </c>
      <c r="Q15" s="2"/>
    </row>
    <row r="16" spans="1:17" ht="12" customHeight="1" x14ac:dyDescent="0.2">
      <c r="A16" s="8">
        <f t="shared" si="8"/>
        <v>8</v>
      </c>
      <c r="B16" s="89">
        <v>2.5950000000000002</v>
      </c>
      <c r="C16" s="27">
        <v>2.62</v>
      </c>
      <c r="D16" s="28">
        <v>2.4249999999999998</v>
      </c>
      <c r="E16" s="82">
        <f t="shared" si="0"/>
        <v>2.5526</v>
      </c>
      <c r="F16" s="29">
        <v>2.5000000000000001E-2</v>
      </c>
      <c r="G16" s="30">
        <f t="shared" si="1"/>
        <v>1.7400000000000304E-2</v>
      </c>
      <c r="H16" s="31">
        <f t="shared" si="9"/>
        <v>4.2400000000000215E-2</v>
      </c>
      <c r="I16" s="36">
        <v>0</v>
      </c>
      <c r="J16" s="37">
        <v>0</v>
      </c>
      <c r="K16" s="37">
        <f t="shared" si="2"/>
        <v>0</v>
      </c>
      <c r="L16" s="32">
        <f t="shared" si="3"/>
        <v>0</v>
      </c>
      <c r="M16" s="33">
        <f t="shared" si="4"/>
        <v>0</v>
      </c>
      <c r="N16" s="33">
        <f t="shared" si="5"/>
        <v>0</v>
      </c>
      <c r="O16" s="34">
        <f t="shared" si="6"/>
        <v>0</v>
      </c>
      <c r="P16" s="35">
        <f t="shared" si="7"/>
        <v>0</v>
      </c>
      <c r="Q16" s="2"/>
    </row>
    <row r="17" spans="1:17" ht="12" customHeight="1" x14ac:dyDescent="0.2">
      <c r="A17" s="8">
        <f t="shared" si="8"/>
        <v>9</v>
      </c>
      <c r="B17" s="89">
        <v>2.4649999999999999</v>
      </c>
      <c r="C17" s="27">
        <v>2.5750000000000002</v>
      </c>
      <c r="D17" s="28">
        <v>2.41</v>
      </c>
      <c r="E17" s="82">
        <f t="shared" si="0"/>
        <v>2.5367999999999999</v>
      </c>
      <c r="F17" s="29">
        <v>2.5000000000000001E-2</v>
      </c>
      <c r="G17" s="30">
        <f t="shared" si="1"/>
        <v>-9.6799999999999997E-2</v>
      </c>
      <c r="H17" s="31">
        <f t="shared" si="9"/>
        <v>1.3200000000000323E-2</v>
      </c>
      <c r="I17" s="36">
        <v>0</v>
      </c>
      <c r="J17" s="37">
        <v>0</v>
      </c>
      <c r="K17" s="37">
        <f t="shared" si="2"/>
        <v>0</v>
      </c>
      <c r="L17" s="32">
        <f t="shared" si="3"/>
        <v>0</v>
      </c>
      <c r="M17" s="33">
        <f t="shared" si="4"/>
        <v>0</v>
      </c>
      <c r="N17" s="33">
        <f t="shared" si="5"/>
        <v>0</v>
      </c>
      <c r="O17" s="34">
        <f t="shared" si="6"/>
        <v>0</v>
      </c>
      <c r="P17" s="35">
        <f t="shared" si="7"/>
        <v>0</v>
      </c>
      <c r="Q17" s="2"/>
    </row>
    <row r="18" spans="1:17" ht="12" customHeight="1" x14ac:dyDescent="0.2">
      <c r="A18" s="8">
        <f t="shared" si="8"/>
        <v>10</v>
      </c>
      <c r="B18" s="89">
        <v>2.33</v>
      </c>
      <c r="C18" s="27">
        <v>2.4049999999999998</v>
      </c>
      <c r="D18" s="28">
        <v>2.1850000000000001</v>
      </c>
      <c r="E18" s="82">
        <f t="shared" si="0"/>
        <v>2.2999999999999998</v>
      </c>
      <c r="F18" s="29">
        <v>2.5000000000000001E-2</v>
      </c>
      <c r="G18" s="30">
        <f t="shared" si="1"/>
        <v>5.0000000000003375E-3</v>
      </c>
      <c r="H18" s="31">
        <f t="shared" si="9"/>
        <v>8.0000000000000071E-2</v>
      </c>
      <c r="I18" s="36">
        <v>0</v>
      </c>
      <c r="J18" s="37">
        <v>0</v>
      </c>
      <c r="K18" s="37">
        <f t="shared" si="2"/>
        <v>0</v>
      </c>
      <c r="L18" s="32">
        <f t="shared" si="3"/>
        <v>0</v>
      </c>
      <c r="M18" s="33">
        <f t="shared" si="4"/>
        <v>0</v>
      </c>
      <c r="N18" s="33">
        <f t="shared" si="5"/>
        <v>0</v>
      </c>
      <c r="O18" s="34">
        <f t="shared" si="6"/>
        <v>0</v>
      </c>
      <c r="P18" s="35">
        <f t="shared" si="7"/>
        <v>0</v>
      </c>
      <c r="Q18" s="2"/>
    </row>
    <row r="19" spans="1:17" ht="12" customHeight="1" x14ac:dyDescent="0.2">
      <c r="A19" s="8">
        <f t="shared" si="8"/>
        <v>11</v>
      </c>
      <c r="B19" s="89">
        <v>2.33</v>
      </c>
      <c r="C19" s="27">
        <v>2.4049999999999998</v>
      </c>
      <c r="D19" s="28">
        <v>2.1850000000000001</v>
      </c>
      <c r="E19" s="82">
        <f t="shared" si="0"/>
        <v>2.2999999999999998</v>
      </c>
      <c r="F19" s="29">
        <v>2.5000000000000001E-2</v>
      </c>
      <c r="G19" s="30">
        <f t="shared" si="1"/>
        <v>5.0000000000003375E-3</v>
      </c>
      <c r="H19" s="31">
        <f t="shared" si="9"/>
        <v>8.0000000000000071E-2</v>
      </c>
      <c r="I19" s="36">
        <v>0</v>
      </c>
      <c r="J19" s="37">
        <v>0</v>
      </c>
      <c r="K19" s="37">
        <f t="shared" si="2"/>
        <v>0</v>
      </c>
      <c r="L19" s="32">
        <f t="shared" si="3"/>
        <v>0</v>
      </c>
      <c r="M19" s="33">
        <f t="shared" si="4"/>
        <v>0</v>
      </c>
      <c r="N19" s="33">
        <f t="shared" si="5"/>
        <v>0</v>
      </c>
      <c r="O19" s="34">
        <f t="shared" si="6"/>
        <v>0</v>
      </c>
      <c r="P19" s="35">
        <f t="shared" si="7"/>
        <v>0</v>
      </c>
      <c r="Q19" s="2"/>
    </row>
    <row r="20" spans="1:17" ht="12" customHeight="1" x14ac:dyDescent="0.2">
      <c r="A20" s="8">
        <f t="shared" si="8"/>
        <v>12</v>
      </c>
      <c r="B20" s="89">
        <v>2.33</v>
      </c>
      <c r="C20" s="27">
        <v>2.4049999999999998</v>
      </c>
      <c r="D20" s="28">
        <v>2.1850000000000001</v>
      </c>
      <c r="E20" s="82">
        <f t="shared" si="0"/>
        <v>2.2999999999999998</v>
      </c>
      <c r="F20" s="29">
        <v>2.5000000000000001E-2</v>
      </c>
      <c r="G20" s="30">
        <f t="shared" si="1"/>
        <v>5.0000000000003375E-3</v>
      </c>
      <c r="H20" s="31">
        <f t="shared" si="9"/>
        <v>8.0000000000000071E-2</v>
      </c>
      <c r="I20" s="36">
        <v>0</v>
      </c>
      <c r="J20" s="37">
        <v>0</v>
      </c>
      <c r="K20" s="37">
        <f t="shared" si="2"/>
        <v>0</v>
      </c>
      <c r="L20" s="32">
        <f t="shared" si="3"/>
        <v>0</v>
      </c>
      <c r="M20" s="33">
        <f t="shared" si="4"/>
        <v>0</v>
      </c>
      <c r="N20" s="33">
        <f t="shared" si="5"/>
        <v>0</v>
      </c>
      <c r="O20" s="34">
        <f t="shared" si="6"/>
        <v>0</v>
      </c>
      <c r="P20" s="35">
        <f t="shared" si="7"/>
        <v>0</v>
      </c>
      <c r="Q20" s="2"/>
    </row>
    <row r="21" spans="1:17" ht="12" customHeight="1" x14ac:dyDescent="0.2">
      <c r="A21" s="8">
        <f t="shared" si="8"/>
        <v>13</v>
      </c>
      <c r="B21" s="89">
        <v>2.11</v>
      </c>
      <c r="C21" s="27">
        <v>2.25</v>
      </c>
      <c r="D21" s="28">
        <v>2.08</v>
      </c>
      <c r="E21" s="82">
        <f t="shared" si="0"/>
        <v>2.1894999999999998</v>
      </c>
      <c r="F21" s="29">
        <v>2.5000000000000001E-2</v>
      </c>
      <c r="G21" s="30">
        <f t="shared" si="1"/>
        <v>-0.10449999999999982</v>
      </c>
      <c r="H21" s="31">
        <f t="shared" si="9"/>
        <v>3.5500000000000309E-2</v>
      </c>
      <c r="I21" s="36">
        <v>0</v>
      </c>
      <c r="J21" s="37">
        <v>0</v>
      </c>
      <c r="K21" s="37">
        <f t="shared" si="2"/>
        <v>0</v>
      </c>
      <c r="L21" s="32">
        <f t="shared" si="3"/>
        <v>0</v>
      </c>
      <c r="M21" s="33">
        <f t="shared" si="4"/>
        <v>0</v>
      </c>
      <c r="N21" s="33">
        <f t="shared" si="5"/>
        <v>0</v>
      </c>
      <c r="O21" s="34">
        <f t="shared" si="6"/>
        <v>0</v>
      </c>
      <c r="P21" s="35">
        <f t="shared" si="7"/>
        <v>0</v>
      </c>
      <c r="Q21" s="2"/>
    </row>
    <row r="22" spans="1:17" ht="12" customHeight="1" x14ac:dyDescent="0.2">
      <c r="A22" s="8">
        <f t="shared" si="8"/>
        <v>14</v>
      </c>
      <c r="B22" s="79">
        <v>1.9750000000000001</v>
      </c>
      <c r="C22" s="27">
        <v>2.1949999999999998</v>
      </c>
      <c r="D22" s="28">
        <v>2.0299999999999998</v>
      </c>
      <c r="E22" s="82">
        <f t="shared" si="0"/>
        <v>2.1368</v>
      </c>
      <c r="F22" s="29">
        <v>2.5000000000000001E-2</v>
      </c>
      <c r="G22" s="30">
        <f t="shared" si="1"/>
        <v>-0.18679999999999986</v>
      </c>
      <c r="H22" s="31">
        <f t="shared" si="9"/>
        <v>3.3199999999999896E-2</v>
      </c>
      <c r="I22" s="36">
        <v>0</v>
      </c>
      <c r="J22" s="37">
        <v>0</v>
      </c>
      <c r="K22" s="37">
        <f t="shared" si="2"/>
        <v>0</v>
      </c>
      <c r="L22" s="32">
        <f t="shared" si="3"/>
        <v>0</v>
      </c>
      <c r="M22" s="33">
        <f t="shared" si="4"/>
        <v>0</v>
      </c>
      <c r="N22" s="33">
        <f t="shared" si="5"/>
        <v>0</v>
      </c>
      <c r="O22" s="34">
        <f t="shared" si="6"/>
        <v>0</v>
      </c>
      <c r="P22" s="35">
        <f t="shared" si="7"/>
        <v>0</v>
      </c>
      <c r="Q22" s="2"/>
    </row>
    <row r="23" spans="1:17" ht="12" customHeight="1" x14ac:dyDescent="0.2">
      <c r="A23" s="8">
        <f t="shared" si="8"/>
        <v>15</v>
      </c>
      <c r="B23" s="79">
        <v>2.0699999999999998</v>
      </c>
      <c r="C23" s="27">
        <v>2.1800000000000002</v>
      </c>
      <c r="D23" s="28">
        <v>2.0049999999999999</v>
      </c>
      <c r="E23" s="82">
        <f t="shared" si="0"/>
        <v>2.1105</v>
      </c>
      <c r="F23" s="29">
        <v>2.5000000000000001E-2</v>
      </c>
      <c r="G23" s="30">
        <f t="shared" si="1"/>
        <v>-6.5500000000000114E-2</v>
      </c>
      <c r="H23" s="31">
        <f t="shared" si="9"/>
        <v>4.4500000000000206E-2</v>
      </c>
      <c r="I23" s="36">
        <v>0</v>
      </c>
      <c r="J23" s="37">
        <v>0</v>
      </c>
      <c r="K23" s="37">
        <f t="shared" si="2"/>
        <v>0</v>
      </c>
      <c r="L23" s="32">
        <f t="shared" si="3"/>
        <v>0</v>
      </c>
      <c r="M23" s="33">
        <f t="shared" si="4"/>
        <v>0</v>
      </c>
      <c r="N23" s="33">
        <f t="shared" si="5"/>
        <v>0</v>
      </c>
      <c r="O23" s="34">
        <f t="shared" si="6"/>
        <v>0</v>
      </c>
      <c r="P23" s="35">
        <f t="shared" si="7"/>
        <v>0</v>
      </c>
      <c r="Q23" s="2"/>
    </row>
    <row r="24" spans="1:17" ht="12" customHeight="1" x14ac:dyDescent="0.2">
      <c r="A24" s="8">
        <f t="shared" si="8"/>
        <v>16</v>
      </c>
      <c r="B24" s="79">
        <v>1.855</v>
      </c>
      <c r="C24" s="27">
        <v>1.94</v>
      </c>
      <c r="D24" s="28">
        <v>1.71</v>
      </c>
      <c r="E24" s="82">
        <f t="shared" si="0"/>
        <v>1.8</v>
      </c>
      <c r="F24" s="29">
        <v>2.5000000000000001E-2</v>
      </c>
      <c r="G24" s="30">
        <f t="shared" si="1"/>
        <v>3.0000000000000027E-2</v>
      </c>
      <c r="H24" s="31">
        <f t="shared" si="9"/>
        <v>0.11499999999999999</v>
      </c>
      <c r="I24" s="36">
        <v>0</v>
      </c>
      <c r="J24" s="37">
        <v>0</v>
      </c>
      <c r="K24" s="37">
        <f t="shared" si="2"/>
        <v>0</v>
      </c>
      <c r="L24" s="32">
        <f t="shared" si="3"/>
        <v>0</v>
      </c>
      <c r="M24" s="33">
        <f t="shared" si="4"/>
        <v>0</v>
      </c>
      <c r="N24" s="33">
        <f t="shared" si="5"/>
        <v>0</v>
      </c>
      <c r="O24" s="34">
        <f t="shared" si="6"/>
        <v>0</v>
      </c>
      <c r="P24" s="35">
        <f t="shared" si="7"/>
        <v>0</v>
      </c>
      <c r="Q24" s="2"/>
    </row>
    <row r="25" spans="1:17" ht="12" customHeight="1" x14ac:dyDescent="0.2">
      <c r="A25" s="8">
        <f t="shared" si="8"/>
        <v>17</v>
      </c>
      <c r="B25" s="79">
        <v>1.335</v>
      </c>
      <c r="C25" s="27">
        <v>1.4</v>
      </c>
      <c r="D25" s="28">
        <v>1.2649999999999999</v>
      </c>
      <c r="E25" s="82">
        <f t="shared" si="0"/>
        <v>1.3315999999999999</v>
      </c>
      <c r="F25" s="29">
        <v>2.5000000000000001E-2</v>
      </c>
      <c r="G25" s="30">
        <f t="shared" si="1"/>
        <v>-2.1599999999999842E-2</v>
      </c>
      <c r="H25" s="31">
        <f t="shared" si="9"/>
        <v>4.3400000000000105E-2</v>
      </c>
      <c r="I25" s="36">
        <v>0</v>
      </c>
      <c r="J25" s="37">
        <v>360</v>
      </c>
      <c r="K25" s="37">
        <f t="shared" si="2"/>
        <v>360</v>
      </c>
      <c r="L25" s="32">
        <f t="shared" si="3"/>
        <v>0</v>
      </c>
      <c r="M25" s="33">
        <f t="shared" si="4"/>
        <v>15.62</v>
      </c>
      <c r="N25" s="33">
        <f t="shared" si="5"/>
        <v>15.62</v>
      </c>
      <c r="O25" s="34">
        <v>0</v>
      </c>
      <c r="P25" s="35">
        <f>K25*0.0245</f>
        <v>8.82</v>
      </c>
      <c r="Q25" s="2"/>
    </row>
    <row r="26" spans="1:17" ht="12" customHeight="1" x14ac:dyDescent="0.2">
      <c r="A26" s="8">
        <f t="shared" si="8"/>
        <v>18</v>
      </c>
      <c r="B26" s="79">
        <v>1.335</v>
      </c>
      <c r="C26" s="27">
        <v>1.4</v>
      </c>
      <c r="D26" s="28">
        <v>1.2649999999999999</v>
      </c>
      <c r="E26" s="82">
        <f t="shared" si="0"/>
        <v>1.3315999999999999</v>
      </c>
      <c r="F26" s="29">
        <v>2.5000000000000001E-2</v>
      </c>
      <c r="G26" s="30">
        <f t="shared" si="1"/>
        <v>-2.1599999999999842E-2</v>
      </c>
      <c r="H26" s="31">
        <f t="shared" si="9"/>
        <v>4.3400000000000105E-2</v>
      </c>
      <c r="I26" s="36">
        <v>0</v>
      </c>
      <c r="J26" s="37">
        <v>7170</v>
      </c>
      <c r="K26" s="37">
        <f t="shared" si="2"/>
        <v>7170</v>
      </c>
      <c r="L26" s="32">
        <f t="shared" si="3"/>
        <v>0</v>
      </c>
      <c r="M26" s="33">
        <f t="shared" si="4"/>
        <v>311.18</v>
      </c>
      <c r="N26" s="33">
        <f t="shared" si="5"/>
        <v>311.18</v>
      </c>
      <c r="O26" s="34">
        <v>0</v>
      </c>
      <c r="P26" s="35">
        <f>K26*0.0245</f>
        <v>175.66500000000002</v>
      </c>
      <c r="Q26" s="2"/>
    </row>
    <row r="27" spans="1:17" ht="12" customHeight="1" x14ac:dyDescent="0.2">
      <c r="A27" s="8">
        <f t="shared" si="8"/>
        <v>19</v>
      </c>
      <c r="B27" s="79">
        <v>1.335</v>
      </c>
      <c r="C27" s="27">
        <v>1.4</v>
      </c>
      <c r="D27" s="28">
        <v>1.2649999999999999</v>
      </c>
      <c r="E27" s="82">
        <f t="shared" si="0"/>
        <v>1.3315999999999999</v>
      </c>
      <c r="F27" s="29">
        <v>2.5000000000000001E-2</v>
      </c>
      <c r="G27" s="30">
        <f t="shared" si="1"/>
        <v>-2.1599999999999842E-2</v>
      </c>
      <c r="H27" s="31">
        <f t="shared" si="9"/>
        <v>4.3400000000000105E-2</v>
      </c>
      <c r="I27" s="36">
        <v>0</v>
      </c>
      <c r="J27" s="37">
        <v>6255</v>
      </c>
      <c r="K27" s="37">
        <f t="shared" si="2"/>
        <v>6255</v>
      </c>
      <c r="L27" s="32">
        <f t="shared" si="3"/>
        <v>0</v>
      </c>
      <c r="M27" s="33">
        <f t="shared" si="4"/>
        <v>271.47000000000003</v>
      </c>
      <c r="N27" s="33">
        <f t="shared" si="5"/>
        <v>271.47000000000003</v>
      </c>
      <c r="O27" s="34">
        <v>0</v>
      </c>
      <c r="P27" s="35">
        <f>K27*0.0245</f>
        <v>153.2475</v>
      </c>
      <c r="Q27" s="2"/>
    </row>
    <row r="28" spans="1:17" ht="12" customHeight="1" x14ac:dyDescent="0.2">
      <c r="A28" s="8">
        <f t="shared" si="8"/>
        <v>20</v>
      </c>
      <c r="B28" s="79">
        <v>1.81</v>
      </c>
      <c r="C28" s="27">
        <v>1.925</v>
      </c>
      <c r="D28" s="28">
        <v>1.7949999999999999</v>
      </c>
      <c r="E28" s="82">
        <f t="shared" si="0"/>
        <v>1.8895</v>
      </c>
      <c r="F28" s="29">
        <v>2.5000000000000001E-2</v>
      </c>
      <c r="G28" s="30">
        <f t="shared" si="1"/>
        <v>-0.10449999999999982</v>
      </c>
      <c r="H28" s="31">
        <f t="shared" si="9"/>
        <v>1.0500000000000176E-2</v>
      </c>
      <c r="I28" s="36">
        <v>0</v>
      </c>
      <c r="J28" s="37">
        <v>40000</v>
      </c>
      <c r="K28" s="37">
        <f t="shared" si="2"/>
        <v>40000</v>
      </c>
      <c r="L28" s="32">
        <f t="shared" si="3"/>
        <v>0</v>
      </c>
      <c r="M28" s="33">
        <f t="shared" si="4"/>
        <v>420</v>
      </c>
      <c r="N28" s="33">
        <f t="shared" si="5"/>
        <v>420</v>
      </c>
      <c r="O28" s="34">
        <v>0</v>
      </c>
      <c r="P28" s="35">
        <f>K28*0.0245</f>
        <v>980</v>
      </c>
      <c r="Q28" s="2"/>
    </row>
    <row r="29" spans="1:17" ht="12" customHeight="1" x14ac:dyDescent="0.2">
      <c r="A29" s="8">
        <f t="shared" si="8"/>
        <v>21</v>
      </c>
      <c r="B29" s="79">
        <v>2.5049999999999999</v>
      </c>
      <c r="C29" s="27">
        <v>2.5750000000000002</v>
      </c>
      <c r="D29" s="28">
        <v>2.4750000000000001</v>
      </c>
      <c r="E29" s="82">
        <f t="shared" si="0"/>
        <v>2.6053000000000002</v>
      </c>
      <c r="F29" s="29">
        <v>2.5000000000000001E-2</v>
      </c>
      <c r="G29" s="30">
        <f t="shared" si="1"/>
        <v>-0.12530000000000019</v>
      </c>
      <c r="H29" s="31">
        <f t="shared" si="9"/>
        <v>-5.5299999999999905E-2</v>
      </c>
      <c r="I29" s="36">
        <v>0</v>
      </c>
      <c r="J29" s="37">
        <v>29979</v>
      </c>
      <c r="K29" s="37">
        <f t="shared" si="2"/>
        <v>29979</v>
      </c>
      <c r="L29" s="32">
        <f t="shared" si="3"/>
        <v>0</v>
      </c>
      <c r="M29" s="33">
        <f t="shared" si="4"/>
        <v>-1657.84</v>
      </c>
      <c r="N29" s="33">
        <f t="shared" si="5"/>
        <v>-1657.84</v>
      </c>
      <c r="O29" s="34">
        <v>0</v>
      </c>
      <c r="P29" s="35">
        <f>K29*0.0245</f>
        <v>734.4855</v>
      </c>
      <c r="Q29" s="2"/>
    </row>
    <row r="30" spans="1:17" ht="12" customHeight="1" x14ac:dyDescent="0.2">
      <c r="A30" s="8">
        <f t="shared" si="8"/>
        <v>22</v>
      </c>
      <c r="B30" s="79">
        <v>1.5449999999999999</v>
      </c>
      <c r="C30" s="27">
        <v>1.585</v>
      </c>
      <c r="D30" s="28">
        <v>1.45</v>
      </c>
      <c r="E30" s="82">
        <f t="shared" si="0"/>
        <v>1.5263</v>
      </c>
      <c r="F30" s="29">
        <v>2.5000000000000001E-2</v>
      </c>
      <c r="G30" s="30">
        <f t="shared" si="1"/>
        <v>-6.2999999999999723E-3</v>
      </c>
      <c r="H30" s="31">
        <f t="shared" si="9"/>
        <v>3.3700000000000063E-2</v>
      </c>
      <c r="I30" s="36">
        <v>0</v>
      </c>
      <c r="J30" s="37">
        <v>0</v>
      </c>
      <c r="K30" s="37">
        <f t="shared" si="2"/>
        <v>0</v>
      </c>
      <c r="L30" s="32">
        <f t="shared" si="3"/>
        <v>0</v>
      </c>
      <c r="M30" s="33">
        <f t="shared" si="4"/>
        <v>0</v>
      </c>
      <c r="N30" s="33">
        <f t="shared" si="5"/>
        <v>0</v>
      </c>
      <c r="O30" s="34">
        <f t="shared" si="6"/>
        <v>0</v>
      </c>
      <c r="P30" s="35">
        <f t="shared" si="7"/>
        <v>0</v>
      </c>
      <c r="Q30" s="2"/>
    </row>
    <row r="31" spans="1:17" ht="12" customHeight="1" x14ac:dyDescent="0.2">
      <c r="A31" s="8">
        <f t="shared" si="8"/>
        <v>23</v>
      </c>
      <c r="B31" s="79">
        <v>1.5449999999999999</v>
      </c>
      <c r="C31" s="27">
        <v>1.585</v>
      </c>
      <c r="D31" s="28">
        <v>1.45</v>
      </c>
      <c r="E31" s="82">
        <f t="shared" si="0"/>
        <v>1.5263</v>
      </c>
      <c r="F31" s="29">
        <v>2.5000000000000001E-2</v>
      </c>
      <c r="G31" s="30">
        <f t="shared" si="1"/>
        <v>-6.2999999999999723E-3</v>
      </c>
      <c r="H31" s="31">
        <f t="shared" si="9"/>
        <v>3.3700000000000063E-2</v>
      </c>
      <c r="I31" s="36">
        <v>0</v>
      </c>
      <c r="J31" s="37">
        <v>0</v>
      </c>
      <c r="K31" s="37">
        <f t="shared" si="2"/>
        <v>0</v>
      </c>
      <c r="L31" s="32">
        <f t="shared" si="3"/>
        <v>0</v>
      </c>
      <c r="M31" s="33">
        <f t="shared" si="4"/>
        <v>0</v>
      </c>
      <c r="N31" s="33">
        <f t="shared" si="5"/>
        <v>0</v>
      </c>
      <c r="O31" s="34">
        <f t="shared" si="6"/>
        <v>0</v>
      </c>
      <c r="P31" s="35">
        <f t="shared" si="7"/>
        <v>0</v>
      </c>
      <c r="Q31" s="2"/>
    </row>
    <row r="32" spans="1:17" ht="12" customHeight="1" x14ac:dyDescent="0.2">
      <c r="A32" s="8">
        <f t="shared" si="8"/>
        <v>24</v>
      </c>
      <c r="B32" s="79">
        <v>1.5449999999999999</v>
      </c>
      <c r="C32" s="27">
        <v>1.585</v>
      </c>
      <c r="D32" s="28">
        <v>1.45</v>
      </c>
      <c r="E32" s="82">
        <f t="shared" si="0"/>
        <v>1.5263</v>
      </c>
      <c r="F32" s="29">
        <v>2.5000000000000001E-2</v>
      </c>
      <c r="G32" s="30">
        <f t="shared" si="1"/>
        <v>-6.2999999999999723E-3</v>
      </c>
      <c r="H32" s="31">
        <f t="shared" si="9"/>
        <v>3.3700000000000063E-2</v>
      </c>
      <c r="I32" s="36">
        <v>0</v>
      </c>
      <c r="J32" s="37">
        <v>0</v>
      </c>
      <c r="K32" s="37">
        <f t="shared" si="2"/>
        <v>0</v>
      </c>
      <c r="L32" s="32">
        <f t="shared" si="3"/>
        <v>0</v>
      </c>
      <c r="M32" s="33">
        <f t="shared" si="4"/>
        <v>0</v>
      </c>
      <c r="N32" s="33">
        <f t="shared" si="5"/>
        <v>0</v>
      </c>
      <c r="O32" s="34">
        <f t="shared" si="6"/>
        <v>0</v>
      </c>
      <c r="P32" s="35">
        <f t="shared" si="7"/>
        <v>0</v>
      </c>
      <c r="Q32" s="2"/>
    </row>
    <row r="33" spans="1:17" ht="12" customHeight="1" x14ac:dyDescent="0.2">
      <c r="A33" s="8">
        <f t="shared" si="8"/>
        <v>25</v>
      </c>
      <c r="B33" s="79">
        <v>1.5449999999999999</v>
      </c>
      <c r="C33" s="27">
        <v>1.585</v>
      </c>
      <c r="D33" s="28">
        <v>1.45</v>
      </c>
      <c r="E33" s="82">
        <f t="shared" si="0"/>
        <v>1.5263</v>
      </c>
      <c r="F33" s="29">
        <v>2.5000000000000001E-2</v>
      </c>
      <c r="G33" s="30">
        <f t="shared" si="1"/>
        <v>-6.2999999999999723E-3</v>
      </c>
      <c r="H33" s="31">
        <f t="shared" si="9"/>
        <v>3.3700000000000063E-2</v>
      </c>
      <c r="I33" s="36">
        <v>0</v>
      </c>
      <c r="J33" s="37">
        <v>0</v>
      </c>
      <c r="K33" s="37">
        <f t="shared" si="2"/>
        <v>0</v>
      </c>
      <c r="L33" s="32">
        <f t="shared" si="3"/>
        <v>0</v>
      </c>
      <c r="M33" s="33">
        <f t="shared" si="4"/>
        <v>0</v>
      </c>
      <c r="N33" s="33">
        <f t="shared" si="5"/>
        <v>0</v>
      </c>
      <c r="O33" s="34">
        <f t="shared" si="6"/>
        <v>0</v>
      </c>
      <c r="P33" s="35">
        <f t="shared" si="7"/>
        <v>0</v>
      </c>
      <c r="Q33" s="2"/>
    </row>
    <row r="34" spans="1:17" ht="12" customHeight="1" x14ac:dyDescent="0.2">
      <c r="A34" s="8">
        <f t="shared" si="8"/>
        <v>26</v>
      </c>
      <c r="B34" s="79">
        <v>1.5449999999999999</v>
      </c>
      <c r="C34" s="27">
        <v>1.585</v>
      </c>
      <c r="D34" s="28">
        <v>1.45</v>
      </c>
      <c r="E34" s="82">
        <f t="shared" si="0"/>
        <v>1.5263</v>
      </c>
      <c r="F34" s="29">
        <v>2.5000000000000001E-2</v>
      </c>
      <c r="G34" s="30">
        <f t="shared" si="1"/>
        <v>-6.2999999999999723E-3</v>
      </c>
      <c r="H34" s="31">
        <f t="shared" si="9"/>
        <v>3.3700000000000063E-2</v>
      </c>
      <c r="I34" s="36">
        <v>0</v>
      </c>
      <c r="J34" s="37">
        <v>0</v>
      </c>
      <c r="K34" s="37">
        <f t="shared" si="2"/>
        <v>0</v>
      </c>
      <c r="L34" s="32">
        <f t="shared" si="3"/>
        <v>0</v>
      </c>
      <c r="M34" s="33">
        <f t="shared" si="4"/>
        <v>0</v>
      </c>
      <c r="N34" s="33">
        <f t="shared" si="5"/>
        <v>0</v>
      </c>
      <c r="O34" s="34">
        <f t="shared" si="6"/>
        <v>0</v>
      </c>
      <c r="P34" s="35">
        <f t="shared" si="7"/>
        <v>0</v>
      </c>
      <c r="Q34" s="2"/>
    </row>
    <row r="35" spans="1:17" ht="12" customHeight="1" x14ac:dyDescent="0.2">
      <c r="A35" s="8">
        <f t="shared" si="8"/>
        <v>27</v>
      </c>
      <c r="B35" s="79">
        <v>0</v>
      </c>
      <c r="C35" s="27">
        <v>0</v>
      </c>
      <c r="D35" s="28">
        <v>0</v>
      </c>
      <c r="E35" s="82">
        <f t="shared" si="0"/>
        <v>0</v>
      </c>
      <c r="F35" s="29">
        <v>2.5000000000000001E-2</v>
      </c>
      <c r="G35" s="30">
        <f t="shared" si="1"/>
        <v>-2.5000000000000001E-2</v>
      </c>
      <c r="H35" s="31">
        <f t="shared" si="9"/>
        <v>-2.5000000000000001E-2</v>
      </c>
      <c r="I35" s="36">
        <v>0</v>
      </c>
      <c r="J35" s="37">
        <v>0</v>
      </c>
      <c r="K35" s="37">
        <f t="shared" si="2"/>
        <v>0</v>
      </c>
      <c r="L35" s="32">
        <f t="shared" si="3"/>
        <v>0</v>
      </c>
      <c r="M35" s="33">
        <f t="shared" si="4"/>
        <v>0</v>
      </c>
      <c r="N35" s="33">
        <f t="shared" si="5"/>
        <v>0</v>
      </c>
      <c r="O35" s="34">
        <f t="shared" si="6"/>
        <v>0</v>
      </c>
      <c r="P35" s="35">
        <f t="shared" si="7"/>
        <v>0</v>
      </c>
      <c r="Q35" s="2"/>
    </row>
    <row r="36" spans="1:17" ht="12" customHeight="1" x14ac:dyDescent="0.2">
      <c r="A36" s="8">
        <f t="shared" si="8"/>
        <v>28</v>
      </c>
      <c r="B36" s="79">
        <v>0</v>
      </c>
      <c r="C36" s="27">
        <v>0</v>
      </c>
      <c r="D36" s="28">
        <v>0</v>
      </c>
      <c r="E36" s="82">
        <f t="shared" si="0"/>
        <v>0</v>
      </c>
      <c r="F36" s="29">
        <v>2.5000000000000001E-2</v>
      </c>
      <c r="G36" s="30">
        <f t="shared" si="1"/>
        <v>-2.5000000000000001E-2</v>
      </c>
      <c r="H36" s="31">
        <f t="shared" si="9"/>
        <v>-2.5000000000000001E-2</v>
      </c>
      <c r="I36" s="36">
        <v>0</v>
      </c>
      <c r="J36" s="37">
        <v>0</v>
      </c>
      <c r="K36" s="37">
        <f t="shared" si="2"/>
        <v>0</v>
      </c>
      <c r="L36" s="32">
        <f t="shared" si="3"/>
        <v>0</v>
      </c>
      <c r="M36" s="33">
        <f t="shared" si="4"/>
        <v>0</v>
      </c>
      <c r="N36" s="33">
        <f t="shared" si="5"/>
        <v>0</v>
      </c>
      <c r="O36" s="34">
        <f t="shared" si="6"/>
        <v>0</v>
      </c>
      <c r="P36" s="35">
        <f t="shared" si="7"/>
        <v>0</v>
      </c>
      <c r="Q36" s="2"/>
    </row>
    <row r="37" spans="1:17" ht="12" customHeight="1" x14ac:dyDescent="0.2">
      <c r="A37" s="8">
        <f t="shared" si="8"/>
        <v>29</v>
      </c>
      <c r="B37" s="79">
        <v>0</v>
      </c>
      <c r="C37" s="27">
        <v>0</v>
      </c>
      <c r="D37" s="28">
        <v>0</v>
      </c>
      <c r="E37" s="82">
        <f t="shared" si="0"/>
        <v>0</v>
      </c>
      <c r="F37" s="29">
        <v>2.5000000000000001E-2</v>
      </c>
      <c r="G37" s="30">
        <f t="shared" si="1"/>
        <v>-2.5000000000000001E-2</v>
      </c>
      <c r="H37" s="31">
        <f t="shared" si="9"/>
        <v>-2.5000000000000001E-2</v>
      </c>
      <c r="I37" s="36">
        <v>0</v>
      </c>
      <c r="J37" s="37">
        <v>0</v>
      </c>
      <c r="K37" s="37">
        <f t="shared" si="2"/>
        <v>0</v>
      </c>
      <c r="L37" s="32">
        <f t="shared" si="3"/>
        <v>0</v>
      </c>
      <c r="M37" s="33">
        <f t="shared" si="4"/>
        <v>0</v>
      </c>
      <c r="N37" s="33">
        <f t="shared" si="5"/>
        <v>0</v>
      </c>
      <c r="O37" s="34">
        <f t="shared" si="6"/>
        <v>0</v>
      </c>
      <c r="P37" s="35">
        <f t="shared" si="7"/>
        <v>0</v>
      </c>
      <c r="Q37" s="2"/>
    </row>
    <row r="38" spans="1:17" ht="12" customHeight="1" x14ac:dyDescent="0.2">
      <c r="A38" s="8">
        <f t="shared" si="8"/>
        <v>30</v>
      </c>
      <c r="B38" s="79">
        <v>0</v>
      </c>
      <c r="C38" s="27">
        <v>0</v>
      </c>
      <c r="D38" s="28">
        <v>0</v>
      </c>
      <c r="E38" s="82">
        <f t="shared" si="0"/>
        <v>0</v>
      </c>
      <c r="F38" s="29">
        <v>2.5000000000000001E-2</v>
      </c>
      <c r="G38" s="30">
        <f t="shared" si="1"/>
        <v>-2.5000000000000001E-2</v>
      </c>
      <c r="H38" s="31">
        <f t="shared" si="9"/>
        <v>-2.5000000000000001E-2</v>
      </c>
      <c r="I38" s="36">
        <v>0</v>
      </c>
      <c r="J38" s="37">
        <v>0</v>
      </c>
      <c r="K38" s="37">
        <f t="shared" si="2"/>
        <v>0</v>
      </c>
      <c r="L38" s="32">
        <f t="shared" si="3"/>
        <v>0</v>
      </c>
      <c r="M38" s="33">
        <f t="shared" si="4"/>
        <v>0</v>
      </c>
      <c r="N38" s="33">
        <f t="shared" si="5"/>
        <v>0</v>
      </c>
      <c r="O38" s="34">
        <f t="shared" si="6"/>
        <v>0</v>
      </c>
      <c r="P38" s="35">
        <f t="shared" si="7"/>
        <v>0</v>
      </c>
      <c r="Q38" s="2"/>
    </row>
    <row r="39" spans="1:17" ht="12" customHeight="1" thickBot="1" x14ac:dyDescent="0.25">
      <c r="A39" s="21">
        <f t="shared" si="8"/>
        <v>31</v>
      </c>
      <c r="B39" s="84">
        <v>0</v>
      </c>
      <c r="C39" s="85">
        <v>0</v>
      </c>
      <c r="D39" s="86">
        <v>0</v>
      </c>
      <c r="E39" s="83">
        <f t="shared" si="0"/>
        <v>0</v>
      </c>
      <c r="F39" s="75">
        <v>0</v>
      </c>
      <c r="G39" s="76">
        <f t="shared" si="1"/>
        <v>0</v>
      </c>
      <c r="H39" s="77">
        <f t="shared" si="9"/>
        <v>0</v>
      </c>
      <c r="I39" s="40"/>
      <c r="J39" s="39"/>
      <c r="K39" s="87">
        <f t="shared" si="2"/>
        <v>0</v>
      </c>
      <c r="L39" s="41">
        <f t="shared" si="3"/>
        <v>0</v>
      </c>
      <c r="M39" s="42">
        <f t="shared" si="4"/>
        <v>0</v>
      </c>
      <c r="N39" s="42">
        <f t="shared" si="5"/>
        <v>0</v>
      </c>
      <c r="O39" s="43">
        <f t="shared" si="6"/>
        <v>0</v>
      </c>
      <c r="P39" s="44">
        <f t="shared" si="7"/>
        <v>0</v>
      </c>
      <c r="Q39" s="2"/>
    </row>
    <row r="40" spans="1:17" ht="12" customHeight="1" x14ac:dyDescent="0.2">
      <c r="A40" s="45"/>
      <c r="B40" s="46"/>
      <c r="C40" s="47"/>
      <c r="D40" s="47"/>
      <c r="E40" s="47"/>
      <c r="F40" s="48"/>
      <c r="G40" s="49"/>
      <c r="H40" s="47"/>
      <c r="I40" s="50">
        <f t="shared" ref="I40:P40" si="10">SUM(I9:I39)</f>
        <v>0</v>
      </c>
      <c r="J40" s="51">
        <f t="shared" si="10"/>
        <v>83764</v>
      </c>
      <c r="K40" s="51">
        <f t="shared" si="10"/>
        <v>83764</v>
      </c>
      <c r="L40" s="52">
        <f t="shared" si="10"/>
        <v>0</v>
      </c>
      <c r="M40" s="53">
        <f t="shared" si="10"/>
        <v>-639.56999999999994</v>
      </c>
      <c r="N40" s="53">
        <f t="shared" si="10"/>
        <v>-639.56999999999994</v>
      </c>
      <c r="O40" s="54">
        <f t="shared" si="10"/>
        <v>0</v>
      </c>
      <c r="P40" s="55">
        <f t="shared" si="10"/>
        <v>2052.2179999999998</v>
      </c>
      <c r="Q40" s="2"/>
    </row>
    <row r="41" spans="1:17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2" customHeight="1" x14ac:dyDescent="0.2">
      <c r="A42" s="8"/>
      <c r="B42" s="56" t="s">
        <v>33</v>
      </c>
      <c r="C42" s="57"/>
      <c r="D42" s="57"/>
      <c r="E42" s="58"/>
      <c r="F42" s="59"/>
      <c r="G42" s="60"/>
      <c r="H42" s="56" t="s">
        <v>16</v>
      </c>
      <c r="I42" s="58"/>
      <c r="J42" s="58"/>
      <c r="K42" s="57"/>
      <c r="L42" s="2"/>
      <c r="M42" s="61"/>
      <c r="N42" s="62" t="s">
        <v>17</v>
      </c>
      <c r="O42" s="58"/>
      <c r="P42" s="58"/>
      <c r="Q42" s="2"/>
    </row>
    <row r="43" spans="1:17" ht="12" customHeight="1" x14ac:dyDescent="0.2">
      <c r="A43" s="8"/>
      <c r="B43" s="61" t="s">
        <v>18</v>
      </c>
      <c r="C43" s="61"/>
      <c r="D43" s="61"/>
      <c r="E43" s="91">
        <f>+K40</f>
        <v>83764</v>
      </c>
      <c r="F43" s="91"/>
      <c r="G43" s="64"/>
      <c r="H43" s="61" t="s">
        <v>19</v>
      </c>
      <c r="I43" s="2"/>
      <c r="J43" s="2"/>
      <c r="K43" s="65">
        <v>400000</v>
      </c>
      <c r="L43" s="2"/>
      <c r="M43" s="61"/>
      <c r="N43" s="61" t="s">
        <v>20</v>
      </c>
      <c r="O43" s="61"/>
      <c r="P43" s="63">
        <f>+P40</f>
        <v>2052.2179999999998</v>
      </c>
      <c r="Q43" s="2"/>
    </row>
    <row r="44" spans="1:17" ht="12" customHeight="1" x14ac:dyDescent="0.2">
      <c r="A44" s="8"/>
      <c r="B44" s="57" t="s">
        <v>21</v>
      </c>
      <c r="C44" s="57"/>
      <c r="D44" s="57"/>
      <c r="E44" s="92">
        <v>2.4500000000000001E-2</v>
      </c>
      <c r="F44" s="92"/>
      <c r="G44" s="66"/>
      <c r="H44" s="61" t="s">
        <v>22</v>
      </c>
      <c r="I44" s="2"/>
      <c r="J44" s="2"/>
      <c r="K44" s="65">
        <v>30</v>
      </c>
      <c r="L44" s="2"/>
      <c r="M44" s="61"/>
      <c r="N44" s="61" t="s">
        <v>23</v>
      </c>
      <c r="O44" s="61"/>
      <c r="P44" s="63">
        <f>+K46</f>
        <v>300000</v>
      </c>
      <c r="Q44" s="2"/>
    </row>
    <row r="45" spans="1:17" ht="12" customHeight="1" x14ac:dyDescent="0.2">
      <c r="A45" s="8"/>
      <c r="B45" s="61" t="s">
        <v>34</v>
      </c>
      <c r="C45" s="61"/>
      <c r="D45" s="61"/>
      <c r="E45" s="93">
        <f>+E44*E43</f>
        <v>2052.2180000000003</v>
      </c>
      <c r="F45" s="93"/>
      <c r="G45" s="67"/>
      <c r="H45" s="57" t="s">
        <v>24</v>
      </c>
      <c r="I45" s="58"/>
      <c r="J45" s="58"/>
      <c r="K45" s="68">
        <v>2.5000000000000001E-2</v>
      </c>
      <c r="L45" s="2"/>
      <c r="M45" s="61"/>
      <c r="N45" s="57"/>
      <c r="O45" s="57"/>
      <c r="P45" s="69"/>
      <c r="Q45" s="2"/>
    </row>
    <row r="46" spans="1:17" ht="12" customHeight="1" x14ac:dyDescent="0.2">
      <c r="A46" s="8"/>
      <c r="B46" s="61"/>
      <c r="C46" s="61"/>
      <c r="D46" s="61"/>
      <c r="E46" s="61"/>
      <c r="F46" s="61"/>
      <c r="G46" s="61"/>
      <c r="H46" s="61" t="s">
        <v>25</v>
      </c>
      <c r="I46" s="2"/>
      <c r="J46" s="2"/>
      <c r="K46" s="67">
        <f>+K45*K44*K43</f>
        <v>300000</v>
      </c>
      <c r="L46" s="2"/>
      <c r="M46" s="61"/>
      <c r="N46" s="61" t="s">
        <v>26</v>
      </c>
      <c r="O46" s="61"/>
      <c r="P46" s="63">
        <f>+P45+P44+P43</f>
        <v>302052.21799999999</v>
      </c>
      <c r="Q46" s="2"/>
    </row>
    <row r="47" spans="1:17" ht="12" customHeight="1" x14ac:dyDescent="0.2">
      <c r="A47" s="8"/>
      <c r="B47" s="61"/>
      <c r="C47" s="61"/>
      <c r="D47" s="61"/>
      <c r="E47" s="61"/>
      <c r="F47" s="61"/>
      <c r="G47" s="61"/>
      <c r="H47" s="61"/>
      <c r="I47" s="70"/>
      <c r="J47" s="2"/>
      <c r="K47" s="61"/>
      <c r="L47" s="67"/>
      <c r="M47" s="61"/>
      <c r="N47" s="61"/>
      <c r="O47" s="61"/>
      <c r="P47" s="63"/>
      <c r="Q47" s="2"/>
    </row>
    <row r="48" spans="1:17" ht="12" customHeight="1" x14ac:dyDescent="0.2">
      <c r="A48" s="8"/>
      <c r="B48" s="61"/>
      <c r="C48" s="90" t="s">
        <v>38</v>
      </c>
      <c r="D48" s="90"/>
      <c r="E48" s="90"/>
      <c r="F48" s="90"/>
      <c r="G48" s="90"/>
      <c r="H48" s="61"/>
      <c r="I48" s="61"/>
      <c r="J48" s="2"/>
      <c r="K48" s="61"/>
      <c r="L48" s="67"/>
      <c r="M48" s="61"/>
      <c r="N48" s="61"/>
      <c r="O48" s="61"/>
      <c r="P48" s="63"/>
      <c r="Q48" s="2"/>
    </row>
    <row r="49" spans="1:17" ht="12" customHeight="1" x14ac:dyDescent="0.2">
      <c r="A49" s="8"/>
      <c r="B49" s="2"/>
      <c r="C49" s="71" t="s">
        <v>27</v>
      </c>
      <c r="D49" s="2"/>
      <c r="E49" s="2"/>
      <c r="F49" s="2"/>
      <c r="G49" s="2"/>
      <c r="H49" s="2"/>
      <c r="I49" s="2"/>
      <c r="J49" s="2"/>
      <c r="K49" s="2"/>
      <c r="L49" s="65"/>
      <c r="M49" s="2"/>
      <c r="N49" s="2"/>
      <c r="O49" s="2"/>
      <c r="P49" s="2"/>
      <c r="Q49" s="2"/>
    </row>
    <row r="50" spans="1:17" ht="12" customHeight="1" x14ac:dyDescent="0.2">
      <c r="Q50" s="2"/>
    </row>
    <row r="51" spans="1:17" x14ac:dyDescent="0.2">
      <c r="Q51" s="2"/>
    </row>
    <row r="52" spans="1:17" x14ac:dyDescent="0.2">
      <c r="Q52" s="2"/>
    </row>
    <row r="53" spans="1:17" x14ac:dyDescent="0.2">
      <c r="Q53" s="2"/>
    </row>
    <row r="54" spans="1:17" x14ac:dyDescent="0.2">
      <c r="Q54" s="2"/>
    </row>
  </sheetData>
  <mergeCells count="11">
    <mergeCell ref="O7:P7"/>
    <mergeCell ref="B1:C1"/>
    <mergeCell ref="B5:E5"/>
    <mergeCell ref="G5:H5"/>
    <mergeCell ref="G6:H6"/>
    <mergeCell ref="E43:F43"/>
    <mergeCell ref="E44:F44"/>
    <mergeCell ref="E45:F45"/>
    <mergeCell ref="I6:K6"/>
    <mergeCell ref="G7:H7"/>
    <mergeCell ref="L7:N7"/>
  </mergeCells>
  <phoneticPr fontId="0" type="noConversion"/>
  <pageMargins left="0.25" right="0.25" top="0.25" bottom="0" header="0.5" footer="0.25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USGT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2001-11-26T16:49:44Z</cp:lastPrinted>
  <dcterms:created xsi:type="dcterms:W3CDTF">2001-04-18T21:47:43Z</dcterms:created>
  <dcterms:modified xsi:type="dcterms:W3CDTF">2023-09-17T17:05:48Z</dcterms:modified>
</cp:coreProperties>
</file>