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100A57-015C-4989-ACF9-100A3ED48A9B}" xr6:coauthVersionLast="47" xr6:coauthVersionMax="47" xr10:uidLastSave="{00000000-0000-0000-0000-000000000000}"/>
  <bookViews>
    <workbookView xWindow="-120" yWindow="-120" windowWidth="38640" windowHeight="15720" tabRatio="794" activeTab="3"/>
  </bookViews>
  <sheets>
    <sheet name="Contact" sheetId="11" r:id="rId1"/>
    <sheet name="Location" sheetId="13" r:id="rId2"/>
    <sheet name="Owner" sheetId="15" r:id="rId3"/>
    <sheet name="Alpha" sheetId="16" r:id="rId4"/>
    <sheet name="Raptor_Non-Raptor" sheetId="17" r:id="rId5"/>
  </sheets>
  <definedNames>
    <definedName name="_xlnm.Print_Area" localSheetId="3">Alpha!$A$1:$Q$221</definedName>
    <definedName name="_xlnm.Print_Area" localSheetId="0">Contact!$A$1:$Q$257</definedName>
    <definedName name="_xlnm.Print_Area" localSheetId="1">Location!$A$1:$Q$231</definedName>
    <definedName name="_xlnm.Print_Area" localSheetId="2">Owner!$A$1:$Q$267</definedName>
    <definedName name="_xlnm.Print_Area" localSheetId="4">'Raptor_Non-Raptor'!$A$1:$Q$238</definedName>
    <definedName name="_xlnm.Print_Titles" localSheetId="3">Alpha!$1:$10</definedName>
    <definedName name="_xlnm.Print_Titles" localSheetId="0">Contact!$1:$10</definedName>
    <definedName name="_xlnm.Print_Titles" localSheetId="1">Location!$1:$10</definedName>
    <definedName name="_xlnm.Print_Titles" localSheetId="2">Owner!$1:$9</definedName>
    <definedName name="_xlnm.Print_Titles" localSheetId="4">'Raptor_Non-Raptor'!$1:$10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6" l="1"/>
  <c r="T11" i="16"/>
  <c r="R12" i="16"/>
  <c r="T12" i="16"/>
  <c r="R13" i="16"/>
  <c r="T13" i="16"/>
  <c r="R14" i="16"/>
  <c r="T14" i="16"/>
  <c r="R15" i="16"/>
  <c r="T15" i="16"/>
  <c r="R16" i="16"/>
  <c r="T16" i="16"/>
  <c r="R17" i="16"/>
  <c r="T17" i="16"/>
  <c r="L18" i="16"/>
  <c r="R18" i="16"/>
  <c r="T18" i="16"/>
  <c r="R19" i="16"/>
  <c r="T19" i="16"/>
  <c r="R20" i="16"/>
  <c r="T20" i="16"/>
  <c r="R21" i="16"/>
  <c r="T21" i="16"/>
  <c r="R22" i="16"/>
  <c r="T22" i="16"/>
  <c r="R23" i="16"/>
  <c r="T23" i="16"/>
  <c r="R24" i="16"/>
  <c r="T24" i="16"/>
  <c r="R25" i="16"/>
  <c r="T25" i="16"/>
  <c r="R26" i="16"/>
  <c r="T26" i="16"/>
  <c r="R27" i="16"/>
  <c r="T27" i="16"/>
  <c r="R28" i="16"/>
  <c r="T28" i="16"/>
  <c r="R29" i="16"/>
  <c r="T29" i="16"/>
  <c r="R30" i="16"/>
  <c r="T30" i="16"/>
  <c r="J31" i="16"/>
  <c r="R31" i="16"/>
  <c r="T31" i="16"/>
  <c r="R32" i="16"/>
  <c r="T32" i="16"/>
  <c r="R33" i="16"/>
  <c r="T33" i="16"/>
  <c r="R34" i="16"/>
  <c r="T34" i="16"/>
  <c r="R35" i="16"/>
  <c r="T35" i="16"/>
  <c r="R36" i="16"/>
  <c r="T36" i="16"/>
  <c r="R37" i="16"/>
  <c r="T37" i="16"/>
  <c r="R38" i="16"/>
  <c r="T38" i="16"/>
  <c r="R39" i="16"/>
  <c r="T39" i="16"/>
  <c r="R40" i="16"/>
  <c r="T40" i="16"/>
  <c r="J41" i="16"/>
  <c r="R41" i="16"/>
  <c r="T41" i="16"/>
  <c r="R42" i="16"/>
  <c r="T42" i="16"/>
  <c r="R43" i="16"/>
  <c r="T43" i="16"/>
  <c r="R44" i="16"/>
  <c r="T44" i="16"/>
  <c r="R45" i="16"/>
  <c r="T45" i="16"/>
  <c r="P46" i="16"/>
  <c r="R46" i="16"/>
  <c r="T46" i="16"/>
  <c r="N47" i="16"/>
  <c r="R47" i="16"/>
  <c r="T47" i="16"/>
  <c r="P48" i="16"/>
  <c r="R48" i="16"/>
  <c r="T48" i="16"/>
  <c r="R49" i="16"/>
  <c r="T49" i="16"/>
  <c r="R50" i="16"/>
  <c r="T50" i="16"/>
  <c r="R51" i="16"/>
  <c r="T51" i="16"/>
  <c r="R52" i="16"/>
  <c r="T52" i="16"/>
  <c r="R53" i="16"/>
  <c r="T53" i="16"/>
  <c r="R54" i="16"/>
  <c r="T54" i="16"/>
  <c r="R55" i="16"/>
  <c r="T55" i="16"/>
  <c r="R56" i="16"/>
  <c r="T56" i="16"/>
  <c r="R57" i="16"/>
  <c r="T57" i="16"/>
  <c r="R58" i="16"/>
  <c r="T58" i="16"/>
  <c r="R59" i="16"/>
  <c r="T59" i="16"/>
  <c r="R60" i="16"/>
  <c r="T60" i="16"/>
  <c r="R61" i="16"/>
  <c r="T61" i="16"/>
  <c r="R62" i="16"/>
  <c r="T62" i="16"/>
  <c r="R63" i="16"/>
  <c r="T63" i="16"/>
  <c r="R64" i="16"/>
  <c r="T64" i="16"/>
  <c r="R65" i="16"/>
  <c r="T65" i="16"/>
  <c r="R66" i="16"/>
  <c r="T66" i="16"/>
  <c r="R67" i="16"/>
  <c r="T67" i="16"/>
  <c r="R68" i="16"/>
  <c r="T68" i="16"/>
  <c r="R69" i="16"/>
  <c r="T69" i="16"/>
  <c r="R70" i="16"/>
  <c r="T70" i="16"/>
  <c r="R71" i="16"/>
  <c r="T71" i="16"/>
  <c r="L72" i="16"/>
  <c r="R72" i="16"/>
  <c r="T72" i="16"/>
  <c r="R73" i="16"/>
  <c r="T73" i="16"/>
  <c r="R74" i="16"/>
  <c r="T74" i="16"/>
  <c r="R75" i="16"/>
  <c r="T75" i="16"/>
  <c r="J76" i="16"/>
  <c r="R76" i="16"/>
  <c r="T76" i="16"/>
  <c r="R77" i="16"/>
  <c r="T77" i="16"/>
  <c r="R78" i="16"/>
  <c r="T78" i="16"/>
  <c r="R79" i="16"/>
  <c r="T79" i="16"/>
  <c r="R80" i="16"/>
  <c r="T80" i="16"/>
  <c r="R81" i="16"/>
  <c r="T81" i="16"/>
  <c r="R82" i="16"/>
  <c r="T82" i="16"/>
  <c r="R83" i="16"/>
  <c r="T83" i="16"/>
  <c r="R84" i="16"/>
  <c r="T84" i="16"/>
  <c r="R85" i="16"/>
  <c r="T85" i="16"/>
  <c r="R86" i="16"/>
  <c r="T86" i="16"/>
  <c r="R87" i="16"/>
  <c r="T87" i="16"/>
  <c r="R88" i="16"/>
  <c r="T88" i="16"/>
  <c r="R89" i="16"/>
  <c r="T89" i="16"/>
  <c r="R90" i="16"/>
  <c r="T90" i="16"/>
  <c r="R91" i="16"/>
  <c r="T91" i="16"/>
  <c r="R92" i="16"/>
  <c r="T92" i="16"/>
  <c r="R93" i="16"/>
  <c r="T93" i="16"/>
  <c r="R94" i="16"/>
  <c r="T94" i="16"/>
  <c r="R95" i="16"/>
  <c r="T95" i="16"/>
  <c r="R96" i="16"/>
  <c r="T96" i="16"/>
  <c r="R97" i="16"/>
  <c r="T97" i="16"/>
  <c r="R98" i="16"/>
  <c r="T98" i="16"/>
  <c r="R99" i="16"/>
  <c r="T99" i="16"/>
  <c r="R100" i="16"/>
  <c r="T100" i="16"/>
  <c r="R101" i="16"/>
  <c r="T101" i="16"/>
  <c r="R102" i="16"/>
  <c r="T102" i="16"/>
  <c r="R103" i="16"/>
  <c r="T103" i="16"/>
  <c r="R104" i="16"/>
  <c r="T104" i="16"/>
  <c r="R105" i="16"/>
  <c r="T105" i="16"/>
  <c r="R106" i="16"/>
  <c r="T106" i="16"/>
  <c r="R107" i="16"/>
  <c r="T107" i="16"/>
  <c r="R108" i="16"/>
  <c r="T108" i="16"/>
  <c r="R109" i="16"/>
  <c r="T109" i="16"/>
  <c r="R110" i="16"/>
  <c r="T110" i="16"/>
  <c r="R111" i="16"/>
  <c r="T111" i="16"/>
  <c r="R112" i="16"/>
  <c r="T112" i="16"/>
  <c r="R113" i="16"/>
  <c r="T113" i="16"/>
  <c r="R114" i="16"/>
  <c r="T114" i="16"/>
  <c r="R115" i="16"/>
  <c r="T115" i="16"/>
  <c r="R116" i="16"/>
  <c r="T116" i="16"/>
  <c r="R117" i="16"/>
  <c r="T117" i="16"/>
  <c r="R118" i="16"/>
  <c r="T118" i="16"/>
  <c r="R119" i="16"/>
  <c r="T119" i="16"/>
  <c r="R120" i="16"/>
  <c r="T120" i="16"/>
  <c r="R121" i="16"/>
  <c r="T121" i="16"/>
  <c r="R122" i="16"/>
  <c r="T122" i="16"/>
  <c r="R123" i="16"/>
  <c r="T123" i="16"/>
  <c r="R124" i="16"/>
  <c r="T124" i="16"/>
  <c r="R125" i="16"/>
  <c r="T125" i="16"/>
  <c r="R126" i="16"/>
  <c r="T126" i="16"/>
  <c r="R127" i="16"/>
  <c r="T127" i="16"/>
  <c r="R128" i="16"/>
  <c r="T128" i="16"/>
  <c r="R129" i="16"/>
  <c r="T129" i="16"/>
  <c r="R130" i="16"/>
  <c r="T130" i="16"/>
  <c r="R131" i="16"/>
  <c r="T131" i="16"/>
  <c r="R132" i="16"/>
  <c r="T132" i="16"/>
  <c r="R133" i="16"/>
  <c r="T133" i="16"/>
  <c r="R134" i="16"/>
  <c r="T134" i="16"/>
  <c r="R135" i="16"/>
  <c r="T135" i="16"/>
  <c r="R136" i="16"/>
  <c r="T136" i="16"/>
  <c r="R137" i="16"/>
  <c r="T137" i="16"/>
  <c r="R138" i="16"/>
  <c r="T138" i="16"/>
  <c r="R139" i="16"/>
  <c r="T139" i="16"/>
  <c r="R140" i="16"/>
  <c r="T140" i="16"/>
  <c r="R141" i="16"/>
  <c r="T141" i="16"/>
  <c r="R142" i="16"/>
  <c r="T142" i="16"/>
  <c r="R143" i="16"/>
  <c r="T143" i="16"/>
  <c r="R144" i="16"/>
  <c r="T144" i="16"/>
  <c r="R145" i="16"/>
  <c r="T145" i="16"/>
  <c r="R146" i="16"/>
  <c r="T146" i="16"/>
  <c r="R147" i="16"/>
  <c r="T147" i="16"/>
  <c r="R148" i="16"/>
  <c r="T148" i="16"/>
  <c r="R149" i="16"/>
  <c r="T149" i="16"/>
  <c r="R150" i="16"/>
  <c r="T150" i="16"/>
  <c r="R151" i="16"/>
  <c r="T151" i="16"/>
  <c r="R152" i="16"/>
  <c r="T152" i="16"/>
  <c r="R153" i="16"/>
  <c r="T153" i="16"/>
  <c r="R154" i="16"/>
  <c r="T154" i="16"/>
  <c r="R155" i="16"/>
  <c r="T155" i="16"/>
  <c r="R156" i="16"/>
  <c r="T156" i="16"/>
  <c r="R157" i="16"/>
  <c r="T157" i="16"/>
  <c r="R158" i="16"/>
  <c r="T158" i="16"/>
  <c r="R159" i="16"/>
  <c r="T159" i="16"/>
  <c r="R160" i="16"/>
  <c r="T160" i="16"/>
  <c r="R161" i="16"/>
  <c r="T161" i="16"/>
  <c r="R162" i="16"/>
  <c r="T162" i="16"/>
  <c r="R163" i="16"/>
  <c r="T163" i="16"/>
  <c r="R164" i="16"/>
  <c r="T164" i="16"/>
  <c r="R165" i="16"/>
  <c r="T165" i="16"/>
  <c r="R166" i="16"/>
  <c r="T166" i="16"/>
  <c r="R167" i="16"/>
  <c r="T167" i="16"/>
  <c r="R168" i="16"/>
  <c r="T168" i="16"/>
  <c r="R169" i="16"/>
  <c r="T169" i="16"/>
  <c r="R170" i="16"/>
  <c r="T170" i="16"/>
  <c r="R171" i="16"/>
  <c r="T171" i="16"/>
  <c r="R172" i="16"/>
  <c r="T172" i="16"/>
  <c r="R173" i="16"/>
  <c r="T173" i="16"/>
  <c r="J175" i="16"/>
  <c r="L175" i="16"/>
  <c r="N175" i="16"/>
  <c r="P175" i="16"/>
  <c r="R175" i="16"/>
  <c r="T175" i="16"/>
  <c r="R178" i="16"/>
  <c r="T178" i="16"/>
  <c r="J179" i="16"/>
  <c r="R179" i="16"/>
  <c r="T179" i="16"/>
  <c r="R180" i="16"/>
  <c r="T180" i="16"/>
  <c r="R181" i="16"/>
  <c r="T181" i="16"/>
  <c r="R182" i="16"/>
  <c r="T182" i="16"/>
  <c r="R183" i="16"/>
  <c r="T183" i="16"/>
  <c r="R184" i="16"/>
  <c r="T184" i="16"/>
  <c r="J186" i="16"/>
  <c r="L186" i="16"/>
  <c r="N186" i="16"/>
  <c r="P186" i="16"/>
  <c r="R186" i="16"/>
  <c r="T186" i="16"/>
  <c r="J188" i="16"/>
  <c r="L188" i="16"/>
  <c r="N188" i="16"/>
  <c r="P188" i="16"/>
  <c r="R188" i="16"/>
  <c r="T188" i="16"/>
  <c r="J193" i="16"/>
  <c r="L193" i="16"/>
  <c r="N193" i="16"/>
  <c r="P193" i="16"/>
  <c r="R193" i="16"/>
  <c r="T193" i="16"/>
  <c r="V196" i="16"/>
  <c r="Y196" i="16"/>
  <c r="AE196" i="16"/>
  <c r="V197" i="16"/>
  <c r="Y197" i="16"/>
  <c r="AE197" i="16"/>
  <c r="V198" i="16"/>
  <c r="Y198" i="16"/>
  <c r="AE198" i="16"/>
  <c r="V199" i="16"/>
  <c r="Y199" i="16"/>
  <c r="AE199" i="16"/>
  <c r="V201" i="16"/>
  <c r="Y201" i="16"/>
  <c r="AB201" i="16"/>
  <c r="AE201" i="16"/>
  <c r="V203" i="16"/>
  <c r="Y203" i="16"/>
  <c r="AE203" i="16"/>
  <c r="V205" i="16"/>
  <c r="Y205" i="16"/>
  <c r="V206" i="16"/>
  <c r="Y206" i="16"/>
  <c r="V207" i="16"/>
  <c r="Y207" i="16"/>
  <c r="V208" i="16"/>
  <c r="Y208" i="16"/>
  <c r="V209" i="16"/>
  <c r="Y209" i="16"/>
  <c r="V210" i="16"/>
  <c r="Y210" i="16"/>
  <c r="V211" i="16"/>
  <c r="Y211" i="16"/>
  <c r="AE211" i="16"/>
  <c r="V212" i="16"/>
  <c r="Y212" i="16"/>
  <c r="AE212" i="16"/>
  <c r="V213" i="16"/>
  <c r="Y213" i="16"/>
  <c r="AE213" i="16"/>
  <c r="V214" i="16"/>
  <c r="Y214" i="16"/>
  <c r="AE214" i="16"/>
  <c r="B220" i="16"/>
  <c r="B221" i="16"/>
  <c r="J225" i="16"/>
  <c r="J229" i="16"/>
  <c r="J231" i="16"/>
  <c r="R11" i="11"/>
  <c r="T11" i="11"/>
  <c r="R12" i="11"/>
  <c r="T12" i="11"/>
  <c r="R13" i="11"/>
  <c r="T13" i="11"/>
  <c r="R14" i="11"/>
  <c r="T14" i="11"/>
  <c r="R15" i="11"/>
  <c r="T15" i="11"/>
  <c r="R16" i="11"/>
  <c r="T16" i="11"/>
  <c r="R17" i="11"/>
  <c r="T17" i="11"/>
  <c r="R18" i="11"/>
  <c r="T18" i="11"/>
  <c r="R19" i="11"/>
  <c r="T19" i="11"/>
  <c r="R20" i="11"/>
  <c r="T20" i="11"/>
  <c r="R21" i="11"/>
  <c r="T21" i="11"/>
  <c r="R22" i="11"/>
  <c r="T22" i="11"/>
  <c r="R23" i="11"/>
  <c r="T23" i="11"/>
  <c r="R24" i="11"/>
  <c r="T24" i="11"/>
  <c r="R25" i="11"/>
  <c r="T25" i="11"/>
  <c r="R26" i="11"/>
  <c r="T26" i="11"/>
  <c r="J27" i="11"/>
  <c r="L27" i="11"/>
  <c r="N27" i="11"/>
  <c r="P27" i="11"/>
  <c r="R27" i="11"/>
  <c r="T27" i="11"/>
  <c r="R29" i="11"/>
  <c r="T29" i="11"/>
  <c r="R30" i="11"/>
  <c r="T30" i="11"/>
  <c r="R31" i="11"/>
  <c r="T31" i="11"/>
  <c r="R32" i="11"/>
  <c r="T32" i="11"/>
  <c r="J33" i="11"/>
  <c r="L33" i="11"/>
  <c r="N33" i="11"/>
  <c r="P33" i="11"/>
  <c r="R33" i="11"/>
  <c r="T33" i="11"/>
  <c r="R35" i="11"/>
  <c r="T35" i="11"/>
  <c r="R36" i="11"/>
  <c r="T36" i="11"/>
  <c r="R37" i="11"/>
  <c r="T37" i="11"/>
  <c r="R38" i="11"/>
  <c r="T38" i="11"/>
  <c r="R39" i="11"/>
  <c r="T39" i="11"/>
  <c r="R40" i="11"/>
  <c r="T40" i="11"/>
  <c r="R41" i="11"/>
  <c r="T41" i="11"/>
  <c r="R42" i="11"/>
  <c r="T42" i="11"/>
  <c r="R43" i="11"/>
  <c r="T43" i="11"/>
  <c r="R44" i="11"/>
  <c r="T44" i="11"/>
  <c r="R45" i="11"/>
  <c r="T45" i="11"/>
  <c r="R46" i="11"/>
  <c r="T46" i="11"/>
  <c r="J47" i="11"/>
  <c r="L47" i="11"/>
  <c r="N47" i="11"/>
  <c r="P47" i="11"/>
  <c r="R47" i="11"/>
  <c r="T47" i="11"/>
  <c r="R49" i="11"/>
  <c r="T49" i="11"/>
  <c r="R51" i="11"/>
  <c r="T51" i="11"/>
  <c r="R52" i="11"/>
  <c r="T52" i="11"/>
  <c r="R53" i="11"/>
  <c r="T53" i="11"/>
  <c r="R54" i="11"/>
  <c r="T54" i="11"/>
  <c r="R55" i="11"/>
  <c r="T55" i="11"/>
  <c r="R56" i="11"/>
  <c r="T56" i="11"/>
  <c r="R57" i="11"/>
  <c r="T57" i="11"/>
  <c r="R58" i="11"/>
  <c r="T58" i="11"/>
  <c r="R59" i="11"/>
  <c r="T59" i="11"/>
  <c r="J60" i="11"/>
  <c r="L60" i="11"/>
  <c r="N60" i="11"/>
  <c r="P60" i="11"/>
  <c r="R60" i="11"/>
  <c r="T60" i="11"/>
  <c r="R62" i="11"/>
  <c r="T62" i="11"/>
  <c r="R63" i="11"/>
  <c r="T63" i="11"/>
  <c r="R64" i="11"/>
  <c r="T64" i="11"/>
  <c r="R65" i="11"/>
  <c r="T65" i="11"/>
  <c r="R66" i="11"/>
  <c r="T66" i="11"/>
  <c r="J67" i="11"/>
  <c r="L67" i="11"/>
  <c r="N67" i="11"/>
  <c r="P67" i="11"/>
  <c r="R67" i="11"/>
  <c r="T67" i="11"/>
  <c r="R69" i="11"/>
  <c r="T69" i="11"/>
  <c r="R70" i="11"/>
  <c r="T70" i="11"/>
  <c r="R71" i="11"/>
  <c r="T71" i="11"/>
  <c r="R72" i="11"/>
  <c r="T72" i="11"/>
  <c r="R73" i="11"/>
  <c r="T73" i="11"/>
  <c r="R74" i="11"/>
  <c r="T74" i="11"/>
  <c r="R75" i="11"/>
  <c r="T75" i="11"/>
  <c r="R76" i="11"/>
  <c r="T76" i="11"/>
  <c r="R77" i="11"/>
  <c r="T77" i="11"/>
  <c r="R78" i="11"/>
  <c r="T78" i="11"/>
  <c r="R79" i="11"/>
  <c r="T79" i="11"/>
  <c r="J80" i="11"/>
  <c r="L80" i="11"/>
  <c r="N80" i="11"/>
  <c r="P80" i="11"/>
  <c r="R80" i="11"/>
  <c r="T80" i="11"/>
  <c r="R82" i="11"/>
  <c r="T82" i="11"/>
  <c r="R83" i="11"/>
  <c r="T83" i="11"/>
  <c r="R84" i="11"/>
  <c r="T84" i="11"/>
  <c r="R85" i="11"/>
  <c r="T85" i="11"/>
  <c r="R86" i="11"/>
  <c r="T86" i="11"/>
  <c r="R87" i="11"/>
  <c r="T87" i="11"/>
  <c r="R88" i="11"/>
  <c r="T88" i="11"/>
  <c r="R89" i="11"/>
  <c r="T89" i="11"/>
  <c r="J90" i="11"/>
  <c r="L90" i="11"/>
  <c r="N90" i="11"/>
  <c r="P90" i="11"/>
  <c r="R90" i="11"/>
  <c r="T90" i="11"/>
  <c r="R92" i="11"/>
  <c r="T92" i="11"/>
  <c r="R93" i="11"/>
  <c r="T93" i="11"/>
  <c r="R94" i="11"/>
  <c r="T94" i="11"/>
  <c r="R95" i="11"/>
  <c r="T95" i="11"/>
  <c r="R96" i="11"/>
  <c r="T96" i="11"/>
  <c r="R97" i="11"/>
  <c r="T97" i="11"/>
  <c r="R98" i="11"/>
  <c r="T98" i="11"/>
  <c r="J99" i="11"/>
  <c r="R99" i="11"/>
  <c r="T99" i="11"/>
  <c r="R100" i="11"/>
  <c r="T100" i="11"/>
  <c r="R101" i="11"/>
  <c r="T101" i="11"/>
  <c r="R102" i="11"/>
  <c r="T102" i="11"/>
  <c r="R103" i="11"/>
  <c r="T103" i="11"/>
  <c r="R104" i="11"/>
  <c r="T104" i="11"/>
  <c r="J105" i="11"/>
  <c r="R105" i="11"/>
  <c r="T105" i="11"/>
  <c r="R106" i="11"/>
  <c r="T106" i="11"/>
  <c r="R107" i="11"/>
  <c r="T107" i="11"/>
  <c r="R108" i="11"/>
  <c r="T108" i="11"/>
  <c r="R109" i="11"/>
  <c r="T109" i="11"/>
  <c r="R110" i="11"/>
  <c r="T110" i="11"/>
  <c r="R111" i="11"/>
  <c r="T111" i="11"/>
  <c r="R112" i="11"/>
  <c r="T112" i="11"/>
  <c r="R113" i="11"/>
  <c r="T113" i="11"/>
  <c r="R114" i="11"/>
  <c r="T114" i="11"/>
  <c r="R115" i="11"/>
  <c r="T115" i="11"/>
  <c r="J116" i="11"/>
  <c r="L116" i="11"/>
  <c r="N116" i="11"/>
  <c r="P116" i="11"/>
  <c r="R116" i="11"/>
  <c r="T116" i="11"/>
  <c r="R118" i="11"/>
  <c r="T118" i="11"/>
  <c r="L119" i="11"/>
  <c r="R119" i="11"/>
  <c r="T119" i="11"/>
  <c r="R120" i="11"/>
  <c r="T120" i="11"/>
  <c r="R121" i="11"/>
  <c r="T121" i="11"/>
  <c r="R122" i="11"/>
  <c r="T122" i="11"/>
  <c r="R123" i="11"/>
  <c r="T123" i="11"/>
  <c r="R124" i="11"/>
  <c r="T124" i="11"/>
  <c r="R125" i="11"/>
  <c r="T125" i="11"/>
  <c r="R126" i="11"/>
  <c r="T126" i="11"/>
  <c r="R127" i="11"/>
  <c r="T127" i="11"/>
  <c r="L128" i="11"/>
  <c r="R128" i="11"/>
  <c r="T128" i="11"/>
  <c r="R129" i="11"/>
  <c r="T129" i="11"/>
  <c r="R130" i="11"/>
  <c r="T130" i="11"/>
  <c r="R131" i="11"/>
  <c r="T131" i="11"/>
  <c r="R132" i="11"/>
  <c r="T132" i="11"/>
  <c r="R133" i="11"/>
  <c r="T133" i="11"/>
  <c r="R134" i="11"/>
  <c r="T134" i="11"/>
  <c r="R135" i="11"/>
  <c r="T135" i="11"/>
  <c r="R136" i="11"/>
  <c r="T136" i="11"/>
  <c r="J137" i="11"/>
  <c r="L137" i="11"/>
  <c r="N137" i="11"/>
  <c r="P137" i="11"/>
  <c r="R137" i="11"/>
  <c r="T137" i="11"/>
  <c r="R139" i="11"/>
  <c r="T139" i="11"/>
  <c r="R140" i="11"/>
  <c r="T140" i="11"/>
  <c r="R141" i="11"/>
  <c r="T141" i="11"/>
  <c r="R142" i="11"/>
  <c r="T142" i="11"/>
  <c r="R143" i="11"/>
  <c r="T143" i="11"/>
  <c r="J144" i="11"/>
  <c r="L144" i="11"/>
  <c r="N144" i="11"/>
  <c r="P144" i="11"/>
  <c r="R144" i="11"/>
  <c r="T144" i="11"/>
  <c r="R146" i="11"/>
  <c r="T146" i="11"/>
  <c r="R147" i="11"/>
  <c r="T147" i="11"/>
  <c r="R148" i="11"/>
  <c r="T148" i="11"/>
  <c r="R149" i="11"/>
  <c r="T149" i="11"/>
  <c r="J150" i="11"/>
  <c r="L150" i="11"/>
  <c r="N150" i="11"/>
  <c r="P150" i="11"/>
  <c r="R150" i="11"/>
  <c r="T150" i="11"/>
  <c r="R152" i="11"/>
  <c r="T152" i="11"/>
  <c r="R153" i="11"/>
  <c r="T153" i="11"/>
  <c r="J154" i="11"/>
  <c r="L154" i="11"/>
  <c r="N154" i="11"/>
  <c r="P154" i="11"/>
  <c r="R154" i="11"/>
  <c r="T154" i="11"/>
  <c r="R156" i="11"/>
  <c r="T156" i="11"/>
  <c r="R157" i="11"/>
  <c r="T157" i="11"/>
  <c r="J158" i="11"/>
  <c r="R158" i="11"/>
  <c r="T158" i="11"/>
  <c r="R159" i="11"/>
  <c r="T159" i="11"/>
  <c r="R160" i="11"/>
  <c r="T160" i="11"/>
  <c r="J161" i="11"/>
  <c r="L161" i="11"/>
  <c r="N161" i="11"/>
  <c r="P161" i="11"/>
  <c r="R161" i="11"/>
  <c r="T161" i="11"/>
  <c r="R163" i="11"/>
  <c r="T163" i="11"/>
  <c r="R164" i="11"/>
  <c r="T164" i="11"/>
  <c r="R165" i="11"/>
  <c r="T165" i="11"/>
  <c r="R166" i="11"/>
  <c r="T166" i="11"/>
  <c r="R167" i="11"/>
  <c r="T167" i="11"/>
  <c r="J168" i="11"/>
  <c r="L168" i="11"/>
  <c r="N168" i="11"/>
  <c r="P168" i="11"/>
  <c r="R168" i="11"/>
  <c r="T168" i="11"/>
  <c r="R170" i="11"/>
  <c r="T170" i="11"/>
  <c r="R172" i="11"/>
  <c r="T172" i="11"/>
  <c r="R175" i="11"/>
  <c r="T175" i="11"/>
  <c r="P176" i="11"/>
  <c r="R176" i="11"/>
  <c r="T176" i="11"/>
  <c r="N177" i="11"/>
  <c r="R177" i="11"/>
  <c r="T177" i="11"/>
  <c r="P178" i="11"/>
  <c r="R178" i="11"/>
  <c r="T178" i="11"/>
  <c r="R179" i="11"/>
  <c r="T179" i="11"/>
  <c r="R180" i="11"/>
  <c r="T180" i="11"/>
  <c r="R181" i="11"/>
  <c r="T181" i="11"/>
  <c r="R182" i="11"/>
  <c r="T182" i="11"/>
  <c r="R183" i="11"/>
  <c r="T183" i="11"/>
  <c r="R184" i="11"/>
  <c r="T184" i="11"/>
  <c r="R185" i="11"/>
  <c r="T185" i="11"/>
  <c r="R186" i="11"/>
  <c r="T186" i="11"/>
  <c r="R187" i="11"/>
  <c r="T187" i="11"/>
  <c r="R188" i="11"/>
  <c r="T188" i="11"/>
  <c r="R189" i="11"/>
  <c r="T189" i="11"/>
  <c r="R190" i="11"/>
  <c r="T190" i="11"/>
  <c r="R191" i="11"/>
  <c r="T191" i="11"/>
  <c r="R192" i="11"/>
  <c r="T192" i="11"/>
  <c r="R193" i="11"/>
  <c r="T193" i="11"/>
  <c r="R194" i="11"/>
  <c r="T194" i="11"/>
  <c r="R195" i="11"/>
  <c r="T195" i="11"/>
  <c r="R196" i="11"/>
  <c r="T196" i="11"/>
  <c r="R197" i="11"/>
  <c r="T197" i="11"/>
  <c r="R198" i="11"/>
  <c r="T198" i="11"/>
  <c r="R199" i="11"/>
  <c r="T199" i="11"/>
  <c r="R200" i="11"/>
  <c r="T200" i="11"/>
  <c r="R201" i="11"/>
  <c r="T201" i="11"/>
  <c r="R202" i="11"/>
  <c r="T202" i="11"/>
  <c r="J203" i="11"/>
  <c r="L203" i="11"/>
  <c r="N203" i="11"/>
  <c r="P203" i="11"/>
  <c r="R203" i="11"/>
  <c r="T203" i="11"/>
  <c r="R206" i="11"/>
  <c r="T206" i="11"/>
  <c r="R207" i="11"/>
  <c r="T207" i="11"/>
  <c r="J208" i="11"/>
  <c r="L208" i="11"/>
  <c r="N208" i="11"/>
  <c r="P208" i="11"/>
  <c r="R208" i="11"/>
  <c r="T208" i="11"/>
  <c r="R210" i="11"/>
  <c r="T210" i="11"/>
  <c r="R211" i="11"/>
  <c r="T211" i="11"/>
  <c r="R212" i="11"/>
  <c r="T212" i="11"/>
  <c r="R213" i="11"/>
  <c r="T213" i="11"/>
  <c r="J214" i="11"/>
  <c r="L214" i="11"/>
  <c r="N214" i="11"/>
  <c r="P214" i="11"/>
  <c r="R214" i="11"/>
  <c r="T214" i="11"/>
  <c r="R216" i="11"/>
  <c r="T216" i="11"/>
  <c r="J217" i="11"/>
  <c r="R217" i="11"/>
  <c r="T217" i="11"/>
  <c r="R218" i="11"/>
  <c r="T218" i="11"/>
  <c r="R219" i="11"/>
  <c r="T219" i="11"/>
  <c r="R220" i="11"/>
  <c r="T220" i="11"/>
  <c r="R221" i="11"/>
  <c r="T221" i="11"/>
  <c r="R222" i="11"/>
  <c r="T222" i="11"/>
  <c r="J224" i="11"/>
  <c r="L224" i="11"/>
  <c r="N224" i="11"/>
  <c r="P224" i="11"/>
  <c r="R224" i="11"/>
  <c r="T224" i="11"/>
  <c r="J226" i="11"/>
  <c r="L226" i="11"/>
  <c r="N226" i="11"/>
  <c r="P226" i="11"/>
  <c r="R226" i="11"/>
  <c r="T226" i="11"/>
  <c r="V231" i="11"/>
  <c r="Y231" i="11"/>
  <c r="AE231" i="11"/>
  <c r="V232" i="11"/>
  <c r="Y232" i="11"/>
  <c r="AE232" i="11"/>
  <c r="V233" i="11"/>
  <c r="Y233" i="11"/>
  <c r="AE233" i="11"/>
  <c r="V234" i="11"/>
  <c r="Y234" i="11"/>
  <c r="AE234" i="11"/>
  <c r="V236" i="11"/>
  <c r="Y236" i="11"/>
  <c r="AB236" i="11"/>
  <c r="AE236" i="11"/>
  <c r="V238" i="11"/>
  <c r="Y238" i="11"/>
  <c r="AE238" i="11"/>
  <c r="V240" i="11"/>
  <c r="Y240" i="11"/>
  <c r="V241" i="11"/>
  <c r="Y241" i="11"/>
  <c r="V242" i="11"/>
  <c r="Y242" i="11"/>
  <c r="V243" i="11"/>
  <c r="Y243" i="11"/>
  <c r="V244" i="11"/>
  <c r="Y244" i="11"/>
  <c r="V245" i="11"/>
  <c r="Y245" i="11"/>
  <c r="V246" i="11"/>
  <c r="Y246" i="11"/>
  <c r="AE246" i="11"/>
  <c r="V247" i="11"/>
  <c r="Y247" i="11"/>
  <c r="AE247" i="11"/>
  <c r="V248" i="11"/>
  <c r="Y248" i="11"/>
  <c r="AE248" i="11"/>
  <c r="V249" i="11"/>
  <c r="Y249" i="11"/>
  <c r="AE249" i="11"/>
  <c r="B255" i="11"/>
  <c r="B256" i="11"/>
  <c r="J260" i="11"/>
  <c r="J264" i="11"/>
  <c r="J266" i="11"/>
  <c r="R11" i="13"/>
  <c r="T11" i="13"/>
  <c r="R12" i="13"/>
  <c r="T12" i="13"/>
  <c r="R13" i="13"/>
  <c r="T13" i="13"/>
  <c r="R14" i="13"/>
  <c r="T14" i="13"/>
  <c r="R15" i="13"/>
  <c r="T15" i="13"/>
  <c r="R16" i="13"/>
  <c r="T16" i="13"/>
  <c r="R17" i="13"/>
  <c r="T17" i="13"/>
  <c r="R18" i="13"/>
  <c r="T18" i="13"/>
  <c r="R19" i="13"/>
  <c r="T19" i="13"/>
  <c r="R20" i="13"/>
  <c r="T20" i="13"/>
  <c r="R21" i="13"/>
  <c r="T21" i="13"/>
  <c r="J22" i="13"/>
  <c r="R22" i="13"/>
  <c r="T22" i="13"/>
  <c r="R23" i="13"/>
  <c r="T23" i="13"/>
  <c r="R24" i="13"/>
  <c r="T24" i="13"/>
  <c r="R25" i="13"/>
  <c r="T25" i="13"/>
  <c r="J26" i="13"/>
  <c r="R26" i="13"/>
  <c r="T26" i="13"/>
  <c r="R27" i="13"/>
  <c r="T27" i="13"/>
  <c r="R28" i="13"/>
  <c r="T28" i="13"/>
  <c r="R29" i="13"/>
  <c r="T29" i="13"/>
  <c r="R30" i="13"/>
  <c r="T30" i="13"/>
  <c r="R31" i="13"/>
  <c r="T31" i="13"/>
  <c r="R32" i="13"/>
  <c r="T32" i="13"/>
  <c r="R33" i="13"/>
  <c r="T33" i="13"/>
  <c r="R34" i="13"/>
  <c r="T34" i="13"/>
  <c r="R35" i="13"/>
  <c r="T35" i="13"/>
  <c r="R36" i="13"/>
  <c r="T36" i="13"/>
  <c r="R37" i="13"/>
  <c r="T37" i="13"/>
  <c r="R38" i="13"/>
  <c r="T38" i="13"/>
  <c r="R39" i="13"/>
  <c r="T39" i="13"/>
  <c r="R40" i="13"/>
  <c r="T40" i="13"/>
  <c r="R41" i="13"/>
  <c r="T41" i="13"/>
  <c r="R42" i="13"/>
  <c r="T42" i="13"/>
  <c r="R43" i="13"/>
  <c r="T43" i="13"/>
  <c r="R44" i="13"/>
  <c r="T44" i="13"/>
  <c r="N45" i="13"/>
  <c r="R45" i="13"/>
  <c r="T45" i="13"/>
  <c r="R46" i="13"/>
  <c r="T46" i="13"/>
  <c r="R47" i="13"/>
  <c r="T47" i="13"/>
  <c r="R48" i="13"/>
  <c r="T48" i="13"/>
  <c r="J49" i="13"/>
  <c r="L49" i="13"/>
  <c r="N49" i="13"/>
  <c r="P49" i="13"/>
  <c r="R49" i="13"/>
  <c r="T49" i="13"/>
  <c r="R51" i="13"/>
  <c r="T51" i="13"/>
  <c r="R52" i="13"/>
  <c r="T52" i="13"/>
  <c r="R53" i="13"/>
  <c r="T53" i="13"/>
  <c r="R54" i="13"/>
  <c r="T54" i="13"/>
  <c r="R55" i="13"/>
  <c r="T55" i="13"/>
  <c r="R56" i="13"/>
  <c r="T56" i="13"/>
  <c r="R57" i="13"/>
  <c r="T57" i="13"/>
  <c r="R58" i="13"/>
  <c r="T58" i="13"/>
  <c r="R59" i="13"/>
  <c r="T59" i="13"/>
  <c r="R60" i="13"/>
  <c r="T60" i="13"/>
  <c r="R61" i="13"/>
  <c r="T61" i="13"/>
  <c r="R62" i="13"/>
  <c r="T62" i="13"/>
  <c r="R63" i="13"/>
  <c r="T63" i="13"/>
  <c r="R64" i="13"/>
  <c r="T64" i="13"/>
  <c r="R65" i="13"/>
  <c r="T65" i="13"/>
  <c r="R66" i="13"/>
  <c r="T66" i="13"/>
  <c r="R67" i="13"/>
  <c r="T67" i="13"/>
  <c r="R68" i="13"/>
  <c r="T68" i="13"/>
  <c r="R69" i="13"/>
  <c r="T69" i="13"/>
  <c r="L70" i="13"/>
  <c r="R70" i="13"/>
  <c r="T70" i="13"/>
  <c r="R71" i="13"/>
  <c r="T71" i="13"/>
  <c r="R72" i="13"/>
  <c r="T72" i="13"/>
  <c r="R73" i="13"/>
  <c r="T73" i="13"/>
  <c r="R74" i="13"/>
  <c r="T74" i="13"/>
  <c r="L75" i="13"/>
  <c r="R75" i="13"/>
  <c r="T75" i="13"/>
  <c r="R76" i="13"/>
  <c r="T76" i="13"/>
  <c r="R77" i="13"/>
  <c r="T77" i="13"/>
  <c r="R78" i="13"/>
  <c r="T78" i="13"/>
  <c r="R79" i="13"/>
  <c r="T79" i="13"/>
  <c r="P80" i="13"/>
  <c r="R80" i="13"/>
  <c r="T80" i="13"/>
  <c r="R81" i="13"/>
  <c r="T81" i="13"/>
  <c r="R82" i="13"/>
  <c r="T82" i="13"/>
  <c r="R83" i="13"/>
  <c r="T83" i="13"/>
  <c r="R84" i="13"/>
  <c r="T84" i="13"/>
  <c r="R85" i="13"/>
  <c r="T85" i="13"/>
  <c r="R86" i="13"/>
  <c r="T86" i="13"/>
  <c r="R87" i="13"/>
  <c r="T87" i="13"/>
  <c r="R88" i="13"/>
  <c r="T88" i="13"/>
  <c r="R89" i="13"/>
  <c r="T89" i="13"/>
  <c r="R90" i="13"/>
  <c r="T90" i="13"/>
  <c r="R91" i="13"/>
  <c r="T91" i="13"/>
  <c r="R92" i="13"/>
  <c r="T92" i="13"/>
  <c r="R93" i="13"/>
  <c r="T93" i="13"/>
  <c r="R94" i="13"/>
  <c r="T94" i="13"/>
  <c r="R95" i="13"/>
  <c r="T95" i="13"/>
  <c r="R96" i="13"/>
  <c r="T96" i="13"/>
  <c r="R97" i="13"/>
  <c r="T97" i="13"/>
  <c r="R98" i="13"/>
  <c r="T98" i="13"/>
  <c r="R99" i="13"/>
  <c r="T99" i="13"/>
  <c r="R100" i="13"/>
  <c r="T100" i="13"/>
  <c r="R101" i="13"/>
  <c r="T101" i="13"/>
  <c r="R102" i="13"/>
  <c r="T102" i="13"/>
  <c r="R103" i="13"/>
  <c r="T103" i="13"/>
  <c r="P104" i="13"/>
  <c r="R104" i="13"/>
  <c r="T104" i="13"/>
  <c r="R105" i="13"/>
  <c r="T105" i="13"/>
  <c r="R106" i="13"/>
  <c r="T106" i="13"/>
  <c r="R107" i="13"/>
  <c r="T107" i="13"/>
  <c r="R108" i="13"/>
  <c r="T108" i="13"/>
  <c r="R109" i="13"/>
  <c r="T109" i="13"/>
  <c r="R110" i="13"/>
  <c r="T110" i="13"/>
  <c r="J111" i="13"/>
  <c r="L111" i="13"/>
  <c r="N111" i="13"/>
  <c r="P111" i="13"/>
  <c r="R111" i="13"/>
  <c r="T111" i="13"/>
  <c r="R113" i="13"/>
  <c r="T113" i="13"/>
  <c r="R114" i="13"/>
  <c r="T114" i="13"/>
  <c r="R115" i="13"/>
  <c r="T115" i="13"/>
  <c r="R116" i="13"/>
  <c r="T116" i="13"/>
  <c r="R117" i="13"/>
  <c r="T117" i="13"/>
  <c r="R118" i="13"/>
  <c r="T118" i="13"/>
  <c r="R119" i="13"/>
  <c r="T119" i="13"/>
  <c r="R120" i="13"/>
  <c r="T120" i="13"/>
  <c r="R121" i="13"/>
  <c r="T121" i="13"/>
  <c r="R122" i="13"/>
  <c r="T122" i="13"/>
  <c r="R123" i="13"/>
  <c r="T123" i="13"/>
  <c r="R124" i="13"/>
  <c r="T124" i="13"/>
  <c r="R125" i="13"/>
  <c r="T125" i="13"/>
  <c r="R126" i="13"/>
  <c r="T126" i="13"/>
  <c r="R127" i="13"/>
  <c r="T127" i="13"/>
  <c r="R128" i="13"/>
  <c r="T128" i="13"/>
  <c r="J129" i="13"/>
  <c r="L129" i="13"/>
  <c r="N129" i="13"/>
  <c r="P129" i="13"/>
  <c r="R129" i="13"/>
  <c r="T129" i="13"/>
  <c r="R131" i="13"/>
  <c r="T131" i="13"/>
  <c r="R132" i="13"/>
  <c r="T132" i="13"/>
  <c r="R133" i="13"/>
  <c r="T133" i="13"/>
  <c r="R134" i="13"/>
  <c r="T134" i="13"/>
  <c r="R135" i="13"/>
  <c r="T135" i="13"/>
  <c r="R136" i="13"/>
  <c r="T136" i="13"/>
  <c r="R137" i="13"/>
  <c r="T137" i="13"/>
  <c r="R138" i="13"/>
  <c r="T138" i="13"/>
  <c r="R139" i="13"/>
  <c r="T139" i="13"/>
  <c r="R140" i="13"/>
  <c r="T140" i="13"/>
  <c r="R141" i="13"/>
  <c r="T141" i="13"/>
  <c r="J142" i="13"/>
  <c r="R142" i="13"/>
  <c r="T142" i="13"/>
  <c r="R143" i="13"/>
  <c r="T143" i="13"/>
  <c r="R144" i="13"/>
  <c r="T144" i="13"/>
  <c r="R145" i="13"/>
  <c r="T145" i="13"/>
  <c r="R146" i="13"/>
  <c r="T146" i="13"/>
  <c r="R147" i="13"/>
  <c r="T147" i="13"/>
  <c r="R148" i="13"/>
  <c r="T148" i="13"/>
  <c r="R149" i="13"/>
  <c r="T149" i="13"/>
  <c r="R150" i="13"/>
  <c r="T150" i="13"/>
  <c r="R151" i="13"/>
  <c r="T151" i="13"/>
  <c r="R152" i="13"/>
  <c r="T152" i="13"/>
  <c r="R153" i="13"/>
  <c r="T153" i="13"/>
  <c r="R154" i="13"/>
  <c r="T154" i="13"/>
  <c r="R155" i="13"/>
  <c r="T155" i="13"/>
  <c r="R156" i="13"/>
  <c r="T156" i="13"/>
  <c r="R157" i="13"/>
  <c r="T157" i="13"/>
  <c r="R158" i="13"/>
  <c r="T158" i="13"/>
  <c r="R159" i="13"/>
  <c r="T159" i="13"/>
  <c r="R160" i="13"/>
  <c r="T160" i="13"/>
  <c r="R161" i="13"/>
  <c r="T161" i="13"/>
  <c r="R162" i="13"/>
  <c r="T162" i="13"/>
  <c r="R163" i="13"/>
  <c r="T163" i="13"/>
  <c r="R164" i="13"/>
  <c r="T164" i="13"/>
  <c r="R165" i="13"/>
  <c r="T165" i="13"/>
  <c r="R166" i="13"/>
  <c r="T166" i="13"/>
  <c r="R167" i="13"/>
  <c r="T167" i="13"/>
  <c r="R168" i="13"/>
  <c r="T168" i="13"/>
  <c r="R169" i="13"/>
  <c r="T169" i="13"/>
  <c r="R170" i="13"/>
  <c r="T170" i="13"/>
  <c r="R171" i="13"/>
  <c r="T171" i="13"/>
  <c r="R172" i="13"/>
  <c r="T172" i="13"/>
  <c r="R173" i="13"/>
  <c r="T173" i="13"/>
  <c r="R174" i="13"/>
  <c r="T174" i="13"/>
  <c r="R175" i="13"/>
  <c r="T175" i="13"/>
  <c r="R176" i="13"/>
  <c r="T176" i="13"/>
  <c r="J177" i="13"/>
  <c r="L177" i="13"/>
  <c r="N177" i="13"/>
  <c r="P177" i="13"/>
  <c r="R177" i="13"/>
  <c r="T177" i="13"/>
  <c r="R179" i="13"/>
  <c r="T179" i="13"/>
  <c r="R180" i="13"/>
  <c r="T180" i="13"/>
  <c r="R181" i="13"/>
  <c r="T181" i="13"/>
  <c r="J182" i="13"/>
  <c r="L182" i="13"/>
  <c r="N182" i="13"/>
  <c r="P182" i="13"/>
  <c r="R182" i="13"/>
  <c r="T182" i="13"/>
  <c r="J184" i="13"/>
  <c r="L184" i="13"/>
  <c r="N184" i="13"/>
  <c r="P184" i="13"/>
  <c r="R184" i="13"/>
  <c r="T184" i="13"/>
  <c r="R186" i="13"/>
  <c r="T186" i="13"/>
  <c r="R187" i="13"/>
  <c r="T187" i="13"/>
  <c r="R188" i="13"/>
  <c r="T188" i="13"/>
  <c r="R189" i="13"/>
  <c r="T189" i="13"/>
  <c r="J190" i="13"/>
  <c r="R190" i="13"/>
  <c r="T190" i="13"/>
  <c r="R191" i="13"/>
  <c r="T191" i="13"/>
  <c r="R192" i="13"/>
  <c r="T192" i="13"/>
  <c r="J194" i="13"/>
  <c r="L194" i="13"/>
  <c r="N194" i="13"/>
  <c r="P194" i="13"/>
  <c r="R194" i="13"/>
  <c r="T194" i="13"/>
  <c r="J196" i="13"/>
  <c r="L196" i="13"/>
  <c r="N196" i="13"/>
  <c r="P196" i="13"/>
  <c r="R196" i="13"/>
  <c r="T196" i="13"/>
  <c r="J201" i="13"/>
  <c r="L201" i="13"/>
  <c r="N201" i="13"/>
  <c r="O201" i="13"/>
  <c r="P201" i="13"/>
  <c r="R201" i="13"/>
  <c r="T201" i="13"/>
  <c r="V206" i="13"/>
  <c r="Y206" i="13"/>
  <c r="AE206" i="13"/>
  <c r="V207" i="13"/>
  <c r="Y207" i="13"/>
  <c r="AE207" i="13"/>
  <c r="V208" i="13"/>
  <c r="Y208" i="13"/>
  <c r="AE208" i="13"/>
  <c r="V209" i="13"/>
  <c r="Y209" i="13"/>
  <c r="AE209" i="13"/>
  <c r="V211" i="13"/>
  <c r="Y211" i="13"/>
  <c r="AB211" i="13"/>
  <c r="AE211" i="13"/>
  <c r="V213" i="13"/>
  <c r="Y213" i="13"/>
  <c r="AE213" i="13"/>
  <c r="V215" i="13"/>
  <c r="Y215" i="13"/>
  <c r="V216" i="13"/>
  <c r="Y216" i="13"/>
  <c r="V217" i="13"/>
  <c r="Y217" i="13"/>
  <c r="V218" i="13"/>
  <c r="Y218" i="13"/>
  <c r="V219" i="13"/>
  <c r="Y219" i="13"/>
  <c r="V220" i="13"/>
  <c r="Y220" i="13"/>
  <c r="V221" i="13"/>
  <c r="Y221" i="13"/>
  <c r="AE221" i="13"/>
  <c r="V222" i="13"/>
  <c r="Y222" i="13"/>
  <c r="AE222" i="13"/>
  <c r="V223" i="13"/>
  <c r="Y223" i="13"/>
  <c r="AE223" i="13"/>
  <c r="V224" i="13"/>
  <c r="Y224" i="13"/>
  <c r="AE224" i="13"/>
  <c r="B230" i="13"/>
  <c r="B231" i="13"/>
  <c r="J235" i="13"/>
  <c r="J239" i="13"/>
  <c r="J241" i="13"/>
  <c r="R10" i="15"/>
  <c r="T10" i="15"/>
  <c r="R11" i="15"/>
  <c r="T11" i="15"/>
  <c r="R12" i="15"/>
  <c r="T12" i="15"/>
  <c r="R13" i="15"/>
  <c r="T13" i="15"/>
  <c r="R14" i="15"/>
  <c r="T14" i="15"/>
  <c r="J15" i="15"/>
  <c r="L15" i="15"/>
  <c r="N15" i="15"/>
  <c r="P15" i="15"/>
  <c r="R15" i="15"/>
  <c r="T15" i="15"/>
  <c r="R17" i="15"/>
  <c r="T17" i="15"/>
  <c r="R18" i="15"/>
  <c r="T18" i="15"/>
  <c r="J19" i="15"/>
  <c r="R19" i="15"/>
  <c r="T19" i="15"/>
  <c r="R20" i="15"/>
  <c r="T20" i="15"/>
  <c r="R21" i="15"/>
  <c r="T21" i="15"/>
  <c r="J22" i="15"/>
  <c r="L22" i="15"/>
  <c r="N22" i="15"/>
  <c r="P22" i="15"/>
  <c r="R22" i="15"/>
  <c r="T22" i="15"/>
  <c r="R24" i="15"/>
  <c r="T24" i="15"/>
  <c r="R25" i="15"/>
  <c r="T25" i="15"/>
  <c r="J26" i="15"/>
  <c r="L26" i="15"/>
  <c r="N26" i="15"/>
  <c r="P26" i="15"/>
  <c r="R26" i="15"/>
  <c r="T26" i="15"/>
  <c r="R28" i="15"/>
  <c r="T28" i="15"/>
  <c r="R29" i="15"/>
  <c r="T29" i="15"/>
  <c r="R30" i="15"/>
  <c r="T30" i="15"/>
  <c r="R31" i="15"/>
  <c r="T31" i="15"/>
  <c r="R32" i="15"/>
  <c r="T32" i="15"/>
  <c r="R33" i="15"/>
  <c r="T33" i="15"/>
  <c r="R34" i="15"/>
  <c r="T34" i="15"/>
  <c r="R35" i="15"/>
  <c r="T35" i="15"/>
  <c r="J36" i="15"/>
  <c r="L36" i="15"/>
  <c r="N36" i="15"/>
  <c r="P36" i="15"/>
  <c r="R36" i="15"/>
  <c r="T36" i="15"/>
  <c r="R38" i="15"/>
  <c r="T38" i="15"/>
  <c r="J39" i="15"/>
  <c r="L39" i="15"/>
  <c r="N39" i="15"/>
  <c r="P39" i="15"/>
  <c r="R39" i="15"/>
  <c r="T39" i="15"/>
  <c r="R41" i="15"/>
  <c r="T41" i="15"/>
  <c r="R42" i="15"/>
  <c r="T42" i="15"/>
  <c r="R43" i="15"/>
  <c r="T43" i="15"/>
  <c r="R44" i="15"/>
  <c r="T44" i="15"/>
  <c r="R45" i="15"/>
  <c r="T45" i="15"/>
  <c r="R46" i="15"/>
  <c r="T46" i="15"/>
  <c r="J47" i="15"/>
  <c r="L47" i="15"/>
  <c r="N47" i="15"/>
  <c r="P47" i="15"/>
  <c r="R47" i="15"/>
  <c r="T47" i="15"/>
  <c r="R49" i="15"/>
  <c r="T49" i="15"/>
  <c r="R50" i="15"/>
  <c r="T50" i="15"/>
  <c r="J51" i="15"/>
  <c r="L51" i="15"/>
  <c r="N51" i="15"/>
  <c r="P51" i="15"/>
  <c r="R51" i="15"/>
  <c r="T51" i="15"/>
  <c r="R53" i="15"/>
  <c r="T53" i="15"/>
  <c r="J54" i="15"/>
  <c r="L54" i="15"/>
  <c r="N54" i="15"/>
  <c r="P54" i="15"/>
  <c r="R54" i="15"/>
  <c r="T54" i="15"/>
  <c r="R56" i="15"/>
  <c r="T56" i="15"/>
  <c r="P57" i="15"/>
  <c r="R57" i="15"/>
  <c r="T57" i="15"/>
  <c r="N58" i="15"/>
  <c r="R58" i="15"/>
  <c r="T58" i="15"/>
  <c r="P59" i="15"/>
  <c r="R59" i="15"/>
  <c r="T59" i="15"/>
  <c r="R60" i="15"/>
  <c r="T60" i="15"/>
  <c r="R61" i="15"/>
  <c r="T61" i="15"/>
  <c r="R62" i="15"/>
  <c r="T62" i="15"/>
  <c r="R63" i="15"/>
  <c r="T63" i="15"/>
  <c r="R64" i="15"/>
  <c r="T64" i="15"/>
  <c r="R65" i="15"/>
  <c r="T65" i="15"/>
  <c r="R66" i="15"/>
  <c r="T66" i="15"/>
  <c r="R67" i="15"/>
  <c r="T67" i="15"/>
  <c r="R68" i="15"/>
  <c r="T68" i="15"/>
  <c r="R69" i="15"/>
  <c r="T69" i="15"/>
  <c r="R70" i="15"/>
  <c r="T70" i="15"/>
  <c r="R71" i="15"/>
  <c r="T71" i="15"/>
  <c r="R72" i="15"/>
  <c r="T72" i="15"/>
  <c r="R73" i="15"/>
  <c r="T73" i="15"/>
  <c r="R74" i="15"/>
  <c r="T74" i="15"/>
  <c r="R75" i="15"/>
  <c r="T75" i="15"/>
  <c r="R76" i="15"/>
  <c r="T76" i="15"/>
  <c r="R77" i="15"/>
  <c r="T77" i="15"/>
  <c r="R78" i="15"/>
  <c r="T78" i="15"/>
  <c r="R79" i="15"/>
  <c r="T79" i="15"/>
  <c r="R80" i="15"/>
  <c r="T80" i="15"/>
  <c r="R81" i="15"/>
  <c r="T81" i="15"/>
  <c r="R82" i="15"/>
  <c r="T82" i="15"/>
  <c r="R83" i="15"/>
  <c r="T83" i="15"/>
  <c r="J84" i="15"/>
  <c r="L84" i="15"/>
  <c r="N84" i="15"/>
  <c r="P84" i="15"/>
  <c r="R84" i="15"/>
  <c r="T84" i="15"/>
  <c r="R86" i="15"/>
  <c r="T86" i="15"/>
  <c r="R87" i="15"/>
  <c r="T87" i="15"/>
  <c r="R88" i="15"/>
  <c r="T88" i="15"/>
  <c r="R89" i="15"/>
  <c r="T89" i="15"/>
  <c r="R90" i="15"/>
  <c r="T90" i="15"/>
  <c r="R91" i="15"/>
  <c r="T91" i="15"/>
  <c r="R92" i="15"/>
  <c r="T92" i="15"/>
  <c r="R93" i="15"/>
  <c r="T93" i="15"/>
  <c r="R94" i="15"/>
  <c r="T94" i="15"/>
  <c r="R95" i="15"/>
  <c r="T95" i="15"/>
  <c r="R96" i="15"/>
  <c r="T96" i="15"/>
  <c r="J97" i="15"/>
  <c r="L97" i="15"/>
  <c r="N97" i="15"/>
  <c r="P97" i="15"/>
  <c r="R97" i="15"/>
  <c r="T97" i="15"/>
  <c r="R99" i="15"/>
  <c r="T99" i="15"/>
  <c r="R100" i="15"/>
  <c r="T100" i="15"/>
  <c r="R101" i="15"/>
  <c r="T101" i="15"/>
  <c r="R102" i="15"/>
  <c r="T102" i="15"/>
  <c r="R103" i="15"/>
  <c r="T103" i="15"/>
  <c r="R104" i="15"/>
  <c r="T104" i="15"/>
  <c r="J105" i="15"/>
  <c r="L105" i="15"/>
  <c r="N105" i="15"/>
  <c r="P105" i="15"/>
  <c r="R105" i="15"/>
  <c r="T105" i="15"/>
  <c r="R107" i="15"/>
  <c r="T107" i="15"/>
  <c r="R108" i="15"/>
  <c r="T108" i="15"/>
  <c r="R109" i="15"/>
  <c r="T109" i="15"/>
  <c r="R110" i="15"/>
  <c r="T110" i="15"/>
  <c r="R111" i="15"/>
  <c r="T111" i="15"/>
  <c r="J112" i="15"/>
  <c r="L112" i="15"/>
  <c r="N112" i="15"/>
  <c r="P112" i="15"/>
  <c r="R112" i="15"/>
  <c r="T112" i="15"/>
  <c r="R115" i="15"/>
  <c r="T115" i="15"/>
  <c r="R116" i="15"/>
  <c r="T116" i="15"/>
  <c r="J117" i="15"/>
  <c r="L117" i="15"/>
  <c r="N117" i="15"/>
  <c r="P117" i="15"/>
  <c r="R117" i="15"/>
  <c r="T117" i="15"/>
  <c r="R119" i="15"/>
  <c r="T119" i="15"/>
  <c r="J120" i="15"/>
  <c r="L120" i="15"/>
  <c r="N120" i="15"/>
  <c r="P120" i="15"/>
  <c r="R120" i="15"/>
  <c r="T120" i="15"/>
  <c r="R122" i="15"/>
  <c r="T122" i="15"/>
  <c r="R123" i="15"/>
  <c r="T123" i="15"/>
  <c r="R124" i="15"/>
  <c r="T124" i="15"/>
  <c r="R125" i="15"/>
  <c r="T125" i="15"/>
  <c r="R126" i="15"/>
  <c r="T126" i="15"/>
  <c r="R127" i="15"/>
  <c r="T127" i="15"/>
  <c r="R128" i="15"/>
  <c r="T128" i="15"/>
  <c r="R129" i="15"/>
  <c r="T129" i="15"/>
  <c r="R130" i="15"/>
  <c r="T130" i="15"/>
  <c r="J131" i="15"/>
  <c r="L131" i="15"/>
  <c r="N131" i="15"/>
  <c r="P131" i="15"/>
  <c r="R131" i="15"/>
  <c r="T131" i="15"/>
  <c r="R133" i="15"/>
  <c r="T133" i="15"/>
  <c r="J134" i="15"/>
  <c r="L134" i="15"/>
  <c r="N134" i="15"/>
  <c r="P134" i="15"/>
  <c r="R134" i="15"/>
  <c r="T134" i="15"/>
  <c r="R136" i="15"/>
  <c r="T136" i="15"/>
  <c r="R137" i="15"/>
  <c r="T137" i="15"/>
  <c r="J138" i="15"/>
  <c r="L138" i="15"/>
  <c r="N138" i="15"/>
  <c r="P138" i="15"/>
  <c r="R138" i="15"/>
  <c r="T138" i="15"/>
  <c r="R140" i="15"/>
  <c r="T140" i="15"/>
  <c r="L141" i="15"/>
  <c r="R141" i="15"/>
  <c r="T141" i="15"/>
  <c r="R142" i="15"/>
  <c r="T142" i="15"/>
  <c r="R143" i="15"/>
  <c r="T143" i="15"/>
  <c r="R144" i="15"/>
  <c r="T144" i="15"/>
  <c r="R145" i="15"/>
  <c r="T145" i="15"/>
  <c r="R146" i="15"/>
  <c r="T146" i="15"/>
  <c r="R147" i="15"/>
  <c r="T147" i="15"/>
  <c r="R148" i="15"/>
  <c r="T148" i="15"/>
  <c r="R149" i="15"/>
  <c r="T149" i="15"/>
  <c r="L150" i="15"/>
  <c r="R150" i="15"/>
  <c r="T150" i="15"/>
  <c r="R151" i="15"/>
  <c r="T151" i="15"/>
  <c r="R152" i="15"/>
  <c r="T152" i="15"/>
  <c r="R153" i="15"/>
  <c r="T153" i="15"/>
  <c r="R154" i="15"/>
  <c r="T154" i="15"/>
  <c r="R155" i="15"/>
  <c r="T155" i="15"/>
  <c r="R156" i="15"/>
  <c r="T156" i="15"/>
  <c r="R157" i="15"/>
  <c r="T157" i="15"/>
  <c r="R158" i="15"/>
  <c r="T158" i="15"/>
  <c r="J159" i="15"/>
  <c r="L159" i="15"/>
  <c r="N159" i="15"/>
  <c r="P159" i="15"/>
  <c r="R159" i="15"/>
  <c r="T159" i="15"/>
  <c r="R161" i="15"/>
  <c r="T161" i="15"/>
  <c r="R162" i="15"/>
  <c r="T162" i="15"/>
  <c r="R163" i="15"/>
  <c r="T163" i="15"/>
  <c r="R164" i="15"/>
  <c r="T164" i="15"/>
  <c r="R165" i="15"/>
  <c r="T165" i="15"/>
  <c r="R166" i="15"/>
  <c r="T166" i="15"/>
  <c r="R167" i="15"/>
  <c r="T167" i="15"/>
  <c r="J168" i="15"/>
  <c r="R168" i="15"/>
  <c r="T168" i="15"/>
  <c r="R169" i="15"/>
  <c r="T169" i="15"/>
  <c r="R170" i="15"/>
  <c r="T170" i="15"/>
  <c r="R171" i="15"/>
  <c r="T171" i="15"/>
  <c r="R172" i="15"/>
  <c r="T172" i="15"/>
  <c r="R173" i="15"/>
  <c r="T173" i="15"/>
  <c r="J174" i="15"/>
  <c r="R174" i="15"/>
  <c r="T174" i="15"/>
  <c r="R175" i="15"/>
  <c r="T175" i="15"/>
  <c r="R176" i="15"/>
  <c r="T176" i="15"/>
  <c r="R177" i="15"/>
  <c r="T177" i="15"/>
  <c r="R178" i="15"/>
  <c r="T178" i="15"/>
  <c r="R179" i="15"/>
  <c r="T179" i="15"/>
  <c r="R180" i="15"/>
  <c r="T180" i="15"/>
  <c r="R181" i="15"/>
  <c r="T181" i="15"/>
  <c r="R182" i="15"/>
  <c r="T182" i="15"/>
  <c r="R183" i="15"/>
  <c r="T183" i="15"/>
  <c r="R184" i="15"/>
  <c r="T184" i="15"/>
  <c r="J185" i="15"/>
  <c r="L185" i="15"/>
  <c r="N185" i="15"/>
  <c r="P185" i="15"/>
  <c r="R185" i="15"/>
  <c r="T185" i="15"/>
  <c r="R187" i="15"/>
  <c r="T187" i="15"/>
  <c r="R188" i="15"/>
  <c r="T188" i="15"/>
  <c r="R189" i="15"/>
  <c r="T189" i="15"/>
  <c r="J190" i="15"/>
  <c r="L190" i="15"/>
  <c r="N190" i="15"/>
  <c r="P190" i="15"/>
  <c r="R190" i="15"/>
  <c r="T190" i="15"/>
  <c r="R192" i="15"/>
  <c r="T192" i="15"/>
  <c r="J193" i="15"/>
  <c r="L193" i="15"/>
  <c r="N193" i="15"/>
  <c r="P193" i="15"/>
  <c r="R193" i="15"/>
  <c r="T193" i="15"/>
  <c r="R195" i="15"/>
  <c r="T195" i="15"/>
  <c r="R196" i="15"/>
  <c r="T196" i="15"/>
  <c r="J197" i="15"/>
  <c r="L197" i="15"/>
  <c r="N197" i="15"/>
  <c r="P197" i="15"/>
  <c r="R197" i="15"/>
  <c r="T197" i="15"/>
  <c r="R199" i="15"/>
  <c r="T199" i="15"/>
  <c r="J200" i="15"/>
  <c r="L200" i="15"/>
  <c r="N200" i="15"/>
  <c r="P200" i="15"/>
  <c r="R200" i="15"/>
  <c r="T200" i="15"/>
  <c r="R202" i="15"/>
  <c r="T202" i="15"/>
  <c r="R203" i="15"/>
  <c r="T203" i="15"/>
  <c r="R204" i="15"/>
  <c r="T204" i="15"/>
  <c r="R205" i="15"/>
  <c r="T205" i="15"/>
  <c r="R206" i="15"/>
  <c r="T206" i="15"/>
  <c r="R207" i="15"/>
  <c r="T207" i="15"/>
  <c r="R208" i="15"/>
  <c r="T208" i="15"/>
  <c r="R209" i="15"/>
  <c r="T209" i="15"/>
  <c r="R210" i="15"/>
  <c r="T210" i="15"/>
  <c r="R211" i="15"/>
  <c r="T211" i="15"/>
  <c r="R212" i="15"/>
  <c r="T212" i="15"/>
  <c r="R213" i="15"/>
  <c r="T213" i="15"/>
  <c r="R214" i="15"/>
  <c r="T214" i="15"/>
  <c r="R215" i="15"/>
  <c r="T215" i="15"/>
  <c r="R216" i="15"/>
  <c r="T216" i="15"/>
  <c r="R217" i="15"/>
  <c r="T217" i="15"/>
  <c r="J218" i="15"/>
  <c r="L218" i="15"/>
  <c r="N218" i="15"/>
  <c r="P218" i="15"/>
  <c r="R218" i="15"/>
  <c r="T218" i="15"/>
  <c r="R220" i="15"/>
  <c r="T220" i="15"/>
  <c r="R221" i="15"/>
  <c r="T221" i="15"/>
  <c r="J224" i="15"/>
  <c r="L224" i="15"/>
  <c r="N224" i="15"/>
  <c r="P224" i="15"/>
  <c r="R224" i="15"/>
  <c r="T224" i="15"/>
  <c r="R226" i="15"/>
  <c r="T226" i="15"/>
  <c r="J227" i="15"/>
  <c r="R227" i="15"/>
  <c r="T227" i="15"/>
  <c r="R228" i="15"/>
  <c r="T228" i="15"/>
  <c r="R229" i="15"/>
  <c r="T229" i="15"/>
  <c r="R230" i="15"/>
  <c r="T230" i="15"/>
  <c r="R231" i="15"/>
  <c r="T231" i="15"/>
  <c r="R232" i="15"/>
  <c r="T232" i="15"/>
  <c r="J233" i="15"/>
  <c r="L233" i="15"/>
  <c r="N233" i="15"/>
  <c r="P233" i="15"/>
  <c r="R233" i="15"/>
  <c r="T233" i="15"/>
  <c r="J235" i="15"/>
  <c r="L235" i="15"/>
  <c r="N235" i="15"/>
  <c r="P235" i="15"/>
  <c r="R235" i="15"/>
  <c r="T235" i="15"/>
  <c r="J239" i="15"/>
  <c r="L239" i="15"/>
  <c r="N239" i="15"/>
  <c r="P239" i="15"/>
  <c r="R239" i="15"/>
  <c r="T239" i="15"/>
  <c r="V242" i="15"/>
  <c r="Y242" i="15"/>
  <c r="AE242" i="15"/>
  <c r="V243" i="15"/>
  <c r="Y243" i="15"/>
  <c r="AE243" i="15"/>
  <c r="V244" i="15"/>
  <c r="Y244" i="15"/>
  <c r="AE244" i="15"/>
  <c r="V245" i="15"/>
  <c r="Y245" i="15"/>
  <c r="AE245" i="15"/>
  <c r="V247" i="15"/>
  <c r="Y247" i="15"/>
  <c r="AB247" i="15"/>
  <c r="AE247" i="15"/>
  <c r="V249" i="15"/>
  <c r="Y249" i="15"/>
  <c r="AE249" i="15"/>
  <c r="V251" i="15"/>
  <c r="Y251" i="15"/>
  <c r="V252" i="15"/>
  <c r="Y252" i="15"/>
  <c r="V253" i="15"/>
  <c r="Y253" i="15"/>
  <c r="V254" i="15"/>
  <c r="Y254" i="15"/>
  <c r="V255" i="15"/>
  <c r="Y255" i="15"/>
  <c r="V256" i="15"/>
  <c r="Y256" i="15"/>
  <c r="V257" i="15"/>
  <c r="Y257" i="15"/>
  <c r="AE257" i="15"/>
  <c r="V258" i="15"/>
  <c r="Y258" i="15"/>
  <c r="AE258" i="15"/>
  <c r="V259" i="15"/>
  <c r="Y259" i="15"/>
  <c r="AE259" i="15"/>
  <c r="V260" i="15"/>
  <c r="Y260" i="15"/>
  <c r="AE260" i="15"/>
  <c r="B266" i="15"/>
  <c r="B267" i="15"/>
  <c r="J271" i="15"/>
  <c r="J275" i="15"/>
  <c r="J277" i="15"/>
  <c r="R12" i="17"/>
  <c r="T12" i="17"/>
  <c r="J13" i="17"/>
  <c r="R13" i="17"/>
  <c r="T13" i="17"/>
  <c r="J14" i="17"/>
  <c r="L14" i="17"/>
  <c r="N14" i="17"/>
  <c r="P14" i="17"/>
  <c r="R14" i="17"/>
  <c r="T14" i="17"/>
  <c r="R16" i="17"/>
  <c r="T16" i="17"/>
  <c r="R19" i="17"/>
  <c r="T19" i="17"/>
  <c r="L20" i="17"/>
  <c r="R20" i="17"/>
  <c r="T20" i="17"/>
  <c r="R21" i="17"/>
  <c r="T21" i="17"/>
  <c r="R22" i="17"/>
  <c r="T22" i="17"/>
  <c r="R23" i="17"/>
  <c r="T23" i="17"/>
  <c r="R24" i="17"/>
  <c r="T24" i="17"/>
  <c r="J25" i="17"/>
  <c r="L25" i="17"/>
  <c r="N25" i="17"/>
  <c r="P25" i="17"/>
  <c r="R25" i="17"/>
  <c r="T25" i="17"/>
  <c r="R27" i="17"/>
  <c r="T27" i="17"/>
  <c r="R28" i="17"/>
  <c r="T28" i="17"/>
  <c r="J29" i="17"/>
  <c r="L29" i="17"/>
  <c r="N29" i="17"/>
  <c r="P29" i="17"/>
  <c r="R29" i="17"/>
  <c r="T29" i="17"/>
  <c r="R31" i="17"/>
  <c r="T31" i="17"/>
  <c r="R32" i="17"/>
  <c r="T32" i="17"/>
  <c r="J33" i="17"/>
  <c r="R33" i="17"/>
  <c r="T33" i="17"/>
  <c r="J34" i="17"/>
  <c r="L34" i="17"/>
  <c r="N34" i="17"/>
  <c r="P34" i="17"/>
  <c r="R34" i="17"/>
  <c r="T34" i="17"/>
  <c r="R36" i="17"/>
  <c r="T36" i="17"/>
  <c r="R37" i="17"/>
  <c r="T37" i="17"/>
  <c r="R38" i="17"/>
  <c r="T38" i="17"/>
  <c r="R39" i="17"/>
  <c r="T39" i="17"/>
  <c r="R40" i="17"/>
  <c r="T40" i="17"/>
  <c r="R41" i="17"/>
  <c r="T41" i="17"/>
  <c r="J42" i="17"/>
  <c r="L42" i="17"/>
  <c r="N42" i="17"/>
  <c r="P42" i="17"/>
  <c r="R42" i="17"/>
  <c r="T42" i="17"/>
  <c r="J44" i="17"/>
  <c r="L44" i="17"/>
  <c r="N44" i="17"/>
  <c r="P44" i="17"/>
  <c r="R44" i="17"/>
  <c r="T44" i="17"/>
  <c r="R46" i="17"/>
  <c r="T46" i="17"/>
  <c r="R47" i="17"/>
  <c r="T47" i="17"/>
  <c r="R48" i="17"/>
  <c r="T48" i="17"/>
  <c r="R49" i="17"/>
  <c r="T49" i="17"/>
  <c r="R50" i="17"/>
  <c r="T50" i="17"/>
  <c r="R51" i="17"/>
  <c r="T51" i="17"/>
  <c r="R52" i="17"/>
  <c r="T52" i="17"/>
  <c r="R53" i="17"/>
  <c r="T53" i="17"/>
  <c r="R54" i="17"/>
  <c r="T54" i="17"/>
  <c r="R55" i="17"/>
  <c r="T55" i="17"/>
  <c r="R56" i="17"/>
  <c r="T56" i="17"/>
  <c r="R57" i="17"/>
  <c r="T57" i="17"/>
  <c r="R58" i="17"/>
  <c r="T58" i="17"/>
  <c r="R59" i="17"/>
  <c r="T59" i="17"/>
  <c r="R60" i="17"/>
  <c r="T60" i="17"/>
  <c r="R61" i="17"/>
  <c r="T61" i="17"/>
  <c r="J62" i="17"/>
  <c r="R62" i="17"/>
  <c r="T62" i="17"/>
  <c r="R63" i="17"/>
  <c r="T63" i="17"/>
  <c r="R64" i="17"/>
  <c r="T64" i="17"/>
  <c r="R65" i="17"/>
  <c r="T65" i="17"/>
  <c r="R66" i="17"/>
  <c r="T66" i="17"/>
  <c r="R67" i="17"/>
  <c r="T67" i="17"/>
  <c r="R68" i="17"/>
  <c r="T68" i="17"/>
  <c r="R69" i="17"/>
  <c r="T69" i="17"/>
  <c r="R70" i="17"/>
  <c r="T70" i="17"/>
  <c r="R71" i="17"/>
  <c r="T71" i="17"/>
  <c r="R72" i="17"/>
  <c r="T72" i="17"/>
  <c r="R73" i="17"/>
  <c r="T73" i="17"/>
  <c r="P74" i="17"/>
  <c r="R74" i="17"/>
  <c r="T74" i="17"/>
  <c r="N75" i="17"/>
  <c r="R75" i="17"/>
  <c r="T75" i="17"/>
  <c r="P76" i="17"/>
  <c r="R76" i="17"/>
  <c r="T76" i="17"/>
  <c r="R77" i="17"/>
  <c r="T77" i="17"/>
  <c r="R78" i="17"/>
  <c r="T78" i="17"/>
  <c r="R79" i="17"/>
  <c r="T79" i="17"/>
  <c r="R80" i="17"/>
  <c r="T80" i="17"/>
  <c r="R81" i="17"/>
  <c r="T81" i="17"/>
  <c r="R82" i="17"/>
  <c r="T82" i="17"/>
  <c r="R83" i="17"/>
  <c r="T83" i="17"/>
  <c r="R84" i="17"/>
  <c r="T84" i="17"/>
  <c r="R85" i="17"/>
  <c r="T85" i="17"/>
  <c r="R86" i="17"/>
  <c r="T86" i="17"/>
  <c r="R87" i="17"/>
  <c r="T87" i="17"/>
  <c r="R88" i="17"/>
  <c r="T88" i="17"/>
  <c r="R89" i="17"/>
  <c r="T89" i="17"/>
  <c r="R90" i="17"/>
  <c r="T90" i="17"/>
  <c r="R91" i="17"/>
  <c r="T91" i="17"/>
  <c r="R92" i="17"/>
  <c r="T92" i="17"/>
  <c r="R93" i="17"/>
  <c r="T93" i="17"/>
  <c r="R94" i="17"/>
  <c r="T94" i="17"/>
  <c r="R95" i="17"/>
  <c r="T95" i="17"/>
  <c r="R96" i="17"/>
  <c r="T96" i="17"/>
  <c r="R97" i="17"/>
  <c r="T97" i="17"/>
  <c r="R98" i="17"/>
  <c r="T98" i="17"/>
  <c r="R99" i="17"/>
  <c r="T99" i="17"/>
  <c r="L100" i="17"/>
  <c r="R100" i="17"/>
  <c r="T100" i="17"/>
  <c r="R101" i="17"/>
  <c r="T101" i="17"/>
  <c r="R102" i="17"/>
  <c r="T102" i="17"/>
  <c r="R103" i="17"/>
  <c r="T103" i="17"/>
  <c r="R104" i="17"/>
  <c r="T104" i="17"/>
  <c r="R105" i="17"/>
  <c r="T105" i="17"/>
  <c r="R106" i="17"/>
  <c r="T106" i="17"/>
  <c r="R107" i="17"/>
  <c r="T107" i="17"/>
  <c r="R108" i="17"/>
  <c r="T108" i="17"/>
  <c r="R109" i="17"/>
  <c r="T109" i="17"/>
  <c r="R110" i="17"/>
  <c r="T110" i="17"/>
  <c r="R111" i="17"/>
  <c r="T111" i="17"/>
  <c r="R112" i="17"/>
  <c r="T112" i="17"/>
  <c r="R113" i="17"/>
  <c r="T113" i="17"/>
  <c r="R114" i="17"/>
  <c r="T114" i="17"/>
  <c r="R115" i="17"/>
  <c r="T115" i="17"/>
  <c r="R116" i="17"/>
  <c r="T116" i="17"/>
  <c r="R117" i="17"/>
  <c r="T117" i="17"/>
  <c r="R118" i="17"/>
  <c r="T118" i="17"/>
  <c r="R119" i="17"/>
  <c r="T119" i="17"/>
  <c r="R120" i="17"/>
  <c r="T120" i="17"/>
  <c r="R121" i="17"/>
  <c r="T121" i="17"/>
  <c r="R122" i="17"/>
  <c r="T122" i="17"/>
  <c r="R123" i="17"/>
  <c r="T123" i="17"/>
  <c r="R124" i="17"/>
  <c r="T124" i="17"/>
  <c r="R125" i="17"/>
  <c r="T125" i="17"/>
  <c r="R126" i="17"/>
  <c r="T126" i="17"/>
  <c r="R127" i="17"/>
  <c r="T127" i="17"/>
  <c r="R128" i="17"/>
  <c r="T128" i="17"/>
  <c r="R129" i="17"/>
  <c r="T129" i="17"/>
  <c r="R130" i="17"/>
  <c r="T130" i="17"/>
  <c r="R131" i="17"/>
  <c r="T131" i="17"/>
  <c r="R132" i="17"/>
  <c r="T132" i="17"/>
  <c r="R133" i="17"/>
  <c r="T133" i="17"/>
  <c r="R134" i="17"/>
  <c r="T134" i="17"/>
  <c r="R135" i="17"/>
  <c r="T135" i="17"/>
  <c r="R136" i="17"/>
  <c r="T136" i="17"/>
  <c r="R137" i="17"/>
  <c r="T137" i="17"/>
  <c r="R138" i="17"/>
  <c r="T138" i="17"/>
  <c r="R139" i="17"/>
  <c r="T139" i="17"/>
  <c r="R140" i="17"/>
  <c r="T140" i="17"/>
  <c r="R141" i="17"/>
  <c r="T141" i="17"/>
  <c r="R142" i="17"/>
  <c r="T142" i="17"/>
  <c r="R143" i="17"/>
  <c r="T143" i="17"/>
  <c r="R144" i="17"/>
  <c r="T144" i="17"/>
  <c r="R145" i="17"/>
  <c r="T145" i="17"/>
  <c r="R146" i="17"/>
  <c r="T146" i="17"/>
  <c r="R147" i="17"/>
  <c r="T147" i="17"/>
  <c r="R148" i="17"/>
  <c r="T148" i="17"/>
  <c r="R149" i="17"/>
  <c r="T149" i="17"/>
  <c r="R150" i="17"/>
  <c r="T150" i="17"/>
  <c r="R151" i="17"/>
  <c r="T151" i="17"/>
  <c r="R152" i="17"/>
  <c r="T152" i="17"/>
  <c r="R153" i="17"/>
  <c r="T153" i="17"/>
  <c r="R154" i="17"/>
  <c r="T154" i="17"/>
  <c r="R155" i="17"/>
  <c r="T155" i="17"/>
  <c r="R156" i="17"/>
  <c r="T156" i="17"/>
  <c r="R157" i="17"/>
  <c r="T157" i="17"/>
  <c r="R158" i="17"/>
  <c r="T158" i="17"/>
  <c r="R159" i="17"/>
  <c r="T159" i="17"/>
  <c r="R160" i="17"/>
  <c r="T160" i="17"/>
  <c r="R161" i="17"/>
  <c r="T161" i="17"/>
  <c r="R162" i="17"/>
  <c r="T162" i="17"/>
  <c r="R163" i="17"/>
  <c r="T163" i="17"/>
  <c r="R164" i="17"/>
  <c r="T164" i="17"/>
  <c r="R165" i="17"/>
  <c r="T165" i="17"/>
  <c r="R166" i="17"/>
  <c r="T166" i="17"/>
  <c r="R167" i="17"/>
  <c r="T167" i="17"/>
  <c r="R168" i="17"/>
  <c r="T168" i="17"/>
  <c r="R169" i="17"/>
  <c r="T169" i="17"/>
  <c r="R170" i="17"/>
  <c r="T170" i="17"/>
  <c r="R171" i="17"/>
  <c r="T171" i="17"/>
  <c r="R172" i="17"/>
  <c r="T172" i="17"/>
  <c r="R173" i="17"/>
  <c r="T173" i="17"/>
  <c r="R174" i="17"/>
  <c r="T174" i="17"/>
  <c r="R175" i="17"/>
  <c r="T175" i="17"/>
  <c r="R176" i="17"/>
  <c r="T176" i="17"/>
  <c r="R177" i="17"/>
  <c r="T177" i="17"/>
  <c r="R178" i="17"/>
  <c r="T178" i="17"/>
  <c r="R179" i="17"/>
  <c r="T179" i="17"/>
  <c r="R180" i="17"/>
  <c r="T180" i="17"/>
  <c r="R181" i="17"/>
  <c r="T181" i="17"/>
  <c r="R182" i="17"/>
  <c r="T182" i="17"/>
  <c r="R183" i="17"/>
  <c r="T183" i="17"/>
  <c r="R184" i="17"/>
  <c r="T184" i="17"/>
  <c r="R185" i="17"/>
  <c r="T185" i="17"/>
  <c r="R186" i="17"/>
  <c r="T186" i="17"/>
  <c r="R187" i="17"/>
  <c r="T187" i="17"/>
  <c r="R188" i="17"/>
  <c r="T188" i="17"/>
  <c r="J190" i="17"/>
  <c r="L190" i="17"/>
  <c r="N190" i="17"/>
  <c r="P190" i="17"/>
  <c r="R190" i="17"/>
  <c r="T190" i="17"/>
  <c r="J192" i="17"/>
  <c r="L192" i="17"/>
  <c r="N192" i="17"/>
  <c r="P192" i="17"/>
  <c r="R192" i="17"/>
  <c r="T192" i="17"/>
  <c r="R195" i="17"/>
  <c r="T195" i="17"/>
  <c r="J196" i="17"/>
  <c r="R196" i="17"/>
  <c r="T196" i="17"/>
  <c r="R197" i="17"/>
  <c r="T197" i="17"/>
  <c r="R198" i="17"/>
  <c r="T198" i="17"/>
  <c r="R199" i="17"/>
  <c r="T199" i="17"/>
  <c r="R200" i="17"/>
  <c r="T200" i="17"/>
  <c r="R201" i="17"/>
  <c r="T201" i="17"/>
  <c r="J203" i="17"/>
  <c r="L203" i="17"/>
  <c r="N203" i="17"/>
  <c r="P203" i="17"/>
  <c r="R203" i="17"/>
  <c r="T203" i="17"/>
  <c r="J205" i="17"/>
  <c r="L205" i="17"/>
  <c r="N205" i="17"/>
  <c r="P205" i="17"/>
  <c r="R205" i="17"/>
  <c r="T205" i="17"/>
  <c r="J210" i="17"/>
  <c r="L210" i="17"/>
  <c r="N210" i="17"/>
  <c r="P210" i="17"/>
  <c r="R210" i="17"/>
  <c r="T210" i="17"/>
  <c r="V213" i="17"/>
  <c r="Y213" i="17"/>
  <c r="AE213" i="17"/>
  <c r="V214" i="17"/>
  <c r="Y214" i="17"/>
  <c r="AE214" i="17"/>
  <c r="V215" i="17"/>
  <c r="Y215" i="17"/>
  <c r="AE215" i="17"/>
  <c r="V216" i="17"/>
  <c r="Y216" i="17"/>
  <c r="AE216" i="17"/>
  <c r="V218" i="17"/>
  <c r="Y218" i="17"/>
  <c r="AB218" i="17"/>
  <c r="AE218" i="17"/>
  <c r="V220" i="17"/>
  <c r="Y220" i="17"/>
  <c r="AE220" i="17"/>
  <c r="V222" i="17"/>
  <c r="Y222" i="17"/>
  <c r="V223" i="17"/>
  <c r="Y223" i="17"/>
  <c r="V224" i="17"/>
  <c r="Y224" i="17"/>
  <c r="V225" i="17"/>
  <c r="Y225" i="17"/>
  <c r="V226" i="17"/>
  <c r="Y226" i="17"/>
  <c r="V227" i="17"/>
  <c r="Y227" i="17"/>
  <c r="V228" i="17"/>
  <c r="Y228" i="17"/>
  <c r="AE228" i="17"/>
  <c r="V229" i="17"/>
  <c r="Y229" i="17"/>
  <c r="AE229" i="17"/>
  <c r="V230" i="17"/>
  <c r="Y230" i="17"/>
  <c r="AE230" i="17"/>
  <c r="V231" i="17"/>
  <c r="Y231" i="17"/>
  <c r="AE231" i="17"/>
  <c r="B237" i="17"/>
  <c r="B238" i="17"/>
  <c r="J242" i="17"/>
  <c r="J246" i="17"/>
  <c r="J248" i="17"/>
</calcChain>
</file>

<file path=xl/comments1.xml><?xml version="1.0" encoding="utf-8"?>
<comments xmlns="http://schemas.openxmlformats.org/spreadsheetml/2006/main">
  <authors>
    <author>Lynna Kacal</author>
  </authors>
  <commentList>
    <comment ref="L62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2.xml><?xml version="1.0" encoding="utf-8"?>
<comments xmlns="http://schemas.openxmlformats.org/spreadsheetml/2006/main">
  <authors>
    <author>Lynna Kacal</author>
  </authors>
  <commentList>
    <comment ref="L54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3.xml><?xml version="1.0" encoding="utf-8"?>
<comments xmlns="http://schemas.openxmlformats.org/spreadsheetml/2006/main">
  <authors>
    <author>Lynna Kacal</author>
  </authors>
  <commentList>
    <comment ref="L41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4.xml><?xml version="1.0" encoding="utf-8"?>
<comments xmlns="http://schemas.openxmlformats.org/spreadsheetml/2006/main">
  <authors>
    <author>Lynna Kacal</author>
  </authors>
  <commentList>
    <comment ref="L11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5.xml><?xml version="1.0" encoding="utf-8"?>
<comments xmlns="http://schemas.openxmlformats.org/spreadsheetml/2006/main">
  <authors>
    <author>Lynna Kacal</author>
  </authors>
  <commentList>
    <comment ref="L46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sharedStrings.xml><?xml version="1.0" encoding="utf-8"?>
<sst xmlns="http://schemas.openxmlformats.org/spreadsheetml/2006/main" count="5876" uniqueCount="316">
  <si>
    <t>Merchant</t>
  </si>
  <si>
    <t>Strategic</t>
  </si>
  <si>
    <t>Actual</t>
  </si>
  <si>
    <t>Type</t>
  </si>
  <si>
    <t>Accountant</t>
  </si>
  <si>
    <t>Contact</t>
  </si>
  <si>
    <t>Owner</t>
  </si>
  <si>
    <t>Yvette Miroballi</t>
  </si>
  <si>
    <t>Redmond</t>
  </si>
  <si>
    <t>MEGS (Metered Energy Gathering System)</t>
  </si>
  <si>
    <t>Mrha</t>
  </si>
  <si>
    <t>Karen Gruesen</t>
  </si>
  <si>
    <t>Bridgeline</t>
  </si>
  <si>
    <t>Lincoln</t>
  </si>
  <si>
    <t>Theresa Vos</t>
  </si>
  <si>
    <t>Sold Peakers</t>
  </si>
  <si>
    <t>Gleason</t>
  </si>
  <si>
    <t>New Albany</t>
  </si>
  <si>
    <t>Presto</t>
  </si>
  <si>
    <t>Wheatland</t>
  </si>
  <si>
    <t>West Development</t>
  </si>
  <si>
    <t>Jacoby</t>
  </si>
  <si>
    <t>East Development</t>
  </si>
  <si>
    <t>Stacey Aune</t>
  </si>
  <si>
    <t>Colwell</t>
  </si>
  <si>
    <t>Hardware</t>
  </si>
  <si>
    <t>IT</t>
  </si>
  <si>
    <t>Networks</t>
  </si>
  <si>
    <t>Weather Alert</t>
  </si>
  <si>
    <t>Software</t>
  </si>
  <si>
    <t>Sitara</t>
  </si>
  <si>
    <t>Other (See Attached Detail)</t>
  </si>
  <si>
    <t>Tex Mex</t>
  </si>
  <si>
    <t>OOC</t>
  </si>
  <si>
    <t>City of Austin</t>
  </si>
  <si>
    <t>Tri-Valley</t>
  </si>
  <si>
    <t>EOL</t>
  </si>
  <si>
    <t>Allison Millan</t>
  </si>
  <si>
    <t>EIM</t>
  </si>
  <si>
    <t>Argentina Leasehold Improvements</t>
  </si>
  <si>
    <t>Dilma Lopes</t>
  </si>
  <si>
    <t>Kishkill/Gonzales</t>
  </si>
  <si>
    <t>Enron SA</t>
  </si>
  <si>
    <t>Sao Paulo Leasehold Improvements</t>
  </si>
  <si>
    <t>Sao Paulo Hardware</t>
  </si>
  <si>
    <t>Vehicles and Phone Systems</t>
  </si>
  <si>
    <t>Mexico</t>
  </si>
  <si>
    <t>Jody Pierce</t>
  </si>
  <si>
    <t>Susan Rance</t>
  </si>
  <si>
    <t>Restructuring</t>
  </si>
  <si>
    <t>CanGen</t>
  </si>
  <si>
    <t>Stacy Hardy</t>
  </si>
  <si>
    <t>Miller</t>
  </si>
  <si>
    <t>Las Vegas Cogen Equity &amp; Commodity</t>
  </si>
  <si>
    <t>Calger</t>
  </si>
  <si>
    <t>Las Vegas Cogen Debt Equity</t>
  </si>
  <si>
    <t>Tammy Barta</t>
  </si>
  <si>
    <t>Thompson</t>
  </si>
  <si>
    <t>Energy Capital</t>
  </si>
  <si>
    <t>Heartland Industrial Partners</t>
  </si>
  <si>
    <t>Rosalyn Lum</t>
  </si>
  <si>
    <t>Syntroleum Membership Interest</t>
  </si>
  <si>
    <t>Tenaska Equity</t>
  </si>
  <si>
    <t>Duran</t>
  </si>
  <si>
    <t>Generation Investments</t>
  </si>
  <si>
    <t>Westwin Energy</t>
  </si>
  <si>
    <t>Anson VPP Unwind</t>
  </si>
  <si>
    <t>Brian Dawson</t>
  </si>
  <si>
    <t>City Forest Advisory</t>
  </si>
  <si>
    <t>AIG</t>
  </si>
  <si>
    <t>Paula Harris</t>
  </si>
  <si>
    <t xml:space="preserve">First World </t>
  </si>
  <si>
    <t>Invasion Debt</t>
  </si>
  <si>
    <t>Laynie East</t>
  </si>
  <si>
    <t>Kitagawa</t>
  </si>
  <si>
    <t>Papier Masson</t>
  </si>
  <si>
    <t>Papier Masson (EIM)</t>
  </si>
  <si>
    <t>Shively/Luce</t>
  </si>
  <si>
    <t>Midwest Gas</t>
  </si>
  <si>
    <t>Jim Pond</t>
  </si>
  <si>
    <t>Sithe Tracking Account</t>
  </si>
  <si>
    <t>Detmering</t>
  </si>
  <si>
    <t>Darryl Free</t>
  </si>
  <si>
    <t>Onondaga</t>
  </si>
  <si>
    <t>Enovate</t>
  </si>
  <si>
    <t>Troy Klussman</t>
  </si>
  <si>
    <t>JEDI I</t>
  </si>
  <si>
    <t>JEDI II</t>
  </si>
  <si>
    <t>Mariner Common</t>
  </si>
  <si>
    <t>Chewco Loan</t>
  </si>
  <si>
    <t>Principal Investments</t>
  </si>
  <si>
    <t>Linder Oil</t>
  </si>
  <si>
    <t>Pioneer Chlor (Cactus) Debt Equity</t>
  </si>
  <si>
    <t>Las Vegas Cogen Equity</t>
  </si>
  <si>
    <t>Basic Energy CFPC</t>
  </si>
  <si>
    <t>EnSerCo</t>
  </si>
  <si>
    <t>Trutta</t>
  </si>
  <si>
    <t>Hanson Production</t>
  </si>
  <si>
    <t>Sam Gary/Bonne Terre</t>
  </si>
  <si>
    <t>Condor</t>
  </si>
  <si>
    <t>East Coast Power Loan (ECM)</t>
  </si>
  <si>
    <t>Mariner Combined Debt</t>
  </si>
  <si>
    <t>Bighorn</t>
  </si>
  <si>
    <t>Mariner Warrants</t>
  </si>
  <si>
    <t>ENCorp</t>
  </si>
  <si>
    <t>Destec</t>
  </si>
  <si>
    <t>Dais Analytics</t>
  </si>
  <si>
    <t>Solo Energy Corporation</t>
  </si>
  <si>
    <t>MTC Metering Technology Corp</t>
  </si>
  <si>
    <t>Fuel Cell Energy</t>
  </si>
  <si>
    <t>Tridium Equity</t>
  </si>
  <si>
    <t>iMedeon</t>
  </si>
  <si>
    <t>Masada Oxynol</t>
  </si>
  <si>
    <t>Alpine Natural Gas Preferred</t>
  </si>
  <si>
    <t>Alpine Natural Gas Warrants</t>
  </si>
  <si>
    <t>Tenaska/Cornhusker</t>
  </si>
  <si>
    <t>Motown</t>
  </si>
  <si>
    <t>Notes</t>
  </si>
  <si>
    <t>Offshore</t>
  </si>
  <si>
    <t>Lydecker</t>
  </si>
  <si>
    <t>TOTAL</t>
  </si>
  <si>
    <t>Canada (Finance)</t>
  </si>
  <si>
    <t>KCS VPP</t>
  </si>
  <si>
    <t>Silicon Power</t>
  </si>
  <si>
    <t>Impact Energy Canada</t>
  </si>
  <si>
    <t>Impact Energy</t>
  </si>
  <si>
    <t>Ecogas Tax Credit</t>
  </si>
  <si>
    <t>Southeast Originations</t>
  </si>
  <si>
    <t>LV II</t>
  </si>
  <si>
    <t>2001 Development Sites</t>
  </si>
  <si>
    <t>Genco Remote Monitoring</t>
  </si>
  <si>
    <t>EOL - Depreciation Beginning 4/1/01</t>
  </si>
  <si>
    <t>Enpower</t>
  </si>
  <si>
    <t>Invasion Energy Royalty Interest</t>
  </si>
  <si>
    <t>Venoco Convertible ( R )</t>
  </si>
  <si>
    <t>Hornbeck-Leevac Warrants ( R )</t>
  </si>
  <si>
    <t>Active Power Common ( R )</t>
  </si>
  <si>
    <t>Juniper Exploration ( R )</t>
  </si>
  <si>
    <t>Active Power Warrants ( R )</t>
  </si>
  <si>
    <t>Texland ( R )</t>
  </si>
  <si>
    <t>Funding Vehicle</t>
  </si>
  <si>
    <t>Other Investments</t>
  </si>
  <si>
    <t>Off - Balance</t>
  </si>
  <si>
    <t>TRS</t>
  </si>
  <si>
    <t>Off-Balance (Condor)</t>
  </si>
  <si>
    <t>Other Investments (JEDI I)</t>
  </si>
  <si>
    <t>Merchant Investments (CAN)</t>
  </si>
  <si>
    <t>Merchant Investments (Trutta)</t>
  </si>
  <si>
    <t>Merchant Investments (NA)</t>
  </si>
  <si>
    <t>PP&amp;E (AEP)</t>
  </si>
  <si>
    <t>PP&amp;E (Gas Assets)</t>
  </si>
  <si>
    <t>PP&amp;E (Peakers)</t>
  </si>
  <si>
    <t>PP&amp;E (Turbines/Dvlpmt Projs)</t>
  </si>
  <si>
    <t>PP&amp;E (Other Assets - CD)</t>
  </si>
  <si>
    <t>PP&amp;E (Pwr Plant Projs - ND)</t>
  </si>
  <si>
    <t>PP&amp;E (Other Projects - ND)</t>
  </si>
  <si>
    <t>PP&amp;E (IT Projects - ND)</t>
  </si>
  <si>
    <t>PP&amp;E (Mexico)</t>
  </si>
  <si>
    <t>PP&amp;E (South America)</t>
  </si>
  <si>
    <t>PP&amp;E (Canada)</t>
  </si>
  <si>
    <t>Invasion ( R )</t>
  </si>
  <si>
    <t>Ameritex ( R )</t>
  </si>
  <si>
    <t>3-TEC Warrants( R )</t>
  </si>
  <si>
    <t>Hanover Compressor Common ( R )</t>
  </si>
  <si>
    <t>Carrizzo Oil &amp; Gas Warrants ( R )</t>
  </si>
  <si>
    <t>Catalytica ( R )</t>
  </si>
  <si>
    <t>Industrial Holdings ( R )</t>
  </si>
  <si>
    <t>Paradigm Common ( R )</t>
  </si>
  <si>
    <t>Carrizo Warrants ( R )</t>
  </si>
  <si>
    <t>Angelic Davis</t>
  </si>
  <si>
    <t>Kristi Voinis</t>
  </si>
  <si>
    <t>Carry Value</t>
  </si>
  <si>
    <t>Assets Sorted by Contact</t>
  </si>
  <si>
    <t>Balance Sheet</t>
  </si>
  <si>
    <t>Off-Balance Sheet</t>
  </si>
  <si>
    <t>Susie Orsak</t>
  </si>
  <si>
    <t>Psco</t>
  </si>
  <si>
    <t>Vastar ( R )</t>
  </si>
  <si>
    <t>Cypress Exploration</t>
  </si>
  <si>
    <t>Preston I Equity</t>
  </si>
  <si>
    <t>Byers Locate Services/Utiliquest</t>
  </si>
  <si>
    <t>Solo Energy Convertible Bridge Loan</t>
  </si>
  <si>
    <t>Off-Balance (EnSerCo)</t>
  </si>
  <si>
    <t>EnSerCo Offshore (Noram Rig)</t>
  </si>
  <si>
    <t>East Coast Power Common (Contingent Pmt-Linden)</t>
  </si>
  <si>
    <t>East Coast Power Common (Class A) NYMEX swap</t>
  </si>
  <si>
    <t>Investment in COPEL</t>
  </si>
  <si>
    <t>Alamac Cogeneration</t>
  </si>
  <si>
    <t>Helfrich</t>
  </si>
  <si>
    <t>Preston II Equity</t>
  </si>
  <si>
    <t>Applied Terravision Warrants</t>
  </si>
  <si>
    <t>Upstream E- Commerce</t>
  </si>
  <si>
    <t>Arcor Power Plant</t>
  </si>
  <si>
    <t>Deffner</t>
  </si>
  <si>
    <t>Yzaguirre</t>
  </si>
  <si>
    <t>Colombia/Longview</t>
  </si>
  <si>
    <t>Vitro Development Costs</t>
  </si>
  <si>
    <t>4 Delta - LM6000</t>
  </si>
  <si>
    <t>Leasehold Improvements (Depreciating)</t>
  </si>
  <si>
    <t>Blue Dogs</t>
  </si>
  <si>
    <t>Doyle (Insurance claim &amp; performance bonus)</t>
  </si>
  <si>
    <t>%</t>
  </si>
  <si>
    <t>Leasehold Improvements (CWIP)</t>
  </si>
  <si>
    <t>Leasehold Improvements (Canada)</t>
  </si>
  <si>
    <t>Project Moore Development Costs</t>
  </si>
  <si>
    <t>Nutech Energy</t>
  </si>
  <si>
    <t>Crescendo VPP  (7/8th)</t>
  </si>
  <si>
    <t>Brazos VPP LP</t>
  </si>
  <si>
    <t>Preston I VPP</t>
  </si>
  <si>
    <t>Preston II VPP</t>
  </si>
  <si>
    <t>Crescendo VPP  (1/8th)</t>
  </si>
  <si>
    <t>Entrada, LLC</t>
  </si>
  <si>
    <r>
      <t>Oconto Falls Debt (</t>
    </r>
    <r>
      <rPr>
        <i/>
        <sz val="10"/>
        <rFont val="Times New Roman"/>
        <family val="1"/>
      </rPr>
      <t>transferred 3/31/01)</t>
    </r>
  </si>
  <si>
    <t>Merlin</t>
  </si>
  <si>
    <t xml:space="preserve">East Coast Power Loan </t>
  </si>
  <si>
    <t>Bonus Resources Sub Debt</t>
  </si>
  <si>
    <t>Canfibre Riverside Taxable Debt</t>
  </si>
  <si>
    <t>Canfibre Riverside Sub Debt</t>
  </si>
  <si>
    <t>City Forest Jr Sub</t>
  </si>
  <si>
    <t>City Forest Sr. Debt</t>
  </si>
  <si>
    <t xml:space="preserve">Heartland Steel Loan </t>
  </si>
  <si>
    <t>LSI Debt</t>
  </si>
  <si>
    <t>Transcoastal Sub Loan</t>
  </si>
  <si>
    <t>Hornbeck-Leevac Sub Debt C ( R )</t>
  </si>
  <si>
    <t>Kafus Environmental Bridge Loan ( R )</t>
  </si>
  <si>
    <t>Other Off-Balance Sheet Vehicles</t>
  </si>
  <si>
    <t>1)</t>
  </si>
  <si>
    <t>McGarett K/CGAS (TRS)</t>
  </si>
  <si>
    <t>Investment in JEDI II</t>
  </si>
  <si>
    <t>(Note 1)</t>
  </si>
  <si>
    <t>Vitro Turbines</t>
  </si>
  <si>
    <t>Represents cumulative marks and notional value on TRS.</t>
  </si>
  <si>
    <t>LRC (Mainly Enron I Cavern - to Bridgeline)</t>
  </si>
  <si>
    <t>NYMEX seat</t>
  </si>
  <si>
    <t>Electrobolt Turbine</t>
  </si>
  <si>
    <t>Other (rounding)</t>
  </si>
  <si>
    <t>Fishtail</t>
  </si>
  <si>
    <t>Bammel Gas Trust - Lease to AEP</t>
  </si>
  <si>
    <t>Bammel Looper - Lease to AEP</t>
  </si>
  <si>
    <t>Enron Texoma - Retain</t>
  </si>
  <si>
    <t>Gulf Star (Main Piper) - Investment, Unwind at close of AEP deal</t>
  </si>
  <si>
    <t>Hanover Measurment Services - Investment, Retain</t>
  </si>
  <si>
    <t>Hollywood Marine/Matagorda Terminal - Investment, Retain</t>
  </si>
  <si>
    <t>HPLR - Sell to AEP</t>
  </si>
  <si>
    <t>Investment in Enron Compressor Services (ECS), LLC - Retain</t>
  </si>
  <si>
    <t>Investment in Teco-MidTexas Pipeline - Unwind at close of AEP deal</t>
  </si>
  <si>
    <t>Meter Acquisition Company (MAC) PP&amp;E - Sell to AEP</t>
  </si>
  <si>
    <t>Mid Texas - Sell to AEP</t>
  </si>
  <si>
    <t>HPL - Sell to AEP</t>
  </si>
  <si>
    <t>HPL - Lease to AEP</t>
  </si>
  <si>
    <t>Meter Acquisition Company (MAC) PP&amp;E - Lease to AEP</t>
  </si>
  <si>
    <t>Meter Acquisition Company (MAC) - Unwind at close of AEP deal</t>
  </si>
  <si>
    <t>HPL - Environmental properties, Retain</t>
  </si>
  <si>
    <t>Global Assets (Cuiaba &amp; BBPL) on EA's books</t>
  </si>
  <si>
    <t>2 Riogen MHI Turbines</t>
  </si>
  <si>
    <t>2 Cuiaba II MHI Turbines</t>
  </si>
  <si>
    <t>Land and Other</t>
  </si>
  <si>
    <t>-</t>
  </si>
  <si>
    <t>BA&amp;R</t>
  </si>
  <si>
    <t>East Power Mgmt Book</t>
  </si>
  <si>
    <t>Southeast / Mexico</t>
  </si>
  <si>
    <t>2 ABB INI turbines</t>
  </si>
  <si>
    <t>Assets</t>
  </si>
  <si>
    <t>Location</t>
  </si>
  <si>
    <t>Crescendo VPP ( Investment in Entrada, LLC)</t>
  </si>
  <si>
    <t>Crescendo VPP (Investment in Entrada, LLC)</t>
  </si>
  <si>
    <t>Crescendo Energy LLC (Investment in Entrada, LLC)</t>
  </si>
  <si>
    <t>Per Hyperion</t>
  </si>
  <si>
    <t>Per Rollforward</t>
  </si>
  <si>
    <t>Invasion ORRI (PP&amp;E)</t>
  </si>
  <si>
    <t>Difference</t>
  </si>
  <si>
    <t>Alamac (Unconsolidated Subs)</t>
  </si>
  <si>
    <t>Hawaii</t>
  </si>
  <si>
    <t>Roseville</t>
  </si>
  <si>
    <t>Compression Services</t>
  </si>
  <si>
    <t>Bam Lease Company</t>
  </si>
  <si>
    <t>HPL Retained Assets</t>
  </si>
  <si>
    <t>HPL to Sell to AEP</t>
  </si>
  <si>
    <t>Total (Excluding Sell to AEP)</t>
  </si>
  <si>
    <t>Total Sell to AEP</t>
  </si>
  <si>
    <t>Bammel Pad Gas - Lease to AEP</t>
  </si>
  <si>
    <t>San Marco Pipe Line</t>
  </si>
  <si>
    <t>Antelope (ERC's)</t>
  </si>
  <si>
    <t>E-NEXT</t>
  </si>
  <si>
    <t>CAA</t>
  </si>
  <si>
    <t>Bridgeline (does not include Pad Gas)</t>
  </si>
  <si>
    <t>Pastoria (ERC's)</t>
  </si>
  <si>
    <t>Off-Balance</t>
  </si>
  <si>
    <t xml:space="preserve">Off-Balance </t>
  </si>
  <si>
    <t>PP&amp;E (Power Plant Projects)</t>
  </si>
  <si>
    <t>PP&amp;E</t>
  </si>
  <si>
    <t>Tapscott/Jacoby</t>
  </si>
  <si>
    <t>Other West Development Projects</t>
  </si>
  <si>
    <t>Amy Quirsfeld</t>
  </si>
  <si>
    <t>Variance</t>
  </si>
  <si>
    <t>3/31/01 - 4/30/01</t>
  </si>
  <si>
    <t>Total Merchant Investments</t>
  </si>
  <si>
    <t>Total Off-Balance Sheet</t>
  </si>
  <si>
    <t>Total Other Investments</t>
  </si>
  <si>
    <t>Total PP&amp;E</t>
  </si>
  <si>
    <t>Total TRS</t>
  </si>
  <si>
    <t>by contact</t>
  </si>
  <si>
    <t>difference</t>
  </si>
  <si>
    <t>Assets Sorted by Location</t>
  </si>
  <si>
    <t>Assets Sorted by Owner</t>
  </si>
  <si>
    <t>Total Raptor</t>
  </si>
  <si>
    <t>Total Non-Raptor</t>
  </si>
  <si>
    <t>Assets Sorted by Raptor/Non-Raptor</t>
  </si>
  <si>
    <t>North America</t>
  </si>
  <si>
    <t>Canada</t>
  </si>
  <si>
    <t>Enserco</t>
  </si>
  <si>
    <t>Total  (Excluding Sell to AEP)</t>
  </si>
  <si>
    <t>Total  Sell to AEP</t>
  </si>
  <si>
    <t>Off-Balance (JEDI II)</t>
  </si>
  <si>
    <t>Off-Balance (JEDI I)</t>
  </si>
  <si>
    <t>Assets Sorted Alphabetically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</si>
</sst>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sz val="10"/>
      <color indexed="12"/>
      <name val="Times New Roman"/>
      <family val="1"/>
    </font>
    <font>
      <i/>
      <sz val="10"/>
      <name val="Times New Roman"/>
      <family val="1"/>
    </font>
    <font>
      <u val="singleAccounting"/>
      <sz val="10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  <xf numFmtId="41" fontId="2" fillId="0" borderId="0" xfId="2" applyNumberFormat="1" applyFont="1"/>
    <xf numFmtId="41" fontId="2" fillId="0" borderId="0" xfId="2" applyNumberFormat="1" applyFont="1" applyBorder="1"/>
    <xf numFmtId="41" fontId="4" fillId="0" borderId="0" xfId="2" applyNumberFormat="1" applyFont="1" applyFill="1" applyBorder="1"/>
    <xf numFmtId="41" fontId="2" fillId="0" borderId="0" xfId="2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2" fillId="0" borderId="1" xfId="2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1" fontId="2" fillId="0" borderId="0" xfId="1" applyNumberFormat="1" applyFont="1" applyBorder="1" applyAlignment="1">
      <alignment horizontal="center"/>
    </xf>
    <xf numFmtId="41" fontId="2" fillId="0" borderId="0" xfId="0" applyNumberFormat="1" applyFont="1" applyFill="1" applyBorder="1"/>
    <xf numFmtId="41" fontId="2" fillId="0" borderId="0" xfId="1" applyNumberFormat="1" applyFont="1" applyBorder="1" applyAlignment="1">
      <alignment horizontal="right"/>
    </xf>
    <xf numFmtId="41" fontId="4" fillId="0" borderId="0" xfId="1" applyNumberFormat="1" applyFont="1" applyBorder="1" applyAlignment="1">
      <alignment horizontal="center"/>
    </xf>
    <xf numFmtId="41" fontId="2" fillId="0" borderId="0" xfId="1" applyNumberFormat="1" applyFont="1" applyFill="1" applyBorder="1" applyAlignment="1">
      <alignment horizontal="center"/>
    </xf>
    <xf numFmtId="41" fontId="4" fillId="0" borderId="0" xfId="1" applyNumberFormat="1" applyFont="1" applyFill="1" applyBorder="1" applyAlignment="1">
      <alignment horizontal="center"/>
    </xf>
    <xf numFmtId="165" fontId="2" fillId="0" borderId="2" xfId="2" applyNumberFormat="1" applyFont="1" applyFill="1" applyBorder="1"/>
    <xf numFmtId="41" fontId="2" fillId="0" borderId="0" xfId="0" applyNumberFormat="1" applyFont="1" applyBorder="1" applyAlignment="1">
      <alignment horizontal="center"/>
    </xf>
    <xf numFmtId="41" fontId="2" fillId="0" borderId="0" xfId="2" applyNumberFormat="1" applyFont="1" applyBorder="1" applyAlignment="1">
      <alignment horizontal="center"/>
    </xf>
    <xf numFmtId="41" fontId="3" fillId="0" borderId="0" xfId="2" applyNumberFormat="1" applyFont="1" applyBorder="1" applyAlignment="1">
      <alignment horizontal="center"/>
    </xf>
    <xf numFmtId="165" fontId="2" fillId="0" borderId="0" xfId="2" applyNumberFormat="1" applyFont="1" applyFill="1" applyBorder="1"/>
    <xf numFmtId="41" fontId="2" fillId="0" borderId="0" xfId="1" applyNumberFormat="1" applyFont="1" applyBorder="1" applyAlignment="1">
      <alignment horizontal="left"/>
    </xf>
    <xf numFmtId="41" fontId="2" fillId="0" borderId="0" xfId="2" applyNumberFormat="1" applyFont="1" applyFill="1" applyBorder="1" applyAlignment="1">
      <alignment horizontal="left"/>
    </xf>
    <xf numFmtId="41" fontId="2" fillId="0" borderId="0" xfId="2" applyNumberFormat="1" applyFont="1" applyBorder="1" applyAlignment="1">
      <alignment horizontal="left"/>
    </xf>
    <xf numFmtId="41" fontId="2" fillId="0" borderId="0" xfId="0" applyNumberFormat="1" applyFont="1" applyFill="1" applyBorder="1" applyAlignment="1">
      <alignment horizontal="left"/>
    </xf>
    <xf numFmtId="41" fontId="2" fillId="0" borderId="0" xfId="1" applyNumberFormat="1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41" fontId="2" fillId="0" borderId="0" xfId="1" applyNumberFormat="1" applyFont="1" applyFill="1" applyBorder="1" applyAlignment="1">
      <alignment horizontal="right"/>
    </xf>
    <xf numFmtId="41" fontId="2" fillId="0" borderId="0" xfId="2" applyNumberFormat="1" applyFont="1" applyFill="1"/>
    <xf numFmtId="41" fontId="2" fillId="0" borderId="0" xfId="2" quotePrefix="1" applyNumberFormat="1" applyFont="1" applyBorder="1" applyAlignment="1">
      <alignment horizontal="left"/>
    </xf>
    <xf numFmtId="41" fontId="2" fillId="0" borderId="0" xfId="1" quotePrefix="1" applyNumberFormat="1" applyFont="1" applyBorder="1" applyAlignment="1">
      <alignment horizontal="left"/>
    </xf>
    <xf numFmtId="41" fontId="2" fillId="0" borderId="0" xfId="2" quotePrefix="1" applyNumberFormat="1" applyFont="1" applyFill="1" applyBorder="1" applyAlignment="1">
      <alignment horizontal="left"/>
    </xf>
    <xf numFmtId="9" fontId="2" fillId="0" borderId="0" xfId="3" applyFont="1" applyBorder="1" applyAlignment="1">
      <alignment horizontal="left"/>
    </xf>
    <xf numFmtId="9" fontId="2" fillId="0" borderId="0" xfId="3" applyFont="1" applyFill="1" applyBorder="1"/>
    <xf numFmtId="9" fontId="2" fillId="0" borderId="0" xfId="3" applyFont="1" applyBorder="1"/>
    <xf numFmtId="9" fontId="2" fillId="0" borderId="0" xfId="3" applyFont="1" applyFill="1" applyBorder="1" applyAlignment="1">
      <alignment horizontal="left"/>
    </xf>
    <xf numFmtId="9" fontId="2" fillId="0" borderId="0" xfId="3" applyFont="1" applyBorder="1" applyAlignment="1">
      <alignment horizontal="center"/>
    </xf>
    <xf numFmtId="9" fontId="2" fillId="0" borderId="0" xfId="3" applyFont="1" applyFill="1" applyBorder="1" applyAlignment="1">
      <alignment horizontal="center"/>
    </xf>
    <xf numFmtId="9" fontId="2" fillId="0" borderId="0" xfId="3" quotePrefix="1" applyFont="1" applyFill="1" applyBorder="1" applyAlignment="1">
      <alignment horizontal="center"/>
    </xf>
    <xf numFmtId="41" fontId="6" fillId="0" borderId="0" xfId="2" applyNumberFormat="1" applyFont="1"/>
    <xf numFmtId="9" fontId="2" fillId="0" borderId="0" xfId="3" quotePrefix="1" applyFont="1" applyFill="1" applyAlignment="1">
      <alignment horizontal="center"/>
    </xf>
    <xf numFmtId="9" fontId="2" fillId="0" borderId="0" xfId="3" applyFont="1" applyFill="1" applyAlignment="1">
      <alignment horizontal="center"/>
    </xf>
    <xf numFmtId="41" fontId="2" fillId="0" borderId="0" xfId="0" quotePrefix="1" applyNumberFormat="1" applyFont="1" applyFill="1" applyBorder="1" applyAlignment="1">
      <alignment horizontal="left"/>
    </xf>
    <xf numFmtId="22" fontId="2" fillId="0" borderId="0" xfId="0" applyNumberFormat="1" applyFont="1" applyFill="1" applyBorder="1" applyAlignment="1">
      <alignment horizontal="left"/>
    </xf>
    <xf numFmtId="0" fontId="3" fillId="0" borderId="0" xfId="0" quotePrefix="1" applyFont="1" applyBorder="1" applyAlignment="1">
      <alignment horizontal="center"/>
    </xf>
    <xf numFmtId="41" fontId="2" fillId="0" borderId="0" xfId="2" quotePrefix="1" applyNumberFormat="1" applyFont="1" applyBorder="1" applyAlignment="1">
      <alignment horizontal="center"/>
    </xf>
    <xf numFmtId="41" fontId="2" fillId="0" borderId="0" xfId="2" applyNumberFormat="1" applyFont="1" applyFill="1" applyBorder="1" applyAlignment="1">
      <alignment horizontal="center"/>
    </xf>
    <xf numFmtId="41" fontId="2" fillId="0" borderId="0" xfId="0" applyNumberFormat="1" applyFont="1" applyFill="1" applyBorder="1" applyAlignment="1">
      <alignment horizontal="center"/>
    </xf>
    <xf numFmtId="165" fontId="2" fillId="0" borderId="1" xfId="2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1" fontId="3" fillId="0" borderId="0" xfId="2" applyNumberFormat="1" applyFont="1" applyFill="1" applyBorder="1" applyAlignment="1">
      <alignment horizontal="center"/>
    </xf>
    <xf numFmtId="41" fontId="2" fillId="0" borderId="1" xfId="1" applyNumberFormat="1" applyFont="1" applyFill="1" applyBorder="1" applyAlignment="1">
      <alignment horizontal="center"/>
    </xf>
    <xf numFmtId="41" fontId="2" fillId="0" borderId="1" xfId="2" applyNumberFormat="1" applyFont="1" applyFill="1" applyBorder="1"/>
    <xf numFmtId="41" fontId="2" fillId="0" borderId="0" xfId="0" applyNumberFormat="1" applyFont="1" applyBorder="1"/>
    <xf numFmtId="41" fontId="7" fillId="0" borderId="0" xfId="2" applyNumberFormat="1" applyFont="1" applyFill="1" applyBorder="1"/>
    <xf numFmtId="165" fontId="2" fillId="0" borderId="0" xfId="0" applyNumberFormat="1" applyFont="1" applyFill="1" applyBorder="1"/>
    <xf numFmtId="41" fontId="2" fillId="0" borderId="1" xfId="0" applyNumberFormat="1" applyFont="1" applyFill="1" applyBorder="1"/>
    <xf numFmtId="41" fontId="2" fillId="0" borderId="1" xfId="1" applyNumberFormat="1" applyFont="1" applyFill="1" applyBorder="1" applyAlignment="1">
      <alignment horizontal="right"/>
    </xf>
    <xf numFmtId="41" fontId="10" fillId="0" borderId="0" xfId="0" applyNumberFormat="1" applyFont="1" applyFill="1" applyBorder="1"/>
    <xf numFmtId="41" fontId="10" fillId="0" borderId="0" xfId="0" applyNumberFormat="1" applyFont="1" applyFill="1" applyBorder="1" applyAlignment="1">
      <alignment horizontal="center"/>
    </xf>
    <xf numFmtId="9" fontId="10" fillId="0" borderId="0" xfId="3" applyFont="1" applyFill="1" applyBorder="1" applyAlignment="1">
      <alignment horizontal="center"/>
    </xf>
    <xf numFmtId="41" fontId="10" fillId="0" borderId="0" xfId="2" applyNumberFormat="1" applyFont="1" applyFill="1" applyBorder="1"/>
    <xf numFmtId="41" fontId="10" fillId="0" borderId="0" xfId="2" applyNumberFormat="1" applyFont="1" applyBorder="1"/>
    <xf numFmtId="0" fontId="10" fillId="0" borderId="0" xfId="0" applyFont="1" applyBorder="1"/>
    <xf numFmtId="0" fontId="10" fillId="0" borderId="0" xfId="0" applyFont="1" applyFill="1" applyBorder="1"/>
    <xf numFmtId="41" fontId="10" fillId="0" borderId="0" xfId="0" quotePrefix="1" applyNumberFormat="1" applyFont="1" applyFill="1" applyBorder="1" applyAlignment="1">
      <alignment horizontal="left"/>
    </xf>
    <xf numFmtId="41" fontId="10" fillId="0" borderId="0" xfId="2" applyNumberFormat="1" applyFont="1" applyBorder="1" applyAlignment="1">
      <alignment horizontal="left"/>
    </xf>
    <xf numFmtId="41" fontId="10" fillId="0" borderId="0" xfId="2" applyNumberFormat="1" applyFont="1" applyBorder="1" applyAlignment="1">
      <alignment horizontal="center"/>
    </xf>
    <xf numFmtId="9" fontId="10" fillId="0" borderId="0" xfId="3" applyFont="1" applyBorder="1" applyAlignment="1">
      <alignment horizontal="center"/>
    </xf>
    <xf numFmtId="41" fontId="10" fillId="0" borderId="0" xfId="1" applyNumberFormat="1" applyFont="1" applyFill="1" applyBorder="1" applyAlignment="1">
      <alignment horizontal="center"/>
    </xf>
    <xf numFmtId="41" fontId="10" fillId="0" borderId="0" xfId="1" applyNumberFormat="1" applyFont="1" applyFill="1" applyBorder="1" applyAlignment="1">
      <alignment horizontal="right"/>
    </xf>
    <xf numFmtId="165" fontId="10" fillId="0" borderId="2" xfId="2" applyNumberFormat="1" applyFont="1" applyFill="1" applyBorder="1"/>
    <xf numFmtId="0" fontId="10" fillId="0" borderId="0" xfId="0" quotePrefix="1" applyFont="1" applyFill="1" applyBorder="1" applyAlignment="1">
      <alignment horizontal="left"/>
    </xf>
    <xf numFmtId="165" fontId="10" fillId="0" borderId="1" xfId="2" applyNumberFormat="1" applyFont="1" applyFill="1" applyBorder="1"/>
    <xf numFmtId="17" fontId="2" fillId="0" borderId="0" xfId="0" quotePrefix="1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66"/>
  <sheetViews>
    <sheetView zoomScale="75" zoomScaleNormal="7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RowHeight="12.75" x14ac:dyDescent="0.2"/>
  <cols>
    <col min="1" max="1" width="2.85546875" style="8" customWidth="1"/>
    <col min="2" max="2" width="52.5703125" style="9" customWidth="1"/>
    <col min="3" max="3" width="27.570312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40625" style="13" bestFit="1" customWidth="1"/>
    <col min="8" max="8" width="6.28515625" style="13" customWidth="1"/>
    <col min="9" max="9" width="22.28515625" style="13" bestFit="1" customWidth="1"/>
    <col min="10" max="10" width="17.42578125" style="7" customWidth="1"/>
    <col min="11" max="11" width="2" style="7" customWidth="1"/>
    <col min="12" max="12" width="15.7109375" style="7" customWidth="1"/>
    <col min="13" max="13" width="2" style="5" customWidth="1"/>
    <col min="14" max="14" width="17.5703125" style="7" customWidth="1"/>
    <col min="15" max="15" width="2.28515625" style="7" customWidth="1"/>
    <col min="16" max="16" width="15.7109375" style="7" customWidth="1"/>
    <col min="17" max="17" width="8.140625" style="13" customWidth="1"/>
    <col min="18" max="18" width="19.28515625" style="13" customWidth="1"/>
    <col min="19" max="19" width="2.7109375" style="13" customWidth="1"/>
    <col min="20" max="20" width="17.7109375" style="13" customWidth="1"/>
    <col min="21" max="21" width="9.140625" style="13"/>
    <col min="22" max="22" width="9.28515625" style="13" bestFit="1" customWidth="1"/>
    <col min="23" max="23" width="13.7109375" style="13" bestFit="1" customWidth="1"/>
    <col min="24" max="16384" width="9.140625" style="13"/>
  </cols>
  <sheetData>
    <row r="1" spans="1:20" x14ac:dyDescent="0.2">
      <c r="A1" s="84" t="s">
        <v>172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">
      <c r="B4" s="20"/>
    </row>
    <row r="5" spans="1:20" x14ac:dyDescent="0.2">
      <c r="J5" s="55"/>
      <c r="K5" s="55"/>
      <c r="L5" s="55"/>
      <c r="M5" s="27"/>
      <c r="N5" s="55"/>
      <c r="O5" s="55"/>
      <c r="P5" s="55"/>
    </row>
    <row r="6" spans="1:20" x14ac:dyDescent="0.2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s="9" customFormat="1" x14ac:dyDescent="0.2">
      <c r="A11" s="39" t="s">
        <v>197</v>
      </c>
      <c r="C11" s="30" t="s">
        <v>287</v>
      </c>
      <c r="D11" s="19"/>
      <c r="E11" s="30"/>
      <c r="F11" s="30"/>
      <c r="G11" s="30" t="s">
        <v>54</v>
      </c>
      <c r="H11" s="45"/>
      <c r="I11" s="7" t="s">
        <v>20</v>
      </c>
      <c r="J11" s="23"/>
      <c r="K11" s="7"/>
      <c r="L11" s="23">
        <v>6559600</v>
      </c>
      <c r="M11" s="5"/>
      <c r="N11" s="23"/>
      <c r="O11" s="7"/>
      <c r="P11" s="23">
        <v>8050000</v>
      </c>
      <c r="R11" s="20">
        <f>N11-J11</f>
        <v>0</v>
      </c>
      <c r="T11" s="20">
        <f>P11-L11</f>
        <v>1490400</v>
      </c>
    </row>
    <row r="12" spans="1:20" s="9" customFormat="1" x14ac:dyDescent="0.2">
      <c r="A12" s="39" t="s">
        <v>282</v>
      </c>
      <c r="C12" s="30" t="s">
        <v>154</v>
      </c>
      <c r="D12" s="19">
        <v>0</v>
      </c>
      <c r="E12" s="30" t="s">
        <v>1</v>
      </c>
      <c r="F12" s="30" t="s">
        <v>14</v>
      </c>
      <c r="G12" s="30" t="s">
        <v>54</v>
      </c>
      <c r="H12" s="45"/>
      <c r="I12" s="7" t="s">
        <v>20</v>
      </c>
      <c r="J12" s="23">
        <v>1813724</v>
      </c>
      <c r="K12" s="7"/>
      <c r="L12" s="23"/>
      <c r="M12" s="5"/>
      <c r="N12" s="23">
        <v>10773072</v>
      </c>
      <c r="O12" s="7"/>
      <c r="P12" s="23">
        <v>0</v>
      </c>
      <c r="R12" s="20">
        <f t="shared" ref="R12:R26" si="0">N12-J12</f>
        <v>8959348</v>
      </c>
      <c r="T12" s="20">
        <f t="shared" ref="T12:T26" si="1">P12-L12</f>
        <v>0</v>
      </c>
    </row>
    <row r="13" spans="1:20" x14ac:dyDescent="0.2">
      <c r="A13" s="32" t="s">
        <v>102</v>
      </c>
      <c r="B13" s="32"/>
      <c r="C13" s="32" t="s">
        <v>144</v>
      </c>
      <c r="D13" s="27" t="s">
        <v>99</v>
      </c>
      <c r="E13" s="32" t="s">
        <v>0</v>
      </c>
      <c r="F13" s="32" t="s">
        <v>48</v>
      </c>
      <c r="G13" s="32" t="s">
        <v>54</v>
      </c>
      <c r="H13" s="45">
        <v>1</v>
      </c>
      <c r="I13" s="7" t="s">
        <v>20</v>
      </c>
      <c r="J13" s="7">
        <v>0</v>
      </c>
      <c r="L13" s="7">
        <v>27369630</v>
      </c>
      <c r="N13" s="7">
        <v>0</v>
      </c>
      <c r="P13" s="7">
        <v>27880000</v>
      </c>
      <c r="R13" s="20">
        <f t="shared" si="0"/>
        <v>0</v>
      </c>
      <c r="T13" s="20">
        <f t="shared" si="1"/>
        <v>510370</v>
      </c>
    </row>
    <row r="14" spans="1:20" x14ac:dyDescent="0.2">
      <c r="A14" s="32" t="s">
        <v>195</v>
      </c>
      <c r="C14" s="38" t="s">
        <v>288</v>
      </c>
      <c r="D14" s="27" t="s">
        <v>283</v>
      </c>
      <c r="E14" s="32"/>
      <c r="F14" s="32"/>
      <c r="G14" s="32" t="s">
        <v>54</v>
      </c>
      <c r="H14" s="41"/>
      <c r="I14" s="7" t="s">
        <v>20</v>
      </c>
      <c r="L14" s="7">
        <v>6331400</v>
      </c>
      <c r="M14" s="7"/>
      <c r="P14" s="7">
        <v>5116000</v>
      </c>
      <c r="R14" s="20">
        <f t="shared" si="0"/>
        <v>0</v>
      </c>
      <c r="T14" s="20">
        <f t="shared" si="1"/>
        <v>-1215400</v>
      </c>
    </row>
    <row r="15" spans="1:20" x14ac:dyDescent="0.2">
      <c r="A15" s="5" t="s">
        <v>55</v>
      </c>
      <c r="B15" s="5"/>
      <c r="C15" s="32" t="s">
        <v>148</v>
      </c>
      <c r="D15" s="27">
        <v>0</v>
      </c>
      <c r="E15" s="32" t="s">
        <v>0</v>
      </c>
      <c r="F15" s="32" t="s">
        <v>48</v>
      </c>
      <c r="G15" s="32" t="s">
        <v>54</v>
      </c>
      <c r="H15" s="45">
        <v>1</v>
      </c>
      <c r="I15" s="7" t="s">
        <v>20</v>
      </c>
      <c r="J15" s="7">
        <v>7393823</v>
      </c>
      <c r="L15" s="7">
        <v>0</v>
      </c>
      <c r="N15" s="7">
        <v>7393823</v>
      </c>
      <c r="P15" s="7">
        <v>0</v>
      </c>
      <c r="R15" s="20">
        <f t="shared" si="0"/>
        <v>0</v>
      </c>
      <c r="T15" s="20">
        <f t="shared" si="1"/>
        <v>0</v>
      </c>
    </row>
    <row r="16" spans="1:20" x14ac:dyDescent="0.2">
      <c r="A16" s="5" t="s">
        <v>55</v>
      </c>
      <c r="C16" s="5" t="s">
        <v>313</v>
      </c>
      <c r="D16" s="27" t="s">
        <v>87</v>
      </c>
      <c r="E16" s="5" t="s">
        <v>0</v>
      </c>
      <c r="F16" s="5" t="s">
        <v>48</v>
      </c>
      <c r="G16" s="5" t="s">
        <v>54</v>
      </c>
      <c r="H16" s="45">
        <v>0.5</v>
      </c>
      <c r="I16" s="7" t="s">
        <v>20</v>
      </c>
      <c r="J16" s="7">
        <v>0</v>
      </c>
      <c r="L16" s="7">
        <v>3696911</v>
      </c>
      <c r="M16" s="7"/>
      <c r="N16" s="7">
        <v>0</v>
      </c>
      <c r="P16" s="7">
        <v>3696911</v>
      </c>
      <c r="R16" s="20">
        <f t="shared" si="0"/>
        <v>0</v>
      </c>
      <c r="T16" s="20">
        <f t="shared" si="1"/>
        <v>0</v>
      </c>
    </row>
    <row r="17" spans="1:20" x14ac:dyDescent="0.2">
      <c r="A17" s="7" t="s">
        <v>93</v>
      </c>
      <c r="C17" s="7" t="s">
        <v>313</v>
      </c>
      <c r="D17" s="55" t="s">
        <v>87</v>
      </c>
      <c r="E17" s="7" t="s">
        <v>0</v>
      </c>
      <c r="F17" s="7" t="s">
        <v>48</v>
      </c>
      <c r="G17" s="7" t="s">
        <v>54</v>
      </c>
      <c r="H17" s="46">
        <v>0.5</v>
      </c>
      <c r="I17" s="7" t="s">
        <v>20</v>
      </c>
      <c r="J17" s="7">
        <v>0</v>
      </c>
      <c r="K17" s="29"/>
      <c r="L17" s="7">
        <v>3629375</v>
      </c>
      <c r="M17" s="29"/>
      <c r="N17" s="7">
        <v>0</v>
      </c>
      <c r="O17" s="29"/>
      <c r="P17" s="7">
        <v>3629375</v>
      </c>
      <c r="R17" s="20">
        <f t="shared" si="0"/>
        <v>0</v>
      </c>
      <c r="T17" s="20">
        <f t="shared" si="1"/>
        <v>0</v>
      </c>
    </row>
    <row r="18" spans="1:20" s="9" customFormat="1" x14ac:dyDescent="0.2">
      <c r="A18" s="7" t="s">
        <v>53</v>
      </c>
      <c r="B18" s="7"/>
      <c r="C18" s="7" t="s">
        <v>148</v>
      </c>
      <c r="D18" s="55">
        <v>0</v>
      </c>
      <c r="E18" s="7" t="s">
        <v>0</v>
      </c>
      <c r="F18" s="7" t="s">
        <v>48</v>
      </c>
      <c r="G18" s="7" t="s">
        <v>54</v>
      </c>
      <c r="H18" s="46">
        <v>1</v>
      </c>
      <c r="I18" s="7" t="s">
        <v>20</v>
      </c>
      <c r="J18" s="7">
        <v>7258750</v>
      </c>
      <c r="K18" s="7"/>
      <c r="L18" s="7">
        <v>0</v>
      </c>
      <c r="M18" s="7"/>
      <c r="N18" s="7">
        <v>7258750</v>
      </c>
      <c r="O18" s="7"/>
      <c r="P18" s="7">
        <v>0</v>
      </c>
      <c r="R18" s="20">
        <f t="shared" si="0"/>
        <v>0</v>
      </c>
      <c r="T18" s="20">
        <f t="shared" si="1"/>
        <v>0</v>
      </c>
    </row>
    <row r="19" spans="1:20" x14ac:dyDescent="0.2">
      <c r="A19" s="7" t="s">
        <v>128</v>
      </c>
      <c r="B19" s="7"/>
      <c r="C19" s="7" t="s">
        <v>152</v>
      </c>
      <c r="D19" s="55" t="s">
        <v>283</v>
      </c>
      <c r="E19" s="7" t="s">
        <v>0</v>
      </c>
      <c r="F19" s="7" t="s">
        <v>14</v>
      </c>
      <c r="G19" s="7" t="s">
        <v>54</v>
      </c>
      <c r="H19" s="46"/>
      <c r="I19" s="7" t="s">
        <v>20</v>
      </c>
      <c r="J19" s="7">
        <v>4787359</v>
      </c>
      <c r="L19" s="7">
        <v>17440900</v>
      </c>
      <c r="M19" s="7"/>
      <c r="N19" s="7">
        <v>3865138</v>
      </c>
      <c r="P19" s="7">
        <v>9464000</v>
      </c>
      <c r="R19" s="20">
        <f t="shared" si="0"/>
        <v>-922221</v>
      </c>
      <c r="T19" s="20">
        <f t="shared" si="1"/>
        <v>-7976900</v>
      </c>
    </row>
    <row r="20" spans="1:20" x14ac:dyDescent="0.2">
      <c r="A20" s="7" t="s">
        <v>292</v>
      </c>
      <c r="B20" s="7"/>
      <c r="C20" s="7" t="s">
        <v>287</v>
      </c>
      <c r="D20" s="55" t="s">
        <v>283</v>
      </c>
      <c r="E20" s="7"/>
      <c r="F20" s="7"/>
      <c r="G20" s="7" t="s">
        <v>54</v>
      </c>
      <c r="H20" s="46"/>
      <c r="I20" s="7" t="s">
        <v>20</v>
      </c>
      <c r="J20" s="7">
        <v>0</v>
      </c>
      <c r="L20" s="7">
        <v>7958800</v>
      </c>
      <c r="M20" s="7"/>
      <c r="N20" s="7">
        <v>0</v>
      </c>
      <c r="P20" s="7">
        <v>0</v>
      </c>
      <c r="R20" s="20">
        <f t="shared" si="0"/>
        <v>0</v>
      </c>
      <c r="T20" s="20">
        <f t="shared" si="1"/>
        <v>-7958800</v>
      </c>
    </row>
    <row r="21" spans="1:20" x14ac:dyDescent="0.2">
      <c r="A21" s="40" t="s">
        <v>286</v>
      </c>
      <c r="B21" s="7"/>
      <c r="C21" s="7" t="s">
        <v>152</v>
      </c>
      <c r="D21" s="55">
        <v>0</v>
      </c>
      <c r="E21" s="7" t="s">
        <v>0</v>
      </c>
      <c r="F21" s="7" t="s">
        <v>14</v>
      </c>
      <c r="G21" s="7" t="s">
        <v>54</v>
      </c>
      <c r="H21" s="46"/>
      <c r="I21" s="7" t="s">
        <v>20</v>
      </c>
      <c r="J21" s="7">
        <v>6598438</v>
      </c>
      <c r="N21" s="7">
        <v>45087808</v>
      </c>
      <c r="R21" s="20">
        <f t="shared" si="0"/>
        <v>38489370</v>
      </c>
      <c r="T21" s="20">
        <f t="shared" si="1"/>
        <v>0</v>
      </c>
    </row>
    <row r="22" spans="1:20" x14ac:dyDescent="0.2">
      <c r="A22" s="5" t="s">
        <v>92</v>
      </c>
      <c r="B22" s="5"/>
      <c r="C22" s="5" t="s">
        <v>144</v>
      </c>
      <c r="D22" s="27" t="s">
        <v>99</v>
      </c>
      <c r="E22" s="5" t="s">
        <v>0</v>
      </c>
      <c r="F22" s="5" t="s">
        <v>48</v>
      </c>
      <c r="G22" s="5" t="s">
        <v>54</v>
      </c>
      <c r="H22" s="45">
        <v>1</v>
      </c>
      <c r="I22" s="7" t="s">
        <v>20</v>
      </c>
      <c r="J22" s="7">
        <v>0</v>
      </c>
      <c r="L22" s="7">
        <v>10004500</v>
      </c>
      <c r="N22" s="7">
        <v>0</v>
      </c>
      <c r="P22" s="7">
        <v>10004500</v>
      </c>
      <c r="R22" s="20">
        <f t="shared" si="0"/>
        <v>0</v>
      </c>
      <c r="T22" s="20">
        <f t="shared" si="1"/>
        <v>0</v>
      </c>
    </row>
    <row r="23" spans="1:20" x14ac:dyDescent="0.2">
      <c r="A23" s="5" t="s">
        <v>92</v>
      </c>
      <c r="C23" s="5" t="s">
        <v>313</v>
      </c>
      <c r="D23" s="27" t="s">
        <v>87</v>
      </c>
      <c r="E23" s="5" t="s">
        <v>0</v>
      </c>
      <c r="F23" s="5" t="s">
        <v>48</v>
      </c>
      <c r="G23" s="5" t="s">
        <v>54</v>
      </c>
      <c r="H23" s="45">
        <v>0.5</v>
      </c>
      <c r="I23" s="7" t="s">
        <v>20</v>
      </c>
      <c r="J23" s="7">
        <v>0</v>
      </c>
      <c r="L23" s="7">
        <v>5002250</v>
      </c>
      <c r="N23" s="7">
        <v>0</v>
      </c>
      <c r="P23" s="7">
        <v>5002250</v>
      </c>
      <c r="R23" s="20">
        <f t="shared" si="0"/>
        <v>0</v>
      </c>
      <c r="T23" s="20">
        <f t="shared" si="1"/>
        <v>0</v>
      </c>
    </row>
    <row r="24" spans="1:20" s="9" customFormat="1" x14ac:dyDescent="0.2">
      <c r="A24" s="5" t="s">
        <v>176</v>
      </c>
      <c r="C24" s="5" t="s">
        <v>152</v>
      </c>
      <c r="D24" s="27" t="s">
        <v>283</v>
      </c>
      <c r="E24" s="5" t="s">
        <v>0</v>
      </c>
      <c r="F24" s="5" t="s">
        <v>14</v>
      </c>
      <c r="G24" s="5" t="s">
        <v>54</v>
      </c>
      <c r="H24" s="45"/>
      <c r="I24" s="7" t="s">
        <v>20</v>
      </c>
      <c r="J24" s="7"/>
      <c r="K24" s="7"/>
      <c r="L24" s="7">
        <v>0</v>
      </c>
      <c r="M24" s="5"/>
      <c r="N24" s="7">
        <v>0</v>
      </c>
      <c r="O24" s="7"/>
      <c r="P24" s="7">
        <v>115634000</v>
      </c>
      <c r="R24" s="20">
        <f t="shared" si="0"/>
        <v>0</v>
      </c>
      <c r="T24" s="20">
        <f t="shared" si="1"/>
        <v>115634000</v>
      </c>
    </row>
    <row r="25" spans="1:20" s="9" customFormat="1" x14ac:dyDescent="0.2">
      <c r="A25" s="5" t="s">
        <v>273</v>
      </c>
      <c r="C25" s="38" t="s">
        <v>289</v>
      </c>
      <c r="D25" s="27"/>
      <c r="E25" s="5"/>
      <c r="F25" s="5"/>
      <c r="G25" s="5" t="s">
        <v>54</v>
      </c>
      <c r="H25" s="45">
        <v>1</v>
      </c>
      <c r="I25" s="7" t="s">
        <v>20</v>
      </c>
      <c r="J25" s="7">
        <v>1267140</v>
      </c>
      <c r="K25" s="7"/>
      <c r="L25" s="7"/>
      <c r="M25" s="5"/>
      <c r="N25" s="7"/>
      <c r="O25" s="7"/>
      <c r="P25" s="7"/>
      <c r="R25" s="20">
        <f t="shared" si="0"/>
        <v>-1267140</v>
      </c>
      <c r="T25" s="20">
        <f t="shared" si="1"/>
        <v>0</v>
      </c>
    </row>
    <row r="26" spans="1:20" s="9" customFormat="1" x14ac:dyDescent="0.2">
      <c r="A26" s="30" t="s">
        <v>35</v>
      </c>
      <c r="C26" s="30" t="s">
        <v>154</v>
      </c>
      <c r="D26" s="19">
        <v>0</v>
      </c>
      <c r="E26" s="30" t="s">
        <v>1</v>
      </c>
      <c r="F26" s="30" t="s">
        <v>14</v>
      </c>
      <c r="G26" s="30" t="s">
        <v>54</v>
      </c>
      <c r="H26" s="45"/>
      <c r="I26" s="7" t="s">
        <v>20</v>
      </c>
      <c r="J26" s="61"/>
      <c r="K26" s="7"/>
      <c r="L26" s="61"/>
      <c r="M26" s="5"/>
      <c r="N26" s="61">
        <v>1242448</v>
      </c>
      <c r="O26" s="7"/>
      <c r="P26" s="61">
        <v>0</v>
      </c>
      <c r="R26" s="61">
        <f t="shared" si="0"/>
        <v>1242448</v>
      </c>
      <c r="T26" s="61">
        <f t="shared" si="1"/>
        <v>0</v>
      </c>
    </row>
    <row r="27" spans="1:20" x14ac:dyDescent="0.2">
      <c r="A27" s="5"/>
      <c r="C27" s="5"/>
      <c r="D27" s="27"/>
      <c r="E27" s="5"/>
      <c r="F27" s="5"/>
      <c r="G27" s="5"/>
      <c r="H27" s="45"/>
      <c r="I27" s="5"/>
      <c r="J27" s="7">
        <f>SUM(J11:J26)</f>
        <v>29119234</v>
      </c>
      <c r="L27" s="7">
        <f>SUM(L11:L26)</f>
        <v>87993366</v>
      </c>
      <c r="N27" s="7">
        <f>SUM(N11:N26)</f>
        <v>75621039</v>
      </c>
      <c r="P27" s="7">
        <f>SUM(P11:P26)</f>
        <v>188477036</v>
      </c>
      <c r="R27" s="7">
        <f>SUM(R11:R26)</f>
        <v>46501805</v>
      </c>
      <c r="T27" s="7">
        <f>SUM(T11:T26)</f>
        <v>100483670</v>
      </c>
    </row>
    <row r="28" spans="1:20" x14ac:dyDescent="0.2">
      <c r="A28" s="5"/>
      <c r="C28" s="5"/>
      <c r="D28" s="27"/>
      <c r="E28" s="5"/>
      <c r="F28" s="5"/>
      <c r="G28" s="5"/>
      <c r="H28" s="45"/>
      <c r="I28" s="5"/>
      <c r="R28" s="63"/>
      <c r="T28" s="63"/>
    </row>
    <row r="29" spans="1:20" x14ac:dyDescent="0.2">
      <c r="A29" s="30" t="s">
        <v>203</v>
      </c>
      <c r="C29" s="30" t="s">
        <v>159</v>
      </c>
      <c r="D29" s="19">
        <v>0</v>
      </c>
      <c r="E29" s="30" t="s">
        <v>1</v>
      </c>
      <c r="F29" s="30" t="s">
        <v>23</v>
      </c>
      <c r="G29" s="30" t="s">
        <v>24</v>
      </c>
      <c r="H29" s="45"/>
      <c r="I29" s="30" t="s">
        <v>258</v>
      </c>
      <c r="J29" s="23">
        <v>1623053</v>
      </c>
      <c r="L29" s="23">
        <v>0</v>
      </c>
      <c r="M29" s="7"/>
      <c r="N29" s="23">
        <v>2594714</v>
      </c>
      <c r="P29" s="23">
        <v>0</v>
      </c>
      <c r="R29" s="20">
        <f>N29-J29</f>
        <v>971661</v>
      </c>
      <c r="T29" s="20">
        <f>P29-L29</f>
        <v>0</v>
      </c>
    </row>
    <row r="30" spans="1:20" x14ac:dyDescent="0.2">
      <c r="A30" s="30" t="s">
        <v>202</v>
      </c>
      <c r="B30" s="19"/>
      <c r="C30" s="30" t="s">
        <v>155</v>
      </c>
      <c r="D30" s="19">
        <v>0</v>
      </c>
      <c r="E30" s="30" t="s">
        <v>1</v>
      </c>
      <c r="F30" s="30" t="s">
        <v>23</v>
      </c>
      <c r="G30" s="30" t="s">
        <v>24</v>
      </c>
      <c r="H30" s="45"/>
      <c r="I30" s="30" t="s">
        <v>258</v>
      </c>
      <c r="J30" s="23">
        <v>2966385</v>
      </c>
      <c r="L30" s="23">
        <v>0</v>
      </c>
      <c r="N30" s="23">
        <v>10435826</v>
      </c>
      <c r="P30" s="23">
        <v>0</v>
      </c>
      <c r="R30" s="20">
        <f>N30-J30</f>
        <v>7469441</v>
      </c>
      <c r="T30" s="20">
        <f>P30-L30</f>
        <v>0</v>
      </c>
    </row>
    <row r="31" spans="1:20" s="9" customFormat="1" x14ac:dyDescent="0.2">
      <c r="A31" s="30" t="s">
        <v>198</v>
      </c>
      <c r="C31" s="30" t="s">
        <v>153</v>
      </c>
      <c r="D31" s="19">
        <v>0</v>
      </c>
      <c r="E31" s="30" t="s">
        <v>1</v>
      </c>
      <c r="F31" s="30" t="s">
        <v>23</v>
      </c>
      <c r="G31" s="30" t="s">
        <v>24</v>
      </c>
      <c r="H31" s="45"/>
      <c r="I31" s="30" t="s">
        <v>258</v>
      </c>
      <c r="J31" s="23">
        <v>29092154</v>
      </c>
      <c r="K31" s="7"/>
      <c r="L31" s="23">
        <v>0</v>
      </c>
      <c r="M31" s="5"/>
      <c r="N31" s="23">
        <v>19687468</v>
      </c>
      <c r="O31" s="7"/>
      <c r="P31" s="23">
        <v>0</v>
      </c>
      <c r="R31" s="20">
        <f>N31-J31</f>
        <v>-9404686</v>
      </c>
      <c r="T31" s="20">
        <f>P31-L31</f>
        <v>0</v>
      </c>
    </row>
    <row r="32" spans="1:20" s="9" customFormat="1" x14ac:dyDescent="0.2">
      <c r="A32" s="30" t="s">
        <v>28</v>
      </c>
      <c r="C32" s="30" t="s">
        <v>153</v>
      </c>
      <c r="D32" s="19">
        <v>0</v>
      </c>
      <c r="E32" s="30" t="s">
        <v>1</v>
      </c>
      <c r="F32" s="30" t="s">
        <v>23</v>
      </c>
      <c r="G32" s="30" t="s">
        <v>24</v>
      </c>
      <c r="H32" s="45"/>
      <c r="I32" s="30" t="s">
        <v>258</v>
      </c>
      <c r="J32" s="62">
        <v>4403254</v>
      </c>
      <c r="K32" s="7"/>
      <c r="L32" s="62">
        <v>0</v>
      </c>
      <c r="M32" s="5"/>
      <c r="N32" s="62">
        <v>4481883</v>
      </c>
      <c r="O32" s="7"/>
      <c r="P32" s="62">
        <v>0</v>
      </c>
      <c r="R32" s="61">
        <f>N32-J32</f>
        <v>78629</v>
      </c>
      <c r="T32" s="61">
        <f>P32-L32</f>
        <v>0</v>
      </c>
    </row>
    <row r="33" spans="1:20" s="9" customFormat="1" x14ac:dyDescent="0.2">
      <c r="A33" s="30"/>
      <c r="C33" s="30"/>
      <c r="D33" s="19"/>
      <c r="E33" s="30"/>
      <c r="F33" s="30"/>
      <c r="G33" s="30"/>
      <c r="H33" s="45"/>
      <c r="I33" s="30"/>
      <c r="J33" s="23">
        <f>SUM(J29:J32)</f>
        <v>38084846</v>
      </c>
      <c r="K33" s="7"/>
      <c r="L33" s="23">
        <f>SUM(L29:L32)</f>
        <v>0</v>
      </c>
      <c r="M33" s="5"/>
      <c r="N33" s="23">
        <f>SUM(N29:N32)</f>
        <v>37199891</v>
      </c>
      <c r="O33" s="7"/>
      <c r="P33" s="23">
        <f>SUM(P29:P32)</f>
        <v>0</v>
      </c>
      <c r="R33" s="23">
        <f>SUM(R29:R32)</f>
        <v>-884955</v>
      </c>
      <c r="T33" s="23">
        <f>SUM(T29:T32)</f>
        <v>0</v>
      </c>
    </row>
    <row r="34" spans="1:20" s="9" customFormat="1" x14ac:dyDescent="0.2">
      <c r="A34" s="30"/>
      <c r="C34" s="30"/>
      <c r="D34" s="19"/>
      <c r="E34" s="30"/>
      <c r="F34" s="30"/>
      <c r="G34" s="30"/>
      <c r="H34" s="45"/>
      <c r="I34" s="30"/>
      <c r="J34" s="23"/>
      <c r="K34" s="7"/>
      <c r="L34" s="23"/>
      <c r="M34" s="5"/>
      <c r="N34" s="23"/>
      <c r="O34" s="7"/>
      <c r="P34" s="23"/>
      <c r="R34" s="20"/>
    </row>
    <row r="35" spans="1:20" x14ac:dyDescent="0.2">
      <c r="A35" s="5" t="s">
        <v>69</v>
      </c>
      <c r="B35" s="5"/>
      <c r="C35" s="5" t="s">
        <v>148</v>
      </c>
      <c r="D35" s="27">
        <v>0</v>
      </c>
      <c r="E35" s="5" t="s">
        <v>0</v>
      </c>
      <c r="F35" s="5" t="s">
        <v>70</v>
      </c>
      <c r="G35" s="5" t="s">
        <v>193</v>
      </c>
      <c r="H35" s="45">
        <v>1</v>
      </c>
      <c r="I35" s="5" t="s">
        <v>127</v>
      </c>
      <c r="J35" s="7">
        <v>914107</v>
      </c>
      <c r="L35" s="7">
        <v>0</v>
      </c>
      <c r="N35" s="7">
        <v>914107</v>
      </c>
      <c r="P35" s="7">
        <v>0</v>
      </c>
      <c r="R35" s="20">
        <f t="shared" ref="R35:R46" si="2">N35-J35</f>
        <v>0</v>
      </c>
      <c r="T35" s="20">
        <f t="shared" ref="T35:T46" si="3">P35-L35</f>
        <v>0</v>
      </c>
    </row>
    <row r="36" spans="1:20" x14ac:dyDescent="0.2">
      <c r="A36" s="5"/>
      <c r="B36" s="5"/>
      <c r="C36" s="5"/>
      <c r="D36" s="27"/>
      <c r="E36" s="5"/>
      <c r="F36" s="5"/>
      <c r="G36" s="5"/>
      <c r="H36" s="45"/>
      <c r="I36" s="5"/>
      <c r="R36" s="20">
        <f t="shared" si="2"/>
        <v>0</v>
      </c>
      <c r="T36" s="20">
        <f t="shared" si="3"/>
        <v>0</v>
      </c>
    </row>
    <row r="37" spans="1:20" x14ac:dyDescent="0.2">
      <c r="A37" s="5" t="s">
        <v>80</v>
      </c>
      <c r="B37" s="5"/>
      <c r="C37" s="5" t="s">
        <v>141</v>
      </c>
      <c r="D37" s="27">
        <v>0</v>
      </c>
      <c r="E37" s="5" t="s">
        <v>0</v>
      </c>
      <c r="F37" s="5" t="s">
        <v>79</v>
      </c>
      <c r="G37" s="5" t="s">
        <v>81</v>
      </c>
      <c r="H37" s="45"/>
      <c r="I37" s="5" t="s">
        <v>33</v>
      </c>
      <c r="J37" s="7">
        <v>378248101</v>
      </c>
      <c r="N37" s="7">
        <v>351580739</v>
      </c>
      <c r="P37" s="7">
        <v>0</v>
      </c>
      <c r="R37" s="20">
        <f t="shared" si="2"/>
        <v>-26667362</v>
      </c>
      <c r="T37" s="20">
        <f t="shared" si="3"/>
        <v>0</v>
      </c>
    </row>
    <row r="38" spans="1:20" x14ac:dyDescent="0.2">
      <c r="A38" s="7"/>
      <c r="B38" s="7"/>
      <c r="C38" s="7"/>
      <c r="D38" s="55"/>
      <c r="E38" s="7"/>
      <c r="F38" s="7"/>
      <c r="G38" s="7"/>
      <c r="H38" s="46"/>
      <c r="I38" s="7"/>
      <c r="R38" s="20">
        <f t="shared" si="2"/>
        <v>0</v>
      </c>
      <c r="T38" s="20">
        <f t="shared" si="3"/>
        <v>0</v>
      </c>
    </row>
    <row r="39" spans="1:20" s="9" customFormat="1" x14ac:dyDescent="0.2">
      <c r="A39" s="5" t="s">
        <v>187</v>
      </c>
      <c r="B39" s="5"/>
      <c r="C39" s="5" t="s">
        <v>141</v>
      </c>
      <c r="D39" s="27">
        <v>0</v>
      </c>
      <c r="E39" s="5" t="s">
        <v>0</v>
      </c>
      <c r="F39" s="5" t="s">
        <v>70</v>
      </c>
      <c r="G39" s="5" t="s">
        <v>63</v>
      </c>
      <c r="H39" s="45">
        <v>1</v>
      </c>
      <c r="I39" s="5" t="s">
        <v>127</v>
      </c>
      <c r="J39" s="7">
        <v>22000000</v>
      </c>
      <c r="K39" s="7"/>
      <c r="L39" s="7">
        <v>0</v>
      </c>
      <c r="M39" s="5"/>
      <c r="N39" s="7">
        <v>22000000</v>
      </c>
      <c r="O39" s="7"/>
      <c r="P39" s="7">
        <v>0</v>
      </c>
      <c r="R39" s="20">
        <f t="shared" si="2"/>
        <v>0</v>
      </c>
      <c r="T39" s="20">
        <f t="shared" si="3"/>
        <v>0</v>
      </c>
    </row>
    <row r="40" spans="1:20" s="9" customFormat="1" x14ac:dyDescent="0.2">
      <c r="A40" s="5" t="s">
        <v>185</v>
      </c>
      <c r="C40" s="5" t="s">
        <v>313</v>
      </c>
      <c r="D40" s="27" t="s">
        <v>87</v>
      </c>
      <c r="E40" s="5" t="s">
        <v>0</v>
      </c>
      <c r="F40" s="5" t="s">
        <v>169</v>
      </c>
      <c r="G40" s="5" t="s">
        <v>63</v>
      </c>
      <c r="H40" s="45">
        <v>0.5</v>
      </c>
      <c r="I40" s="5" t="s">
        <v>64</v>
      </c>
      <c r="J40" s="7">
        <v>0</v>
      </c>
      <c r="K40" s="7"/>
      <c r="L40" s="7">
        <v>99356000</v>
      </c>
      <c r="M40" s="5"/>
      <c r="N40" s="7">
        <v>0</v>
      </c>
      <c r="O40" s="7"/>
      <c r="P40" s="7">
        <v>99356000</v>
      </c>
      <c r="R40" s="20">
        <f t="shared" si="2"/>
        <v>0</v>
      </c>
      <c r="T40" s="20">
        <f t="shared" si="3"/>
        <v>0</v>
      </c>
    </row>
    <row r="41" spans="1:20" x14ac:dyDescent="0.2">
      <c r="A41" s="30" t="s">
        <v>184</v>
      </c>
      <c r="C41" s="5" t="s">
        <v>313</v>
      </c>
      <c r="D41" s="27" t="s">
        <v>87</v>
      </c>
      <c r="E41" s="5" t="s">
        <v>0</v>
      </c>
      <c r="F41" s="5" t="s">
        <v>169</v>
      </c>
      <c r="G41" s="5" t="s">
        <v>63</v>
      </c>
      <c r="H41" s="45">
        <v>0.5</v>
      </c>
      <c r="I41" s="5" t="s">
        <v>64</v>
      </c>
      <c r="J41" s="7">
        <v>0</v>
      </c>
      <c r="L41" s="7">
        <v>11758000</v>
      </c>
      <c r="N41" s="7">
        <v>0</v>
      </c>
      <c r="P41" s="7">
        <v>11758000</v>
      </c>
      <c r="R41" s="20">
        <f t="shared" si="2"/>
        <v>0</v>
      </c>
      <c r="T41" s="20">
        <f t="shared" si="3"/>
        <v>0</v>
      </c>
    </row>
    <row r="42" spans="1:20" x14ac:dyDescent="0.2">
      <c r="A42" s="20" t="s">
        <v>100</v>
      </c>
      <c r="B42" s="20"/>
      <c r="C42" s="20" t="s">
        <v>144</v>
      </c>
      <c r="D42" s="56" t="s">
        <v>99</v>
      </c>
      <c r="E42" s="20" t="s">
        <v>0</v>
      </c>
      <c r="F42" s="20" t="s">
        <v>169</v>
      </c>
      <c r="G42" s="20" t="s">
        <v>63</v>
      </c>
      <c r="H42" s="46">
        <v>1</v>
      </c>
      <c r="I42" s="20" t="s">
        <v>64</v>
      </c>
      <c r="J42" s="20">
        <v>0</v>
      </c>
      <c r="L42" s="20">
        <v>162030000</v>
      </c>
      <c r="N42" s="20">
        <v>0</v>
      </c>
      <c r="P42" s="20">
        <v>162030000</v>
      </c>
      <c r="R42" s="20">
        <f t="shared" si="2"/>
        <v>0</v>
      </c>
      <c r="T42" s="20">
        <f t="shared" si="3"/>
        <v>0</v>
      </c>
    </row>
    <row r="43" spans="1:20" s="9" customFormat="1" x14ac:dyDescent="0.2">
      <c r="A43" s="30" t="s">
        <v>116</v>
      </c>
      <c r="C43" s="30" t="s">
        <v>143</v>
      </c>
      <c r="D43" s="19">
        <v>0</v>
      </c>
      <c r="E43" s="30" t="s">
        <v>0</v>
      </c>
      <c r="F43" s="30" t="s">
        <v>169</v>
      </c>
      <c r="G43" s="30" t="s">
        <v>63</v>
      </c>
      <c r="H43" s="45">
        <v>0</v>
      </c>
      <c r="I43" s="30" t="s">
        <v>64</v>
      </c>
      <c r="J43" s="36"/>
      <c r="K43" s="7"/>
      <c r="L43" s="36">
        <v>59120695</v>
      </c>
      <c r="M43" s="5"/>
      <c r="N43" s="36"/>
      <c r="O43" s="7"/>
      <c r="P43" s="36">
        <v>59120695</v>
      </c>
      <c r="Q43" s="9" t="s">
        <v>229</v>
      </c>
      <c r="R43" s="20">
        <f t="shared" si="2"/>
        <v>0</v>
      </c>
      <c r="T43" s="20">
        <f t="shared" si="3"/>
        <v>0</v>
      </c>
    </row>
    <row r="44" spans="1:20" x14ac:dyDescent="0.2">
      <c r="A44" s="5" t="s">
        <v>62</v>
      </c>
      <c r="B44" s="5"/>
      <c r="C44" s="5" t="s">
        <v>148</v>
      </c>
      <c r="D44" s="27">
        <v>0</v>
      </c>
      <c r="E44" s="5" t="s">
        <v>0</v>
      </c>
      <c r="F44" s="5" t="s">
        <v>169</v>
      </c>
      <c r="G44" s="5" t="s">
        <v>63</v>
      </c>
      <c r="H44" s="45">
        <v>1</v>
      </c>
      <c r="I44" s="5" t="s">
        <v>64</v>
      </c>
      <c r="J44" s="7">
        <v>3652000</v>
      </c>
      <c r="K44" s="23"/>
      <c r="L44" s="7">
        <v>0</v>
      </c>
      <c r="M44" s="19"/>
      <c r="N44" s="7">
        <v>3652000</v>
      </c>
      <c r="O44" s="23"/>
      <c r="P44" s="7">
        <v>0</v>
      </c>
      <c r="R44" s="20">
        <f t="shared" si="2"/>
        <v>0</v>
      </c>
      <c r="T44" s="20">
        <f t="shared" si="3"/>
        <v>0</v>
      </c>
    </row>
    <row r="45" spans="1:20" s="9" customFormat="1" x14ac:dyDescent="0.2">
      <c r="A45" s="30" t="s">
        <v>115</v>
      </c>
      <c r="C45" s="30" t="s">
        <v>143</v>
      </c>
      <c r="D45" s="19">
        <v>0</v>
      </c>
      <c r="E45" s="30" t="s">
        <v>0</v>
      </c>
      <c r="F45" s="30" t="s">
        <v>169</v>
      </c>
      <c r="G45" s="30" t="s">
        <v>63</v>
      </c>
      <c r="H45" s="45">
        <v>0</v>
      </c>
      <c r="I45" s="30" t="s">
        <v>64</v>
      </c>
      <c r="J45" s="7"/>
      <c r="K45" s="7"/>
      <c r="L45" s="7">
        <v>215200000</v>
      </c>
      <c r="M45" s="5"/>
      <c r="N45" s="7"/>
      <c r="O45" s="7"/>
      <c r="P45" s="7">
        <v>215200000</v>
      </c>
      <c r="Q45" s="9" t="s">
        <v>229</v>
      </c>
      <c r="R45" s="20">
        <f t="shared" si="2"/>
        <v>0</v>
      </c>
      <c r="T45" s="20">
        <f t="shared" si="3"/>
        <v>0</v>
      </c>
    </row>
    <row r="46" spans="1:20" s="9" customFormat="1" x14ac:dyDescent="0.2">
      <c r="A46" s="5" t="s">
        <v>32</v>
      </c>
      <c r="C46" s="5" t="s">
        <v>154</v>
      </c>
      <c r="D46" s="27">
        <v>0</v>
      </c>
      <c r="E46" s="5" t="s">
        <v>1</v>
      </c>
      <c r="F46" s="5" t="s">
        <v>14</v>
      </c>
      <c r="G46" s="5" t="s">
        <v>63</v>
      </c>
      <c r="H46" s="45"/>
      <c r="I46" s="5" t="s">
        <v>260</v>
      </c>
      <c r="J46" s="62">
        <v>3822187</v>
      </c>
      <c r="K46" s="7"/>
      <c r="L46" s="62"/>
      <c r="M46" s="5"/>
      <c r="N46" s="62">
        <v>3815058</v>
      </c>
      <c r="O46" s="7"/>
      <c r="P46" s="62">
        <v>0</v>
      </c>
      <c r="R46" s="61">
        <f t="shared" si="2"/>
        <v>-7129</v>
      </c>
      <c r="T46" s="61">
        <f t="shared" si="3"/>
        <v>0</v>
      </c>
    </row>
    <row r="47" spans="1:20" x14ac:dyDescent="0.2">
      <c r="A47" s="5"/>
      <c r="B47" s="5"/>
      <c r="C47" s="5"/>
      <c r="D47" s="27"/>
      <c r="E47" s="5"/>
      <c r="F47" s="5"/>
      <c r="G47" s="5"/>
      <c r="H47" s="45"/>
      <c r="I47" s="5"/>
      <c r="J47" s="7">
        <f>SUM(J39:J46)</f>
        <v>29474187</v>
      </c>
      <c r="L47" s="7">
        <f>SUM(L39:L46)</f>
        <v>547464695</v>
      </c>
      <c r="M47" s="7"/>
      <c r="N47" s="7">
        <f>SUM(N39:N46)</f>
        <v>29467058</v>
      </c>
      <c r="P47" s="7">
        <f>SUM(P39:P46)</f>
        <v>547464695</v>
      </c>
      <c r="R47" s="7">
        <f>SUM(R39:R46)</f>
        <v>-7129</v>
      </c>
      <c r="T47" s="7">
        <f>SUM(T39:T46)</f>
        <v>0</v>
      </c>
    </row>
    <row r="48" spans="1:20" x14ac:dyDescent="0.2">
      <c r="A48" s="5"/>
      <c r="B48" s="5"/>
      <c r="C48" s="5"/>
      <c r="D48" s="27"/>
      <c r="E48" s="5"/>
      <c r="F48" s="5"/>
      <c r="G48" s="5"/>
      <c r="H48" s="45"/>
      <c r="I48" s="5"/>
      <c r="M48" s="7"/>
    </row>
    <row r="49" spans="1:20" s="9" customFormat="1" x14ac:dyDescent="0.2">
      <c r="A49" s="7" t="s">
        <v>236</v>
      </c>
      <c r="B49" s="7"/>
      <c r="C49" s="5" t="s">
        <v>141</v>
      </c>
      <c r="D49" s="55">
        <v>0</v>
      </c>
      <c r="E49" s="7"/>
      <c r="F49" s="7"/>
      <c r="G49" s="7"/>
      <c r="H49" s="46"/>
      <c r="I49" s="7" t="s">
        <v>38</v>
      </c>
      <c r="J49" s="7">
        <v>1000</v>
      </c>
      <c r="K49" s="7"/>
      <c r="L49" s="7"/>
      <c r="M49" s="5"/>
      <c r="N49" s="7">
        <v>1000</v>
      </c>
      <c r="O49" s="7"/>
      <c r="P49" s="7">
        <v>0</v>
      </c>
      <c r="R49" s="20">
        <f t="shared" ref="R49:R59" si="4">N49-J49</f>
        <v>0</v>
      </c>
      <c r="T49" s="20">
        <f t="shared" ref="T49:T59" si="5">P49-L49</f>
        <v>0</v>
      </c>
    </row>
    <row r="50" spans="1:20" s="9" customFormat="1" x14ac:dyDescent="0.2">
      <c r="A50" s="30"/>
      <c r="C50" s="30"/>
      <c r="D50" s="19"/>
      <c r="E50" s="30"/>
      <c r="F50" s="30"/>
      <c r="G50" s="30"/>
      <c r="H50" s="45"/>
      <c r="I50" s="30"/>
      <c r="J50" s="36"/>
      <c r="K50" s="7"/>
      <c r="L50" s="36"/>
      <c r="M50" s="5"/>
      <c r="N50" s="36"/>
      <c r="O50" s="7"/>
      <c r="P50" s="36"/>
    </row>
    <row r="51" spans="1:20" x14ac:dyDescent="0.2">
      <c r="A51" s="30" t="s">
        <v>132</v>
      </c>
      <c r="C51" s="30" t="s">
        <v>153</v>
      </c>
      <c r="D51" s="19">
        <v>0</v>
      </c>
      <c r="E51" s="30" t="s">
        <v>1</v>
      </c>
      <c r="F51" s="30" t="s">
        <v>23</v>
      </c>
      <c r="G51" s="30" t="s">
        <v>26</v>
      </c>
      <c r="H51" s="45"/>
      <c r="I51" s="30" t="s">
        <v>27</v>
      </c>
      <c r="J51" s="23">
        <v>3482826</v>
      </c>
      <c r="L51" s="23"/>
      <c r="N51" s="23">
        <v>3482826</v>
      </c>
      <c r="P51" s="23">
        <v>0</v>
      </c>
      <c r="R51" s="20">
        <f t="shared" si="4"/>
        <v>0</v>
      </c>
      <c r="T51" s="20">
        <f t="shared" si="5"/>
        <v>0</v>
      </c>
    </row>
    <row r="52" spans="1:20" x14ac:dyDescent="0.2">
      <c r="A52" s="30" t="s">
        <v>36</v>
      </c>
      <c r="C52" s="30" t="s">
        <v>159</v>
      </c>
      <c r="D52" s="19">
        <v>0</v>
      </c>
      <c r="E52" s="30" t="s">
        <v>1</v>
      </c>
      <c r="F52" s="30" t="s">
        <v>23</v>
      </c>
      <c r="G52" s="30" t="s">
        <v>26</v>
      </c>
      <c r="H52" s="45"/>
      <c r="I52" s="30" t="s">
        <v>27</v>
      </c>
      <c r="J52" s="23">
        <v>2171349</v>
      </c>
      <c r="L52" s="23"/>
      <c r="N52" s="23">
        <v>2382091</v>
      </c>
      <c r="P52" s="23">
        <v>0</v>
      </c>
      <c r="R52" s="20">
        <f t="shared" si="4"/>
        <v>210742</v>
      </c>
      <c r="T52" s="20">
        <f t="shared" si="5"/>
        <v>0</v>
      </c>
    </row>
    <row r="53" spans="1:20" x14ac:dyDescent="0.2">
      <c r="A53" s="30" t="s">
        <v>131</v>
      </c>
      <c r="C53" s="30" t="s">
        <v>153</v>
      </c>
      <c r="D53" s="19">
        <v>0</v>
      </c>
      <c r="E53" s="30" t="s">
        <v>1</v>
      </c>
      <c r="F53" s="30" t="s">
        <v>23</v>
      </c>
      <c r="G53" s="30" t="s">
        <v>26</v>
      </c>
      <c r="H53" s="45"/>
      <c r="I53" s="30" t="s">
        <v>27</v>
      </c>
      <c r="J53" s="23">
        <v>4546992</v>
      </c>
      <c r="K53" s="23"/>
      <c r="L53" s="23"/>
      <c r="M53" s="19"/>
      <c r="N53" s="23">
        <v>4624060</v>
      </c>
      <c r="O53" s="23"/>
      <c r="P53" s="23">
        <v>0</v>
      </c>
      <c r="R53" s="20">
        <f t="shared" si="4"/>
        <v>77068</v>
      </c>
      <c r="T53" s="20">
        <f t="shared" si="5"/>
        <v>0</v>
      </c>
    </row>
    <row r="54" spans="1:20" x14ac:dyDescent="0.2">
      <c r="A54" s="38" t="s">
        <v>25</v>
      </c>
      <c r="C54" s="30" t="s">
        <v>153</v>
      </c>
      <c r="D54" s="27">
        <v>0</v>
      </c>
      <c r="E54" s="5" t="s">
        <v>1</v>
      </c>
      <c r="F54" s="5" t="s">
        <v>37</v>
      </c>
      <c r="G54" s="5" t="s">
        <v>26</v>
      </c>
      <c r="H54" s="43"/>
      <c r="I54" s="5" t="s">
        <v>27</v>
      </c>
      <c r="J54" s="7">
        <v>1359897</v>
      </c>
      <c r="N54" s="7">
        <v>2043460</v>
      </c>
      <c r="P54" s="7">
        <v>0</v>
      </c>
      <c r="R54" s="20">
        <f t="shared" si="4"/>
        <v>683563</v>
      </c>
      <c r="T54" s="20">
        <f t="shared" si="5"/>
        <v>0</v>
      </c>
    </row>
    <row r="55" spans="1:20" s="9" customFormat="1" x14ac:dyDescent="0.2">
      <c r="A55" s="30" t="s">
        <v>25</v>
      </c>
      <c r="C55" s="30" t="s">
        <v>159</v>
      </c>
      <c r="D55" s="19">
        <v>0</v>
      </c>
      <c r="E55" s="30" t="s">
        <v>1</v>
      </c>
      <c r="F55" s="30" t="s">
        <v>23</v>
      </c>
      <c r="G55" s="30" t="s">
        <v>26</v>
      </c>
      <c r="H55" s="45"/>
      <c r="I55" s="30" t="s">
        <v>27</v>
      </c>
      <c r="J55" s="23">
        <v>921172</v>
      </c>
      <c r="K55" s="7"/>
      <c r="L55" s="23"/>
      <c r="M55" s="5"/>
      <c r="N55" s="23">
        <v>881999</v>
      </c>
      <c r="O55" s="7"/>
      <c r="P55" s="23">
        <v>0</v>
      </c>
      <c r="R55" s="20">
        <f t="shared" si="4"/>
        <v>-39173</v>
      </c>
      <c r="T55" s="20">
        <f t="shared" si="5"/>
        <v>0</v>
      </c>
    </row>
    <row r="56" spans="1:20" s="9" customFormat="1" x14ac:dyDescent="0.2">
      <c r="A56" s="30" t="s">
        <v>31</v>
      </c>
      <c r="C56" s="30" t="s">
        <v>156</v>
      </c>
      <c r="D56" s="19">
        <v>0</v>
      </c>
      <c r="E56" s="30" t="s">
        <v>1</v>
      </c>
      <c r="F56" s="30" t="s">
        <v>23</v>
      </c>
      <c r="G56" s="30" t="s">
        <v>26</v>
      </c>
      <c r="H56" s="45"/>
      <c r="I56" s="30" t="s">
        <v>27</v>
      </c>
      <c r="J56" s="23"/>
      <c r="K56" s="7"/>
      <c r="L56" s="23"/>
      <c r="M56" s="5"/>
      <c r="N56" s="23">
        <v>6784610.4100000001</v>
      </c>
      <c r="O56" s="7"/>
      <c r="P56" s="23">
        <v>0</v>
      </c>
      <c r="R56" s="20">
        <f t="shared" si="4"/>
        <v>6784610.4100000001</v>
      </c>
      <c r="T56" s="20">
        <f t="shared" si="5"/>
        <v>0</v>
      </c>
    </row>
    <row r="57" spans="1:20" s="9" customFormat="1" x14ac:dyDescent="0.2">
      <c r="A57" s="30" t="s">
        <v>31</v>
      </c>
      <c r="C57" s="30" t="s">
        <v>153</v>
      </c>
      <c r="D57" s="19">
        <v>0</v>
      </c>
      <c r="E57" s="30" t="s">
        <v>1</v>
      </c>
      <c r="F57" s="30" t="s">
        <v>23</v>
      </c>
      <c r="G57" s="30" t="s">
        <v>26</v>
      </c>
      <c r="H57" s="45"/>
      <c r="I57" s="30" t="s">
        <v>27</v>
      </c>
      <c r="J57" s="23">
        <v>3924954</v>
      </c>
      <c r="K57" s="23"/>
      <c r="L57" s="23"/>
      <c r="M57" s="19"/>
      <c r="N57" s="23">
        <v>6604932</v>
      </c>
      <c r="O57" s="23"/>
      <c r="P57" s="23">
        <v>0</v>
      </c>
      <c r="R57" s="20">
        <f t="shared" si="4"/>
        <v>2679978</v>
      </c>
      <c r="T57" s="20">
        <f t="shared" si="5"/>
        <v>0</v>
      </c>
    </row>
    <row r="58" spans="1:20" s="9" customFormat="1" x14ac:dyDescent="0.2">
      <c r="A58" s="30" t="s">
        <v>30</v>
      </c>
      <c r="C58" s="30" t="s">
        <v>153</v>
      </c>
      <c r="D58" s="19">
        <v>0</v>
      </c>
      <c r="E58" s="30" t="s">
        <v>1</v>
      </c>
      <c r="F58" s="30" t="s">
        <v>23</v>
      </c>
      <c r="G58" s="30" t="s">
        <v>26</v>
      </c>
      <c r="H58" s="45"/>
      <c r="I58" s="30" t="s">
        <v>27</v>
      </c>
      <c r="J58" s="23">
        <v>3722693</v>
      </c>
      <c r="K58" s="23"/>
      <c r="L58" s="23"/>
      <c r="M58" s="19"/>
      <c r="N58" s="23">
        <v>3722693</v>
      </c>
      <c r="O58" s="23"/>
      <c r="P58" s="23">
        <v>0</v>
      </c>
      <c r="R58" s="20">
        <f t="shared" si="4"/>
        <v>0</v>
      </c>
      <c r="T58" s="20">
        <f t="shared" si="5"/>
        <v>0</v>
      </c>
    </row>
    <row r="59" spans="1:20" s="9" customFormat="1" x14ac:dyDescent="0.2">
      <c r="A59" s="30" t="s">
        <v>29</v>
      </c>
      <c r="C59" s="30" t="s">
        <v>159</v>
      </c>
      <c r="D59" s="19">
        <v>0</v>
      </c>
      <c r="E59" s="30" t="s">
        <v>1</v>
      </c>
      <c r="F59" s="30" t="s">
        <v>23</v>
      </c>
      <c r="G59" s="30" t="s">
        <v>26</v>
      </c>
      <c r="H59" s="45"/>
      <c r="I59" s="30" t="s">
        <v>27</v>
      </c>
      <c r="J59" s="62">
        <v>2111934</v>
      </c>
      <c r="K59" s="7"/>
      <c r="L59" s="62"/>
      <c r="M59" s="5"/>
      <c r="N59" s="62">
        <v>919927</v>
      </c>
      <c r="O59" s="7"/>
      <c r="P59" s="62">
        <v>0</v>
      </c>
      <c r="R59" s="61">
        <f t="shared" si="4"/>
        <v>-1192007</v>
      </c>
      <c r="T59" s="61">
        <f t="shared" si="5"/>
        <v>0</v>
      </c>
    </row>
    <row r="60" spans="1:20" x14ac:dyDescent="0.2">
      <c r="A60" s="30"/>
      <c r="C60" s="30"/>
      <c r="D60" s="19"/>
      <c r="E60" s="30"/>
      <c r="F60" s="30"/>
      <c r="G60" s="30"/>
      <c r="H60" s="45"/>
      <c r="I60" s="30"/>
      <c r="J60" s="23">
        <f>SUM(J51:J59)</f>
        <v>22241817</v>
      </c>
      <c r="L60" s="23">
        <f>SUM(L51:L59)</f>
        <v>0</v>
      </c>
      <c r="M60" s="7"/>
      <c r="N60" s="23">
        <f>SUM(N51:N59)</f>
        <v>31446598.41</v>
      </c>
      <c r="P60" s="23">
        <f>SUM(P51:P59)</f>
        <v>0</v>
      </c>
      <c r="R60" s="23">
        <f>SUM(R51:R59)</f>
        <v>9204781.4100000001</v>
      </c>
      <c r="T60" s="23">
        <f>SUM(T51:T59)</f>
        <v>0</v>
      </c>
    </row>
    <row r="61" spans="1:20" x14ac:dyDescent="0.2">
      <c r="A61" s="30"/>
      <c r="C61" s="30"/>
      <c r="D61" s="19"/>
      <c r="E61" s="30"/>
      <c r="F61" s="30"/>
      <c r="G61" s="30"/>
      <c r="H61" s="45"/>
      <c r="I61" s="30"/>
      <c r="J61" s="23"/>
      <c r="L61" s="23"/>
      <c r="M61" s="7"/>
      <c r="N61" s="23"/>
      <c r="P61" s="23"/>
      <c r="R61" s="63"/>
    </row>
    <row r="62" spans="1:20" s="9" customFormat="1" x14ac:dyDescent="0.2">
      <c r="A62" s="40" t="s">
        <v>261</v>
      </c>
      <c r="B62" s="7"/>
      <c r="C62" s="31" t="s">
        <v>287</v>
      </c>
      <c r="D62" s="55" t="s">
        <v>99</v>
      </c>
      <c r="E62" s="7" t="s">
        <v>1</v>
      </c>
      <c r="F62" s="7" t="s">
        <v>14</v>
      </c>
      <c r="G62" s="31" t="s">
        <v>21</v>
      </c>
      <c r="H62" s="47"/>
      <c r="I62" s="30" t="s">
        <v>22</v>
      </c>
      <c r="J62" s="7"/>
      <c r="K62" s="7"/>
      <c r="L62" s="7">
        <v>37723333</v>
      </c>
      <c r="M62" s="5"/>
      <c r="N62" s="7"/>
      <c r="O62" s="7"/>
      <c r="P62" s="7">
        <v>36000000</v>
      </c>
      <c r="R62" s="20">
        <f>N62-J62</f>
        <v>0</v>
      </c>
      <c r="T62" s="20">
        <f>P62-L62</f>
        <v>-1723333</v>
      </c>
    </row>
    <row r="63" spans="1:20" x14ac:dyDescent="0.2">
      <c r="A63" s="7" t="s">
        <v>129</v>
      </c>
      <c r="B63" s="7"/>
      <c r="C63" s="7" t="s">
        <v>152</v>
      </c>
      <c r="D63" s="55">
        <v>0</v>
      </c>
      <c r="E63" s="7" t="s">
        <v>1</v>
      </c>
      <c r="F63" s="7" t="s">
        <v>14</v>
      </c>
      <c r="G63" s="7" t="s">
        <v>21</v>
      </c>
      <c r="H63" s="46"/>
      <c r="I63" s="7" t="s">
        <v>22</v>
      </c>
      <c r="J63" s="7">
        <v>7800604</v>
      </c>
      <c r="L63" s="7">
        <v>308100</v>
      </c>
      <c r="N63" s="7">
        <v>6669764</v>
      </c>
      <c r="P63" s="7">
        <v>0</v>
      </c>
      <c r="R63" s="20">
        <f>N63-J63</f>
        <v>-1130840</v>
      </c>
      <c r="T63" s="20">
        <f>P63-L63</f>
        <v>-308100</v>
      </c>
    </row>
    <row r="64" spans="1:20" s="9" customFormat="1" x14ac:dyDescent="0.2">
      <c r="A64" s="30" t="s">
        <v>199</v>
      </c>
      <c r="C64" s="30" t="s">
        <v>152</v>
      </c>
      <c r="D64" s="19" t="s">
        <v>283</v>
      </c>
      <c r="E64" s="30" t="s">
        <v>0</v>
      </c>
      <c r="F64" s="30" t="s">
        <v>14</v>
      </c>
      <c r="G64" s="30" t="s">
        <v>21</v>
      </c>
      <c r="H64" s="45"/>
      <c r="I64" s="30" t="s">
        <v>22</v>
      </c>
      <c r="J64" s="7"/>
      <c r="K64" s="7"/>
      <c r="L64" s="7">
        <v>28901500</v>
      </c>
      <c r="M64" s="5"/>
      <c r="N64" s="7">
        <v>0</v>
      </c>
      <c r="O64" s="7"/>
      <c r="P64" s="7">
        <v>26300000</v>
      </c>
      <c r="R64" s="20">
        <f>N64-J64</f>
        <v>0</v>
      </c>
      <c r="T64" s="20">
        <f>P64-L64</f>
        <v>-2601500</v>
      </c>
    </row>
    <row r="65" spans="1:20" s="9" customFormat="1" x14ac:dyDescent="0.2">
      <c r="A65" s="30" t="s">
        <v>34</v>
      </c>
      <c r="C65" s="30" t="s">
        <v>154</v>
      </c>
      <c r="D65" s="19">
        <v>0</v>
      </c>
      <c r="E65" s="30" t="s">
        <v>1</v>
      </c>
      <c r="F65" s="30" t="s">
        <v>14</v>
      </c>
      <c r="G65" s="30" t="s">
        <v>21</v>
      </c>
      <c r="H65" s="45"/>
      <c r="I65" s="30" t="s">
        <v>22</v>
      </c>
      <c r="J65" s="23">
        <v>-384108</v>
      </c>
      <c r="K65" s="7"/>
      <c r="L65" s="23"/>
      <c r="M65" s="5"/>
      <c r="N65" s="23">
        <v>968920</v>
      </c>
      <c r="O65" s="7"/>
      <c r="P65" s="23">
        <v>0</v>
      </c>
      <c r="R65" s="20">
        <f>N65-J65</f>
        <v>1353028</v>
      </c>
      <c r="T65" s="20">
        <f>P65-L65</f>
        <v>0</v>
      </c>
    </row>
    <row r="66" spans="1:20" s="9" customFormat="1" x14ac:dyDescent="0.2">
      <c r="A66" s="30" t="s">
        <v>83</v>
      </c>
      <c r="C66" s="30" t="s">
        <v>141</v>
      </c>
      <c r="D66" s="19">
        <v>0</v>
      </c>
      <c r="E66" s="30" t="s">
        <v>0</v>
      </c>
      <c r="F66" s="30" t="s">
        <v>79</v>
      </c>
      <c r="G66" s="30" t="s">
        <v>21</v>
      </c>
      <c r="H66" s="45"/>
      <c r="I66" s="30" t="s">
        <v>22</v>
      </c>
      <c r="J66" s="62">
        <v>7985416</v>
      </c>
      <c r="K66" s="7"/>
      <c r="L66" s="62"/>
      <c r="M66" s="5"/>
      <c r="N66" s="62">
        <v>7985416.1699999999</v>
      </c>
      <c r="O66" s="7"/>
      <c r="P66" s="62">
        <v>0</v>
      </c>
      <c r="R66" s="61">
        <f>N66-J66</f>
        <v>0.16999999992549419</v>
      </c>
      <c r="T66" s="61">
        <f>P66-L66</f>
        <v>0</v>
      </c>
    </row>
    <row r="67" spans="1:20" s="9" customFormat="1" x14ac:dyDescent="0.2">
      <c r="A67" s="30"/>
      <c r="C67" s="30"/>
      <c r="D67" s="19"/>
      <c r="E67" s="30"/>
      <c r="F67" s="30"/>
      <c r="G67" s="30"/>
      <c r="H67" s="45"/>
      <c r="I67" s="30"/>
      <c r="J67" s="36">
        <f>SUM(J62:J66)</f>
        <v>15401912</v>
      </c>
      <c r="K67" s="7"/>
      <c r="L67" s="36">
        <f>SUM(L62:L66)</f>
        <v>66932933</v>
      </c>
      <c r="M67" s="5"/>
      <c r="N67" s="36">
        <f>SUM(N62:N66)</f>
        <v>15624100.17</v>
      </c>
      <c r="O67" s="7"/>
      <c r="P67" s="36">
        <f>SUM(P62:P66)</f>
        <v>62300000</v>
      </c>
      <c r="R67" s="36">
        <f>SUM(R62:R66)</f>
        <v>222188.16999999993</v>
      </c>
      <c r="T67" s="36">
        <f>SUM(T62:T66)</f>
        <v>-4632933</v>
      </c>
    </row>
    <row r="68" spans="1:20" s="9" customFormat="1" x14ac:dyDescent="0.2">
      <c r="A68" s="30"/>
      <c r="C68" s="30"/>
      <c r="D68" s="19"/>
      <c r="E68" s="30"/>
      <c r="F68" s="30"/>
      <c r="G68" s="30"/>
      <c r="H68" s="45"/>
      <c r="I68" s="30"/>
      <c r="J68" s="36"/>
      <c r="K68" s="7"/>
      <c r="L68" s="36"/>
      <c r="M68" s="5"/>
      <c r="N68" s="36"/>
      <c r="O68" s="7"/>
      <c r="P68" s="36"/>
    </row>
    <row r="69" spans="1:20" s="9" customFormat="1" x14ac:dyDescent="0.2">
      <c r="A69" s="39" t="s">
        <v>255</v>
      </c>
      <c r="C69" s="30" t="s">
        <v>287</v>
      </c>
      <c r="D69" s="19" t="s">
        <v>284</v>
      </c>
      <c r="E69" s="30"/>
      <c r="F69" s="30"/>
      <c r="G69" s="30" t="s">
        <v>41</v>
      </c>
      <c r="H69" s="45"/>
      <c r="I69" s="30" t="s">
        <v>42</v>
      </c>
      <c r="J69" s="36"/>
      <c r="K69" s="7"/>
      <c r="L69" s="36">
        <v>17222680</v>
      </c>
      <c r="M69" s="5"/>
      <c r="N69" s="36">
        <v>0</v>
      </c>
      <c r="O69" s="7"/>
      <c r="P69" s="36">
        <v>17222680</v>
      </c>
      <c r="R69" s="20">
        <f t="shared" ref="R69:R79" si="6">N69-J69</f>
        <v>0</v>
      </c>
      <c r="T69" s="20">
        <f t="shared" ref="T69:T79" si="7">P69-L69</f>
        <v>0</v>
      </c>
    </row>
    <row r="70" spans="1:20" s="9" customFormat="1" x14ac:dyDescent="0.2">
      <c r="A70" s="39" t="s">
        <v>254</v>
      </c>
      <c r="C70" s="30" t="s">
        <v>287</v>
      </c>
      <c r="D70" s="19" t="s">
        <v>284</v>
      </c>
      <c r="E70" s="30"/>
      <c r="F70" s="30"/>
      <c r="G70" s="30" t="s">
        <v>41</v>
      </c>
      <c r="H70" s="45"/>
      <c r="I70" s="30" t="s">
        <v>42</v>
      </c>
      <c r="J70" s="36"/>
      <c r="K70" s="7"/>
      <c r="L70" s="36">
        <v>28076391</v>
      </c>
      <c r="M70" s="5"/>
      <c r="N70" s="36">
        <v>0</v>
      </c>
      <c r="O70" s="7"/>
      <c r="P70" s="36">
        <v>28076391</v>
      </c>
      <c r="R70" s="20">
        <f t="shared" si="6"/>
        <v>0</v>
      </c>
      <c r="T70" s="20">
        <f t="shared" si="7"/>
        <v>0</v>
      </c>
    </row>
    <row r="71" spans="1:20" x14ac:dyDescent="0.2">
      <c r="A71" s="34" t="s">
        <v>192</v>
      </c>
      <c r="B71" s="8"/>
      <c r="C71" s="34" t="s">
        <v>158</v>
      </c>
      <c r="D71" s="23">
        <v>0</v>
      </c>
      <c r="E71" s="34" t="s">
        <v>1</v>
      </c>
      <c r="F71" s="34" t="s">
        <v>40</v>
      </c>
      <c r="G71" s="34" t="s">
        <v>41</v>
      </c>
      <c r="H71" s="46"/>
      <c r="I71" s="34" t="s">
        <v>42</v>
      </c>
      <c r="J71" s="23">
        <v>8654796</v>
      </c>
      <c r="L71" s="23"/>
      <c r="M71" s="7"/>
      <c r="N71" s="23">
        <v>8654797</v>
      </c>
      <c r="P71" s="23">
        <v>0</v>
      </c>
      <c r="R71" s="20">
        <f t="shared" si="6"/>
        <v>1</v>
      </c>
      <c r="T71" s="20">
        <f t="shared" si="7"/>
        <v>0</v>
      </c>
    </row>
    <row r="72" spans="1:20" x14ac:dyDescent="0.2">
      <c r="A72" s="34" t="s">
        <v>39</v>
      </c>
      <c r="B72" s="8"/>
      <c r="C72" s="34" t="s">
        <v>158</v>
      </c>
      <c r="D72" s="23">
        <v>0</v>
      </c>
      <c r="E72" s="34" t="s">
        <v>1</v>
      </c>
      <c r="F72" s="34" t="s">
        <v>40</v>
      </c>
      <c r="G72" s="34" t="s">
        <v>41</v>
      </c>
      <c r="H72" s="46"/>
      <c r="I72" s="34" t="s">
        <v>42</v>
      </c>
      <c r="J72" s="23">
        <v>3207769</v>
      </c>
      <c r="L72" s="23"/>
      <c r="M72" s="7"/>
      <c r="N72" s="23">
        <v>3224089</v>
      </c>
      <c r="P72" s="23">
        <v>0</v>
      </c>
      <c r="R72" s="20">
        <f t="shared" si="6"/>
        <v>16320</v>
      </c>
      <c r="T72" s="20">
        <f t="shared" si="7"/>
        <v>0</v>
      </c>
    </row>
    <row r="73" spans="1:20" s="9" customFormat="1" x14ac:dyDescent="0.2">
      <c r="A73" s="30" t="s">
        <v>234</v>
      </c>
      <c r="C73" s="30" t="s">
        <v>287</v>
      </c>
      <c r="D73" s="19" t="s">
        <v>284</v>
      </c>
      <c r="E73" s="30"/>
      <c r="F73" s="30"/>
      <c r="G73" s="30" t="s">
        <v>41</v>
      </c>
      <c r="H73" s="45"/>
      <c r="I73" s="30" t="s">
        <v>42</v>
      </c>
      <c r="J73" s="36"/>
      <c r="K73" s="7"/>
      <c r="L73" s="36">
        <v>137653981</v>
      </c>
      <c r="M73" s="5"/>
      <c r="N73" s="36">
        <v>0</v>
      </c>
      <c r="O73" s="7"/>
      <c r="P73" s="36">
        <v>136903497</v>
      </c>
      <c r="R73" s="20">
        <f t="shared" si="6"/>
        <v>0</v>
      </c>
      <c r="T73" s="20">
        <f t="shared" si="7"/>
        <v>-750484</v>
      </c>
    </row>
    <row r="74" spans="1:20" s="9" customFormat="1" x14ac:dyDescent="0.2">
      <c r="A74" s="30" t="s">
        <v>253</v>
      </c>
      <c r="C74" s="30" t="s">
        <v>141</v>
      </c>
      <c r="D74" s="19">
        <v>0</v>
      </c>
      <c r="E74" s="30" t="s">
        <v>1</v>
      </c>
      <c r="F74" s="30" t="s">
        <v>82</v>
      </c>
      <c r="G74" s="30" t="s">
        <v>41</v>
      </c>
      <c r="H74" s="45"/>
      <c r="I74" s="30" t="s">
        <v>42</v>
      </c>
      <c r="J74" s="36">
        <v>-464481</v>
      </c>
      <c r="K74" s="7"/>
      <c r="L74" s="36"/>
      <c r="M74" s="5"/>
      <c r="N74" s="36">
        <v>11511016</v>
      </c>
      <c r="O74" s="7"/>
      <c r="P74" s="36">
        <v>0</v>
      </c>
      <c r="R74" s="20">
        <f t="shared" si="6"/>
        <v>11975497</v>
      </c>
      <c r="T74" s="20">
        <f t="shared" si="7"/>
        <v>0</v>
      </c>
    </row>
    <row r="75" spans="1:20" x14ac:dyDescent="0.2">
      <c r="A75" s="5" t="s">
        <v>186</v>
      </c>
      <c r="B75" s="5"/>
      <c r="C75" s="5" t="s">
        <v>141</v>
      </c>
      <c r="D75" s="27">
        <v>0</v>
      </c>
      <c r="E75" s="5" t="s">
        <v>1</v>
      </c>
      <c r="F75" s="5" t="s">
        <v>82</v>
      </c>
      <c r="G75" s="5" t="s">
        <v>41</v>
      </c>
      <c r="H75" s="45"/>
      <c r="I75" s="5" t="s">
        <v>42</v>
      </c>
      <c r="J75" s="7">
        <v>119393407</v>
      </c>
      <c r="M75" s="7"/>
      <c r="N75" s="7">
        <v>121493407</v>
      </c>
      <c r="P75" s="7">
        <v>0</v>
      </c>
      <c r="R75" s="20">
        <f t="shared" si="6"/>
        <v>2100000</v>
      </c>
      <c r="T75" s="20">
        <f t="shared" si="7"/>
        <v>0</v>
      </c>
    </row>
    <row r="76" spans="1:20" s="9" customFormat="1" x14ac:dyDescent="0.2">
      <c r="A76" s="39" t="s">
        <v>256</v>
      </c>
      <c r="C76" s="30" t="s">
        <v>287</v>
      </c>
      <c r="D76" s="19" t="s">
        <v>284</v>
      </c>
      <c r="E76" s="30"/>
      <c r="F76" s="30"/>
      <c r="G76" s="30" t="s">
        <v>41</v>
      </c>
      <c r="H76" s="45"/>
      <c r="I76" s="30" t="s">
        <v>42</v>
      </c>
      <c r="J76" s="36"/>
      <c r="K76" s="7"/>
      <c r="L76" s="36">
        <v>22467954</v>
      </c>
      <c r="M76" s="5"/>
      <c r="N76" s="36">
        <v>0</v>
      </c>
      <c r="O76" s="7"/>
      <c r="P76" s="36">
        <v>18140450</v>
      </c>
      <c r="R76" s="20">
        <f t="shared" si="6"/>
        <v>0</v>
      </c>
      <c r="T76" s="20">
        <f t="shared" si="7"/>
        <v>-4327504</v>
      </c>
    </row>
    <row r="77" spans="1:20" x14ac:dyDescent="0.2">
      <c r="A77" s="34" t="s">
        <v>44</v>
      </c>
      <c r="B77" s="8"/>
      <c r="C77" s="34" t="s">
        <v>158</v>
      </c>
      <c r="D77" s="23">
        <v>0</v>
      </c>
      <c r="E77" s="34" t="s">
        <v>1</v>
      </c>
      <c r="F77" s="34" t="s">
        <v>40</v>
      </c>
      <c r="G77" s="34" t="s">
        <v>41</v>
      </c>
      <c r="H77" s="46"/>
      <c r="I77" s="34" t="s">
        <v>42</v>
      </c>
      <c r="J77" s="23">
        <v>634736</v>
      </c>
      <c r="L77" s="23"/>
      <c r="N77" s="23">
        <v>599628</v>
      </c>
      <c r="P77" s="23">
        <v>0</v>
      </c>
      <c r="R77" s="20">
        <f t="shared" si="6"/>
        <v>-35108</v>
      </c>
      <c r="T77" s="20">
        <f t="shared" si="7"/>
        <v>0</v>
      </c>
    </row>
    <row r="78" spans="1:20" x14ac:dyDescent="0.2">
      <c r="A78" s="34" t="s">
        <v>43</v>
      </c>
      <c r="B78" s="8"/>
      <c r="C78" s="34" t="s">
        <v>158</v>
      </c>
      <c r="D78" s="23">
        <v>0</v>
      </c>
      <c r="E78" s="34" t="s">
        <v>1</v>
      </c>
      <c r="F78" s="34" t="s">
        <v>40</v>
      </c>
      <c r="G78" s="34" t="s">
        <v>41</v>
      </c>
      <c r="H78" s="46"/>
      <c r="I78" s="34" t="s">
        <v>42</v>
      </c>
      <c r="J78" s="23">
        <v>2328912</v>
      </c>
      <c r="L78" s="23"/>
      <c r="N78" s="23">
        <v>2340280</v>
      </c>
      <c r="P78" s="23">
        <v>0</v>
      </c>
      <c r="R78" s="20">
        <f t="shared" si="6"/>
        <v>11368</v>
      </c>
      <c r="T78" s="20">
        <f t="shared" si="7"/>
        <v>0</v>
      </c>
    </row>
    <row r="79" spans="1:20" x14ac:dyDescent="0.2">
      <c r="A79" s="34" t="s">
        <v>45</v>
      </c>
      <c r="B79" s="8"/>
      <c r="C79" s="34" t="s">
        <v>158</v>
      </c>
      <c r="D79" s="23">
        <v>0</v>
      </c>
      <c r="E79" s="34" t="s">
        <v>1</v>
      </c>
      <c r="F79" s="34" t="s">
        <v>40</v>
      </c>
      <c r="G79" s="34" t="s">
        <v>41</v>
      </c>
      <c r="H79" s="46"/>
      <c r="I79" s="34" t="s">
        <v>42</v>
      </c>
      <c r="J79" s="62">
        <v>382432</v>
      </c>
      <c r="L79" s="62"/>
      <c r="N79" s="62">
        <v>552717</v>
      </c>
      <c r="P79" s="62">
        <v>0</v>
      </c>
      <c r="R79" s="61">
        <f t="shared" si="6"/>
        <v>170285</v>
      </c>
      <c r="S79" s="9"/>
      <c r="T79" s="61">
        <f t="shared" si="7"/>
        <v>0</v>
      </c>
    </row>
    <row r="80" spans="1:20" x14ac:dyDescent="0.2">
      <c r="A80" s="34"/>
      <c r="B80" s="8"/>
      <c r="C80" s="34"/>
      <c r="D80" s="23"/>
      <c r="E80" s="34"/>
      <c r="F80" s="34"/>
      <c r="G80" s="34"/>
      <c r="H80" s="46"/>
      <c r="I80" s="34"/>
      <c r="J80" s="23">
        <f>SUM(J69:J79)</f>
        <v>134137571</v>
      </c>
      <c r="K80" s="6"/>
      <c r="L80" s="23">
        <f>SUM(L69:L79)</f>
        <v>205421006</v>
      </c>
      <c r="M80" s="6"/>
      <c r="N80" s="23">
        <f>SUM(N69:N79)</f>
        <v>148375934</v>
      </c>
      <c r="O80" s="6"/>
      <c r="P80" s="23">
        <f>SUM(P69:P79)</f>
        <v>200343018</v>
      </c>
      <c r="R80" s="23">
        <f>SUM(R69:R79)</f>
        <v>14238363</v>
      </c>
      <c r="T80" s="23">
        <f>SUM(T69:T79)</f>
        <v>-5077988</v>
      </c>
    </row>
    <row r="81" spans="1:20" x14ac:dyDescent="0.2">
      <c r="A81" s="34"/>
      <c r="B81" s="8"/>
      <c r="C81" s="34"/>
      <c r="D81" s="23"/>
      <c r="E81" s="34"/>
      <c r="F81" s="34"/>
      <c r="G81" s="34"/>
      <c r="H81" s="46"/>
      <c r="I81" s="34"/>
      <c r="J81" s="23"/>
      <c r="K81" s="6"/>
      <c r="L81" s="23"/>
      <c r="M81" s="6"/>
      <c r="N81" s="23"/>
      <c r="O81" s="6"/>
      <c r="P81" s="23"/>
    </row>
    <row r="82" spans="1:20" s="9" customFormat="1" x14ac:dyDescent="0.2">
      <c r="A82" s="30" t="s">
        <v>125</v>
      </c>
      <c r="C82" s="30" t="s">
        <v>313</v>
      </c>
      <c r="D82" s="19" t="s">
        <v>87</v>
      </c>
      <c r="E82" s="30" t="s">
        <v>0</v>
      </c>
      <c r="F82" s="30" t="s">
        <v>73</v>
      </c>
      <c r="G82" s="30" t="s">
        <v>74</v>
      </c>
      <c r="H82" s="45">
        <v>0.5</v>
      </c>
      <c r="I82" s="30" t="s">
        <v>121</v>
      </c>
      <c r="J82" s="36">
        <v>0</v>
      </c>
      <c r="K82" s="7"/>
      <c r="L82" s="36">
        <v>400646</v>
      </c>
      <c r="M82" s="5"/>
      <c r="N82" s="36">
        <v>0</v>
      </c>
      <c r="O82" s="7"/>
      <c r="P82" s="36">
        <v>358678</v>
      </c>
      <c r="R82" s="20">
        <f t="shared" ref="R82:R89" si="8">N82-J82</f>
        <v>0</v>
      </c>
      <c r="T82" s="20">
        <f t="shared" ref="T82:T89" si="9">P82-L82</f>
        <v>-41968</v>
      </c>
    </row>
    <row r="83" spans="1:20" s="9" customFormat="1" x14ac:dyDescent="0.2">
      <c r="A83" s="30" t="s">
        <v>124</v>
      </c>
      <c r="C83" s="30" t="s">
        <v>146</v>
      </c>
      <c r="D83" s="19">
        <v>0</v>
      </c>
      <c r="E83" s="30" t="s">
        <v>0</v>
      </c>
      <c r="F83" s="30" t="s">
        <v>73</v>
      </c>
      <c r="G83" s="30" t="s">
        <v>74</v>
      </c>
      <c r="H83" s="45">
        <v>1</v>
      </c>
      <c r="I83" s="30" t="s">
        <v>121</v>
      </c>
      <c r="J83" s="36">
        <v>708175</v>
      </c>
      <c r="K83" s="7"/>
      <c r="L83" s="36">
        <v>0</v>
      </c>
      <c r="M83" s="5"/>
      <c r="N83" s="36">
        <v>617672</v>
      </c>
      <c r="O83" s="7"/>
      <c r="P83" s="36">
        <v>0</v>
      </c>
      <c r="R83" s="20">
        <f t="shared" si="8"/>
        <v>-90503</v>
      </c>
      <c r="T83" s="20">
        <f t="shared" si="9"/>
        <v>0</v>
      </c>
    </row>
    <row r="84" spans="1:20" s="9" customFormat="1" x14ac:dyDescent="0.2">
      <c r="A84" s="30" t="s">
        <v>160</v>
      </c>
      <c r="C84" s="30" t="s">
        <v>146</v>
      </c>
      <c r="D84" s="19">
        <v>0</v>
      </c>
      <c r="E84" s="30" t="s">
        <v>0</v>
      </c>
      <c r="F84" s="30" t="s">
        <v>73</v>
      </c>
      <c r="G84" s="30" t="s">
        <v>74</v>
      </c>
      <c r="H84" s="45">
        <v>1</v>
      </c>
      <c r="I84" s="30" t="s">
        <v>121</v>
      </c>
      <c r="J84" s="36">
        <v>5404891</v>
      </c>
      <c r="K84" s="7"/>
      <c r="L84" s="36">
        <v>0</v>
      </c>
      <c r="M84" s="5"/>
      <c r="N84" s="36">
        <v>5268766</v>
      </c>
      <c r="O84" s="7"/>
      <c r="P84" s="36">
        <v>0</v>
      </c>
      <c r="R84" s="20">
        <f t="shared" si="8"/>
        <v>-136125</v>
      </c>
      <c r="T84" s="20">
        <f t="shared" si="9"/>
        <v>0</v>
      </c>
    </row>
    <row r="85" spans="1:20" x14ac:dyDescent="0.2">
      <c r="A85" s="7" t="s">
        <v>72</v>
      </c>
      <c r="B85" s="7"/>
      <c r="C85" s="7" t="s">
        <v>146</v>
      </c>
      <c r="D85" s="55">
        <v>0</v>
      </c>
      <c r="E85" s="7" t="s">
        <v>0</v>
      </c>
      <c r="F85" s="7" t="s">
        <v>73</v>
      </c>
      <c r="G85" s="7" t="s">
        <v>74</v>
      </c>
      <c r="H85" s="46">
        <v>1</v>
      </c>
      <c r="I85" s="7" t="s">
        <v>121</v>
      </c>
      <c r="J85" s="7">
        <v>15010332</v>
      </c>
      <c r="K85" s="36"/>
      <c r="L85" s="7">
        <v>0</v>
      </c>
      <c r="M85" s="21"/>
      <c r="N85" s="7">
        <v>14632288</v>
      </c>
      <c r="O85" s="36"/>
      <c r="P85" s="7">
        <v>0</v>
      </c>
      <c r="R85" s="20">
        <f t="shared" si="8"/>
        <v>-378044</v>
      </c>
      <c r="T85" s="20">
        <f t="shared" si="9"/>
        <v>0</v>
      </c>
    </row>
    <row r="86" spans="1:20" x14ac:dyDescent="0.2">
      <c r="A86" s="7" t="s">
        <v>133</v>
      </c>
      <c r="B86" s="13"/>
      <c r="C86" s="7" t="s">
        <v>159</v>
      </c>
      <c r="D86" s="55">
        <v>0</v>
      </c>
      <c r="E86" s="7" t="s">
        <v>0</v>
      </c>
      <c r="F86" s="7" t="s">
        <v>73</v>
      </c>
      <c r="G86" s="7" t="s">
        <v>74</v>
      </c>
      <c r="H86" s="46">
        <v>1</v>
      </c>
      <c r="I86" s="7" t="s">
        <v>121</v>
      </c>
      <c r="J86" s="7">
        <v>1538587</v>
      </c>
      <c r="K86" s="23"/>
      <c r="L86" s="7">
        <v>0</v>
      </c>
      <c r="M86" s="19"/>
      <c r="N86" s="7">
        <v>1373762</v>
      </c>
      <c r="O86" s="23"/>
      <c r="P86" s="7">
        <v>0</v>
      </c>
      <c r="R86" s="20">
        <f t="shared" si="8"/>
        <v>-164825</v>
      </c>
      <c r="T86" s="20">
        <f t="shared" si="9"/>
        <v>0</v>
      </c>
    </row>
    <row r="87" spans="1:20" x14ac:dyDescent="0.2">
      <c r="A87" s="7" t="s">
        <v>75</v>
      </c>
      <c r="B87" s="7"/>
      <c r="C87" s="7" t="s">
        <v>146</v>
      </c>
      <c r="D87" s="55">
        <v>0</v>
      </c>
      <c r="E87" s="7" t="s">
        <v>0</v>
      </c>
      <c r="F87" s="7" t="s">
        <v>73</v>
      </c>
      <c r="G87" s="7" t="s">
        <v>74</v>
      </c>
      <c r="H87" s="46">
        <v>1</v>
      </c>
      <c r="I87" s="7" t="s">
        <v>121</v>
      </c>
      <c r="J87" s="7">
        <v>0</v>
      </c>
      <c r="L87" s="7">
        <v>0</v>
      </c>
      <c r="M87" s="7"/>
      <c r="N87" s="7">
        <v>12132163</v>
      </c>
      <c r="P87" s="7">
        <v>0</v>
      </c>
      <c r="R87" s="20">
        <f t="shared" si="8"/>
        <v>12132163</v>
      </c>
      <c r="T87" s="20">
        <f t="shared" si="9"/>
        <v>0</v>
      </c>
    </row>
    <row r="88" spans="1:20" x14ac:dyDescent="0.2">
      <c r="A88" s="7" t="s">
        <v>76</v>
      </c>
      <c r="B88" s="7"/>
      <c r="C88" s="7" t="s">
        <v>146</v>
      </c>
      <c r="D88" s="55">
        <v>0</v>
      </c>
      <c r="E88" s="7" t="s">
        <v>0</v>
      </c>
      <c r="F88" s="7" t="s">
        <v>73</v>
      </c>
      <c r="G88" s="7" t="s">
        <v>74</v>
      </c>
      <c r="H88" s="46">
        <v>1</v>
      </c>
      <c r="I88" s="7" t="s">
        <v>121</v>
      </c>
      <c r="J88" s="7">
        <v>0</v>
      </c>
      <c r="K88" s="23"/>
      <c r="L88" s="7">
        <v>0</v>
      </c>
      <c r="M88" s="19"/>
      <c r="N88" s="7">
        <v>12132163</v>
      </c>
      <c r="O88" s="23"/>
      <c r="P88" s="7">
        <v>0</v>
      </c>
      <c r="R88" s="20">
        <f t="shared" si="8"/>
        <v>12132163</v>
      </c>
      <c r="T88" s="20">
        <f t="shared" si="9"/>
        <v>0</v>
      </c>
    </row>
    <row r="89" spans="1:20" x14ac:dyDescent="0.2">
      <c r="A89" s="34" t="s">
        <v>204</v>
      </c>
      <c r="B89" s="8"/>
      <c r="C89" s="34" t="s">
        <v>159</v>
      </c>
      <c r="D89" s="23">
        <v>0</v>
      </c>
      <c r="E89" s="34" t="s">
        <v>1</v>
      </c>
      <c r="F89" s="34" t="s">
        <v>73</v>
      </c>
      <c r="G89" s="34" t="s">
        <v>74</v>
      </c>
      <c r="H89" s="46"/>
      <c r="I89" s="7" t="s">
        <v>121</v>
      </c>
      <c r="J89" s="62">
        <v>2670886</v>
      </c>
      <c r="L89" s="62">
        <v>0</v>
      </c>
      <c r="N89" s="62">
        <v>2558245</v>
      </c>
      <c r="P89" s="62">
        <v>0</v>
      </c>
      <c r="R89" s="61">
        <f t="shared" si="8"/>
        <v>-112641</v>
      </c>
      <c r="S89" s="9"/>
      <c r="T89" s="61">
        <f t="shared" si="9"/>
        <v>0</v>
      </c>
    </row>
    <row r="90" spans="1:20" s="9" customFormat="1" x14ac:dyDescent="0.2">
      <c r="A90" s="7"/>
      <c r="C90" s="7"/>
      <c r="D90" s="55"/>
      <c r="E90" s="7"/>
      <c r="F90" s="7"/>
      <c r="G90" s="7"/>
      <c r="H90" s="46"/>
      <c r="I90" s="7"/>
      <c r="J90" s="23">
        <f>SUM(J82:J89)</f>
        <v>25332871</v>
      </c>
      <c r="K90" s="7"/>
      <c r="L90" s="23">
        <f>SUM(L82:L89)</f>
        <v>400646</v>
      </c>
      <c r="M90" s="7"/>
      <c r="N90" s="23">
        <f>SUM(N82:N89)</f>
        <v>48715059</v>
      </c>
      <c r="O90" s="7"/>
      <c r="P90" s="23">
        <f>SUM(P82:P89)</f>
        <v>358678</v>
      </c>
      <c r="R90" s="23">
        <f>SUM(R82:R89)</f>
        <v>23382188</v>
      </c>
      <c r="T90" s="23">
        <f>SUM(T82:T89)</f>
        <v>-41968</v>
      </c>
    </row>
    <row r="91" spans="1:20" s="9" customFormat="1" x14ac:dyDescent="0.2">
      <c r="A91" s="7"/>
      <c r="C91" s="7"/>
      <c r="D91" s="55"/>
      <c r="E91" s="7"/>
      <c r="F91" s="7"/>
      <c r="G91" s="7"/>
      <c r="H91" s="46"/>
      <c r="I91" s="7"/>
      <c r="J91" s="23"/>
      <c r="K91" s="7"/>
      <c r="L91" s="23"/>
      <c r="M91" s="7"/>
      <c r="N91" s="23"/>
      <c r="O91" s="7"/>
      <c r="P91" s="23"/>
    </row>
    <row r="92" spans="1:20" x14ac:dyDescent="0.2">
      <c r="A92" s="32" t="s">
        <v>162</v>
      </c>
      <c r="B92" s="32"/>
      <c r="C92" s="32" t="s">
        <v>145</v>
      </c>
      <c r="D92" s="27" t="s">
        <v>86</v>
      </c>
      <c r="E92" s="32" t="s">
        <v>0</v>
      </c>
      <c r="F92" s="32" t="s">
        <v>60</v>
      </c>
      <c r="G92" s="32" t="s">
        <v>119</v>
      </c>
      <c r="H92" s="45">
        <v>1</v>
      </c>
      <c r="I92" s="32" t="s">
        <v>49</v>
      </c>
      <c r="J92" s="7">
        <v>236362</v>
      </c>
      <c r="L92" s="7">
        <v>0</v>
      </c>
      <c r="N92" s="7">
        <v>236362</v>
      </c>
      <c r="P92" s="7">
        <v>0</v>
      </c>
      <c r="R92" s="20">
        <f t="shared" ref="R92:R115" si="10">N92-J92</f>
        <v>0</v>
      </c>
      <c r="T92" s="20">
        <f t="shared" ref="T92:T115" si="11">P92-L92</f>
        <v>0</v>
      </c>
    </row>
    <row r="93" spans="1:20" s="9" customFormat="1" x14ac:dyDescent="0.2">
      <c r="A93" s="5" t="s">
        <v>113</v>
      </c>
      <c r="B93" s="5"/>
      <c r="C93" s="5" t="s">
        <v>144</v>
      </c>
      <c r="D93" s="27" t="s">
        <v>99</v>
      </c>
      <c r="E93" s="5" t="s">
        <v>0</v>
      </c>
      <c r="F93" s="5" t="s">
        <v>48</v>
      </c>
      <c r="G93" s="5" t="s">
        <v>119</v>
      </c>
      <c r="H93" s="45">
        <v>1</v>
      </c>
      <c r="I93" s="5" t="s">
        <v>49</v>
      </c>
      <c r="J93" s="7">
        <v>0</v>
      </c>
      <c r="K93" s="7"/>
      <c r="L93" s="7">
        <v>2850000</v>
      </c>
      <c r="M93" s="5"/>
      <c r="N93" s="7">
        <v>0</v>
      </c>
      <c r="O93" s="7"/>
      <c r="P93" s="7">
        <v>2850000</v>
      </c>
      <c r="R93" s="20">
        <f t="shared" si="10"/>
        <v>0</v>
      </c>
      <c r="T93" s="20">
        <f t="shared" si="11"/>
        <v>0</v>
      </c>
    </row>
    <row r="94" spans="1:20" s="9" customFormat="1" x14ac:dyDescent="0.2">
      <c r="A94" s="30" t="s">
        <v>114</v>
      </c>
      <c r="C94" s="30" t="s">
        <v>144</v>
      </c>
      <c r="D94" s="19" t="s">
        <v>99</v>
      </c>
      <c r="E94" s="30" t="s">
        <v>0</v>
      </c>
      <c r="F94" s="30" t="s">
        <v>48</v>
      </c>
      <c r="G94" s="30" t="s">
        <v>119</v>
      </c>
      <c r="H94" s="45">
        <v>1</v>
      </c>
      <c r="I94" s="30" t="s">
        <v>49</v>
      </c>
      <c r="J94" s="36">
        <v>0</v>
      </c>
      <c r="K94" s="7"/>
      <c r="L94" s="36">
        <v>98263</v>
      </c>
      <c r="M94" s="5"/>
      <c r="N94" s="36">
        <v>0</v>
      </c>
      <c r="O94" s="7"/>
      <c r="P94" s="36">
        <v>98263</v>
      </c>
      <c r="R94" s="20">
        <f t="shared" si="10"/>
        <v>0</v>
      </c>
      <c r="T94" s="20">
        <f t="shared" si="11"/>
        <v>0</v>
      </c>
    </row>
    <row r="95" spans="1:20" x14ac:dyDescent="0.2">
      <c r="A95" s="32" t="s">
        <v>66</v>
      </c>
      <c r="B95" s="32"/>
      <c r="C95" s="32" t="s">
        <v>148</v>
      </c>
      <c r="D95" s="27">
        <v>0</v>
      </c>
      <c r="E95" s="32" t="s">
        <v>0</v>
      </c>
      <c r="F95" s="32" t="s">
        <v>67</v>
      </c>
      <c r="G95" s="32" t="s">
        <v>119</v>
      </c>
      <c r="H95" s="45">
        <v>1</v>
      </c>
      <c r="I95" s="32" t="s">
        <v>49</v>
      </c>
      <c r="J95" s="7">
        <v>481525</v>
      </c>
      <c r="L95" s="7">
        <v>0</v>
      </c>
      <c r="M95" s="7"/>
      <c r="N95" s="7">
        <v>550778</v>
      </c>
      <c r="P95" s="7">
        <v>0</v>
      </c>
      <c r="R95" s="20">
        <f t="shared" si="10"/>
        <v>69253</v>
      </c>
      <c r="T95" s="20">
        <f t="shared" si="11"/>
        <v>0</v>
      </c>
    </row>
    <row r="96" spans="1:20" s="9" customFormat="1" x14ac:dyDescent="0.2">
      <c r="A96" s="5" t="s">
        <v>94</v>
      </c>
      <c r="C96" s="5" t="s">
        <v>313</v>
      </c>
      <c r="D96" s="27" t="s">
        <v>87</v>
      </c>
      <c r="E96" s="5" t="s">
        <v>0</v>
      </c>
      <c r="F96" s="5" t="s">
        <v>60</v>
      </c>
      <c r="G96" s="5" t="s">
        <v>119</v>
      </c>
      <c r="H96" s="45">
        <v>0.5</v>
      </c>
      <c r="I96" s="5" t="s">
        <v>49</v>
      </c>
      <c r="J96" s="7">
        <v>0</v>
      </c>
      <c r="K96" s="7"/>
      <c r="L96" s="7">
        <v>770245</v>
      </c>
      <c r="M96" s="7"/>
      <c r="N96" s="7">
        <v>0</v>
      </c>
      <c r="O96" s="7"/>
      <c r="P96" s="7">
        <v>770245</v>
      </c>
      <c r="R96" s="20">
        <f t="shared" si="10"/>
        <v>0</v>
      </c>
      <c r="T96" s="20">
        <f t="shared" si="11"/>
        <v>0</v>
      </c>
    </row>
    <row r="97" spans="1:20" x14ac:dyDescent="0.2">
      <c r="A97" s="32" t="s">
        <v>168</v>
      </c>
      <c r="B97" s="32"/>
      <c r="C97" s="32" t="s">
        <v>148</v>
      </c>
      <c r="D97" s="27">
        <v>0</v>
      </c>
      <c r="E97" s="32" t="s">
        <v>0</v>
      </c>
      <c r="F97" s="32" t="s">
        <v>48</v>
      </c>
      <c r="G97" s="32" t="s">
        <v>119</v>
      </c>
      <c r="H97" s="45">
        <v>1</v>
      </c>
      <c r="I97" s="32" t="s">
        <v>49</v>
      </c>
      <c r="J97" s="7">
        <v>218939</v>
      </c>
      <c r="K97" s="20"/>
      <c r="L97" s="7">
        <v>0</v>
      </c>
      <c r="M97" s="20"/>
      <c r="N97" s="7">
        <v>218939</v>
      </c>
      <c r="O97" s="20"/>
      <c r="P97" s="7">
        <v>0</v>
      </c>
      <c r="R97" s="20">
        <f t="shared" si="10"/>
        <v>0</v>
      </c>
      <c r="T97" s="20">
        <f t="shared" si="11"/>
        <v>0</v>
      </c>
    </row>
    <row r="98" spans="1:20" s="9" customFormat="1" x14ac:dyDescent="0.2">
      <c r="A98" s="5" t="s">
        <v>164</v>
      </c>
      <c r="C98" s="5" t="s">
        <v>313</v>
      </c>
      <c r="D98" s="27" t="s">
        <v>87</v>
      </c>
      <c r="E98" s="5" t="s">
        <v>0</v>
      </c>
      <c r="F98" s="5" t="s">
        <v>48</v>
      </c>
      <c r="G98" s="5" t="s">
        <v>119</v>
      </c>
      <c r="H98" s="45">
        <v>0.5</v>
      </c>
      <c r="I98" s="5" t="s">
        <v>49</v>
      </c>
      <c r="J98" s="7">
        <v>0</v>
      </c>
      <c r="K98" s="7"/>
      <c r="L98" s="7">
        <v>328409</v>
      </c>
      <c r="M98" s="5"/>
      <c r="N98" s="7">
        <v>0</v>
      </c>
      <c r="O98" s="7"/>
      <c r="P98" s="7">
        <v>328409</v>
      </c>
      <c r="R98" s="20">
        <f t="shared" si="10"/>
        <v>0</v>
      </c>
      <c r="T98" s="20">
        <f t="shared" si="11"/>
        <v>0</v>
      </c>
    </row>
    <row r="99" spans="1:20" x14ac:dyDescent="0.2">
      <c r="A99" s="32" t="s">
        <v>165</v>
      </c>
      <c r="B99" s="32"/>
      <c r="C99" s="32" t="s">
        <v>148</v>
      </c>
      <c r="D99" s="27">
        <v>0</v>
      </c>
      <c r="E99" s="32" t="s">
        <v>0</v>
      </c>
      <c r="F99" s="32" t="s">
        <v>48</v>
      </c>
      <c r="G99" s="32" t="s">
        <v>119</v>
      </c>
      <c r="H99" s="45">
        <v>1</v>
      </c>
      <c r="I99" s="32" t="s">
        <v>49</v>
      </c>
      <c r="J99" s="7">
        <f>28041301-5883632.5</f>
        <v>22157668.5</v>
      </c>
      <c r="L99" s="7">
        <v>0</v>
      </c>
      <c r="N99" s="7">
        <v>28041301</v>
      </c>
      <c r="P99" s="7">
        <v>0</v>
      </c>
      <c r="R99" s="20">
        <f t="shared" si="10"/>
        <v>5883632.5</v>
      </c>
      <c r="T99" s="20">
        <f t="shared" si="11"/>
        <v>0</v>
      </c>
    </row>
    <row r="100" spans="1:20" s="9" customFormat="1" x14ac:dyDescent="0.2">
      <c r="A100" s="5" t="s">
        <v>89</v>
      </c>
      <c r="B100" s="5"/>
      <c r="C100" s="5" t="s">
        <v>148</v>
      </c>
      <c r="D100" s="27" t="s">
        <v>86</v>
      </c>
      <c r="E100" s="5" t="s">
        <v>0</v>
      </c>
      <c r="F100" s="5" t="s">
        <v>51</v>
      </c>
      <c r="G100" s="5" t="s">
        <v>119</v>
      </c>
      <c r="H100" s="45">
        <v>1</v>
      </c>
      <c r="I100" s="5" t="s">
        <v>49</v>
      </c>
      <c r="J100" s="7">
        <v>15000000</v>
      </c>
      <c r="K100" s="23"/>
      <c r="L100" s="7">
        <v>0</v>
      </c>
      <c r="M100" s="19"/>
      <c r="N100" s="7">
        <v>15000000</v>
      </c>
      <c r="O100" s="23"/>
      <c r="P100" s="7">
        <v>0</v>
      </c>
      <c r="R100" s="20">
        <f t="shared" si="10"/>
        <v>0</v>
      </c>
      <c r="T100" s="20">
        <f t="shared" si="11"/>
        <v>0</v>
      </c>
    </row>
    <row r="101" spans="1:20" x14ac:dyDescent="0.2">
      <c r="A101" s="5" t="s">
        <v>68</v>
      </c>
      <c r="B101" s="5"/>
      <c r="C101" s="32" t="s">
        <v>148</v>
      </c>
      <c r="D101" s="27">
        <v>0</v>
      </c>
      <c r="E101" s="32" t="s">
        <v>0</v>
      </c>
      <c r="F101" s="32" t="s">
        <v>60</v>
      </c>
      <c r="G101" s="32" t="s">
        <v>119</v>
      </c>
      <c r="H101" s="45">
        <v>1</v>
      </c>
      <c r="I101" s="32" t="s">
        <v>49</v>
      </c>
      <c r="J101" s="7">
        <v>604222</v>
      </c>
      <c r="L101" s="7">
        <v>0</v>
      </c>
      <c r="N101" s="7">
        <v>622198</v>
      </c>
      <c r="P101" s="7">
        <v>0</v>
      </c>
      <c r="R101" s="20">
        <f t="shared" si="10"/>
        <v>17976</v>
      </c>
      <c r="T101" s="20">
        <f t="shared" si="11"/>
        <v>0</v>
      </c>
    </row>
    <row r="102" spans="1:20" s="9" customFormat="1" x14ac:dyDescent="0.2">
      <c r="A102" s="30" t="s">
        <v>126</v>
      </c>
      <c r="C102" s="30" t="s">
        <v>148</v>
      </c>
      <c r="D102" s="19">
        <v>0</v>
      </c>
      <c r="E102" s="30" t="s">
        <v>0</v>
      </c>
      <c r="F102" s="30" t="s">
        <v>60</v>
      </c>
      <c r="G102" s="30" t="s">
        <v>119</v>
      </c>
      <c r="H102" s="45">
        <v>1</v>
      </c>
      <c r="I102" s="30" t="s">
        <v>49</v>
      </c>
      <c r="J102" s="36">
        <v>4899386</v>
      </c>
      <c r="K102" s="7"/>
      <c r="L102" s="36">
        <v>0</v>
      </c>
      <c r="M102" s="5"/>
      <c r="N102" s="36">
        <v>4899386</v>
      </c>
      <c r="O102" s="7"/>
      <c r="P102" s="36">
        <v>0</v>
      </c>
      <c r="R102" s="20">
        <f t="shared" si="10"/>
        <v>0</v>
      </c>
      <c r="T102" s="20">
        <f t="shared" si="11"/>
        <v>0</v>
      </c>
    </row>
    <row r="103" spans="1:20" s="9" customFormat="1" x14ac:dyDescent="0.2">
      <c r="A103" s="30" t="s">
        <v>95</v>
      </c>
      <c r="C103" s="30" t="s">
        <v>141</v>
      </c>
      <c r="D103" s="27" t="s">
        <v>95</v>
      </c>
      <c r="E103" s="32" t="s">
        <v>0</v>
      </c>
      <c r="F103" s="32" t="s">
        <v>170</v>
      </c>
      <c r="G103" s="32" t="s">
        <v>119</v>
      </c>
      <c r="H103" s="45">
        <v>0.5</v>
      </c>
      <c r="I103" s="32" t="s">
        <v>49</v>
      </c>
      <c r="J103" s="36">
        <v>-778232</v>
      </c>
      <c r="K103" s="7"/>
      <c r="L103" s="36"/>
      <c r="M103" s="5"/>
      <c r="N103" s="36"/>
      <c r="O103" s="7"/>
      <c r="P103" s="36"/>
      <c r="R103" s="20">
        <f t="shared" si="10"/>
        <v>778232</v>
      </c>
      <c r="T103" s="20">
        <f t="shared" si="11"/>
        <v>0</v>
      </c>
    </row>
    <row r="104" spans="1:20" x14ac:dyDescent="0.2">
      <c r="A104" s="32" t="s">
        <v>183</v>
      </c>
      <c r="B104" s="32"/>
      <c r="C104" s="32" t="s">
        <v>182</v>
      </c>
      <c r="D104" s="27" t="s">
        <v>95</v>
      </c>
      <c r="E104" s="32" t="s">
        <v>0</v>
      </c>
      <c r="F104" s="32" t="s">
        <v>170</v>
      </c>
      <c r="G104" s="32" t="s">
        <v>119</v>
      </c>
      <c r="H104" s="45">
        <v>0.5</v>
      </c>
      <c r="I104" s="32" t="s">
        <v>49</v>
      </c>
      <c r="J104" s="7">
        <v>0</v>
      </c>
      <c r="K104" s="20"/>
      <c r="L104" s="7">
        <v>0</v>
      </c>
      <c r="M104" s="20"/>
      <c r="N104" s="7">
        <v>0</v>
      </c>
      <c r="O104" s="20"/>
      <c r="P104" s="7">
        <v>4387500</v>
      </c>
      <c r="R104" s="20">
        <f t="shared" si="10"/>
        <v>0</v>
      </c>
      <c r="T104" s="20">
        <f t="shared" si="11"/>
        <v>4387500</v>
      </c>
    </row>
    <row r="105" spans="1:20" s="9" customFormat="1" x14ac:dyDescent="0.2">
      <c r="A105" s="5" t="s">
        <v>163</v>
      </c>
      <c r="C105" s="5" t="s">
        <v>148</v>
      </c>
      <c r="D105" s="27" t="s">
        <v>86</v>
      </c>
      <c r="E105" s="5" t="s">
        <v>0</v>
      </c>
      <c r="F105" s="5" t="s">
        <v>60</v>
      </c>
      <c r="G105" s="5" t="s">
        <v>119</v>
      </c>
      <c r="H105" s="45">
        <v>1</v>
      </c>
      <c r="I105" s="5" t="s">
        <v>49</v>
      </c>
      <c r="J105" s="7">
        <f>137912625+20447637</f>
        <v>158360262</v>
      </c>
      <c r="K105" s="7"/>
      <c r="L105" s="7">
        <v>0</v>
      </c>
      <c r="M105" s="5"/>
      <c r="N105" s="7">
        <v>137912625</v>
      </c>
      <c r="O105" s="7"/>
      <c r="P105" s="7">
        <v>0</v>
      </c>
      <c r="R105" s="20">
        <f t="shared" si="10"/>
        <v>-20447637</v>
      </c>
      <c r="T105" s="20">
        <f t="shared" si="11"/>
        <v>0</v>
      </c>
    </row>
    <row r="106" spans="1:20" x14ac:dyDescent="0.2">
      <c r="A106" s="5" t="s">
        <v>59</v>
      </c>
      <c r="B106" s="5"/>
      <c r="C106" s="5" t="s">
        <v>148</v>
      </c>
      <c r="D106" s="27">
        <v>0</v>
      </c>
      <c r="E106" s="5" t="s">
        <v>0</v>
      </c>
      <c r="F106" s="5" t="s">
        <v>60</v>
      </c>
      <c r="G106" s="5" t="s">
        <v>119</v>
      </c>
      <c r="H106" s="45">
        <v>1</v>
      </c>
      <c r="I106" s="5" t="s">
        <v>49</v>
      </c>
      <c r="J106" s="7">
        <v>0</v>
      </c>
      <c r="L106" s="7">
        <v>0</v>
      </c>
      <c r="M106" s="7"/>
      <c r="N106" s="7">
        <v>11481947</v>
      </c>
      <c r="P106" s="7">
        <v>0</v>
      </c>
      <c r="R106" s="20">
        <f t="shared" si="10"/>
        <v>11481947</v>
      </c>
      <c r="T106" s="20">
        <f t="shared" si="11"/>
        <v>0</v>
      </c>
    </row>
    <row r="107" spans="1:20" x14ac:dyDescent="0.2">
      <c r="A107" s="32" t="s">
        <v>135</v>
      </c>
      <c r="B107" s="32"/>
      <c r="C107" s="32" t="s">
        <v>144</v>
      </c>
      <c r="D107" s="27" t="s">
        <v>99</v>
      </c>
      <c r="E107" s="32" t="s">
        <v>0</v>
      </c>
      <c r="F107" s="32" t="s">
        <v>48</v>
      </c>
      <c r="G107" s="32" t="s">
        <v>119</v>
      </c>
      <c r="H107" s="45">
        <v>1</v>
      </c>
      <c r="I107" s="32" t="s">
        <v>49</v>
      </c>
      <c r="J107" s="7">
        <v>0</v>
      </c>
      <c r="L107" s="7">
        <v>15675623</v>
      </c>
      <c r="N107" s="7">
        <v>0</v>
      </c>
      <c r="P107" s="7">
        <v>15675623</v>
      </c>
      <c r="R107" s="20">
        <f t="shared" si="10"/>
        <v>0</v>
      </c>
      <c r="T107" s="20">
        <f t="shared" si="11"/>
        <v>0</v>
      </c>
    </row>
    <row r="108" spans="1:20" x14ac:dyDescent="0.2">
      <c r="A108" s="5" t="s">
        <v>135</v>
      </c>
      <c r="C108" s="5" t="s">
        <v>313</v>
      </c>
      <c r="D108" s="27" t="s">
        <v>87</v>
      </c>
      <c r="E108" s="5" t="s">
        <v>0</v>
      </c>
      <c r="F108" s="5" t="s">
        <v>48</v>
      </c>
      <c r="G108" s="5" t="s">
        <v>119</v>
      </c>
      <c r="H108" s="45">
        <v>0.5</v>
      </c>
      <c r="I108" s="5" t="s">
        <v>49</v>
      </c>
      <c r="J108" s="7">
        <v>0</v>
      </c>
      <c r="K108" s="23"/>
      <c r="L108" s="7">
        <v>7837812</v>
      </c>
      <c r="M108" s="19"/>
      <c r="N108" s="7">
        <v>0</v>
      </c>
      <c r="O108" s="23"/>
      <c r="P108" s="7">
        <v>7837812</v>
      </c>
      <c r="R108" s="20">
        <f t="shared" si="10"/>
        <v>0</v>
      </c>
      <c r="T108" s="20">
        <f t="shared" si="11"/>
        <v>0</v>
      </c>
    </row>
    <row r="109" spans="1:20" x14ac:dyDescent="0.2">
      <c r="A109" s="32" t="s">
        <v>166</v>
      </c>
      <c r="B109" s="32"/>
      <c r="C109" s="32" t="s">
        <v>182</v>
      </c>
      <c r="D109" s="27" t="s">
        <v>95</v>
      </c>
      <c r="E109" s="32" t="s">
        <v>0</v>
      </c>
      <c r="F109" s="32" t="s">
        <v>170</v>
      </c>
      <c r="G109" s="32" t="s">
        <v>119</v>
      </c>
      <c r="H109" s="45">
        <v>0.5</v>
      </c>
      <c r="I109" s="32" t="s">
        <v>49</v>
      </c>
      <c r="J109" s="7">
        <v>0</v>
      </c>
      <c r="K109" s="23"/>
      <c r="L109" s="7">
        <v>7121810</v>
      </c>
      <c r="M109" s="23"/>
      <c r="N109" s="7">
        <v>0</v>
      </c>
      <c r="O109" s="23"/>
      <c r="P109" s="7">
        <v>7121810</v>
      </c>
      <c r="R109" s="20">
        <f t="shared" si="10"/>
        <v>0</v>
      </c>
      <c r="T109" s="20">
        <f t="shared" si="11"/>
        <v>0</v>
      </c>
    </row>
    <row r="110" spans="1:20" s="9" customFormat="1" x14ac:dyDescent="0.2">
      <c r="A110" s="20" t="s">
        <v>91</v>
      </c>
      <c r="B110" s="20"/>
      <c r="C110" s="20" t="s">
        <v>144</v>
      </c>
      <c r="D110" s="56" t="s">
        <v>99</v>
      </c>
      <c r="E110" s="20" t="s">
        <v>0</v>
      </c>
      <c r="F110" s="20" t="s">
        <v>67</v>
      </c>
      <c r="G110" s="20" t="s">
        <v>119</v>
      </c>
      <c r="H110" s="46">
        <v>1</v>
      </c>
      <c r="I110" s="20" t="s">
        <v>49</v>
      </c>
      <c r="J110" s="20">
        <v>0</v>
      </c>
      <c r="K110" s="23"/>
      <c r="L110" s="20">
        <v>5629273</v>
      </c>
      <c r="M110" s="23"/>
      <c r="N110" s="20">
        <v>0</v>
      </c>
      <c r="O110" s="23"/>
      <c r="P110" s="20">
        <v>5795637</v>
      </c>
      <c r="R110" s="20">
        <f t="shared" si="10"/>
        <v>0</v>
      </c>
      <c r="T110" s="20">
        <f t="shared" si="11"/>
        <v>166364</v>
      </c>
    </row>
    <row r="111" spans="1:20" x14ac:dyDescent="0.2">
      <c r="A111" s="5" t="s">
        <v>91</v>
      </c>
      <c r="C111" s="5" t="s">
        <v>313</v>
      </c>
      <c r="D111" s="27" t="s">
        <v>87</v>
      </c>
      <c r="E111" s="5" t="s">
        <v>0</v>
      </c>
      <c r="F111" s="5" t="s">
        <v>67</v>
      </c>
      <c r="G111" s="5" t="s">
        <v>119</v>
      </c>
      <c r="H111" s="45">
        <v>0.5</v>
      </c>
      <c r="I111" s="5" t="s">
        <v>49</v>
      </c>
      <c r="J111" s="7">
        <v>0</v>
      </c>
      <c r="L111" s="7">
        <v>8443910</v>
      </c>
      <c r="M111" s="7"/>
      <c r="N111" s="7">
        <v>0</v>
      </c>
      <c r="P111" s="7">
        <v>8693455</v>
      </c>
      <c r="R111" s="20">
        <f t="shared" si="10"/>
        <v>0</v>
      </c>
      <c r="T111" s="20">
        <f t="shared" si="11"/>
        <v>249545</v>
      </c>
    </row>
    <row r="112" spans="1:20" x14ac:dyDescent="0.2">
      <c r="A112" s="32" t="s">
        <v>112</v>
      </c>
      <c r="B112" s="32"/>
      <c r="C112" s="32" t="s">
        <v>144</v>
      </c>
      <c r="D112" s="27" t="s">
        <v>99</v>
      </c>
      <c r="E112" s="32" t="s">
        <v>0</v>
      </c>
      <c r="F112" s="32" t="s">
        <v>48</v>
      </c>
      <c r="G112" s="32" t="s">
        <v>119</v>
      </c>
      <c r="H112" s="45">
        <v>1</v>
      </c>
      <c r="I112" s="32" t="s">
        <v>49</v>
      </c>
      <c r="J112" s="7">
        <v>0</v>
      </c>
      <c r="L112" s="7">
        <v>3896000</v>
      </c>
      <c r="M112" s="7"/>
      <c r="N112" s="7">
        <v>0</v>
      </c>
      <c r="P112" s="7">
        <v>3896000</v>
      </c>
      <c r="R112" s="20">
        <f t="shared" si="10"/>
        <v>0</v>
      </c>
      <c r="T112" s="20">
        <f t="shared" si="11"/>
        <v>0</v>
      </c>
    </row>
    <row r="113" spans="1:20" x14ac:dyDescent="0.2">
      <c r="A113" s="32" t="s">
        <v>167</v>
      </c>
      <c r="B113" s="32"/>
      <c r="C113" s="32" t="s">
        <v>182</v>
      </c>
      <c r="D113" s="27" t="s">
        <v>95</v>
      </c>
      <c r="E113" s="32" t="s">
        <v>0</v>
      </c>
      <c r="F113" s="32" t="s">
        <v>170</v>
      </c>
      <c r="G113" s="32" t="s">
        <v>119</v>
      </c>
      <c r="H113" s="45">
        <v>0.5</v>
      </c>
      <c r="I113" s="32" t="s">
        <v>49</v>
      </c>
      <c r="J113" s="7">
        <v>0</v>
      </c>
      <c r="K113" s="23"/>
      <c r="L113" s="7">
        <v>313836</v>
      </c>
      <c r="M113" s="23"/>
      <c r="N113" s="7">
        <v>0</v>
      </c>
      <c r="O113" s="23"/>
      <c r="P113" s="7">
        <v>314428</v>
      </c>
      <c r="R113" s="20">
        <f t="shared" si="10"/>
        <v>0</v>
      </c>
      <c r="T113" s="20">
        <f t="shared" si="11"/>
        <v>592</v>
      </c>
    </row>
    <row r="114" spans="1:20" s="9" customFormat="1" x14ac:dyDescent="0.2">
      <c r="A114" s="5" t="s">
        <v>134</v>
      </c>
      <c r="C114" s="5" t="s">
        <v>313</v>
      </c>
      <c r="D114" s="27" t="s">
        <v>87</v>
      </c>
      <c r="E114" s="5" t="s">
        <v>0</v>
      </c>
      <c r="F114" s="5" t="s">
        <v>67</v>
      </c>
      <c r="G114" s="5" t="s">
        <v>119</v>
      </c>
      <c r="H114" s="45">
        <v>0.5</v>
      </c>
      <c r="I114" s="5" t="s">
        <v>49</v>
      </c>
      <c r="J114" s="7">
        <v>0</v>
      </c>
      <c r="K114" s="7"/>
      <c r="L114" s="7">
        <v>28757409</v>
      </c>
      <c r="M114" s="5"/>
      <c r="N114" s="7">
        <v>0</v>
      </c>
      <c r="O114" s="7"/>
      <c r="P114" s="7">
        <v>28125000</v>
      </c>
      <c r="R114" s="20">
        <f t="shared" si="10"/>
        <v>0</v>
      </c>
      <c r="T114" s="20">
        <f t="shared" si="11"/>
        <v>-632409</v>
      </c>
    </row>
    <row r="115" spans="1:20" x14ac:dyDescent="0.2">
      <c r="A115" s="34" t="s">
        <v>134</v>
      </c>
      <c r="B115" s="8"/>
      <c r="C115" s="34" t="s">
        <v>144</v>
      </c>
      <c r="D115" s="23" t="s">
        <v>99</v>
      </c>
      <c r="E115" s="34" t="s">
        <v>0</v>
      </c>
      <c r="F115" s="34" t="s">
        <v>67</v>
      </c>
      <c r="G115" s="34" t="s">
        <v>119</v>
      </c>
      <c r="H115" s="46">
        <v>1</v>
      </c>
      <c r="I115" s="34" t="s">
        <v>49</v>
      </c>
      <c r="J115" s="62">
        <v>0</v>
      </c>
      <c r="L115" s="62">
        <v>19171606</v>
      </c>
      <c r="N115" s="62">
        <v>0</v>
      </c>
      <c r="P115" s="62">
        <v>18750000</v>
      </c>
      <c r="R115" s="62">
        <f t="shared" si="10"/>
        <v>0</v>
      </c>
      <c r="S115" s="7"/>
      <c r="T115" s="62">
        <f t="shared" si="11"/>
        <v>-421606</v>
      </c>
    </row>
    <row r="116" spans="1:20" x14ac:dyDescent="0.2">
      <c r="A116" s="5"/>
      <c r="B116" s="5"/>
      <c r="C116" s="5"/>
      <c r="D116" s="27"/>
      <c r="E116" s="5"/>
      <c r="F116" s="5"/>
      <c r="G116" s="5"/>
      <c r="H116" s="45"/>
      <c r="I116" s="5"/>
      <c r="J116" s="7">
        <f>SUM(J92:J115)</f>
        <v>201180132.5</v>
      </c>
      <c r="L116" s="7">
        <f>SUM(L92:L115)</f>
        <v>100894196</v>
      </c>
      <c r="M116" s="7"/>
      <c r="N116" s="7">
        <f>SUM(N92:N115)</f>
        <v>198963536</v>
      </c>
      <c r="P116" s="7">
        <f>SUM(P92:P115)</f>
        <v>104644182</v>
      </c>
      <c r="R116" s="7">
        <f>SUM(R92:R115)</f>
        <v>-2216596.5</v>
      </c>
      <c r="T116" s="7">
        <f>SUM(T92:T115)</f>
        <v>3749986</v>
      </c>
    </row>
    <row r="117" spans="1:20" x14ac:dyDescent="0.2">
      <c r="A117" s="5"/>
      <c r="B117" s="5"/>
      <c r="C117" s="5"/>
      <c r="D117" s="27"/>
      <c r="E117" s="5"/>
      <c r="F117" s="5"/>
      <c r="G117" s="5"/>
      <c r="H117" s="45"/>
      <c r="I117" s="5"/>
      <c r="M117" s="7"/>
    </row>
    <row r="118" spans="1:20" s="9" customFormat="1" x14ac:dyDescent="0.2">
      <c r="A118" s="5" t="s">
        <v>136</v>
      </c>
      <c r="B118" s="5"/>
      <c r="C118" s="5" t="s">
        <v>144</v>
      </c>
      <c r="D118" s="27" t="s">
        <v>99</v>
      </c>
      <c r="E118" s="5" t="s">
        <v>0</v>
      </c>
      <c r="F118" s="5" t="s">
        <v>170</v>
      </c>
      <c r="G118" s="5" t="s">
        <v>52</v>
      </c>
      <c r="H118" s="45">
        <v>1</v>
      </c>
      <c r="I118" s="5" t="s">
        <v>90</v>
      </c>
      <c r="J118" s="7">
        <v>0</v>
      </c>
      <c r="K118" s="23"/>
      <c r="L118" s="7">
        <v>8875341</v>
      </c>
      <c r="M118" s="19"/>
      <c r="N118" s="7">
        <v>0</v>
      </c>
      <c r="O118" s="23"/>
      <c r="P118" s="7">
        <v>14158243</v>
      </c>
      <c r="R118" s="20">
        <f t="shared" ref="R118:R136" si="12">N118-J118</f>
        <v>0</v>
      </c>
      <c r="T118" s="20">
        <f t="shared" ref="T118:T136" si="13">P118-L118</f>
        <v>5282902</v>
      </c>
    </row>
    <row r="119" spans="1:20" s="9" customFormat="1" x14ac:dyDescent="0.2">
      <c r="A119" s="5" t="s">
        <v>138</v>
      </c>
      <c r="B119" s="5"/>
      <c r="C119" s="5" t="s">
        <v>144</v>
      </c>
      <c r="D119" s="27" t="s">
        <v>99</v>
      </c>
      <c r="E119" s="5" t="s">
        <v>0</v>
      </c>
      <c r="F119" s="5" t="s">
        <v>170</v>
      </c>
      <c r="G119" s="5" t="s">
        <v>52</v>
      </c>
      <c r="H119" s="45">
        <v>1</v>
      </c>
      <c r="I119" s="5" t="s">
        <v>90</v>
      </c>
      <c r="J119" s="7">
        <v>0</v>
      </c>
      <c r="K119" s="36"/>
      <c r="L119" s="7">
        <f>4879440+660960</f>
        <v>5540400</v>
      </c>
      <c r="M119" s="21"/>
      <c r="N119" s="7">
        <v>0</v>
      </c>
      <c r="O119" s="36"/>
      <c r="P119" s="7">
        <v>4879440</v>
      </c>
      <c r="R119" s="20">
        <f t="shared" si="12"/>
        <v>0</v>
      </c>
      <c r="T119" s="20">
        <f t="shared" si="13"/>
        <v>-660960</v>
      </c>
    </row>
    <row r="120" spans="1:20" x14ac:dyDescent="0.2">
      <c r="A120" s="32" t="s">
        <v>180</v>
      </c>
      <c r="C120" s="32" t="s">
        <v>313</v>
      </c>
      <c r="D120" s="27" t="s">
        <v>87</v>
      </c>
      <c r="E120" s="32" t="s">
        <v>0</v>
      </c>
      <c r="F120" s="32" t="s">
        <v>170</v>
      </c>
      <c r="G120" s="32" t="s">
        <v>52</v>
      </c>
      <c r="H120" s="45">
        <v>0.5</v>
      </c>
      <c r="I120" s="32" t="s">
        <v>90</v>
      </c>
      <c r="J120" s="7">
        <v>0</v>
      </c>
      <c r="L120" s="7">
        <v>9750375</v>
      </c>
      <c r="M120" s="7"/>
      <c r="N120" s="7">
        <v>0</v>
      </c>
      <c r="P120" s="7">
        <v>9750375</v>
      </c>
      <c r="R120" s="20">
        <f t="shared" si="12"/>
        <v>0</v>
      </c>
      <c r="T120" s="20">
        <f t="shared" si="13"/>
        <v>0</v>
      </c>
    </row>
    <row r="121" spans="1:20" x14ac:dyDescent="0.2">
      <c r="A121" s="5" t="s">
        <v>180</v>
      </c>
      <c r="B121" s="5"/>
      <c r="C121" s="5" t="s">
        <v>144</v>
      </c>
      <c r="D121" s="27" t="s">
        <v>99</v>
      </c>
      <c r="E121" s="5" t="s">
        <v>0</v>
      </c>
      <c r="F121" s="5" t="s">
        <v>170</v>
      </c>
      <c r="G121" s="5" t="s">
        <v>52</v>
      </c>
      <c r="H121" s="45">
        <v>1</v>
      </c>
      <c r="I121" s="5" t="s">
        <v>90</v>
      </c>
      <c r="J121" s="7">
        <v>0</v>
      </c>
      <c r="K121" s="23"/>
      <c r="L121" s="7">
        <v>6500250</v>
      </c>
      <c r="M121" s="19"/>
      <c r="N121" s="7">
        <v>0</v>
      </c>
      <c r="O121" s="23"/>
      <c r="P121" s="7">
        <v>6500250</v>
      </c>
      <c r="R121" s="20">
        <f t="shared" si="12"/>
        <v>0</v>
      </c>
      <c r="T121" s="20">
        <f t="shared" si="13"/>
        <v>0</v>
      </c>
    </row>
    <row r="122" spans="1:20" x14ac:dyDescent="0.2">
      <c r="A122" s="32" t="s">
        <v>50</v>
      </c>
      <c r="B122" s="32"/>
      <c r="C122" s="32" t="s">
        <v>148</v>
      </c>
      <c r="D122" s="27">
        <v>0</v>
      </c>
      <c r="E122" s="32" t="s">
        <v>0</v>
      </c>
      <c r="F122" s="32" t="s">
        <v>51</v>
      </c>
      <c r="G122" s="32" t="s">
        <v>52</v>
      </c>
      <c r="H122" s="45">
        <v>1</v>
      </c>
      <c r="I122" s="32" t="s">
        <v>90</v>
      </c>
      <c r="J122" s="7">
        <v>17000000</v>
      </c>
      <c r="L122" s="7">
        <v>0</v>
      </c>
      <c r="N122" s="7">
        <v>17000000</v>
      </c>
      <c r="P122" s="7">
        <v>0</v>
      </c>
      <c r="R122" s="20">
        <f t="shared" si="12"/>
        <v>0</v>
      </c>
      <c r="T122" s="20">
        <f t="shared" si="13"/>
        <v>0</v>
      </c>
    </row>
    <row r="123" spans="1:20" x14ac:dyDescent="0.2">
      <c r="A123" s="5" t="s">
        <v>106</v>
      </c>
      <c r="B123" s="5"/>
      <c r="C123" s="5" t="s">
        <v>144</v>
      </c>
      <c r="D123" s="27" t="s">
        <v>99</v>
      </c>
      <c r="E123" s="5" t="s">
        <v>0</v>
      </c>
      <c r="F123" s="5" t="s">
        <v>51</v>
      </c>
      <c r="G123" s="5" t="s">
        <v>52</v>
      </c>
      <c r="H123" s="45">
        <v>1</v>
      </c>
      <c r="I123" s="5" t="s">
        <v>90</v>
      </c>
      <c r="J123" s="7">
        <v>0</v>
      </c>
      <c r="K123" s="24"/>
      <c r="L123" s="7">
        <v>9850463</v>
      </c>
      <c r="M123" s="22"/>
      <c r="N123" s="7">
        <v>0</v>
      </c>
      <c r="O123" s="24"/>
      <c r="P123" s="7">
        <v>9850463</v>
      </c>
      <c r="R123" s="20">
        <f t="shared" si="12"/>
        <v>0</v>
      </c>
      <c r="T123" s="20">
        <f t="shared" si="13"/>
        <v>0</v>
      </c>
    </row>
    <row r="124" spans="1:20" s="9" customFormat="1" x14ac:dyDescent="0.2">
      <c r="A124" s="20" t="s">
        <v>105</v>
      </c>
      <c r="B124" s="20"/>
      <c r="C124" s="20" t="s">
        <v>144</v>
      </c>
      <c r="D124" s="56" t="s">
        <v>99</v>
      </c>
      <c r="E124" s="20" t="s">
        <v>0</v>
      </c>
      <c r="F124" s="20" t="s">
        <v>170</v>
      </c>
      <c r="G124" s="20" t="s">
        <v>52</v>
      </c>
      <c r="H124" s="46">
        <v>1</v>
      </c>
      <c r="I124" s="20" t="s">
        <v>90</v>
      </c>
      <c r="J124" s="20">
        <v>0</v>
      </c>
      <c r="K124" s="7"/>
      <c r="L124" s="20">
        <v>15500000</v>
      </c>
      <c r="M124" s="7"/>
      <c r="N124" s="20">
        <v>0</v>
      </c>
      <c r="O124" s="7"/>
      <c r="P124" s="20">
        <v>15500000</v>
      </c>
      <c r="R124" s="20">
        <f t="shared" si="12"/>
        <v>0</v>
      </c>
      <c r="T124" s="20">
        <f t="shared" si="13"/>
        <v>0</v>
      </c>
    </row>
    <row r="125" spans="1:20" x14ac:dyDescent="0.2">
      <c r="A125" s="5" t="s">
        <v>104</v>
      </c>
      <c r="B125" s="5"/>
      <c r="C125" s="5" t="s">
        <v>147</v>
      </c>
      <c r="D125" s="27"/>
      <c r="E125" s="5" t="s">
        <v>0</v>
      </c>
      <c r="F125" s="5" t="s">
        <v>51</v>
      </c>
      <c r="G125" s="5" t="s">
        <v>52</v>
      </c>
      <c r="H125" s="45">
        <v>1</v>
      </c>
      <c r="I125" s="5" t="s">
        <v>90</v>
      </c>
      <c r="J125" s="7">
        <v>4998400</v>
      </c>
      <c r="K125" s="23"/>
      <c r="L125" s="7">
        <v>0</v>
      </c>
      <c r="M125" s="19"/>
      <c r="N125" s="7">
        <v>4998400</v>
      </c>
      <c r="O125" s="23"/>
      <c r="P125" s="7">
        <v>0</v>
      </c>
      <c r="R125" s="20">
        <f t="shared" si="12"/>
        <v>0</v>
      </c>
      <c r="T125" s="20">
        <f t="shared" si="13"/>
        <v>0</v>
      </c>
    </row>
    <row r="126" spans="1:20" x14ac:dyDescent="0.2">
      <c r="A126" s="7" t="s">
        <v>104</v>
      </c>
      <c r="B126" s="7"/>
      <c r="C126" s="7" t="s">
        <v>144</v>
      </c>
      <c r="D126" s="55" t="s">
        <v>99</v>
      </c>
      <c r="E126" s="7" t="s">
        <v>0</v>
      </c>
      <c r="F126" s="7" t="s">
        <v>51</v>
      </c>
      <c r="G126" s="7" t="s">
        <v>52</v>
      </c>
      <c r="H126" s="46">
        <v>1</v>
      </c>
      <c r="I126" s="7" t="s">
        <v>90</v>
      </c>
      <c r="J126" s="7">
        <v>0</v>
      </c>
      <c r="K126" s="36"/>
      <c r="L126" s="7">
        <v>15107669</v>
      </c>
      <c r="M126" s="36"/>
      <c r="N126" s="7">
        <v>0</v>
      </c>
      <c r="O126" s="36"/>
      <c r="P126" s="7">
        <v>15107669</v>
      </c>
      <c r="R126" s="20">
        <f t="shared" si="12"/>
        <v>0</v>
      </c>
      <c r="T126" s="20">
        <f t="shared" si="13"/>
        <v>0</v>
      </c>
    </row>
    <row r="127" spans="1:20" x14ac:dyDescent="0.2">
      <c r="A127" s="32" t="s">
        <v>71</v>
      </c>
      <c r="B127" s="32"/>
      <c r="C127" s="32" t="s">
        <v>148</v>
      </c>
      <c r="D127" s="27">
        <v>0</v>
      </c>
      <c r="E127" s="32" t="s">
        <v>0</v>
      </c>
      <c r="F127" s="32" t="s">
        <v>170</v>
      </c>
      <c r="G127" s="32" t="s">
        <v>52</v>
      </c>
      <c r="H127" s="45">
        <v>1</v>
      </c>
      <c r="I127" s="32" t="s">
        <v>90</v>
      </c>
      <c r="J127" s="7">
        <v>53123</v>
      </c>
      <c r="L127" s="7">
        <v>0</v>
      </c>
      <c r="M127" s="7"/>
      <c r="N127" s="7">
        <v>53123</v>
      </c>
      <c r="P127" s="7">
        <v>0</v>
      </c>
      <c r="R127" s="20">
        <f t="shared" si="12"/>
        <v>0</v>
      </c>
      <c r="T127" s="20">
        <f t="shared" si="13"/>
        <v>0</v>
      </c>
    </row>
    <row r="128" spans="1:20" s="9" customFormat="1" x14ac:dyDescent="0.2">
      <c r="A128" s="7" t="s">
        <v>109</v>
      </c>
      <c r="B128" s="7"/>
      <c r="C128" s="7" t="s">
        <v>144</v>
      </c>
      <c r="D128" s="55" t="s">
        <v>99</v>
      </c>
      <c r="E128" s="7" t="s">
        <v>0</v>
      </c>
      <c r="F128" s="7" t="s">
        <v>170</v>
      </c>
      <c r="G128" s="7" t="s">
        <v>52</v>
      </c>
      <c r="H128" s="46">
        <v>1</v>
      </c>
      <c r="I128" s="7" t="s">
        <v>90</v>
      </c>
      <c r="J128" s="7">
        <v>0</v>
      </c>
      <c r="K128" s="23"/>
      <c r="L128" s="7">
        <f>4054645+1477336</f>
        <v>5531981</v>
      </c>
      <c r="M128" s="23"/>
      <c r="N128" s="7">
        <v>0</v>
      </c>
      <c r="O128" s="23"/>
      <c r="P128" s="7">
        <v>4054645</v>
      </c>
      <c r="R128" s="20">
        <f t="shared" si="12"/>
        <v>0</v>
      </c>
      <c r="T128" s="20">
        <f t="shared" si="13"/>
        <v>-1477336</v>
      </c>
    </row>
    <row r="129" spans="1:20" s="9" customFormat="1" x14ac:dyDescent="0.2">
      <c r="A129" s="30" t="s">
        <v>111</v>
      </c>
      <c r="C129" s="30" t="s">
        <v>144</v>
      </c>
      <c r="D129" s="19" t="s">
        <v>99</v>
      </c>
      <c r="E129" s="30" t="s">
        <v>0</v>
      </c>
      <c r="F129" s="30" t="s">
        <v>170</v>
      </c>
      <c r="G129" s="30" t="s">
        <v>52</v>
      </c>
      <c r="H129" s="45">
        <v>1</v>
      </c>
      <c r="I129" s="30" t="s">
        <v>90</v>
      </c>
      <c r="J129" s="36">
        <v>0</v>
      </c>
      <c r="K129" s="7"/>
      <c r="L129" s="36">
        <v>4600000</v>
      </c>
      <c r="M129" s="5"/>
      <c r="N129" s="36">
        <v>0</v>
      </c>
      <c r="O129" s="7"/>
      <c r="P129" s="36">
        <v>4600000</v>
      </c>
      <c r="R129" s="20">
        <f t="shared" si="12"/>
        <v>0</v>
      </c>
      <c r="T129" s="20">
        <f t="shared" si="13"/>
        <v>0</v>
      </c>
    </row>
    <row r="130" spans="1:20" x14ac:dyDescent="0.2">
      <c r="A130" s="33" t="s">
        <v>108</v>
      </c>
      <c r="B130" s="33"/>
      <c r="C130" s="33" t="s">
        <v>144</v>
      </c>
      <c r="D130" s="56" t="s">
        <v>99</v>
      </c>
      <c r="E130" s="33" t="s">
        <v>0</v>
      </c>
      <c r="F130" s="33" t="s">
        <v>51</v>
      </c>
      <c r="G130" s="33" t="s">
        <v>52</v>
      </c>
      <c r="H130" s="46">
        <v>1</v>
      </c>
      <c r="I130" s="33" t="s">
        <v>90</v>
      </c>
      <c r="J130" s="20">
        <v>0</v>
      </c>
      <c r="L130" s="20">
        <v>6060606</v>
      </c>
      <c r="M130" s="7"/>
      <c r="N130" s="20">
        <v>0</v>
      </c>
      <c r="P130" s="20">
        <v>6060606</v>
      </c>
      <c r="R130" s="20">
        <f t="shared" si="12"/>
        <v>0</v>
      </c>
      <c r="T130" s="20">
        <f t="shared" si="13"/>
        <v>0</v>
      </c>
    </row>
    <row r="131" spans="1:20" s="9" customFormat="1" x14ac:dyDescent="0.2">
      <c r="A131" s="30" t="s">
        <v>123</v>
      </c>
      <c r="C131" s="30" t="s">
        <v>148</v>
      </c>
      <c r="D131" s="19">
        <v>0</v>
      </c>
      <c r="E131" s="30" t="s">
        <v>0</v>
      </c>
      <c r="F131" s="30" t="s">
        <v>170</v>
      </c>
      <c r="G131" s="30" t="s">
        <v>52</v>
      </c>
      <c r="H131" s="45">
        <v>1</v>
      </c>
      <c r="I131" s="30" t="s">
        <v>90</v>
      </c>
      <c r="J131" s="36">
        <v>2500000</v>
      </c>
      <c r="K131" s="7"/>
      <c r="L131" s="36">
        <v>0</v>
      </c>
      <c r="M131" s="5"/>
      <c r="N131" s="36">
        <v>2500000</v>
      </c>
      <c r="O131" s="7"/>
      <c r="P131" s="36">
        <v>0</v>
      </c>
      <c r="R131" s="20">
        <f t="shared" si="12"/>
        <v>0</v>
      </c>
      <c r="T131" s="20">
        <f t="shared" si="13"/>
        <v>0</v>
      </c>
    </row>
    <row r="132" spans="1:20" x14ac:dyDescent="0.2">
      <c r="A132" s="7" t="s">
        <v>181</v>
      </c>
      <c r="B132" s="7"/>
      <c r="C132" s="7" t="s">
        <v>147</v>
      </c>
      <c r="D132" s="55" t="s">
        <v>96</v>
      </c>
      <c r="E132" s="7" t="s">
        <v>0</v>
      </c>
      <c r="F132" s="7" t="s">
        <v>170</v>
      </c>
      <c r="G132" s="7" t="s">
        <v>52</v>
      </c>
      <c r="H132" s="46">
        <v>1</v>
      </c>
      <c r="I132" s="7" t="s">
        <v>90</v>
      </c>
      <c r="J132" s="7">
        <v>2250000</v>
      </c>
      <c r="K132" s="23"/>
      <c r="L132" s="7">
        <v>0</v>
      </c>
      <c r="M132" s="23"/>
      <c r="N132" s="7">
        <v>2250000</v>
      </c>
      <c r="O132" s="23"/>
      <c r="P132" s="7">
        <v>0</v>
      </c>
      <c r="R132" s="20">
        <f t="shared" si="12"/>
        <v>0</v>
      </c>
      <c r="T132" s="20">
        <f t="shared" si="13"/>
        <v>0</v>
      </c>
    </row>
    <row r="133" spans="1:20" s="9" customFormat="1" x14ac:dyDescent="0.2">
      <c r="A133" s="5" t="s">
        <v>107</v>
      </c>
      <c r="B133" s="5"/>
      <c r="C133" s="5" t="s">
        <v>144</v>
      </c>
      <c r="D133" s="27" t="s">
        <v>99</v>
      </c>
      <c r="E133" s="5" t="s">
        <v>0</v>
      </c>
      <c r="F133" s="5" t="s">
        <v>170</v>
      </c>
      <c r="G133" s="5" t="s">
        <v>52</v>
      </c>
      <c r="H133" s="45">
        <v>1</v>
      </c>
      <c r="I133" s="5" t="s">
        <v>90</v>
      </c>
      <c r="J133" s="7">
        <v>0</v>
      </c>
      <c r="K133" s="23"/>
      <c r="L133" s="7">
        <v>7488000</v>
      </c>
      <c r="M133" s="19"/>
      <c r="N133" s="7">
        <v>0</v>
      </c>
      <c r="O133" s="23"/>
      <c r="P133" s="7">
        <v>7488000</v>
      </c>
      <c r="R133" s="20">
        <f t="shared" si="12"/>
        <v>0</v>
      </c>
      <c r="T133" s="20">
        <f t="shared" si="13"/>
        <v>0</v>
      </c>
    </row>
    <row r="134" spans="1:20" x14ac:dyDescent="0.2">
      <c r="A134" s="32" t="s">
        <v>61</v>
      </c>
      <c r="B134" s="32"/>
      <c r="C134" s="32" t="s">
        <v>148</v>
      </c>
      <c r="D134" s="27">
        <v>0</v>
      </c>
      <c r="E134" s="32" t="s">
        <v>0</v>
      </c>
      <c r="F134" s="32" t="s">
        <v>170</v>
      </c>
      <c r="G134" s="32" t="s">
        <v>52</v>
      </c>
      <c r="H134" s="45">
        <v>1</v>
      </c>
      <c r="I134" s="32" t="s">
        <v>90</v>
      </c>
      <c r="J134" s="7">
        <v>4077000</v>
      </c>
      <c r="K134" s="20"/>
      <c r="L134" s="7">
        <v>0</v>
      </c>
      <c r="M134" s="20"/>
      <c r="N134" s="7">
        <v>4077000</v>
      </c>
      <c r="O134" s="20"/>
      <c r="P134" s="7">
        <v>0</v>
      </c>
      <c r="R134" s="20">
        <f t="shared" si="12"/>
        <v>0</v>
      </c>
      <c r="T134" s="20">
        <f t="shared" si="13"/>
        <v>0</v>
      </c>
    </row>
    <row r="135" spans="1:20" x14ac:dyDescent="0.2">
      <c r="A135" s="20" t="s">
        <v>110</v>
      </c>
      <c r="B135" s="20"/>
      <c r="C135" s="20" t="s">
        <v>147</v>
      </c>
      <c r="D135" s="56" t="s">
        <v>96</v>
      </c>
      <c r="E135" s="20" t="s">
        <v>0</v>
      </c>
      <c r="F135" s="20" t="s">
        <v>51</v>
      </c>
      <c r="G135" s="20" t="s">
        <v>52</v>
      </c>
      <c r="H135" s="46">
        <v>1</v>
      </c>
      <c r="I135" s="20" t="s">
        <v>90</v>
      </c>
      <c r="J135" s="20">
        <v>5000000</v>
      </c>
      <c r="L135" s="20">
        <v>0</v>
      </c>
      <c r="N135" s="20">
        <v>5000000</v>
      </c>
      <c r="P135" s="20">
        <v>0</v>
      </c>
      <c r="R135" s="20">
        <f t="shared" si="12"/>
        <v>0</v>
      </c>
      <c r="T135" s="20">
        <f t="shared" si="13"/>
        <v>0</v>
      </c>
    </row>
    <row r="136" spans="1:20" x14ac:dyDescent="0.2">
      <c r="A136" s="34" t="s">
        <v>110</v>
      </c>
      <c r="B136" s="8"/>
      <c r="C136" s="34" t="s">
        <v>144</v>
      </c>
      <c r="D136" s="23" t="s">
        <v>99</v>
      </c>
      <c r="E136" s="34" t="s">
        <v>0</v>
      </c>
      <c r="F136" s="34" t="s">
        <v>51</v>
      </c>
      <c r="G136" s="34" t="s">
        <v>52</v>
      </c>
      <c r="H136" s="46">
        <v>1</v>
      </c>
      <c r="I136" s="34" t="s">
        <v>90</v>
      </c>
      <c r="J136" s="62">
        <v>0</v>
      </c>
      <c r="L136" s="62">
        <v>5025082</v>
      </c>
      <c r="N136" s="62">
        <v>0</v>
      </c>
      <c r="P136" s="62">
        <v>5025082</v>
      </c>
      <c r="R136" s="62">
        <f t="shared" si="12"/>
        <v>0</v>
      </c>
      <c r="S136" s="7"/>
      <c r="T136" s="62">
        <f t="shared" si="13"/>
        <v>0</v>
      </c>
    </row>
    <row r="137" spans="1:20" x14ac:dyDescent="0.2">
      <c r="A137" s="32"/>
      <c r="B137" s="32"/>
      <c r="C137" s="32"/>
      <c r="D137" s="27"/>
      <c r="E137" s="32"/>
      <c r="F137" s="32"/>
      <c r="G137" s="32"/>
      <c r="H137" s="45"/>
      <c r="I137" s="32"/>
      <c r="J137" s="7">
        <f>SUM(J118:J136)</f>
        <v>35878523</v>
      </c>
      <c r="K137" s="20"/>
      <c r="L137" s="7">
        <f>SUM(L118:L136)</f>
        <v>99830167</v>
      </c>
      <c r="M137" s="20"/>
      <c r="N137" s="7">
        <f>SUM(N118:N136)</f>
        <v>35878523</v>
      </c>
      <c r="O137" s="20"/>
      <c r="P137" s="7">
        <f>SUM(P118:P136)</f>
        <v>102974773</v>
      </c>
      <c r="R137" s="7">
        <f>SUM(R118:R136)</f>
        <v>0</v>
      </c>
      <c r="T137" s="7">
        <f>SUM(T118:T136)</f>
        <v>3144606</v>
      </c>
    </row>
    <row r="138" spans="1:20" x14ac:dyDescent="0.2">
      <c r="A138" s="32"/>
      <c r="B138" s="32"/>
      <c r="C138" s="32"/>
      <c r="D138" s="27"/>
      <c r="E138" s="32"/>
      <c r="F138" s="32"/>
      <c r="G138" s="32"/>
      <c r="H138" s="45"/>
      <c r="I138" s="32"/>
      <c r="K138" s="20"/>
      <c r="M138" s="20"/>
      <c r="O138" s="20"/>
    </row>
    <row r="139" spans="1:20" x14ac:dyDescent="0.2">
      <c r="A139" s="38" t="s">
        <v>285</v>
      </c>
      <c r="B139" s="32"/>
      <c r="C139" s="5" t="s">
        <v>141</v>
      </c>
      <c r="D139" s="27">
        <v>0</v>
      </c>
      <c r="E139" s="32" t="s">
        <v>0</v>
      </c>
      <c r="F139" s="32" t="s">
        <v>11</v>
      </c>
      <c r="G139" s="32" t="s">
        <v>10</v>
      </c>
      <c r="H139" s="45"/>
      <c r="I139" s="32" t="s">
        <v>12</v>
      </c>
      <c r="J139" s="7">
        <v>221891211</v>
      </c>
      <c r="K139" s="20"/>
      <c r="M139" s="20"/>
      <c r="N139" s="7">
        <v>221918411</v>
      </c>
      <c r="O139" s="20"/>
      <c r="P139" s="7">
        <v>0</v>
      </c>
      <c r="R139" s="20">
        <f>N139-J139</f>
        <v>27200</v>
      </c>
      <c r="T139" s="20">
        <f>P139-L139</f>
        <v>0</v>
      </c>
    </row>
    <row r="140" spans="1:20" s="9" customFormat="1" x14ac:dyDescent="0.2">
      <c r="A140" s="30" t="s">
        <v>190</v>
      </c>
      <c r="C140" s="30" t="s">
        <v>148</v>
      </c>
      <c r="D140" s="19">
        <v>0</v>
      </c>
      <c r="E140" s="30" t="s">
        <v>0</v>
      </c>
      <c r="F140" s="30" t="s">
        <v>293</v>
      </c>
      <c r="G140" s="30" t="s">
        <v>10</v>
      </c>
      <c r="H140" s="45">
        <v>1</v>
      </c>
      <c r="I140" s="30" t="s">
        <v>191</v>
      </c>
      <c r="J140" s="36">
        <v>981668</v>
      </c>
      <c r="K140" s="7"/>
      <c r="L140" s="36">
        <v>0</v>
      </c>
      <c r="M140" s="5"/>
      <c r="N140" s="36">
        <v>396793</v>
      </c>
      <c r="O140" s="7"/>
      <c r="P140" s="36">
        <v>0</v>
      </c>
      <c r="R140" s="20">
        <f>N140-J140</f>
        <v>-584875</v>
      </c>
      <c r="T140" s="20">
        <f>P140-L140</f>
        <v>0</v>
      </c>
    </row>
    <row r="141" spans="1:20" x14ac:dyDescent="0.2">
      <c r="A141" s="7" t="s">
        <v>244</v>
      </c>
      <c r="B141" s="7"/>
      <c r="C141" s="7" t="s">
        <v>141</v>
      </c>
      <c r="D141" s="55">
        <v>0</v>
      </c>
      <c r="E141" s="7" t="s">
        <v>1</v>
      </c>
      <c r="F141" s="7" t="s">
        <v>11</v>
      </c>
      <c r="G141" s="7" t="s">
        <v>10</v>
      </c>
      <c r="H141" s="46"/>
      <c r="I141" s="7" t="s">
        <v>274</v>
      </c>
      <c r="J141" s="7">
        <v>1674132</v>
      </c>
      <c r="N141" s="7">
        <v>1674132</v>
      </c>
      <c r="P141" s="7">
        <v>0</v>
      </c>
      <c r="R141" s="20">
        <f>N141-J141</f>
        <v>0</v>
      </c>
      <c r="T141" s="20">
        <f>P141-L141</f>
        <v>0</v>
      </c>
    </row>
    <row r="142" spans="1:20" x14ac:dyDescent="0.2">
      <c r="A142" s="7" t="s">
        <v>232</v>
      </c>
      <c r="B142" s="7"/>
      <c r="C142" s="7" t="s">
        <v>150</v>
      </c>
      <c r="D142" s="55">
        <v>0</v>
      </c>
      <c r="E142" s="7" t="s">
        <v>1</v>
      </c>
      <c r="F142" s="7" t="s">
        <v>175</v>
      </c>
      <c r="G142" s="7" t="s">
        <v>10</v>
      </c>
      <c r="H142" s="46"/>
      <c r="I142" s="7" t="s">
        <v>12</v>
      </c>
      <c r="J142" s="7">
        <v>20100850</v>
      </c>
      <c r="N142" s="7">
        <v>20015740</v>
      </c>
      <c r="P142" s="7">
        <v>0</v>
      </c>
      <c r="R142" s="20">
        <f>N142-J142</f>
        <v>-85110</v>
      </c>
      <c r="T142" s="20">
        <f>P142-L142</f>
        <v>0</v>
      </c>
    </row>
    <row r="143" spans="1:20" x14ac:dyDescent="0.2">
      <c r="A143" s="32" t="s">
        <v>9</v>
      </c>
      <c r="B143" s="32"/>
      <c r="C143" s="32" t="s">
        <v>150</v>
      </c>
      <c r="D143" s="27">
        <v>0</v>
      </c>
      <c r="E143" s="32" t="s">
        <v>0</v>
      </c>
      <c r="F143" s="32" t="s">
        <v>7</v>
      </c>
      <c r="G143" s="32" t="s">
        <v>10</v>
      </c>
      <c r="H143" s="45"/>
      <c r="I143" s="32" t="s">
        <v>118</v>
      </c>
      <c r="J143" s="62">
        <v>23912213</v>
      </c>
      <c r="K143" s="20"/>
      <c r="L143" s="62"/>
      <c r="M143" s="20"/>
      <c r="N143" s="62">
        <v>24479586</v>
      </c>
      <c r="O143" s="20"/>
      <c r="P143" s="62">
        <v>0</v>
      </c>
      <c r="R143" s="62">
        <f>N143-J143</f>
        <v>567373</v>
      </c>
      <c r="S143" s="7"/>
      <c r="T143" s="62">
        <f>P143-L143</f>
        <v>0</v>
      </c>
    </row>
    <row r="144" spans="1:20" x14ac:dyDescent="0.2">
      <c r="A144" s="7"/>
      <c r="B144" s="7"/>
      <c r="C144" s="7"/>
      <c r="D144" s="55"/>
      <c r="E144" s="7"/>
      <c r="F144" s="7"/>
      <c r="G144" s="7"/>
      <c r="H144" s="46"/>
      <c r="I144" s="7"/>
      <c r="J144" s="7">
        <f>SUM(J139:J143)</f>
        <v>268560074</v>
      </c>
      <c r="L144" s="7">
        <f>SUM(L139:L143)</f>
        <v>0</v>
      </c>
      <c r="M144" s="7"/>
      <c r="N144" s="7">
        <f>SUM(N139:N143)</f>
        <v>268484662</v>
      </c>
      <c r="P144" s="7">
        <f>SUM(P139:P143)</f>
        <v>0</v>
      </c>
      <c r="R144" s="7">
        <f>SUM(R139:R143)</f>
        <v>-75412</v>
      </c>
      <c r="S144" s="7"/>
      <c r="T144" s="7">
        <f>SUM(T139:T143)</f>
        <v>0</v>
      </c>
    </row>
    <row r="145" spans="1:20" x14ac:dyDescent="0.2">
      <c r="A145" s="7"/>
      <c r="B145" s="7"/>
      <c r="C145" s="7"/>
      <c r="D145" s="55"/>
      <c r="E145" s="7"/>
      <c r="F145" s="7"/>
      <c r="G145" s="7"/>
      <c r="H145" s="46"/>
      <c r="I145" s="7"/>
      <c r="M145" s="7"/>
    </row>
    <row r="146" spans="1:20" s="9" customFormat="1" x14ac:dyDescent="0.2">
      <c r="A146" s="31" t="s">
        <v>16</v>
      </c>
      <c r="B146" s="7"/>
      <c r="C146" s="31" t="s">
        <v>151</v>
      </c>
      <c r="D146" s="55">
        <v>0</v>
      </c>
      <c r="E146" s="31" t="s">
        <v>0</v>
      </c>
      <c r="F146" s="31" t="s">
        <v>14</v>
      </c>
      <c r="G146" s="31" t="s">
        <v>33</v>
      </c>
      <c r="H146" s="46"/>
      <c r="I146" s="31" t="s">
        <v>15</v>
      </c>
      <c r="J146" s="7">
        <v>167870501</v>
      </c>
      <c r="K146" s="7"/>
      <c r="L146" s="7"/>
      <c r="M146" s="5"/>
      <c r="N146" s="7">
        <v>168300408</v>
      </c>
      <c r="O146" s="7"/>
      <c r="P146" s="7">
        <v>0</v>
      </c>
      <c r="R146" s="20">
        <f>N146-J146</f>
        <v>429907</v>
      </c>
      <c r="S146" s="13"/>
      <c r="T146" s="20">
        <f>P146-L146</f>
        <v>0</v>
      </c>
    </row>
    <row r="147" spans="1:20" s="9" customFormat="1" x14ac:dyDescent="0.2">
      <c r="A147" s="31" t="s">
        <v>13</v>
      </c>
      <c r="B147" s="7"/>
      <c r="C147" s="31" t="s">
        <v>151</v>
      </c>
      <c r="D147" s="55">
        <v>0</v>
      </c>
      <c r="E147" s="31" t="s">
        <v>0</v>
      </c>
      <c r="F147" s="31" t="s">
        <v>14</v>
      </c>
      <c r="G147" s="31" t="s">
        <v>33</v>
      </c>
      <c r="H147" s="46"/>
      <c r="I147" s="31" t="s">
        <v>15</v>
      </c>
      <c r="J147" s="7">
        <v>259249929</v>
      </c>
      <c r="K147" s="20"/>
      <c r="L147" s="7"/>
      <c r="M147" s="20"/>
      <c r="N147" s="7">
        <v>259492218</v>
      </c>
      <c r="O147" s="20"/>
      <c r="P147" s="7">
        <v>0</v>
      </c>
      <c r="R147" s="20">
        <f>N147-J147</f>
        <v>242289</v>
      </c>
      <c r="T147" s="20">
        <f>P147-L147</f>
        <v>0</v>
      </c>
    </row>
    <row r="148" spans="1:20" s="9" customFormat="1" x14ac:dyDescent="0.2">
      <c r="A148" s="30" t="s">
        <v>31</v>
      </c>
      <c r="C148" s="30" t="s">
        <v>154</v>
      </c>
      <c r="D148" s="19">
        <v>0</v>
      </c>
      <c r="E148" s="30" t="s">
        <v>1</v>
      </c>
      <c r="F148" s="30" t="s">
        <v>14</v>
      </c>
      <c r="G148" s="30" t="s">
        <v>33</v>
      </c>
      <c r="H148" s="45"/>
      <c r="I148" s="30" t="s">
        <v>258</v>
      </c>
      <c r="J148" s="23">
        <v>2631055</v>
      </c>
      <c r="K148" s="7"/>
      <c r="L148" s="23"/>
      <c r="M148" s="5"/>
      <c r="N148" s="23">
        <v>2769668.39</v>
      </c>
      <c r="O148" s="7"/>
      <c r="P148" s="23">
        <v>0</v>
      </c>
      <c r="R148" s="20">
        <f>N148-J148</f>
        <v>138613.39000000013</v>
      </c>
      <c r="T148" s="20">
        <f>P148-L148</f>
        <v>0</v>
      </c>
    </row>
    <row r="149" spans="1:20" s="9" customFormat="1" x14ac:dyDescent="0.2">
      <c r="A149" s="31" t="s">
        <v>19</v>
      </c>
      <c r="B149" s="7"/>
      <c r="C149" s="31" t="s">
        <v>151</v>
      </c>
      <c r="D149" s="55">
        <v>0</v>
      </c>
      <c r="E149" s="31" t="s">
        <v>0</v>
      </c>
      <c r="F149" s="31" t="s">
        <v>14</v>
      </c>
      <c r="G149" s="31" t="s">
        <v>33</v>
      </c>
      <c r="H149" s="46"/>
      <c r="I149" s="31" t="s">
        <v>15</v>
      </c>
      <c r="J149" s="62">
        <v>148693674</v>
      </c>
      <c r="K149" s="7"/>
      <c r="L149" s="62"/>
      <c r="M149" s="5"/>
      <c r="N149" s="62">
        <v>148568420</v>
      </c>
      <c r="O149" s="7"/>
      <c r="P149" s="62">
        <v>0</v>
      </c>
      <c r="R149" s="62">
        <f>N149-J149</f>
        <v>-125254</v>
      </c>
      <c r="S149" s="7"/>
      <c r="T149" s="62">
        <f>P149-L149</f>
        <v>0</v>
      </c>
    </row>
    <row r="150" spans="1:20" s="9" customFormat="1" x14ac:dyDescent="0.2">
      <c r="A150" s="31"/>
      <c r="B150" s="7"/>
      <c r="C150" s="31"/>
      <c r="D150" s="55"/>
      <c r="E150" s="31"/>
      <c r="F150" s="31"/>
      <c r="G150" s="31"/>
      <c r="H150" s="46"/>
      <c r="I150" s="31"/>
      <c r="J150" s="7">
        <f>SUM(J146:J149)</f>
        <v>578445159</v>
      </c>
      <c r="K150" s="7"/>
      <c r="L150" s="7">
        <f>SUM(L146:L149)</f>
        <v>0</v>
      </c>
      <c r="M150" s="5"/>
      <c r="N150" s="7">
        <f>SUM(N146:N149)</f>
        <v>579130714.38999999</v>
      </c>
      <c r="O150" s="7"/>
      <c r="P150" s="7">
        <f>SUM(P146:P149)</f>
        <v>0</v>
      </c>
      <c r="R150" s="7">
        <f>SUM(R146:R149)</f>
        <v>685555.39000000013</v>
      </c>
      <c r="S150" s="7"/>
      <c r="T150" s="7">
        <f>SUM(T146:T149)</f>
        <v>0</v>
      </c>
    </row>
    <row r="151" spans="1:20" s="9" customFormat="1" x14ac:dyDescent="0.2">
      <c r="A151" s="30"/>
      <c r="C151" s="30"/>
      <c r="D151" s="19"/>
      <c r="E151" s="30"/>
      <c r="F151" s="30"/>
      <c r="G151" s="30"/>
      <c r="H151" s="45"/>
      <c r="I151" s="30"/>
      <c r="J151" s="36"/>
      <c r="K151" s="7"/>
      <c r="L151" s="36"/>
      <c r="M151" s="5"/>
      <c r="N151" s="36"/>
      <c r="O151" s="7"/>
      <c r="P151" s="36"/>
    </row>
    <row r="152" spans="1:20" s="9" customFormat="1" x14ac:dyDescent="0.2">
      <c r="A152" s="30" t="s">
        <v>130</v>
      </c>
      <c r="C152" s="30" t="s">
        <v>153</v>
      </c>
      <c r="D152" s="19">
        <v>0</v>
      </c>
      <c r="E152" s="30" t="s">
        <v>1</v>
      </c>
      <c r="F152" s="30" t="s">
        <v>14</v>
      </c>
      <c r="G152" s="30" t="s">
        <v>18</v>
      </c>
      <c r="H152" s="45"/>
      <c r="I152" s="30" t="s">
        <v>259</v>
      </c>
      <c r="J152" s="23">
        <v>2567461</v>
      </c>
      <c r="K152" s="7"/>
      <c r="L152" s="23"/>
      <c r="M152" s="5"/>
      <c r="N152" s="23">
        <v>2616835</v>
      </c>
      <c r="O152" s="7"/>
      <c r="P152" s="23">
        <v>0</v>
      </c>
      <c r="R152" s="20">
        <f>N152-J152</f>
        <v>49374</v>
      </c>
      <c r="T152" s="20">
        <f>P152-L152</f>
        <v>0</v>
      </c>
    </row>
    <row r="153" spans="1:20" s="9" customFormat="1" x14ac:dyDescent="0.2">
      <c r="A153" s="30" t="s">
        <v>17</v>
      </c>
      <c r="C153" s="30" t="s">
        <v>151</v>
      </c>
      <c r="D153" s="19">
        <v>0</v>
      </c>
      <c r="E153" s="30" t="s">
        <v>1</v>
      </c>
      <c r="F153" s="30" t="s">
        <v>14</v>
      </c>
      <c r="G153" s="30" t="s">
        <v>18</v>
      </c>
      <c r="H153" s="45"/>
      <c r="I153" s="30" t="s">
        <v>259</v>
      </c>
      <c r="J153" s="61">
        <v>141540857</v>
      </c>
      <c r="K153" s="7"/>
      <c r="L153" s="61"/>
      <c r="M153" s="5"/>
      <c r="N153" s="61">
        <v>142971544</v>
      </c>
      <c r="O153" s="7"/>
      <c r="P153" s="61">
        <v>0</v>
      </c>
      <c r="R153" s="62">
        <f>N153-J153</f>
        <v>1430687</v>
      </c>
      <c r="S153" s="7"/>
      <c r="T153" s="62">
        <f>P153-L153</f>
        <v>0</v>
      </c>
    </row>
    <row r="154" spans="1:20" x14ac:dyDescent="0.2">
      <c r="A154" s="31"/>
      <c r="B154" s="7"/>
      <c r="C154" s="31"/>
      <c r="D154" s="55"/>
      <c r="E154" s="31"/>
      <c r="F154" s="31"/>
      <c r="G154" s="31"/>
      <c r="H154" s="46"/>
      <c r="I154" s="31"/>
      <c r="J154" s="7">
        <f>SUM(J152:J153)</f>
        <v>144108318</v>
      </c>
      <c r="L154" s="7">
        <f>SUM(L152:L153)</f>
        <v>0</v>
      </c>
      <c r="N154" s="7">
        <f>SUM(N152:N153)</f>
        <v>145588379</v>
      </c>
      <c r="P154" s="7">
        <f>SUM(P152:P153)</f>
        <v>0</v>
      </c>
      <c r="R154" s="7">
        <f>SUM(R152:R153)</f>
        <v>1480061</v>
      </c>
      <c r="S154" s="7"/>
      <c r="T154" s="7">
        <f>SUM(T152:T153)</f>
        <v>0</v>
      </c>
    </row>
    <row r="155" spans="1:20" x14ac:dyDescent="0.2">
      <c r="A155" s="31"/>
      <c r="B155" s="7"/>
      <c r="C155" s="31"/>
      <c r="D155" s="55"/>
      <c r="E155" s="31"/>
      <c r="F155" s="31"/>
      <c r="G155" s="31"/>
      <c r="H155" s="46"/>
      <c r="I155" s="31"/>
    </row>
    <row r="156" spans="1:20" s="9" customFormat="1" x14ac:dyDescent="0.2">
      <c r="A156" s="32" t="s">
        <v>237</v>
      </c>
      <c r="B156" s="32"/>
      <c r="C156" s="32" t="s">
        <v>148</v>
      </c>
      <c r="D156" s="27">
        <v>0</v>
      </c>
      <c r="E156" s="32" t="s">
        <v>0</v>
      </c>
      <c r="F156" s="32" t="s">
        <v>293</v>
      </c>
      <c r="G156" s="32" t="s">
        <v>8</v>
      </c>
      <c r="H156" s="45">
        <v>1</v>
      </c>
      <c r="I156" s="32" t="s">
        <v>275</v>
      </c>
      <c r="J156" s="7">
        <v>6960000</v>
      </c>
      <c r="K156" s="7"/>
      <c r="L156" s="7">
        <v>0</v>
      </c>
      <c r="M156" s="7"/>
      <c r="N156" s="7">
        <v>6960000</v>
      </c>
      <c r="O156" s="7"/>
      <c r="P156" s="7">
        <v>0</v>
      </c>
      <c r="R156" s="20">
        <f>N156-J156</f>
        <v>0</v>
      </c>
      <c r="T156" s="20">
        <f>P156-L156</f>
        <v>0</v>
      </c>
    </row>
    <row r="157" spans="1:20" s="9" customFormat="1" x14ac:dyDescent="0.2">
      <c r="A157" s="5" t="s">
        <v>238</v>
      </c>
      <c r="C157" s="5" t="s">
        <v>143</v>
      </c>
      <c r="D157" s="27">
        <v>0</v>
      </c>
      <c r="E157" s="5" t="s">
        <v>0</v>
      </c>
      <c r="F157" s="5" t="s">
        <v>11</v>
      </c>
      <c r="G157" s="5" t="s">
        <v>8</v>
      </c>
      <c r="H157" s="45">
        <v>1</v>
      </c>
      <c r="I157" s="32" t="s">
        <v>275</v>
      </c>
      <c r="J157" s="7"/>
      <c r="K157" s="7"/>
      <c r="L157" s="7">
        <v>83175000</v>
      </c>
      <c r="M157" s="5"/>
      <c r="N157" s="7">
        <v>0</v>
      </c>
      <c r="O157" s="7"/>
      <c r="P157" s="7">
        <v>83175000</v>
      </c>
      <c r="R157" s="20">
        <f>N157-J157</f>
        <v>0</v>
      </c>
      <c r="T157" s="20">
        <f>P157-L157</f>
        <v>0</v>
      </c>
    </row>
    <row r="158" spans="1:20" x14ac:dyDescent="0.2">
      <c r="A158" s="7" t="s">
        <v>280</v>
      </c>
      <c r="B158" s="7"/>
      <c r="C158" s="32" t="s">
        <v>150</v>
      </c>
      <c r="D158" s="55">
        <v>0</v>
      </c>
      <c r="E158" s="7" t="s">
        <v>0</v>
      </c>
      <c r="F158" s="7" t="s">
        <v>7</v>
      </c>
      <c r="G158" s="7" t="s">
        <v>8</v>
      </c>
      <c r="H158" s="45">
        <v>1</v>
      </c>
      <c r="I158" s="32" t="s">
        <v>275</v>
      </c>
      <c r="J158" s="7">
        <f>27721815</f>
        <v>27721815</v>
      </c>
      <c r="M158" s="7"/>
      <c r="N158" s="7">
        <v>27728533</v>
      </c>
      <c r="P158" s="7">
        <v>0</v>
      </c>
      <c r="R158" s="20">
        <f>N158-J158</f>
        <v>6718</v>
      </c>
      <c r="S158" s="9"/>
      <c r="T158" s="20">
        <f>P158-L158</f>
        <v>0</v>
      </c>
    </row>
    <row r="159" spans="1:20" x14ac:dyDescent="0.2">
      <c r="A159" s="7" t="s">
        <v>249</v>
      </c>
      <c r="B159" s="7"/>
      <c r="C159" s="64" t="s">
        <v>290</v>
      </c>
      <c r="D159" s="55">
        <v>0</v>
      </c>
      <c r="E159" s="7" t="s">
        <v>0</v>
      </c>
      <c r="F159" s="7" t="s">
        <v>7</v>
      </c>
      <c r="G159" s="7" t="s">
        <v>8</v>
      </c>
      <c r="H159" s="45">
        <v>1</v>
      </c>
      <c r="I159" s="32" t="s">
        <v>275</v>
      </c>
      <c r="J159" s="7">
        <v>103391650</v>
      </c>
      <c r="M159" s="7"/>
      <c r="N159" s="7">
        <v>120863028</v>
      </c>
      <c r="P159" s="7">
        <v>0</v>
      </c>
      <c r="R159" s="20">
        <f>N159-J159</f>
        <v>17471378</v>
      </c>
      <c r="S159" s="9"/>
      <c r="T159" s="20">
        <f>P159-L159</f>
        <v>0</v>
      </c>
    </row>
    <row r="160" spans="1:20" x14ac:dyDescent="0.2">
      <c r="A160" s="32" t="s">
        <v>250</v>
      </c>
      <c r="C160" s="32" t="s">
        <v>142</v>
      </c>
      <c r="D160" s="27">
        <v>0</v>
      </c>
      <c r="E160" s="32" t="s">
        <v>0</v>
      </c>
      <c r="F160" s="32" t="s">
        <v>11</v>
      </c>
      <c r="G160" s="32" t="s">
        <v>8</v>
      </c>
      <c r="H160" s="45">
        <v>1</v>
      </c>
      <c r="I160" s="32" t="s">
        <v>275</v>
      </c>
      <c r="J160" s="62"/>
      <c r="L160" s="62">
        <v>19122000</v>
      </c>
      <c r="N160" s="62">
        <v>0</v>
      </c>
      <c r="P160" s="62">
        <v>19122000</v>
      </c>
      <c r="R160" s="62">
        <f>N160-J160</f>
        <v>0</v>
      </c>
      <c r="S160" s="7"/>
      <c r="T160" s="62">
        <f>P160-L160</f>
        <v>0</v>
      </c>
    </row>
    <row r="161" spans="1:20" s="9" customFormat="1" x14ac:dyDescent="0.2">
      <c r="A161" s="51"/>
      <c r="B161" s="20"/>
      <c r="C161" s="20"/>
      <c r="D161" s="56"/>
      <c r="E161" s="20"/>
      <c r="F161" s="20"/>
      <c r="G161" s="20"/>
      <c r="H161" s="46"/>
      <c r="I161" s="20"/>
      <c r="J161" s="20">
        <f>SUM(J156:J160)</f>
        <v>138073465</v>
      </c>
      <c r="K161" s="7"/>
      <c r="L161" s="20">
        <f>SUM(L156:L160)</f>
        <v>102297000</v>
      </c>
      <c r="M161" s="7"/>
      <c r="N161" s="20">
        <f>SUM(N156:N160)</f>
        <v>155551561</v>
      </c>
      <c r="O161" s="7"/>
      <c r="P161" s="20">
        <f>SUM(P156:P160)</f>
        <v>102297000</v>
      </c>
      <c r="R161" s="20">
        <f>SUM(R156:R160)</f>
        <v>17478096</v>
      </c>
      <c r="S161" s="7"/>
      <c r="T161" s="20">
        <f>SUM(T156:T160)</f>
        <v>0</v>
      </c>
    </row>
    <row r="162" spans="1:20" s="9" customFormat="1" x14ac:dyDescent="0.2">
      <c r="A162" s="51"/>
      <c r="B162" s="20"/>
      <c r="C162" s="20"/>
      <c r="D162" s="56"/>
      <c r="E162" s="20"/>
      <c r="F162" s="20"/>
      <c r="G162" s="20"/>
      <c r="H162" s="46"/>
      <c r="I162" s="20"/>
      <c r="J162" s="20"/>
      <c r="K162" s="7"/>
      <c r="L162" s="20"/>
      <c r="M162" s="7"/>
      <c r="N162" s="20"/>
      <c r="O162" s="7"/>
      <c r="P162" s="20"/>
    </row>
    <row r="163" spans="1:20" x14ac:dyDescent="0.2">
      <c r="A163" s="7" t="s">
        <v>239</v>
      </c>
      <c r="B163" s="7"/>
      <c r="C163" s="7" t="s">
        <v>150</v>
      </c>
      <c r="D163" s="55">
        <v>0</v>
      </c>
      <c r="E163" s="7" t="s">
        <v>0</v>
      </c>
      <c r="F163" s="7" t="s">
        <v>7</v>
      </c>
      <c r="G163" s="7" t="s">
        <v>8</v>
      </c>
      <c r="H163" s="46">
        <v>0.5</v>
      </c>
      <c r="I163" s="7" t="s">
        <v>276</v>
      </c>
      <c r="J163" s="7">
        <v>1831469</v>
      </c>
      <c r="M163" s="7"/>
      <c r="N163" s="7">
        <v>1844686</v>
      </c>
      <c r="P163" s="7">
        <v>0</v>
      </c>
      <c r="R163" s="20">
        <f>N163-J163</f>
        <v>13217</v>
      </c>
      <c r="S163" s="9"/>
      <c r="T163" s="20">
        <f>P163-L163</f>
        <v>0</v>
      </c>
    </row>
    <row r="164" spans="1:20" s="9" customFormat="1" x14ac:dyDescent="0.2">
      <c r="A164" s="7" t="s">
        <v>241</v>
      </c>
      <c r="B164" s="7"/>
      <c r="C164" s="7" t="s">
        <v>141</v>
      </c>
      <c r="D164" s="55">
        <v>0</v>
      </c>
      <c r="E164" s="7" t="s">
        <v>0</v>
      </c>
      <c r="F164" s="7" t="s">
        <v>11</v>
      </c>
      <c r="G164" s="7" t="s">
        <v>8</v>
      </c>
      <c r="H164" s="46">
        <v>0.49</v>
      </c>
      <c r="I164" s="7" t="s">
        <v>276</v>
      </c>
      <c r="J164" s="7">
        <v>4851750</v>
      </c>
      <c r="K164" s="7"/>
      <c r="L164" s="7"/>
      <c r="M164" s="5"/>
      <c r="N164" s="7">
        <v>5000000</v>
      </c>
      <c r="O164" s="7"/>
      <c r="P164" s="7">
        <v>0</v>
      </c>
      <c r="R164" s="20">
        <f>N164-J164</f>
        <v>148250</v>
      </c>
      <c r="T164" s="20">
        <f>P164-L164</f>
        <v>0</v>
      </c>
    </row>
    <row r="165" spans="1:20" s="9" customFormat="1" x14ac:dyDescent="0.2">
      <c r="A165" s="7" t="s">
        <v>242</v>
      </c>
      <c r="B165" s="7"/>
      <c r="C165" s="7" t="s">
        <v>141</v>
      </c>
      <c r="D165" s="55">
        <v>0</v>
      </c>
      <c r="E165" s="7" t="s">
        <v>1</v>
      </c>
      <c r="F165" s="7" t="s">
        <v>11</v>
      </c>
      <c r="G165" s="7" t="s">
        <v>8</v>
      </c>
      <c r="H165" s="46">
        <v>0.33</v>
      </c>
      <c r="I165" s="7" t="s">
        <v>276</v>
      </c>
      <c r="J165" s="7">
        <v>798366</v>
      </c>
      <c r="K165" s="7"/>
      <c r="L165" s="7"/>
      <c r="M165" s="5"/>
      <c r="N165" s="7">
        <v>798366</v>
      </c>
      <c r="O165" s="7"/>
      <c r="P165" s="7">
        <v>0</v>
      </c>
      <c r="R165" s="20">
        <f>N165-J165</f>
        <v>0</v>
      </c>
      <c r="T165" s="20">
        <f>P165-L165</f>
        <v>0</v>
      </c>
    </row>
    <row r="166" spans="1:20" x14ac:dyDescent="0.2">
      <c r="A166" s="32" t="s">
        <v>252</v>
      </c>
      <c r="C166" s="64" t="s">
        <v>290</v>
      </c>
      <c r="D166" s="27">
        <v>0</v>
      </c>
      <c r="E166" s="32" t="s">
        <v>0</v>
      </c>
      <c r="F166" s="32" t="s">
        <v>7</v>
      </c>
      <c r="G166" s="32" t="s">
        <v>8</v>
      </c>
      <c r="H166" s="45">
        <v>1</v>
      </c>
      <c r="I166" s="32" t="s">
        <v>276</v>
      </c>
      <c r="J166" s="7">
        <v>478936</v>
      </c>
      <c r="N166" s="7">
        <v>478030</v>
      </c>
      <c r="P166" s="7">
        <v>0</v>
      </c>
      <c r="R166" s="20">
        <f>N166-J166</f>
        <v>-906</v>
      </c>
      <c r="S166" s="9"/>
      <c r="T166" s="20">
        <f>P166-L166</f>
        <v>0</v>
      </c>
    </row>
    <row r="167" spans="1:20" x14ac:dyDescent="0.2">
      <c r="A167" s="32" t="s">
        <v>281</v>
      </c>
      <c r="C167" s="64" t="s">
        <v>290</v>
      </c>
      <c r="D167" s="27">
        <v>0</v>
      </c>
      <c r="E167" s="32" t="s">
        <v>0</v>
      </c>
      <c r="F167" s="32" t="s">
        <v>7</v>
      </c>
      <c r="G167" s="32" t="s">
        <v>8</v>
      </c>
      <c r="H167" s="45"/>
      <c r="I167" s="32" t="s">
        <v>276</v>
      </c>
      <c r="J167" s="62"/>
      <c r="L167" s="62"/>
      <c r="N167" s="62">
        <v>2</v>
      </c>
      <c r="P167" s="62">
        <v>0</v>
      </c>
      <c r="R167" s="62">
        <f>N167-J167</f>
        <v>2</v>
      </c>
      <c r="S167" s="7"/>
      <c r="T167" s="62">
        <f>P167-L167</f>
        <v>0</v>
      </c>
    </row>
    <row r="168" spans="1:20" x14ac:dyDescent="0.2">
      <c r="A168" s="7"/>
      <c r="B168" s="7"/>
      <c r="C168" s="7"/>
      <c r="D168" s="55"/>
      <c r="E168" s="7"/>
      <c r="F168" s="7"/>
      <c r="G168" s="7"/>
      <c r="H168" s="46"/>
      <c r="I168" s="7"/>
      <c r="J168" s="7">
        <f>SUM(J163:J167)</f>
        <v>7960521</v>
      </c>
      <c r="L168" s="7">
        <f>SUM(L163:L167)</f>
        <v>0</v>
      </c>
      <c r="N168" s="7">
        <f>SUM(N163:N167)</f>
        <v>8121084</v>
      </c>
      <c r="P168" s="7">
        <f>SUM(P163:P167)</f>
        <v>0</v>
      </c>
      <c r="R168" s="7">
        <f>SUM(R163:R167)</f>
        <v>160563</v>
      </c>
      <c r="S168" s="7"/>
      <c r="T168" s="7">
        <f>SUM(T163:T167)</f>
        <v>0</v>
      </c>
    </row>
    <row r="169" spans="1:20" x14ac:dyDescent="0.2">
      <c r="A169" s="7"/>
      <c r="B169" s="7"/>
      <c r="C169" s="7"/>
      <c r="D169" s="55"/>
      <c r="E169" s="7"/>
      <c r="F169" s="7"/>
      <c r="G169" s="7"/>
      <c r="H169" s="46"/>
      <c r="I169" s="7"/>
    </row>
    <row r="170" spans="1:20" x14ac:dyDescent="0.2">
      <c r="A170" s="7" t="s">
        <v>84</v>
      </c>
      <c r="B170" s="7"/>
      <c r="C170" s="7" t="s">
        <v>141</v>
      </c>
      <c r="D170" s="55">
        <v>0</v>
      </c>
      <c r="E170" s="7" t="s">
        <v>1</v>
      </c>
      <c r="F170" s="7" t="s">
        <v>85</v>
      </c>
      <c r="G170" s="7" t="s">
        <v>77</v>
      </c>
      <c r="H170" s="46"/>
      <c r="I170" s="7" t="s">
        <v>78</v>
      </c>
      <c r="J170" s="7">
        <v>7202116</v>
      </c>
      <c r="M170" s="7"/>
      <c r="N170" s="7">
        <v>7000206</v>
      </c>
      <c r="P170" s="7">
        <v>0</v>
      </c>
      <c r="R170" s="20">
        <f>N170-J170</f>
        <v>-201910</v>
      </c>
      <c r="S170" s="9"/>
      <c r="T170" s="20">
        <f>P170-L170</f>
        <v>0</v>
      </c>
    </row>
    <row r="171" spans="1:20" s="9" customFormat="1" x14ac:dyDescent="0.2">
      <c r="A171" s="7"/>
      <c r="B171" s="7"/>
      <c r="C171" s="7"/>
      <c r="D171" s="55"/>
      <c r="E171" s="7"/>
      <c r="F171" s="7"/>
      <c r="G171" s="7"/>
      <c r="H171" s="46"/>
      <c r="I171" s="7"/>
      <c r="J171" s="7"/>
      <c r="K171" s="7"/>
      <c r="L171" s="7"/>
      <c r="M171" s="5"/>
      <c r="N171" s="7"/>
      <c r="O171" s="7"/>
      <c r="P171" s="7"/>
    </row>
    <row r="172" spans="1:20" s="9" customFormat="1" x14ac:dyDescent="0.2">
      <c r="A172" s="30" t="s">
        <v>200</v>
      </c>
      <c r="C172" s="30" t="s">
        <v>154</v>
      </c>
      <c r="D172" s="19">
        <v>0</v>
      </c>
      <c r="E172" s="30" t="s">
        <v>1</v>
      </c>
      <c r="F172" s="30" t="s">
        <v>14</v>
      </c>
      <c r="G172" s="39" t="s">
        <v>291</v>
      </c>
      <c r="H172" s="45"/>
      <c r="I172" s="30" t="s">
        <v>22</v>
      </c>
      <c r="J172" s="23">
        <v>3032550</v>
      </c>
      <c r="K172" s="24"/>
      <c r="L172" s="23"/>
      <c r="M172" s="24"/>
      <c r="N172" s="23">
        <v>3025555</v>
      </c>
      <c r="O172" s="24"/>
      <c r="P172" s="23">
        <v>0</v>
      </c>
      <c r="R172" s="20">
        <f>N172-J172</f>
        <v>-6995</v>
      </c>
      <c r="T172" s="20">
        <f>P172-L172</f>
        <v>0</v>
      </c>
    </row>
    <row r="173" spans="1:20" s="9" customFormat="1" x14ac:dyDescent="0.2">
      <c r="A173" s="7"/>
      <c r="B173" s="7"/>
      <c r="C173" s="7"/>
      <c r="D173" s="55"/>
      <c r="E173" s="7"/>
      <c r="F173" s="7"/>
      <c r="G173" s="7"/>
      <c r="H173" s="46"/>
      <c r="I173" s="7"/>
      <c r="J173" s="7"/>
      <c r="K173" s="7"/>
      <c r="L173" s="7"/>
      <c r="M173" s="5"/>
      <c r="N173" s="7"/>
      <c r="O173" s="7"/>
      <c r="P173" s="7"/>
    </row>
    <row r="174" spans="1:20" s="9" customFormat="1" x14ac:dyDescent="0.2">
      <c r="A174" s="7"/>
      <c r="B174" s="7"/>
      <c r="C174" s="7"/>
      <c r="D174" s="55"/>
      <c r="E174" s="7"/>
      <c r="F174" s="7"/>
      <c r="G174" s="7"/>
      <c r="H174" s="46"/>
      <c r="I174" s="7"/>
      <c r="J174" s="7"/>
      <c r="K174" s="7"/>
      <c r="L174" s="7"/>
      <c r="M174" s="5"/>
      <c r="N174" s="7"/>
      <c r="O174" s="7"/>
      <c r="P174" s="7"/>
    </row>
    <row r="175" spans="1:20" x14ac:dyDescent="0.2">
      <c r="A175" s="32" t="s">
        <v>161</v>
      </c>
      <c r="C175" s="32" t="s">
        <v>148</v>
      </c>
      <c r="D175" s="27" t="s">
        <v>86</v>
      </c>
      <c r="E175" s="32" t="s">
        <v>0</v>
      </c>
      <c r="F175" s="32" t="s">
        <v>293</v>
      </c>
      <c r="G175" s="32" t="s">
        <v>57</v>
      </c>
      <c r="H175" s="45">
        <v>1</v>
      </c>
      <c r="I175" s="32" t="s">
        <v>58</v>
      </c>
      <c r="J175" s="7">
        <v>4175301.08</v>
      </c>
      <c r="L175" s="7">
        <v>0</v>
      </c>
      <c r="N175" s="7">
        <v>4200979</v>
      </c>
      <c r="P175" s="7">
        <v>0</v>
      </c>
      <c r="R175" s="20">
        <f t="shared" ref="R175:R202" si="14">N175-J175</f>
        <v>25677.919999999925</v>
      </c>
      <c r="S175" s="9"/>
      <c r="T175" s="20">
        <f t="shared" ref="T175:T202" si="15">P175-L175</f>
        <v>0</v>
      </c>
    </row>
    <row r="176" spans="1:20" s="9" customFormat="1" x14ac:dyDescent="0.2">
      <c r="A176" s="5" t="s">
        <v>266</v>
      </c>
      <c r="C176" s="5" t="s">
        <v>313</v>
      </c>
      <c r="D176" s="27" t="s">
        <v>87</v>
      </c>
      <c r="E176" s="5" t="s">
        <v>0</v>
      </c>
      <c r="F176" s="5" t="s">
        <v>56</v>
      </c>
      <c r="G176" s="5" t="s">
        <v>57</v>
      </c>
      <c r="H176" s="45">
        <v>0.5</v>
      </c>
      <c r="I176" s="5" t="s">
        <v>58</v>
      </c>
      <c r="J176" s="7">
        <v>0</v>
      </c>
      <c r="K176" s="7"/>
      <c r="L176" s="7">
        <v>3186396</v>
      </c>
      <c r="M176" s="5"/>
      <c r="N176" s="7">
        <v>0</v>
      </c>
      <c r="O176" s="7"/>
      <c r="P176" s="7">
        <f>2029566+1092843</f>
        <v>3122409</v>
      </c>
      <c r="R176" s="20">
        <f t="shared" si="14"/>
        <v>0</v>
      </c>
      <c r="T176" s="20">
        <f t="shared" si="15"/>
        <v>-63987</v>
      </c>
    </row>
    <row r="177" spans="1:20" s="9" customFormat="1" x14ac:dyDescent="0.2">
      <c r="A177" s="20" t="s">
        <v>266</v>
      </c>
      <c r="B177" s="20"/>
      <c r="C177" s="20" t="s">
        <v>147</v>
      </c>
      <c r="D177" s="56" t="s">
        <v>96</v>
      </c>
      <c r="E177" s="20" t="s">
        <v>0</v>
      </c>
      <c r="F177" s="20" t="s">
        <v>56</v>
      </c>
      <c r="G177" s="20" t="s">
        <v>57</v>
      </c>
      <c r="H177" s="46">
        <v>1</v>
      </c>
      <c r="I177" s="20" t="s">
        <v>58</v>
      </c>
      <c r="J177" s="20">
        <v>320884</v>
      </c>
      <c r="K177" s="7"/>
      <c r="L177" s="20">
        <v>0</v>
      </c>
      <c r="M177" s="5"/>
      <c r="N177" s="20">
        <f>131540+70829</f>
        <v>202369</v>
      </c>
      <c r="O177" s="7"/>
      <c r="P177" s="20">
        <v>0</v>
      </c>
      <c r="R177" s="20">
        <f t="shared" si="14"/>
        <v>-118515</v>
      </c>
      <c r="T177" s="20">
        <f t="shared" si="15"/>
        <v>0</v>
      </c>
    </row>
    <row r="178" spans="1:20" x14ac:dyDescent="0.2">
      <c r="A178" s="5" t="s">
        <v>266</v>
      </c>
      <c r="B178" s="5"/>
      <c r="C178" s="5" t="s">
        <v>144</v>
      </c>
      <c r="D178" s="27" t="s">
        <v>99</v>
      </c>
      <c r="E178" s="5" t="s">
        <v>0</v>
      </c>
      <c r="F178" s="5" t="s">
        <v>56</v>
      </c>
      <c r="G178" s="5" t="s">
        <v>57</v>
      </c>
      <c r="H178" s="45">
        <v>1</v>
      </c>
      <c r="I178" s="5" t="s">
        <v>58</v>
      </c>
      <c r="J178" s="7">
        <v>0</v>
      </c>
      <c r="L178" s="7">
        <v>6051907.2800000003</v>
      </c>
      <c r="N178" s="7">
        <v>0</v>
      </c>
      <c r="P178" s="7">
        <f>3927592+2114857</f>
        <v>6042449</v>
      </c>
      <c r="R178" s="20">
        <f t="shared" si="14"/>
        <v>0</v>
      </c>
      <c r="T178" s="20">
        <f t="shared" si="15"/>
        <v>-9458.2800000002608</v>
      </c>
    </row>
    <row r="179" spans="1:20" s="9" customFormat="1" x14ac:dyDescent="0.2">
      <c r="A179" s="30" t="s">
        <v>264</v>
      </c>
      <c r="C179" s="30" t="s">
        <v>313</v>
      </c>
      <c r="D179" s="19" t="s">
        <v>87</v>
      </c>
      <c r="E179" s="30" t="s">
        <v>0</v>
      </c>
      <c r="F179" s="30" t="s">
        <v>169</v>
      </c>
      <c r="G179" s="30" t="s">
        <v>57</v>
      </c>
      <c r="H179" s="45">
        <v>0.5</v>
      </c>
      <c r="I179" s="30" t="s">
        <v>58</v>
      </c>
      <c r="J179" s="36">
        <v>0</v>
      </c>
      <c r="K179" s="7"/>
      <c r="L179" s="36">
        <v>234414</v>
      </c>
      <c r="M179" s="5"/>
      <c r="N179" s="36">
        <v>0</v>
      </c>
      <c r="O179" s="7"/>
      <c r="P179" s="36">
        <v>234414</v>
      </c>
      <c r="R179" s="20">
        <f t="shared" si="14"/>
        <v>0</v>
      </c>
      <c r="T179" s="20">
        <f t="shared" si="15"/>
        <v>0</v>
      </c>
    </row>
    <row r="180" spans="1:20" x14ac:dyDescent="0.2">
      <c r="A180" s="5" t="s">
        <v>265</v>
      </c>
      <c r="B180" s="5"/>
      <c r="C180" s="5" t="s">
        <v>148</v>
      </c>
      <c r="D180" s="27">
        <v>0</v>
      </c>
      <c r="E180" s="5" t="s">
        <v>0</v>
      </c>
      <c r="F180" s="5" t="s">
        <v>169</v>
      </c>
      <c r="G180" s="5" t="s">
        <v>57</v>
      </c>
      <c r="H180" s="45">
        <v>1</v>
      </c>
      <c r="I180" s="5" t="s">
        <v>58</v>
      </c>
      <c r="J180" s="7">
        <v>468827</v>
      </c>
      <c r="L180" s="7">
        <v>0</v>
      </c>
      <c r="N180" s="7">
        <v>468827</v>
      </c>
      <c r="P180" s="7">
        <v>0</v>
      </c>
      <c r="R180" s="20">
        <f t="shared" si="14"/>
        <v>0</v>
      </c>
      <c r="T180" s="20">
        <f t="shared" si="15"/>
        <v>0</v>
      </c>
    </row>
    <row r="181" spans="1:20" x14ac:dyDescent="0.2">
      <c r="A181" s="5" t="s">
        <v>178</v>
      </c>
      <c r="B181" s="5"/>
      <c r="C181" s="5" t="s">
        <v>144</v>
      </c>
      <c r="D181" s="27" t="s">
        <v>99</v>
      </c>
      <c r="E181" s="5" t="s">
        <v>0</v>
      </c>
      <c r="F181" s="5" t="s">
        <v>170</v>
      </c>
      <c r="G181" s="5" t="s">
        <v>57</v>
      </c>
      <c r="H181" s="45">
        <v>1</v>
      </c>
      <c r="I181" s="5" t="s">
        <v>58</v>
      </c>
      <c r="J181" s="7">
        <v>0</v>
      </c>
      <c r="L181" s="7">
        <v>21881103</v>
      </c>
      <c r="N181" s="7">
        <v>0</v>
      </c>
      <c r="P181" s="7">
        <v>22204557</v>
      </c>
      <c r="R181" s="20">
        <f t="shared" si="14"/>
        <v>0</v>
      </c>
      <c r="T181" s="20">
        <f t="shared" si="15"/>
        <v>323454</v>
      </c>
    </row>
    <row r="182" spans="1:20" x14ac:dyDescent="0.2">
      <c r="A182" s="20" t="s">
        <v>178</v>
      </c>
      <c r="B182" s="20"/>
      <c r="C182" s="20" t="s">
        <v>147</v>
      </c>
      <c r="D182" s="56" t="s">
        <v>96</v>
      </c>
      <c r="E182" s="20" t="s">
        <v>0</v>
      </c>
      <c r="F182" s="20" t="s">
        <v>56</v>
      </c>
      <c r="G182" s="20" t="s">
        <v>57</v>
      </c>
      <c r="H182" s="46">
        <v>1</v>
      </c>
      <c r="I182" s="20" t="s">
        <v>58</v>
      </c>
      <c r="J182" s="20">
        <v>4585008</v>
      </c>
      <c r="L182" s="20">
        <v>0</v>
      </c>
      <c r="N182" s="20">
        <v>4257756</v>
      </c>
      <c r="P182" s="20">
        <v>0</v>
      </c>
      <c r="R182" s="20">
        <f t="shared" si="14"/>
        <v>-327252</v>
      </c>
      <c r="T182" s="20">
        <f t="shared" si="15"/>
        <v>0</v>
      </c>
    </row>
    <row r="183" spans="1:20" x14ac:dyDescent="0.2">
      <c r="A183" s="5" t="s">
        <v>97</v>
      </c>
      <c r="B183" s="5"/>
      <c r="C183" s="5" t="s">
        <v>144</v>
      </c>
      <c r="D183" s="27" t="s">
        <v>99</v>
      </c>
      <c r="E183" s="5" t="s">
        <v>0</v>
      </c>
      <c r="F183" s="5" t="s">
        <v>56</v>
      </c>
      <c r="G183" s="5" t="s">
        <v>57</v>
      </c>
      <c r="H183" s="45">
        <v>1</v>
      </c>
      <c r="I183" s="5" t="s">
        <v>58</v>
      </c>
      <c r="J183" s="7">
        <v>0</v>
      </c>
      <c r="L183" s="7">
        <v>1694299</v>
      </c>
      <c r="N183" s="7">
        <v>0</v>
      </c>
      <c r="P183" s="7">
        <v>2118911</v>
      </c>
      <c r="R183" s="20">
        <f t="shared" si="14"/>
        <v>0</v>
      </c>
      <c r="T183" s="20">
        <f t="shared" si="15"/>
        <v>424612</v>
      </c>
    </row>
    <row r="184" spans="1:20" s="9" customFormat="1" x14ac:dyDescent="0.2">
      <c r="A184" s="20" t="s">
        <v>97</v>
      </c>
      <c r="B184" s="20"/>
      <c r="C184" s="20" t="s">
        <v>147</v>
      </c>
      <c r="D184" s="56" t="s">
        <v>96</v>
      </c>
      <c r="E184" s="20" t="s">
        <v>0</v>
      </c>
      <c r="F184" s="20" t="s">
        <v>56</v>
      </c>
      <c r="G184" s="20" t="s">
        <v>57</v>
      </c>
      <c r="H184" s="46">
        <v>1</v>
      </c>
      <c r="I184" s="20" t="s">
        <v>58</v>
      </c>
      <c r="J184" s="20">
        <v>421333</v>
      </c>
      <c r="K184" s="23"/>
      <c r="L184" s="20">
        <v>0</v>
      </c>
      <c r="M184" s="23"/>
      <c r="N184" s="20">
        <v>515383</v>
      </c>
      <c r="O184" s="23"/>
      <c r="P184" s="20">
        <v>0</v>
      </c>
      <c r="R184" s="20">
        <f t="shared" si="14"/>
        <v>94050</v>
      </c>
      <c r="T184" s="20">
        <f t="shared" si="15"/>
        <v>0</v>
      </c>
    </row>
    <row r="185" spans="1:20" x14ac:dyDescent="0.2">
      <c r="A185" s="5" t="s">
        <v>137</v>
      </c>
      <c r="B185" s="5"/>
      <c r="C185" s="5" t="s">
        <v>144</v>
      </c>
      <c r="D185" s="27" t="s">
        <v>99</v>
      </c>
      <c r="E185" s="5" t="s">
        <v>0</v>
      </c>
      <c r="F185" s="32" t="s">
        <v>293</v>
      </c>
      <c r="G185" s="5" t="s">
        <v>57</v>
      </c>
      <c r="H185" s="45">
        <v>1</v>
      </c>
      <c r="I185" s="5" t="s">
        <v>58</v>
      </c>
      <c r="J185" s="7">
        <v>0</v>
      </c>
      <c r="L185" s="7">
        <v>8597250</v>
      </c>
      <c r="M185" s="7"/>
      <c r="N185" s="7">
        <v>0</v>
      </c>
      <c r="P185" s="7">
        <v>8597250</v>
      </c>
      <c r="R185" s="20">
        <f t="shared" si="14"/>
        <v>0</v>
      </c>
      <c r="T185" s="20">
        <f t="shared" si="15"/>
        <v>0</v>
      </c>
    </row>
    <row r="186" spans="1:20" s="9" customFormat="1" x14ac:dyDescent="0.2">
      <c r="A186" s="5" t="s">
        <v>137</v>
      </c>
      <c r="C186" s="5" t="s">
        <v>313</v>
      </c>
      <c r="D186" s="27" t="s">
        <v>87</v>
      </c>
      <c r="E186" s="5" t="s">
        <v>0</v>
      </c>
      <c r="F186" s="32" t="s">
        <v>293</v>
      </c>
      <c r="G186" s="5" t="s">
        <v>57</v>
      </c>
      <c r="H186" s="45">
        <v>0.5</v>
      </c>
      <c r="I186" s="5" t="s">
        <v>58</v>
      </c>
      <c r="J186" s="7">
        <v>0</v>
      </c>
      <c r="K186" s="7"/>
      <c r="L186" s="7">
        <v>12895875</v>
      </c>
      <c r="M186" s="5"/>
      <c r="N186" s="7">
        <v>0</v>
      </c>
      <c r="O186" s="7"/>
      <c r="P186" s="7">
        <v>12895875</v>
      </c>
      <c r="R186" s="20">
        <f t="shared" si="14"/>
        <v>0</v>
      </c>
      <c r="T186" s="20">
        <f t="shared" si="15"/>
        <v>0</v>
      </c>
    </row>
    <row r="187" spans="1:20" s="9" customFormat="1" x14ac:dyDescent="0.2">
      <c r="A187" s="5" t="s">
        <v>122</v>
      </c>
      <c r="C187" s="5" t="s">
        <v>148</v>
      </c>
      <c r="D187" s="27">
        <v>0</v>
      </c>
      <c r="E187" s="5" t="s">
        <v>0</v>
      </c>
      <c r="F187" s="5" t="s">
        <v>169</v>
      </c>
      <c r="G187" s="5" t="s">
        <v>57</v>
      </c>
      <c r="H187" s="45">
        <v>1</v>
      </c>
      <c r="I187" s="5" t="s">
        <v>58</v>
      </c>
      <c r="J187" s="7">
        <v>164738161</v>
      </c>
      <c r="K187" s="7"/>
      <c r="L187" s="7">
        <v>0</v>
      </c>
      <c r="M187" s="7"/>
      <c r="N187" s="7">
        <v>171174473</v>
      </c>
      <c r="O187" s="7"/>
      <c r="P187" s="7">
        <v>0</v>
      </c>
      <c r="R187" s="20">
        <f t="shared" si="14"/>
        <v>6436312</v>
      </c>
      <c r="T187" s="20">
        <f t="shared" si="15"/>
        <v>0</v>
      </c>
    </row>
    <row r="188" spans="1:20" x14ac:dyDescent="0.2">
      <c r="A188" s="5" t="s">
        <v>101</v>
      </c>
      <c r="B188" s="5"/>
      <c r="C188" s="5" t="s">
        <v>144</v>
      </c>
      <c r="D188" s="27" t="s">
        <v>99</v>
      </c>
      <c r="E188" s="5" t="s">
        <v>0</v>
      </c>
      <c r="F188" s="5" t="s">
        <v>60</v>
      </c>
      <c r="G188" s="5" t="s">
        <v>57</v>
      </c>
      <c r="H188" s="45">
        <v>1</v>
      </c>
      <c r="I188" s="5" t="s">
        <v>58</v>
      </c>
      <c r="J188" s="7">
        <v>0</v>
      </c>
      <c r="L188" s="7">
        <v>130046705</v>
      </c>
      <c r="N188" s="7">
        <v>0</v>
      </c>
      <c r="P188" s="7">
        <v>123438430</v>
      </c>
      <c r="R188" s="20">
        <f t="shared" si="14"/>
        <v>0</v>
      </c>
      <c r="T188" s="20">
        <f t="shared" si="15"/>
        <v>-6608275</v>
      </c>
    </row>
    <row r="189" spans="1:20" s="9" customFormat="1" x14ac:dyDescent="0.2">
      <c r="A189" s="5" t="s">
        <v>88</v>
      </c>
      <c r="C189" s="5" t="s">
        <v>148</v>
      </c>
      <c r="D189" s="27" t="s">
        <v>86</v>
      </c>
      <c r="E189" s="5" t="s">
        <v>0</v>
      </c>
      <c r="F189" s="5" t="s">
        <v>60</v>
      </c>
      <c r="G189" s="5" t="s">
        <v>57</v>
      </c>
      <c r="H189" s="45">
        <v>1</v>
      </c>
      <c r="I189" s="5" t="s">
        <v>58</v>
      </c>
      <c r="J189" s="7">
        <v>363301827</v>
      </c>
      <c r="K189" s="7"/>
      <c r="L189" s="7">
        <v>0</v>
      </c>
      <c r="M189" s="5"/>
      <c r="N189" s="7">
        <v>363301827</v>
      </c>
      <c r="O189" s="7"/>
      <c r="P189" s="7">
        <v>0</v>
      </c>
      <c r="R189" s="20">
        <f t="shared" si="14"/>
        <v>0</v>
      </c>
      <c r="T189" s="20">
        <f t="shared" si="15"/>
        <v>0</v>
      </c>
    </row>
    <row r="190" spans="1:20" x14ac:dyDescent="0.2">
      <c r="A190" s="5" t="s">
        <v>103</v>
      </c>
      <c r="B190" s="5"/>
      <c r="C190" s="5" t="s">
        <v>144</v>
      </c>
      <c r="D190" s="27" t="s">
        <v>99</v>
      </c>
      <c r="E190" s="5" t="s">
        <v>0</v>
      </c>
      <c r="F190" s="5" t="s">
        <v>60</v>
      </c>
      <c r="G190" s="5" t="s">
        <v>57</v>
      </c>
      <c r="H190" s="45">
        <v>1</v>
      </c>
      <c r="I190" s="5" t="s">
        <v>58</v>
      </c>
      <c r="J190" s="7">
        <v>0</v>
      </c>
      <c r="K190" s="60"/>
      <c r="L190" s="7">
        <v>24529462</v>
      </c>
      <c r="M190" s="28"/>
      <c r="N190" s="7">
        <v>0</v>
      </c>
      <c r="O190" s="60"/>
      <c r="P190" s="7">
        <v>24529462</v>
      </c>
      <c r="R190" s="20">
        <f t="shared" si="14"/>
        <v>0</v>
      </c>
      <c r="T190" s="20">
        <f t="shared" si="15"/>
        <v>0</v>
      </c>
    </row>
    <row r="191" spans="1:20" x14ac:dyDescent="0.2">
      <c r="A191" s="32" t="s">
        <v>227</v>
      </c>
      <c r="C191" s="38" t="s">
        <v>314</v>
      </c>
      <c r="D191" s="27" t="s">
        <v>272</v>
      </c>
      <c r="E191" s="32" t="s">
        <v>0</v>
      </c>
      <c r="F191" s="32" t="s">
        <v>56</v>
      </c>
      <c r="G191" s="32" t="s">
        <v>57</v>
      </c>
      <c r="H191" s="45">
        <v>0</v>
      </c>
      <c r="I191" s="32" t="s">
        <v>58</v>
      </c>
      <c r="J191" s="7">
        <v>0</v>
      </c>
      <c r="L191" s="7">
        <v>30270219</v>
      </c>
      <c r="N191" s="7">
        <v>0</v>
      </c>
      <c r="P191" s="7">
        <v>30270219</v>
      </c>
      <c r="R191" s="20">
        <f t="shared" si="14"/>
        <v>0</v>
      </c>
      <c r="T191" s="20">
        <f t="shared" si="15"/>
        <v>0</v>
      </c>
    </row>
    <row r="192" spans="1:20" s="9" customFormat="1" x14ac:dyDescent="0.2">
      <c r="A192" s="38" t="s">
        <v>205</v>
      </c>
      <c r="C192" s="5" t="s">
        <v>148</v>
      </c>
      <c r="D192" s="54" t="s">
        <v>257</v>
      </c>
      <c r="E192" s="5" t="s">
        <v>0</v>
      </c>
      <c r="F192" s="5" t="s">
        <v>56</v>
      </c>
      <c r="G192" s="5" t="s">
        <v>57</v>
      </c>
      <c r="H192" s="45">
        <v>1</v>
      </c>
      <c r="I192" s="5" t="s">
        <v>58</v>
      </c>
      <c r="J192" s="7">
        <v>4254500</v>
      </c>
      <c r="K192" s="7"/>
      <c r="L192" s="7"/>
      <c r="M192" s="5"/>
      <c r="N192" s="7">
        <v>4254500</v>
      </c>
      <c r="O192" s="7"/>
      <c r="P192" s="7"/>
      <c r="R192" s="20">
        <f t="shared" si="14"/>
        <v>0</v>
      </c>
      <c r="T192" s="20">
        <f t="shared" si="15"/>
        <v>0</v>
      </c>
    </row>
    <row r="193" spans="1:20" x14ac:dyDescent="0.2">
      <c r="A193" s="5" t="s">
        <v>179</v>
      </c>
      <c r="B193" s="5"/>
      <c r="C193" s="32" t="s">
        <v>148</v>
      </c>
      <c r="D193" s="27">
        <v>0</v>
      </c>
      <c r="E193" s="32" t="s">
        <v>0</v>
      </c>
      <c r="F193" s="32" t="s">
        <v>169</v>
      </c>
      <c r="G193" s="32" t="s">
        <v>57</v>
      </c>
      <c r="H193" s="45">
        <v>1</v>
      </c>
      <c r="I193" s="32" t="s">
        <v>58</v>
      </c>
      <c r="J193" s="7">
        <v>568632</v>
      </c>
      <c r="L193" s="7">
        <v>0</v>
      </c>
      <c r="N193" s="7">
        <v>568632</v>
      </c>
      <c r="P193" s="7">
        <v>0</v>
      </c>
      <c r="R193" s="20">
        <f t="shared" si="14"/>
        <v>0</v>
      </c>
      <c r="T193" s="20">
        <f t="shared" si="15"/>
        <v>0</v>
      </c>
    </row>
    <row r="194" spans="1:20" x14ac:dyDescent="0.2">
      <c r="A194" s="32" t="s">
        <v>189</v>
      </c>
      <c r="B194" s="32"/>
      <c r="C194" s="32" t="s">
        <v>148</v>
      </c>
      <c r="D194" s="27">
        <v>0</v>
      </c>
      <c r="E194" s="32" t="s">
        <v>0</v>
      </c>
      <c r="F194" s="32" t="s">
        <v>169</v>
      </c>
      <c r="G194" s="32" t="s">
        <v>57</v>
      </c>
      <c r="H194" s="45">
        <v>1</v>
      </c>
      <c r="I194" s="32" t="s">
        <v>58</v>
      </c>
      <c r="J194" s="7">
        <v>350000</v>
      </c>
      <c r="L194" s="7">
        <v>0</v>
      </c>
      <c r="N194" s="7">
        <v>350000</v>
      </c>
      <c r="P194" s="7">
        <v>0</v>
      </c>
      <c r="R194" s="20">
        <f t="shared" si="14"/>
        <v>0</v>
      </c>
      <c r="T194" s="20">
        <f t="shared" si="15"/>
        <v>0</v>
      </c>
    </row>
    <row r="195" spans="1:20" x14ac:dyDescent="0.2">
      <c r="A195" s="32" t="s">
        <v>98</v>
      </c>
      <c r="C195" s="32" t="s">
        <v>313</v>
      </c>
      <c r="D195" s="27" t="s">
        <v>87</v>
      </c>
      <c r="E195" s="32" t="s">
        <v>0</v>
      </c>
      <c r="F195" s="32" t="s">
        <v>56</v>
      </c>
      <c r="G195" s="32" t="s">
        <v>57</v>
      </c>
      <c r="H195" s="45">
        <v>0.5</v>
      </c>
      <c r="I195" s="32" t="s">
        <v>58</v>
      </c>
      <c r="J195" s="7">
        <v>0</v>
      </c>
      <c r="L195" s="7">
        <v>7273009</v>
      </c>
      <c r="M195" s="7"/>
      <c r="N195" s="7">
        <v>0</v>
      </c>
      <c r="P195" s="7">
        <v>7260656</v>
      </c>
      <c r="R195" s="20">
        <f t="shared" si="14"/>
        <v>0</v>
      </c>
      <c r="T195" s="20">
        <f t="shared" si="15"/>
        <v>-12353</v>
      </c>
    </row>
    <row r="196" spans="1:20" x14ac:dyDescent="0.2">
      <c r="A196" s="5" t="s">
        <v>98</v>
      </c>
      <c r="B196" s="5"/>
      <c r="C196" s="5" t="s">
        <v>144</v>
      </c>
      <c r="D196" s="27" t="s">
        <v>99</v>
      </c>
      <c r="E196" s="5" t="s">
        <v>0</v>
      </c>
      <c r="F196" s="5" t="s">
        <v>56</v>
      </c>
      <c r="G196" s="5" t="s">
        <v>57</v>
      </c>
      <c r="H196" s="45">
        <v>1</v>
      </c>
      <c r="I196" s="5" t="s">
        <v>58</v>
      </c>
      <c r="J196" s="7">
        <v>0</v>
      </c>
      <c r="K196" s="23"/>
      <c r="L196" s="7">
        <v>4639276</v>
      </c>
      <c r="M196" s="19"/>
      <c r="N196" s="7">
        <v>0</v>
      </c>
      <c r="O196" s="23"/>
      <c r="P196" s="7">
        <v>4639179</v>
      </c>
      <c r="R196" s="20">
        <f t="shared" si="14"/>
        <v>0</v>
      </c>
      <c r="T196" s="20">
        <f t="shared" si="15"/>
        <v>-97</v>
      </c>
    </row>
    <row r="197" spans="1:20" x14ac:dyDescent="0.2">
      <c r="A197" s="20" t="s">
        <v>98</v>
      </c>
      <c r="B197" s="20"/>
      <c r="C197" s="20" t="s">
        <v>147</v>
      </c>
      <c r="D197" s="56" t="s">
        <v>96</v>
      </c>
      <c r="E197" s="20" t="s">
        <v>0</v>
      </c>
      <c r="F197" s="20" t="s">
        <v>56</v>
      </c>
      <c r="G197" s="20" t="s">
        <v>57</v>
      </c>
      <c r="H197" s="46">
        <v>1</v>
      </c>
      <c r="I197" s="20" t="s">
        <v>58</v>
      </c>
      <c r="J197" s="20">
        <v>209397</v>
      </c>
      <c r="L197" s="20">
        <v>0</v>
      </c>
      <c r="N197" s="20">
        <v>201259</v>
      </c>
      <c r="P197" s="20">
        <v>0</v>
      </c>
      <c r="R197" s="20">
        <f t="shared" si="14"/>
        <v>-8138</v>
      </c>
      <c r="T197" s="20">
        <f t="shared" si="15"/>
        <v>0</v>
      </c>
    </row>
    <row r="198" spans="1:20" x14ac:dyDescent="0.2">
      <c r="A198" s="32" t="s">
        <v>139</v>
      </c>
      <c r="C198" s="32" t="s">
        <v>313</v>
      </c>
      <c r="D198" s="27" t="s">
        <v>87</v>
      </c>
      <c r="E198" s="32" t="s">
        <v>0</v>
      </c>
      <c r="F198" s="32" t="s">
        <v>293</v>
      </c>
      <c r="G198" s="32" t="s">
        <v>57</v>
      </c>
      <c r="H198" s="45">
        <v>0.5</v>
      </c>
      <c r="I198" s="32" t="s">
        <v>58</v>
      </c>
      <c r="J198" s="7">
        <v>0</v>
      </c>
      <c r="L198" s="7">
        <v>5700750</v>
      </c>
      <c r="M198" s="7"/>
      <c r="N198" s="7">
        <v>0</v>
      </c>
      <c r="P198" s="7">
        <v>5700750</v>
      </c>
      <c r="R198" s="20">
        <f t="shared" si="14"/>
        <v>0</v>
      </c>
      <c r="T198" s="20">
        <f t="shared" si="15"/>
        <v>0</v>
      </c>
    </row>
    <row r="199" spans="1:20" x14ac:dyDescent="0.2">
      <c r="A199" s="5" t="s">
        <v>139</v>
      </c>
      <c r="B199" s="5"/>
      <c r="C199" s="5" t="s">
        <v>144</v>
      </c>
      <c r="D199" s="27" t="s">
        <v>99</v>
      </c>
      <c r="E199" s="5" t="s">
        <v>0</v>
      </c>
      <c r="F199" s="32" t="s">
        <v>293</v>
      </c>
      <c r="G199" s="5" t="s">
        <v>57</v>
      </c>
      <c r="H199" s="45">
        <v>1</v>
      </c>
      <c r="I199" s="5" t="s">
        <v>58</v>
      </c>
      <c r="J199" s="7">
        <v>0</v>
      </c>
      <c r="L199" s="7">
        <v>3800500</v>
      </c>
      <c r="M199" s="7"/>
      <c r="N199" s="7">
        <v>0</v>
      </c>
      <c r="P199" s="7">
        <v>3800500</v>
      </c>
      <c r="R199" s="20">
        <f t="shared" si="14"/>
        <v>0</v>
      </c>
      <c r="T199" s="20">
        <f t="shared" si="15"/>
        <v>0</v>
      </c>
    </row>
    <row r="200" spans="1:20" x14ac:dyDescent="0.2">
      <c r="A200" s="5" t="s">
        <v>177</v>
      </c>
      <c r="C200" s="5" t="s">
        <v>313</v>
      </c>
      <c r="D200" s="27" t="s">
        <v>87</v>
      </c>
      <c r="E200" s="5" t="s">
        <v>0</v>
      </c>
      <c r="F200" s="5" t="s">
        <v>56</v>
      </c>
      <c r="G200" s="5" t="s">
        <v>57</v>
      </c>
      <c r="H200" s="45">
        <v>0.5</v>
      </c>
      <c r="I200" s="5" t="s">
        <v>58</v>
      </c>
      <c r="J200" s="7">
        <v>0</v>
      </c>
      <c r="L200" s="7">
        <v>600268</v>
      </c>
      <c r="M200" s="7"/>
      <c r="N200" s="7">
        <v>0</v>
      </c>
      <c r="P200" s="7">
        <v>387568</v>
      </c>
      <c r="R200" s="20">
        <f t="shared" si="14"/>
        <v>0</v>
      </c>
      <c r="T200" s="20">
        <f t="shared" si="15"/>
        <v>-212700</v>
      </c>
    </row>
    <row r="201" spans="1:20" s="9" customFormat="1" x14ac:dyDescent="0.2">
      <c r="A201" s="5" t="s">
        <v>65</v>
      </c>
      <c r="B201" s="5"/>
      <c r="C201" s="5" t="s">
        <v>148</v>
      </c>
      <c r="D201" s="27">
        <v>0</v>
      </c>
      <c r="E201" s="5" t="s">
        <v>0</v>
      </c>
      <c r="F201" s="5" t="s">
        <v>56</v>
      </c>
      <c r="G201" s="5" t="s">
        <v>57</v>
      </c>
      <c r="H201" s="45">
        <v>1</v>
      </c>
      <c r="I201" s="5" t="s">
        <v>58</v>
      </c>
      <c r="J201" s="7">
        <v>5003984</v>
      </c>
      <c r="K201" s="7"/>
      <c r="L201" s="7">
        <v>0</v>
      </c>
      <c r="M201" s="5"/>
      <c r="N201" s="7">
        <v>2313000</v>
      </c>
      <c r="O201" s="7"/>
      <c r="P201" s="7">
        <v>0</v>
      </c>
      <c r="R201" s="20">
        <f t="shared" si="14"/>
        <v>-2690984</v>
      </c>
      <c r="T201" s="20">
        <f t="shared" si="15"/>
        <v>0</v>
      </c>
    </row>
    <row r="202" spans="1:20" x14ac:dyDescent="0.2">
      <c r="A202" s="32" t="s">
        <v>65</v>
      </c>
      <c r="C202" s="32" t="s">
        <v>313</v>
      </c>
      <c r="D202" s="27" t="s">
        <v>87</v>
      </c>
      <c r="E202" s="32" t="s">
        <v>0</v>
      </c>
      <c r="F202" s="32" t="s">
        <v>56</v>
      </c>
      <c r="G202" s="32" t="s">
        <v>57</v>
      </c>
      <c r="H202" s="45">
        <v>0.5</v>
      </c>
      <c r="I202" s="32" t="s">
        <v>58</v>
      </c>
      <c r="J202" s="62">
        <v>0</v>
      </c>
      <c r="L202" s="62">
        <v>2501992</v>
      </c>
      <c r="N202" s="62">
        <v>0</v>
      </c>
      <c r="P202" s="62">
        <v>1156500</v>
      </c>
      <c r="R202" s="62">
        <f t="shared" si="14"/>
        <v>0</v>
      </c>
      <c r="S202" s="7"/>
      <c r="T202" s="62">
        <f t="shared" si="15"/>
        <v>-1345492</v>
      </c>
    </row>
    <row r="203" spans="1:20" x14ac:dyDescent="0.2">
      <c r="A203" s="32"/>
      <c r="C203" s="32"/>
      <c r="D203" s="27"/>
      <c r="E203" s="32"/>
      <c r="F203" s="32"/>
      <c r="G203" s="32"/>
      <c r="H203" s="45"/>
      <c r="I203" s="32"/>
      <c r="J203" s="7">
        <f>SUM(J175:J202)</f>
        <v>548397854.08000004</v>
      </c>
      <c r="L203" s="7">
        <f>SUM(L175:L202)</f>
        <v>263903425.28</v>
      </c>
      <c r="M203" s="7"/>
      <c r="N203" s="7">
        <f>SUM(N175:N202)</f>
        <v>551809005</v>
      </c>
      <c r="P203" s="7">
        <f>SUM(P175:P202)</f>
        <v>256399129</v>
      </c>
      <c r="R203" s="7">
        <f>SUM(R175:R202)</f>
        <v>3411150.92</v>
      </c>
      <c r="S203" s="7"/>
      <c r="T203" s="7">
        <f>SUM(T175:T202)</f>
        <v>-7504296.2800000003</v>
      </c>
    </row>
    <row r="204" spans="1:20" x14ac:dyDescent="0.2">
      <c r="A204" s="32"/>
      <c r="C204" s="32"/>
      <c r="D204" s="27"/>
      <c r="E204" s="32"/>
      <c r="F204" s="32"/>
      <c r="G204" s="32"/>
      <c r="H204" s="41"/>
      <c r="I204" s="32"/>
      <c r="M204" s="7"/>
      <c r="R204" s="63"/>
    </row>
    <row r="205" spans="1:20" x14ac:dyDescent="0.2">
      <c r="A205" s="32"/>
      <c r="C205" s="32"/>
      <c r="D205" s="27"/>
      <c r="E205" s="32"/>
      <c r="F205" s="32"/>
      <c r="G205" s="32"/>
      <c r="H205" s="41"/>
      <c r="I205" s="32"/>
      <c r="M205" s="7"/>
    </row>
    <row r="206" spans="1:20" x14ac:dyDescent="0.2">
      <c r="A206" s="34" t="s">
        <v>196</v>
      </c>
      <c r="C206" s="34" t="s">
        <v>157</v>
      </c>
      <c r="D206" s="23">
        <v>0</v>
      </c>
      <c r="E206" s="32" t="s">
        <v>0</v>
      </c>
      <c r="F206" s="34" t="s">
        <v>47</v>
      </c>
      <c r="G206" s="34" t="s">
        <v>194</v>
      </c>
      <c r="H206" s="44"/>
      <c r="I206" s="34" t="s">
        <v>46</v>
      </c>
      <c r="J206" s="23">
        <v>30450587</v>
      </c>
      <c r="L206" s="23"/>
      <c r="N206" s="23">
        <v>27561494</v>
      </c>
      <c r="P206" s="23">
        <v>0</v>
      </c>
      <c r="R206" s="20">
        <f>N206-J206</f>
        <v>-2889093</v>
      </c>
      <c r="S206" s="9"/>
      <c r="T206" s="20">
        <f>P206-L206</f>
        <v>0</v>
      </c>
    </row>
    <row r="207" spans="1:20" x14ac:dyDescent="0.2">
      <c r="A207" s="32" t="s">
        <v>230</v>
      </c>
      <c r="C207" s="32" t="s">
        <v>152</v>
      </c>
      <c r="D207" s="27">
        <v>0</v>
      </c>
      <c r="E207" s="32" t="s">
        <v>0</v>
      </c>
      <c r="F207" s="32" t="s">
        <v>14</v>
      </c>
      <c r="G207" s="32" t="s">
        <v>194</v>
      </c>
      <c r="H207" s="45"/>
      <c r="I207" s="32" t="s">
        <v>46</v>
      </c>
      <c r="J207" s="62">
        <v>27238671</v>
      </c>
      <c r="L207" s="62"/>
      <c r="N207" s="62">
        <v>27238671</v>
      </c>
      <c r="P207" s="62">
        <v>0</v>
      </c>
      <c r="R207" s="62">
        <f>N207-J207</f>
        <v>0</v>
      </c>
      <c r="S207" s="7"/>
      <c r="T207" s="62">
        <f>P207-L207</f>
        <v>0</v>
      </c>
    </row>
    <row r="208" spans="1:20" x14ac:dyDescent="0.2">
      <c r="A208" s="7"/>
      <c r="B208" s="7"/>
      <c r="C208" s="7"/>
      <c r="D208" s="55"/>
      <c r="E208" s="7"/>
      <c r="F208" s="7"/>
      <c r="G208" s="7"/>
      <c r="H208" s="42"/>
      <c r="I208" s="7"/>
      <c r="J208" s="7">
        <f>SUM(J206:J207)</f>
        <v>57689258</v>
      </c>
      <c r="L208" s="7">
        <f>SUM(L206:L207)</f>
        <v>0</v>
      </c>
      <c r="M208" s="7"/>
      <c r="N208" s="7">
        <f>SUM(N206:N207)</f>
        <v>54800165</v>
      </c>
      <c r="P208" s="7">
        <f>SUM(P206:P207)</f>
        <v>0</v>
      </c>
      <c r="R208" s="7">
        <f>SUM(R206:R207)</f>
        <v>-2889093</v>
      </c>
      <c r="S208" s="7"/>
      <c r="T208" s="7">
        <f>SUM(T206:T207)</f>
        <v>0</v>
      </c>
    </row>
    <row r="209" spans="1:20" x14ac:dyDescent="0.2">
      <c r="A209" s="7"/>
      <c r="B209" s="7"/>
      <c r="C209" s="7"/>
      <c r="D209" s="55"/>
      <c r="E209" s="7"/>
      <c r="F209" s="7"/>
      <c r="G209" s="7"/>
      <c r="H209" s="42"/>
      <c r="I209" s="7"/>
      <c r="M209" s="7"/>
    </row>
    <row r="210" spans="1:20" x14ac:dyDescent="0.2">
      <c r="A210" s="32" t="s">
        <v>233</v>
      </c>
      <c r="C210" s="7" t="s">
        <v>141</v>
      </c>
      <c r="D210" s="27">
        <v>0</v>
      </c>
      <c r="E210" s="32" t="s">
        <v>0</v>
      </c>
      <c r="F210" s="32" t="s">
        <v>79</v>
      </c>
      <c r="G210" s="32">
        <v>0</v>
      </c>
      <c r="H210" s="45"/>
      <c r="I210" s="32" t="s">
        <v>33</v>
      </c>
      <c r="J210" s="7">
        <v>616000</v>
      </c>
      <c r="N210" s="7">
        <v>616000</v>
      </c>
      <c r="P210" s="7">
        <v>0</v>
      </c>
      <c r="R210" s="20">
        <f>N210-J210</f>
        <v>0</v>
      </c>
      <c r="S210" s="9"/>
      <c r="T210" s="20">
        <f>P210-L210</f>
        <v>0</v>
      </c>
    </row>
    <row r="211" spans="1:20" x14ac:dyDescent="0.2">
      <c r="A211" s="38" t="s">
        <v>228</v>
      </c>
      <c r="C211" s="7" t="s">
        <v>141</v>
      </c>
      <c r="D211" s="27"/>
      <c r="E211" s="5"/>
      <c r="F211" s="5"/>
      <c r="G211" s="32">
        <v>0</v>
      </c>
      <c r="H211" s="43"/>
      <c r="I211" s="5"/>
      <c r="J211" s="7">
        <v>197926227</v>
      </c>
      <c r="N211" s="7">
        <v>197809340</v>
      </c>
      <c r="R211" s="20">
        <f t="shared" ref="R211:R216" si="16">N211-J211</f>
        <v>-116887</v>
      </c>
      <c r="S211" s="9"/>
      <c r="T211" s="20">
        <f t="shared" ref="T211:T216" si="17">P211-L211</f>
        <v>0</v>
      </c>
    </row>
    <row r="212" spans="1:20" x14ac:dyDescent="0.2">
      <c r="A212" s="7" t="s">
        <v>235</v>
      </c>
      <c r="B212" s="7"/>
      <c r="C212" s="7" t="s">
        <v>141</v>
      </c>
      <c r="D212" s="55">
        <v>0</v>
      </c>
      <c r="E212" s="7">
        <v>0</v>
      </c>
      <c r="F212" s="7">
        <v>0</v>
      </c>
      <c r="G212" s="7">
        <v>0</v>
      </c>
      <c r="H212" s="46"/>
      <c r="I212" s="7">
        <v>0</v>
      </c>
      <c r="J212" s="7">
        <v>500000</v>
      </c>
      <c r="N212" s="7">
        <v>1000000</v>
      </c>
      <c r="P212" s="7">
        <v>0</v>
      </c>
      <c r="R212" s="20">
        <f t="shared" si="16"/>
        <v>500000</v>
      </c>
      <c r="S212" s="9"/>
      <c r="T212" s="20">
        <f t="shared" si="17"/>
        <v>0</v>
      </c>
    </row>
    <row r="213" spans="1:20" x14ac:dyDescent="0.2">
      <c r="A213" s="38"/>
      <c r="C213" s="5"/>
      <c r="D213" s="27"/>
      <c r="E213" s="5"/>
      <c r="F213" s="5"/>
      <c r="G213" s="5"/>
      <c r="H213" s="43"/>
      <c r="I213" s="5"/>
      <c r="R213" s="20">
        <f t="shared" si="16"/>
        <v>0</v>
      </c>
      <c r="S213" s="9"/>
      <c r="T213" s="20">
        <f t="shared" si="17"/>
        <v>0</v>
      </c>
    </row>
    <row r="214" spans="1:20" x14ac:dyDescent="0.2">
      <c r="B214" s="10" t="s">
        <v>278</v>
      </c>
      <c r="J214" s="57">
        <f>+J203+J168+J154+J35+J150+J144+J116+J90+J80+J67+J60+J49+J47+J37+J33+J27+J137+J208+SUM(J172:J172)+J170+SUM(J211:J212)+J210+J161</f>
        <v>2862525843.5799999</v>
      </c>
      <c r="K214" s="29"/>
      <c r="L214" s="57">
        <f>+L203+L168+L154+L35+L150+L144+L116+L90+L80+L67+L60+L49+L47+L37+L33+L27+L137+L208+SUM(L172:L172)+L170+SUM(L211:L212)+L210+L161</f>
        <v>1475137434.28</v>
      </c>
      <c r="M214" s="29"/>
      <c r="N214" s="57">
        <f>+N203+N168+N154+N35+N150+N144+N116+N90+N80+N67+N60+N49+N47+N37+N33+N27+N137+N208+SUM(N172:N172)+N170+SUM(N210:N212)+N161</f>
        <v>2946724255.9700003</v>
      </c>
      <c r="O214" s="29"/>
      <c r="P214" s="57">
        <f>+P203+P168+P154+P35+P150+P144+P116+P90+P80+P67+P60+P49+P47+P37+P33+P27+P137+P208+SUM(P172:P172)+P170+SUM(P211:P212)+P210+P161</f>
        <v>1565258511</v>
      </c>
      <c r="R214" s="57">
        <f>+R203+R168+R154+R35+R150+R144+R116+R90+R80+R67+R60+R49+R47+R37+R33+R27+R137+R208+SUM(R172:R172)+R170+SUM(R210:R212)+R161</f>
        <v>84198412.390000001</v>
      </c>
      <c r="S214" s="9"/>
      <c r="T214" s="57">
        <f>+T203+T168+T154+T35+T150+T144+T116+T90+T80+T67+T60+T49+T47+T37+T33+T27+T137+T208+SUM(T172:T172)+T170+SUM(T211:T212)+T210+T161</f>
        <v>90121076.719999999</v>
      </c>
    </row>
    <row r="216" spans="1:20" s="9" customFormat="1" x14ac:dyDescent="0.2">
      <c r="A216" s="30" t="s">
        <v>240</v>
      </c>
      <c r="C216" s="30" t="s">
        <v>141</v>
      </c>
      <c r="D216" s="19">
        <v>0</v>
      </c>
      <c r="E216" s="30" t="s">
        <v>1</v>
      </c>
      <c r="F216" s="30" t="s">
        <v>11</v>
      </c>
      <c r="G216" s="30" t="s">
        <v>8</v>
      </c>
      <c r="H216" s="45"/>
      <c r="I216" s="7" t="s">
        <v>277</v>
      </c>
      <c r="J216" s="36"/>
      <c r="K216" s="7"/>
      <c r="L216" s="36"/>
      <c r="M216" s="5"/>
      <c r="N216" s="36">
        <v>11000000</v>
      </c>
      <c r="O216" s="7"/>
      <c r="P216" s="36">
        <v>0</v>
      </c>
      <c r="R216" s="20">
        <f t="shared" si="16"/>
        <v>11000000</v>
      </c>
      <c r="T216" s="20">
        <f t="shared" si="17"/>
        <v>0</v>
      </c>
    </row>
    <row r="217" spans="1:20" x14ac:dyDescent="0.2">
      <c r="A217" s="40" t="s">
        <v>248</v>
      </c>
      <c r="B217" s="7"/>
      <c r="C217" s="7" t="s">
        <v>149</v>
      </c>
      <c r="D217" s="55">
        <v>0</v>
      </c>
      <c r="E217" s="7" t="s">
        <v>0</v>
      </c>
      <c r="F217" s="7" t="s">
        <v>7</v>
      </c>
      <c r="G217" s="7" t="s">
        <v>8</v>
      </c>
      <c r="H217" s="46"/>
      <c r="I217" s="7" t="s">
        <v>277</v>
      </c>
      <c r="J217" s="7">
        <f>246461600+1833280+13122000+3465627</f>
        <v>264882507</v>
      </c>
      <c r="M217" s="7"/>
      <c r="N217" s="7">
        <v>261129677</v>
      </c>
      <c r="P217" s="7">
        <v>0</v>
      </c>
      <c r="R217" s="20">
        <f t="shared" ref="R217:R222" si="18">N217-J217</f>
        <v>-3752830</v>
      </c>
      <c r="S217" s="9"/>
      <c r="T217" s="20">
        <f t="shared" ref="T217:T222" si="19">P217-L217</f>
        <v>0</v>
      </c>
    </row>
    <row r="218" spans="1:20" x14ac:dyDescent="0.2">
      <c r="A218" s="7" t="s">
        <v>243</v>
      </c>
      <c r="B218" s="7"/>
      <c r="C218" s="7" t="s">
        <v>149</v>
      </c>
      <c r="D218" s="55">
        <v>0</v>
      </c>
      <c r="E218" s="7" t="s">
        <v>0</v>
      </c>
      <c r="F218" s="7" t="s">
        <v>7</v>
      </c>
      <c r="G218" s="7" t="s">
        <v>8</v>
      </c>
      <c r="H218" s="46"/>
      <c r="I218" s="7" t="s">
        <v>277</v>
      </c>
      <c r="J218" s="7">
        <v>4444200</v>
      </c>
      <c r="M218" s="7"/>
      <c r="N218" s="7">
        <v>4478486</v>
      </c>
      <c r="P218" s="7">
        <v>0</v>
      </c>
      <c r="R218" s="20">
        <f t="shared" si="18"/>
        <v>34286</v>
      </c>
      <c r="S218" s="9"/>
      <c r="T218" s="20">
        <f t="shared" si="19"/>
        <v>0</v>
      </c>
    </row>
    <row r="219" spans="1:20" x14ac:dyDescent="0.2">
      <c r="A219" s="7" t="s">
        <v>245</v>
      </c>
      <c r="B219" s="7"/>
      <c r="C219" s="7" t="s">
        <v>141</v>
      </c>
      <c r="D219" s="55">
        <v>0</v>
      </c>
      <c r="E219" s="7" t="s">
        <v>1</v>
      </c>
      <c r="F219" s="7" t="s">
        <v>11</v>
      </c>
      <c r="G219" s="7" t="s">
        <v>8</v>
      </c>
      <c r="H219" s="46"/>
      <c r="I219" s="7" t="s">
        <v>277</v>
      </c>
      <c r="J219" s="7">
        <v>1115115</v>
      </c>
      <c r="K219" s="23"/>
      <c r="M219" s="19"/>
      <c r="N219" s="7">
        <v>-10000000</v>
      </c>
      <c r="O219" s="23"/>
      <c r="P219" s="7">
        <v>0</v>
      </c>
      <c r="R219" s="20">
        <f t="shared" si="18"/>
        <v>-11115115</v>
      </c>
      <c r="S219" s="9"/>
      <c r="T219" s="20">
        <f t="shared" si="19"/>
        <v>0</v>
      </c>
    </row>
    <row r="220" spans="1:20" s="9" customFormat="1" x14ac:dyDescent="0.2">
      <c r="A220" s="51" t="s">
        <v>251</v>
      </c>
      <c r="B220" s="20"/>
      <c r="C220" s="20" t="s">
        <v>141</v>
      </c>
      <c r="D220" s="56">
        <v>0</v>
      </c>
      <c r="E220" s="20" t="s">
        <v>0</v>
      </c>
      <c r="F220" s="20" t="s">
        <v>11</v>
      </c>
      <c r="G220" s="20" t="s">
        <v>8</v>
      </c>
      <c r="H220" s="46"/>
      <c r="I220" s="7" t="s">
        <v>277</v>
      </c>
      <c r="J220" s="20">
        <v>5591312</v>
      </c>
      <c r="K220" s="7"/>
      <c r="L220" s="20"/>
      <c r="M220" s="7"/>
      <c r="N220" s="20">
        <v>6293460</v>
      </c>
      <c r="O220" s="7"/>
      <c r="P220" s="20">
        <v>0</v>
      </c>
      <c r="R220" s="20">
        <f t="shared" si="18"/>
        <v>702148</v>
      </c>
      <c r="T220" s="20">
        <f t="shared" si="19"/>
        <v>0</v>
      </c>
    </row>
    <row r="221" spans="1:20" s="9" customFormat="1" x14ac:dyDescent="0.2">
      <c r="A221" s="20" t="s">
        <v>246</v>
      </c>
      <c r="B221" s="20"/>
      <c r="C221" s="20" t="s">
        <v>142</v>
      </c>
      <c r="D221" s="56">
        <v>0</v>
      </c>
      <c r="E221" s="20" t="s">
        <v>0</v>
      </c>
      <c r="F221" s="20" t="s">
        <v>11</v>
      </c>
      <c r="G221" s="20" t="s">
        <v>8</v>
      </c>
      <c r="H221" s="46"/>
      <c r="I221" s="7" t="s">
        <v>277</v>
      </c>
      <c r="J221" s="20"/>
      <c r="K221" s="7"/>
      <c r="L221" s="20">
        <v>34465858</v>
      </c>
      <c r="M221" s="7"/>
      <c r="N221" s="20">
        <v>0</v>
      </c>
      <c r="O221" s="7"/>
      <c r="P221" s="20">
        <v>34465858</v>
      </c>
      <c r="R221" s="20">
        <f t="shared" si="18"/>
        <v>0</v>
      </c>
      <c r="T221" s="20">
        <f t="shared" si="19"/>
        <v>0</v>
      </c>
    </row>
    <row r="222" spans="1:20" s="9" customFormat="1" x14ac:dyDescent="0.2">
      <c r="A222" s="30" t="s">
        <v>247</v>
      </c>
      <c r="C222" s="30" t="s">
        <v>143</v>
      </c>
      <c r="D222" s="19">
        <v>0</v>
      </c>
      <c r="E222" s="30" t="s">
        <v>0</v>
      </c>
      <c r="F222" s="30" t="s">
        <v>11</v>
      </c>
      <c r="G222" s="30" t="s">
        <v>8</v>
      </c>
      <c r="H222" s="45"/>
      <c r="I222" s="7" t="s">
        <v>277</v>
      </c>
      <c r="J222" s="61"/>
      <c r="K222" s="7"/>
      <c r="L222" s="61">
        <v>73828457</v>
      </c>
      <c r="M222" s="5"/>
      <c r="N222" s="61">
        <v>0</v>
      </c>
      <c r="O222" s="7"/>
      <c r="P222" s="61">
        <v>73828457</v>
      </c>
      <c r="R222" s="61">
        <f t="shared" si="18"/>
        <v>0</v>
      </c>
      <c r="S222" s="7"/>
      <c r="T222" s="61">
        <f t="shared" si="19"/>
        <v>0</v>
      </c>
    </row>
    <row r="223" spans="1:20" s="9" customFormat="1" x14ac:dyDescent="0.2">
      <c r="A223" s="30"/>
      <c r="C223" s="30"/>
      <c r="D223" s="19"/>
      <c r="E223" s="30"/>
      <c r="F223" s="30"/>
      <c r="G223" s="30"/>
      <c r="H223" s="45"/>
      <c r="I223" s="30"/>
      <c r="J223" s="23"/>
      <c r="K223" s="7"/>
      <c r="L223" s="23"/>
      <c r="M223" s="5"/>
      <c r="N223" s="23"/>
      <c r="O223" s="7"/>
      <c r="P223" s="23"/>
    </row>
    <row r="224" spans="1:20" s="9" customFormat="1" x14ac:dyDescent="0.2">
      <c r="A224" s="5"/>
      <c r="B224" s="10" t="s">
        <v>279</v>
      </c>
      <c r="C224" s="5"/>
      <c r="D224" s="27"/>
      <c r="E224" s="5"/>
      <c r="F224" s="5"/>
      <c r="G224" s="5"/>
      <c r="H224" s="45"/>
      <c r="I224" s="5"/>
      <c r="J224" s="57">
        <f>SUM(J216:J223)</f>
        <v>276033134</v>
      </c>
      <c r="K224" s="29"/>
      <c r="L224" s="57">
        <f>SUM(L216:L223)</f>
        <v>108294315</v>
      </c>
      <c r="M224" s="29"/>
      <c r="N224" s="57">
        <f>SUM(N216:N223)</f>
        <v>272901623</v>
      </c>
      <c r="O224" s="29"/>
      <c r="P224" s="57">
        <f>SUM(P216:P223)</f>
        <v>108294315</v>
      </c>
      <c r="R224" s="57">
        <f>SUM(R216:R223)</f>
        <v>-3131511</v>
      </c>
      <c r="S224" s="29"/>
      <c r="T224" s="57">
        <f>SUM(T216:T223)</f>
        <v>0</v>
      </c>
    </row>
    <row r="225" spans="1:31" s="9" customFormat="1" x14ac:dyDescent="0.2">
      <c r="A225" s="5"/>
      <c r="C225" s="5"/>
      <c r="D225" s="27"/>
      <c r="E225" s="5"/>
      <c r="F225" s="5"/>
      <c r="G225" s="5"/>
      <c r="H225" s="45"/>
      <c r="I225" s="5"/>
      <c r="J225" s="7"/>
      <c r="K225" s="7"/>
      <c r="L225" s="7"/>
      <c r="M225" s="5"/>
      <c r="N225" s="7"/>
      <c r="O225" s="7"/>
      <c r="P225" s="7"/>
    </row>
    <row r="226" spans="1:31" s="9" customFormat="1" ht="13.5" thickBot="1" x14ac:dyDescent="0.25">
      <c r="A226" s="5"/>
      <c r="B226" s="9" t="s">
        <v>120</v>
      </c>
      <c r="C226" s="5"/>
      <c r="D226" s="27"/>
      <c r="E226" s="5"/>
      <c r="F226" s="5"/>
      <c r="G226" s="5"/>
      <c r="H226" s="45"/>
      <c r="I226" s="5"/>
      <c r="J226" s="25">
        <f>+J224+J214</f>
        <v>3138558977.5799999</v>
      </c>
      <c r="K226" s="29"/>
      <c r="L226" s="25">
        <f>+L224+L214</f>
        <v>1583431749.28</v>
      </c>
      <c r="M226" s="29"/>
      <c r="N226" s="25">
        <f>+N224+N214</f>
        <v>3219625878.9700003</v>
      </c>
      <c r="O226" s="29"/>
      <c r="P226" s="25">
        <f>+P224+P214</f>
        <v>1673552826</v>
      </c>
      <c r="R226" s="25">
        <f>+R224+R214</f>
        <v>81066901.390000001</v>
      </c>
      <c r="S226" s="29"/>
      <c r="T226" s="25">
        <f>+T224+T214</f>
        <v>90121076.719999999</v>
      </c>
    </row>
    <row r="227" spans="1:31" s="9" customFormat="1" ht="13.5" thickTop="1" x14ac:dyDescent="0.2">
      <c r="A227" s="5"/>
      <c r="C227" s="5"/>
      <c r="D227" s="27"/>
      <c r="E227" s="5"/>
      <c r="F227" s="5"/>
      <c r="G227" s="5"/>
      <c r="H227" s="45"/>
      <c r="I227" s="5"/>
      <c r="J227" s="7"/>
      <c r="K227" s="7"/>
      <c r="L227" s="7"/>
      <c r="M227" s="5"/>
      <c r="N227" s="7"/>
      <c r="O227" s="7"/>
      <c r="P227" s="7"/>
    </row>
    <row r="228" spans="1:31" s="9" customFormat="1" x14ac:dyDescent="0.2">
      <c r="A228" s="5"/>
      <c r="C228" s="5"/>
      <c r="D228" s="27"/>
      <c r="E228" s="5"/>
      <c r="F228" s="5"/>
      <c r="G228" s="5"/>
      <c r="H228" s="45"/>
      <c r="I228" s="5"/>
      <c r="J228" s="7"/>
      <c r="K228" s="7"/>
      <c r="L228" s="7"/>
      <c r="M228" s="5"/>
      <c r="N228" s="7"/>
      <c r="O228" s="7"/>
      <c r="P228" s="7"/>
      <c r="R228" s="65"/>
      <c r="T228" s="65"/>
    </row>
    <row r="230" spans="1:31" x14ac:dyDescent="0.2">
      <c r="A230" s="11" t="s">
        <v>225</v>
      </c>
    </row>
    <row r="231" spans="1:31" s="2" customFormat="1" x14ac:dyDescent="0.2">
      <c r="A231" s="2" t="s">
        <v>206</v>
      </c>
      <c r="C231" s="3"/>
      <c r="D231" s="1" t="s">
        <v>207</v>
      </c>
      <c r="E231" s="13"/>
      <c r="F231" s="1"/>
      <c r="G231" s="3" t="s">
        <v>57</v>
      </c>
      <c r="H231" s="49">
        <v>0</v>
      </c>
      <c r="I231" s="2" t="s">
        <v>58</v>
      </c>
      <c r="J231" s="3"/>
      <c r="K231" s="9"/>
      <c r="L231" s="3">
        <v>7956277.9100000001</v>
      </c>
      <c r="M231" s="13"/>
      <c r="N231" s="3"/>
      <c r="O231" s="9"/>
      <c r="P231" s="3">
        <v>7956277.9100000001</v>
      </c>
      <c r="Q231" s="13"/>
      <c r="R231" s="4"/>
      <c r="S231" s="13"/>
      <c r="T231" s="4">
        <v>7734781.9500000002</v>
      </c>
      <c r="U231" s="5"/>
      <c r="V231" s="4">
        <f>+R231/1000000</f>
        <v>0</v>
      </c>
      <c r="W231" s="4">
        <v>0</v>
      </c>
      <c r="X231" s="4"/>
      <c r="Y231" s="37">
        <f>ROUND(T231*H231,0)</f>
        <v>0</v>
      </c>
      <c r="Z231" s="4"/>
      <c r="AA231" s="5"/>
      <c r="AB231" s="4">
        <v>0</v>
      </c>
      <c r="AC231" s="4"/>
      <c r="AD231" s="4">
        <v>0</v>
      </c>
      <c r="AE231" s="4">
        <f>+AB231/1000000</f>
        <v>0</v>
      </c>
    </row>
    <row r="232" spans="1:31" s="2" customFormat="1" x14ac:dyDescent="0.2">
      <c r="A232" s="2" t="s">
        <v>208</v>
      </c>
      <c r="C232" s="3"/>
      <c r="D232" s="1" t="s">
        <v>207</v>
      </c>
      <c r="E232" s="13"/>
      <c r="F232" s="1"/>
      <c r="G232" s="3" t="s">
        <v>57</v>
      </c>
      <c r="H232" s="50">
        <v>0</v>
      </c>
      <c r="I232" s="2" t="s">
        <v>58</v>
      </c>
      <c r="J232" s="3"/>
      <c r="K232" s="9"/>
      <c r="L232" s="3">
        <v>40096182</v>
      </c>
      <c r="M232" s="13"/>
      <c r="N232" s="3"/>
      <c r="O232" s="9"/>
      <c r="P232" s="3">
        <v>40096182</v>
      </c>
      <c r="Q232" s="13"/>
      <c r="R232" s="37"/>
      <c r="S232" s="13"/>
      <c r="T232" s="4">
        <v>40096181.770000003</v>
      </c>
      <c r="U232" s="5"/>
      <c r="V232" s="4">
        <f>+R232/1000000</f>
        <v>0</v>
      </c>
      <c r="W232" s="4">
        <v>0</v>
      </c>
      <c r="X232" s="4"/>
      <c r="Y232" s="37">
        <f>ROUND(T232*H232,0)</f>
        <v>0</v>
      </c>
      <c r="Z232" s="4"/>
      <c r="AA232" s="5"/>
      <c r="AB232" s="4">
        <v>0</v>
      </c>
      <c r="AC232" s="4"/>
      <c r="AD232" s="4">
        <v>0</v>
      </c>
      <c r="AE232" s="4">
        <f>+AB232/1000000</f>
        <v>0</v>
      </c>
    </row>
    <row r="233" spans="1:31" s="2" customFormat="1" x14ac:dyDescent="0.2">
      <c r="A233" s="2" t="s">
        <v>209</v>
      </c>
      <c r="C233" s="3"/>
      <c r="D233" s="1" t="s">
        <v>207</v>
      </c>
      <c r="E233" s="13"/>
      <c r="F233" s="1"/>
      <c r="G233" s="3" t="s">
        <v>57</v>
      </c>
      <c r="H233" s="50">
        <v>0</v>
      </c>
      <c r="I233" s="2" t="s">
        <v>58</v>
      </c>
      <c r="J233" s="3"/>
      <c r="K233" s="9"/>
      <c r="L233" s="3">
        <v>23677880</v>
      </c>
      <c r="M233" s="13"/>
      <c r="N233" s="3"/>
      <c r="O233" s="9"/>
      <c r="P233" s="3">
        <v>23677880</v>
      </c>
      <c r="Q233" s="13"/>
      <c r="R233" s="37"/>
      <c r="S233" s="13"/>
      <c r="T233" s="4">
        <v>23677880.109999999</v>
      </c>
      <c r="U233" s="5"/>
      <c r="V233" s="4">
        <f>+R233/1000000</f>
        <v>0</v>
      </c>
      <c r="W233" s="4">
        <v>0</v>
      </c>
      <c r="X233" s="4"/>
      <c r="Y233" s="37">
        <f>ROUND(T233*H233,0)</f>
        <v>0</v>
      </c>
      <c r="Z233" s="4"/>
      <c r="AA233" s="5"/>
      <c r="AB233" s="4">
        <v>0</v>
      </c>
      <c r="AC233" s="4"/>
      <c r="AD233" s="4">
        <v>0</v>
      </c>
      <c r="AE233" s="4">
        <f>+AB233/1000000</f>
        <v>0</v>
      </c>
    </row>
    <row r="234" spans="1:31" s="2" customFormat="1" x14ac:dyDescent="0.2">
      <c r="A234" s="2" t="s">
        <v>210</v>
      </c>
      <c r="C234" s="3"/>
      <c r="D234" s="1" t="s">
        <v>211</v>
      </c>
      <c r="E234" s="13"/>
      <c r="F234" s="1"/>
      <c r="G234" s="3" t="s">
        <v>57</v>
      </c>
      <c r="H234" s="49">
        <v>0</v>
      </c>
      <c r="I234" s="2" t="s">
        <v>58</v>
      </c>
      <c r="J234" s="3"/>
      <c r="K234" s="9"/>
      <c r="L234" s="3">
        <v>569786.12</v>
      </c>
      <c r="M234" s="13"/>
      <c r="N234" s="3"/>
      <c r="O234" s="9"/>
      <c r="P234" s="3">
        <v>569786.12</v>
      </c>
      <c r="Q234" s="13"/>
      <c r="R234" s="4"/>
      <c r="S234" s="13"/>
      <c r="T234" s="4">
        <v>543049.59</v>
      </c>
      <c r="U234" s="5"/>
      <c r="V234" s="4">
        <f>+R234/1000000</f>
        <v>0</v>
      </c>
      <c r="W234" s="4">
        <v>0</v>
      </c>
      <c r="X234" s="4"/>
      <c r="Y234" s="37">
        <f>ROUND(T234*H234,0)</f>
        <v>0</v>
      </c>
      <c r="Z234" s="4"/>
      <c r="AA234" s="5"/>
      <c r="AB234" s="4">
        <v>0</v>
      </c>
      <c r="AC234" s="4"/>
      <c r="AD234" s="4">
        <v>0</v>
      </c>
      <c r="AE234" s="4">
        <f>+AB234/1000000</f>
        <v>0</v>
      </c>
    </row>
    <row r="235" spans="1:31" x14ac:dyDescent="0.2">
      <c r="A235" s="9"/>
      <c r="C235" s="5"/>
      <c r="D235" s="14"/>
      <c r="G235" s="5"/>
      <c r="H235" s="14"/>
      <c r="I235" s="5"/>
    </row>
    <row r="236" spans="1:31" s="2" customFormat="1" x14ac:dyDescent="0.2">
      <c r="A236" s="2" t="s">
        <v>212</v>
      </c>
      <c r="C236" s="3"/>
      <c r="D236" s="1" t="s">
        <v>213</v>
      </c>
      <c r="E236" s="13"/>
      <c r="F236" s="1"/>
      <c r="G236" s="3" t="s">
        <v>188</v>
      </c>
      <c r="H236" s="50">
        <v>0</v>
      </c>
      <c r="I236" s="2" t="s">
        <v>38</v>
      </c>
      <c r="J236" s="3"/>
      <c r="K236" s="9"/>
      <c r="L236" s="3">
        <v>0</v>
      </c>
      <c r="M236" s="13"/>
      <c r="N236" s="3"/>
      <c r="O236" s="9"/>
      <c r="P236" s="3">
        <v>0</v>
      </c>
      <c r="Q236" s="13"/>
      <c r="R236" s="37"/>
      <c r="S236" s="13"/>
      <c r="T236" s="4">
        <v>0</v>
      </c>
      <c r="U236" s="5"/>
      <c r="V236" s="4">
        <f>+R236/1000000</f>
        <v>0</v>
      </c>
      <c r="W236" s="4">
        <v>11920000</v>
      </c>
      <c r="X236" s="4"/>
      <c r="Y236" s="4">
        <f>ROUND(T236*H236,0)</f>
        <v>0</v>
      </c>
      <c r="Z236" s="4"/>
      <c r="AA236" s="5"/>
      <c r="AB236" s="4">
        <f>+Y236</f>
        <v>0</v>
      </c>
      <c r="AC236" s="4"/>
      <c r="AD236" s="4">
        <v>0</v>
      </c>
      <c r="AE236" s="4">
        <f>+AB236/1000000</f>
        <v>0</v>
      </c>
    </row>
    <row r="237" spans="1:31" s="2" customFormat="1" x14ac:dyDescent="0.2">
      <c r="C237" s="3"/>
      <c r="D237" s="1"/>
      <c r="E237" s="13"/>
      <c r="F237" s="1"/>
      <c r="G237" s="3"/>
      <c r="H237" s="50"/>
      <c r="J237" s="3"/>
      <c r="K237" s="9"/>
      <c r="L237" s="3"/>
      <c r="M237" s="13"/>
      <c r="N237" s="3"/>
      <c r="O237" s="9"/>
      <c r="P237" s="3"/>
      <c r="Q237" s="13"/>
      <c r="R237" s="37"/>
      <c r="S237" s="13"/>
      <c r="T237" s="4"/>
      <c r="U237" s="5"/>
      <c r="V237" s="4"/>
      <c r="W237" s="4"/>
      <c r="X237" s="4"/>
      <c r="Y237" s="4"/>
      <c r="Z237" s="4"/>
      <c r="AA237" s="5"/>
      <c r="AB237" s="4"/>
      <c r="AC237" s="4"/>
      <c r="AD237" s="4"/>
      <c r="AE237" s="4"/>
    </row>
    <row r="238" spans="1:31" s="2" customFormat="1" x14ac:dyDescent="0.2">
      <c r="A238" s="2" t="s">
        <v>214</v>
      </c>
      <c r="C238" s="3"/>
      <c r="D238" s="1" t="s">
        <v>213</v>
      </c>
      <c r="E238" s="13"/>
      <c r="F238" s="1"/>
      <c r="G238" s="3" t="s">
        <v>63</v>
      </c>
      <c r="H238" s="50">
        <v>0</v>
      </c>
      <c r="I238" s="2" t="s">
        <v>64</v>
      </c>
      <c r="J238" s="3"/>
      <c r="K238" s="9"/>
      <c r="L238" s="3">
        <v>30000000</v>
      </c>
      <c r="M238" s="13"/>
      <c r="N238" s="3"/>
      <c r="O238" s="9"/>
      <c r="P238" s="3">
        <v>30000000</v>
      </c>
      <c r="Q238" s="13"/>
      <c r="R238" s="4"/>
      <c r="S238" s="13"/>
      <c r="T238" s="4">
        <v>30000000</v>
      </c>
      <c r="U238" s="5"/>
      <c r="V238" s="4">
        <f t="shared" ref="V238:V249" si="20">+R238/1000000</f>
        <v>0</v>
      </c>
      <c r="W238" s="4">
        <v>157900000</v>
      </c>
      <c r="X238" s="4"/>
      <c r="Y238" s="37">
        <f>ROUND(T238*H238,0)</f>
        <v>0</v>
      </c>
      <c r="Z238" s="4"/>
      <c r="AA238" s="5"/>
      <c r="AB238" s="4">
        <v>0</v>
      </c>
      <c r="AC238" s="4"/>
      <c r="AD238" s="4">
        <v>110000</v>
      </c>
      <c r="AE238" s="4">
        <f>+AB238/1000000</f>
        <v>0</v>
      </c>
    </row>
    <row r="239" spans="1:31" s="2" customFormat="1" x14ac:dyDescent="0.2">
      <c r="C239" s="3"/>
      <c r="D239" s="1"/>
      <c r="E239" s="13"/>
      <c r="F239" s="1"/>
      <c r="G239" s="3"/>
      <c r="H239" s="50"/>
      <c r="J239" s="3"/>
      <c r="K239" s="9"/>
      <c r="L239" s="3"/>
      <c r="M239" s="13"/>
      <c r="N239" s="3"/>
      <c r="O239" s="9"/>
      <c r="P239" s="3"/>
      <c r="Q239" s="13"/>
      <c r="R239" s="4"/>
      <c r="S239" s="13"/>
      <c r="T239" s="4"/>
      <c r="U239" s="5"/>
      <c r="V239" s="4"/>
      <c r="W239" s="4"/>
      <c r="X239" s="4"/>
      <c r="Y239" s="37"/>
      <c r="Z239" s="4"/>
      <c r="AA239" s="5"/>
      <c r="AB239" s="4"/>
      <c r="AC239" s="4"/>
      <c r="AD239" s="4"/>
      <c r="AE239" s="4"/>
    </row>
    <row r="240" spans="1:31" s="2" customFormat="1" ht="15" x14ac:dyDescent="0.35">
      <c r="A240" s="2" t="s">
        <v>215</v>
      </c>
      <c r="C240" s="3"/>
      <c r="D240" s="1" t="s">
        <v>213</v>
      </c>
      <c r="E240" s="13"/>
      <c r="F240" s="1"/>
      <c r="G240" s="3" t="s">
        <v>119</v>
      </c>
      <c r="H240" s="50">
        <v>0</v>
      </c>
      <c r="I240" s="2" t="s">
        <v>49</v>
      </c>
      <c r="J240" s="3"/>
      <c r="K240" s="9"/>
      <c r="L240" s="3">
        <v>12500000</v>
      </c>
      <c r="M240" s="13"/>
      <c r="N240" s="3"/>
      <c r="O240" s="9"/>
      <c r="P240" s="3">
        <v>12500000</v>
      </c>
      <c r="Q240" s="13"/>
      <c r="R240" s="4"/>
      <c r="S240" s="13"/>
      <c r="T240" s="4">
        <v>12500000</v>
      </c>
      <c r="U240" s="5"/>
      <c r="V240" s="4">
        <f t="shared" si="20"/>
        <v>0</v>
      </c>
      <c r="W240" s="4">
        <v>1300000</v>
      </c>
      <c r="X240" s="4"/>
      <c r="Y240" s="37">
        <f t="shared" ref="Y240:Y249" si="21">ROUND(T240*H240,0)</f>
        <v>0</v>
      </c>
      <c r="Z240" s="4"/>
      <c r="AA240" s="5"/>
      <c r="AB240" s="4">
        <v>0</v>
      </c>
      <c r="AC240" s="5"/>
      <c r="AD240" s="48"/>
      <c r="AE240" s="5"/>
    </row>
    <row r="241" spans="1:31" s="2" customFormat="1" ht="15" x14ac:dyDescent="0.35">
      <c r="A241" s="2" t="s">
        <v>216</v>
      </c>
      <c r="C241" s="3"/>
      <c r="D241" s="1" t="s">
        <v>213</v>
      </c>
      <c r="E241" s="13"/>
      <c r="F241" s="1"/>
      <c r="G241" s="3" t="s">
        <v>119</v>
      </c>
      <c r="H241" s="50">
        <v>0</v>
      </c>
      <c r="I241" s="2" t="s">
        <v>49</v>
      </c>
      <c r="J241" s="3"/>
      <c r="K241" s="9"/>
      <c r="L241" s="3">
        <v>25000000</v>
      </c>
      <c r="M241" s="13"/>
      <c r="N241" s="3"/>
      <c r="O241" s="9"/>
      <c r="P241" s="3">
        <v>25000000</v>
      </c>
      <c r="Q241" s="13"/>
      <c r="R241" s="4"/>
      <c r="S241" s="13"/>
      <c r="T241" s="4">
        <v>25000000</v>
      </c>
      <c r="U241" s="5"/>
      <c r="V241" s="4">
        <f t="shared" si="20"/>
        <v>0</v>
      </c>
      <c r="W241" s="4">
        <v>1300000</v>
      </c>
      <c r="X241" s="4"/>
      <c r="Y241" s="37">
        <f t="shared" si="21"/>
        <v>0</v>
      </c>
      <c r="Z241" s="4"/>
      <c r="AA241" s="5"/>
      <c r="AB241" s="4">
        <v>0</v>
      </c>
      <c r="AC241" s="5"/>
      <c r="AD241" s="48"/>
      <c r="AE241" s="12"/>
    </row>
    <row r="242" spans="1:31" s="2" customFormat="1" ht="15" x14ac:dyDescent="0.35">
      <c r="A242" s="2" t="s">
        <v>217</v>
      </c>
      <c r="C242" s="3"/>
      <c r="D242" s="1" t="s">
        <v>213</v>
      </c>
      <c r="E242" s="13"/>
      <c r="F242" s="1"/>
      <c r="G242" s="3" t="s">
        <v>119</v>
      </c>
      <c r="H242" s="50">
        <v>0</v>
      </c>
      <c r="I242" s="2" t="s">
        <v>49</v>
      </c>
      <c r="J242" s="3"/>
      <c r="K242" s="9"/>
      <c r="L242" s="3">
        <v>0</v>
      </c>
      <c r="M242" s="13"/>
      <c r="N242" s="3"/>
      <c r="O242" s="9"/>
      <c r="P242" s="3">
        <v>0</v>
      </c>
      <c r="Q242" s="13"/>
      <c r="R242" s="4"/>
      <c r="S242" s="13"/>
      <c r="T242" s="4">
        <v>0</v>
      </c>
      <c r="U242" s="5"/>
      <c r="V242" s="4">
        <f t="shared" si="20"/>
        <v>0</v>
      </c>
      <c r="W242" s="4">
        <v>1300000</v>
      </c>
      <c r="X242" s="4"/>
      <c r="Y242" s="37">
        <f t="shared" si="21"/>
        <v>0</v>
      </c>
      <c r="Z242" s="4"/>
      <c r="AA242" s="5"/>
      <c r="AB242" s="4">
        <v>0</v>
      </c>
      <c r="AC242" s="5"/>
      <c r="AD242" s="48"/>
      <c r="AE242" s="5"/>
    </row>
    <row r="243" spans="1:31" s="2" customFormat="1" ht="15" x14ac:dyDescent="0.35">
      <c r="A243" s="2" t="s">
        <v>218</v>
      </c>
      <c r="C243" s="3"/>
      <c r="D243" s="1" t="s">
        <v>213</v>
      </c>
      <c r="E243" s="13"/>
      <c r="F243" s="1"/>
      <c r="G243" s="3" t="s">
        <v>119</v>
      </c>
      <c r="H243" s="50">
        <v>0</v>
      </c>
      <c r="I243" s="2" t="s">
        <v>49</v>
      </c>
      <c r="J243" s="3"/>
      <c r="K243" s="9"/>
      <c r="L243" s="3">
        <v>10000000</v>
      </c>
      <c r="M243" s="13"/>
      <c r="N243" s="3"/>
      <c r="O243" s="9"/>
      <c r="P243" s="3">
        <v>10000000</v>
      </c>
      <c r="Q243" s="13"/>
      <c r="R243" s="4"/>
      <c r="S243" s="13"/>
      <c r="T243" s="4">
        <v>10000000</v>
      </c>
      <c r="U243" s="5"/>
      <c r="V243" s="4">
        <f t="shared" si="20"/>
        <v>0</v>
      </c>
      <c r="W243" s="4">
        <v>1300000</v>
      </c>
      <c r="X243" s="4"/>
      <c r="Y243" s="37">
        <f t="shared" si="21"/>
        <v>0</v>
      </c>
      <c r="Z243" s="4"/>
      <c r="AA243" s="5"/>
      <c r="AB243" s="4">
        <v>0</v>
      </c>
      <c r="AC243" s="5"/>
      <c r="AD243" s="48"/>
      <c r="AE243" s="5"/>
    </row>
    <row r="244" spans="1:31" s="2" customFormat="1" ht="15" x14ac:dyDescent="0.35">
      <c r="A244" s="2" t="s">
        <v>219</v>
      </c>
      <c r="C244" s="3"/>
      <c r="D244" s="1" t="s">
        <v>213</v>
      </c>
      <c r="E244" s="13"/>
      <c r="F244" s="1"/>
      <c r="G244" s="3" t="s">
        <v>119</v>
      </c>
      <c r="H244" s="50">
        <v>0</v>
      </c>
      <c r="I244" s="2" t="s">
        <v>49</v>
      </c>
      <c r="J244" s="3"/>
      <c r="K244" s="9"/>
      <c r="L244" s="3">
        <v>19610000</v>
      </c>
      <c r="M244" s="13"/>
      <c r="N244" s="3"/>
      <c r="O244" s="9"/>
      <c r="P244" s="3">
        <v>19610000</v>
      </c>
      <c r="Q244" s="13"/>
      <c r="R244" s="4"/>
      <c r="S244" s="13"/>
      <c r="T244" s="4">
        <v>19610000</v>
      </c>
      <c r="U244" s="5"/>
      <c r="V244" s="4">
        <f t="shared" si="20"/>
        <v>0</v>
      </c>
      <c r="W244" s="4">
        <v>1300000</v>
      </c>
      <c r="X244" s="4"/>
      <c r="Y244" s="37">
        <f t="shared" si="21"/>
        <v>0</v>
      </c>
      <c r="Z244" s="4"/>
      <c r="AA244" s="5"/>
      <c r="AB244" s="4">
        <v>0</v>
      </c>
      <c r="AC244" s="5"/>
      <c r="AD244" s="48"/>
      <c r="AE244" s="5"/>
    </row>
    <row r="245" spans="1:31" s="2" customFormat="1" ht="15" x14ac:dyDescent="0.35">
      <c r="A245" s="2" t="s">
        <v>220</v>
      </c>
      <c r="C245" s="3"/>
      <c r="D245" s="1" t="s">
        <v>213</v>
      </c>
      <c r="E245" s="13"/>
      <c r="F245" s="1"/>
      <c r="G245" s="3" t="s">
        <v>119</v>
      </c>
      <c r="H245" s="50">
        <v>0</v>
      </c>
      <c r="I245" s="2" t="s">
        <v>49</v>
      </c>
      <c r="J245" s="3"/>
      <c r="K245" s="9"/>
      <c r="L245" s="3">
        <v>15000000</v>
      </c>
      <c r="M245" s="13"/>
      <c r="N245" s="3"/>
      <c r="O245" s="9"/>
      <c r="P245" s="3">
        <v>15000000</v>
      </c>
      <c r="Q245" s="13"/>
      <c r="R245" s="4"/>
      <c r="S245" s="13"/>
      <c r="T245" s="4">
        <v>15000000</v>
      </c>
      <c r="U245" s="5"/>
      <c r="V245" s="4">
        <f t="shared" si="20"/>
        <v>0</v>
      </c>
      <c r="W245" s="4">
        <v>1300000</v>
      </c>
      <c r="X245" s="4"/>
      <c r="Y245" s="37">
        <f t="shared" si="21"/>
        <v>0</v>
      </c>
      <c r="Z245" s="4"/>
      <c r="AA245" s="5"/>
      <c r="AB245" s="4">
        <v>0</v>
      </c>
      <c r="AC245" s="5"/>
      <c r="AD245" s="48"/>
      <c r="AE245" s="5"/>
    </row>
    <row r="246" spans="1:31" s="2" customFormat="1" x14ac:dyDescent="0.2">
      <c r="A246" s="10" t="s">
        <v>223</v>
      </c>
      <c r="B246" s="10"/>
      <c r="C246" s="3"/>
      <c r="D246" s="1" t="s">
        <v>213</v>
      </c>
      <c r="E246" s="13"/>
      <c r="F246" s="1"/>
      <c r="G246" s="3" t="s">
        <v>119</v>
      </c>
      <c r="H246" s="50">
        <v>0</v>
      </c>
      <c r="I246" s="2" t="s">
        <v>49</v>
      </c>
      <c r="J246" s="3"/>
      <c r="K246" s="9"/>
      <c r="L246" s="3">
        <v>23542485.260000002</v>
      </c>
      <c r="M246" s="13"/>
      <c r="N246" s="3"/>
      <c r="O246" s="9"/>
      <c r="P246" s="3">
        <v>23542485.260000002</v>
      </c>
      <c r="Q246" s="13"/>
      <c r="R246" s="4"/>
      <c r="S246" s="13"/>
      <c r="T246" s="4">
        <v>23542485.260000002</v>
      </c>
      <c r="U246" s="5"/>
      <c r="V246" s="4">
        <f t="shared" si="20"/>
        <v>0</v>
      </c>
      <c r="W246" s="4">
        <v>0</v>
      </c>
      <c r="X246" s="4"/>
      <c r="Y246" s="37">
        <f t="shared" si="21"/>
        <v>0</v>
      </c>
      <c r="Z246" s="4"/>
      <c r="AA246" s="5"/>
      <c r="AB246" s="4">
        <v>0</v>
      </c>
      <c r="AC246" s="4"/>
      <c r="AD246" s="4">
        <v>0</v>
      </c>
      <c r="AE246" s="4">
        <f>+AB246/1000000</f>
        <v>0</v>
      </c>
    </row>
    <row r="247" spans="1:31" s="2" customFormat="1" x14ac:dyDescent="0.2">
      <c r="A247" s="10" t="s">
        <v>224</v>
      </c>
      <c r="B247" s="10"/>
      <c r="C247" s="3"/>
      <c r="D247" s="1" t="s">
        <v>213</v>
      </c>
      <c r="E247" s="13"/>
      <c r="F247" s="1"/>
      <c r="G247" s="3" t="s">
        <v>119</v>
      </c>
      <c r="H247" s="50">
        <v>0</v>
      </c>
      <c r="I247" s="2" t="s">
        <v>49</v>
      </c>
      <c r="J247" s="3"/>
      <c r="K247" s="9"/>
      <c r="L247" s="3">
        <v>20000000</v>
      </c>
      <c r="M247" s="13"/>
      <c r="N247" s="3"/>
      <c r="O247" s="9"/>
      <c r="P247" s="3">
        <v>20000000</v>
      </c>
      <c r="Q247" s="13"/>
      <c r="R247" s="4"/>
      <c r="S247" s="13"/>
      <c r="T247" s="4">
        <v>20000000</v>
      </c>
      <c r="U247" s="5"/>
      <c r="V247" s="4">
        <f t="shared" si="20"/>
        <v>0</v>
      </c>
      <c r="W247" s="4">
        <v>0</v>
      </c>
      <c r="X247" s="4"/>
      <c r="Y247" s="37">
        <f t="shared" si="21"/>
        <v>0</v>
      </c>
      <c r="Z247" s="4"/>
      <c r="AA247" s="5"/>
      <c r="AB247" s="4">
        <v>0</v>
      </c>
      <c r="AC247" s="4"/>
      <c r="AD247" s="4">
        <v>0</v>
      </c>
      <c r="AE247" s="4">
        <f>+AB247/1000000</f>
        <v>0</v>
      </c>
    </row>
    <row r="248" spans="1:31" s="2" customFormat="1" x14ac:dyDescent="0.2">
      <c r="A248" s="2" t="s">
        <v>221</v>
      </c>
      <c r="C248" s="3"/>
      <c r="D248" s="1" t="s">
        <v>213</v>
      </c>
      <c r="E248" s="13"/>
      <c r="F248" s="1"/>
      <c r="G248" s="3" t="s">
        <v>119</v>
      </c>
      <c r="H248" s="50">
        <v>0</v>
      </c>
      <c r="I248" s="2" t="s">
        <v>49</v>
      </c>
      <c r="J248" s="3"/>
      <c r="K248" s="9"/>
      <c r="L248" s="3">
        <v>28149.759999999998</v>
      </c>
      <c r="M248" s="13"/>
      <c r="N248" s="3"/>
      <c r="O248" s="9"/>
      <c r="P248" s="3">
        <v>28149.759999999998</v>
      </c>
      <c r="Q248" s="13"/>
      <c r="R248" s="4"/>
      <c r="S248" s="13"/>
      <c r="T248" s="4">
        <v>28149.759999999998</v>
      </c>
      <c r="U248" s="5"/>
      <c r="V248" s="4">
        <f t="shared" si="20"/>
        <v>0</v>
      </c>
      <c r="W248" s="4">
        <v>0</v>
      </c>
      <c r="X248" s="4"/>
      <c r="Y248" s="37">
        <f t="shared" si="21"/>
        <v>0</v>
      </c>
      <c r="Z248" s="4"/>
      <c r="AA248" s="5"/>
      <c r="AB248" s="4">
        <v>0</v>
      </c>
      <c r="AC248" s="4"/>
      <c r="AD248" s="4">
        <v>0</v>
      </c>
      <c r="AE248" s="4">
        <f>+AB248/1000000</f>
        <v>0</v>
      </c>
    </row>
    <row r="249" spans="1:31" s="2" customFormat="1" x14ac:dyDescent="0.2">
      <c r="A249" s="2" t="s">
        <v>222</v>
      </c>
      <c r="C249" s="3"/>
      <c r="D249" s="1" t="s">
        <v>213</v>
      </c>
      <c r="E249" s="13"/>
      <c r="F249" s="1"/>
      <c r="G249" s="3" t="s">
        <v>119</v>
      </c>
      <c r="H249" s="50">
        <v>0</v>
      </c>
      <c r="I249" s="2" t="s">
        <v>49</v>
      </c>
      <c r="J249" s="3"/>
      <c r="K249" s="9"/>
      <c r="L249" s="3">
        <v>0</v>
      </c>
      <c r="M249" s="13"/>
      <c r="N249" s="3"/>
      <c r="O249" s="9"/>
      <c r="P249" s="3">
        <v>0</v>
      </c>
      <c r="Q249" s="13"/>
      <c r="R249" s="4"/>
      <c r="S249" s="13"/>
      <c r="T249" s="4">
        <v>0</v>
      </c>
      <c r="U249" s="5"/>
      <c r="V249" s="4">
        <f t="shared" si="20"/>
        <v>0</v>
      </c>
      <c r="W249" s="4">
        <v>0</v>
      </c>
      <c r="X249" s="4"/>
      <c r="Y249" s="37">
        <f t="shared" si="21"/>
        <v>0</v>
      </c>
      <c r="Z249" s="4"/>
      <c r="AA249" s="5"/>
      <c r="AB249" s="4">
        <v>0</v>
      </c>
      <c r="AC249" s="4"/>
      <c r="AD249" s="4">
        <v>0</v>
      </c>
      <c r="AE249" s="4">
        <f>+AB249/1000000</f>
        <v>0</v>
      </c>
    </row>
    <row r="252" spans="1:31" x14ac:dyDescent="0.2">
      <c r="A252" s="11" t="s">
        <v>117</v>
      </c>
    </row>
    <row r="253" spans="1:31" x14ac:dyDescent="0.2">
      <c r="A253" s="10" t="s">
        <v>226</v>
      </c>
      <c r="B253" s="10" t="s">
        <v>231</v>
      </c>
      <c r="Q253" s="5"/>
    </row>
    <row r="254" spans="1:31" x14ac:dyDescent="0.2">
      <c r="Q254" s="5"/>
    </row>
    <row r="255" spans="1:31" x14ac:dyDescent="0.2">
      <c r="B255" s="9" t="str">
        <f ca="1">CELL("filename",B254)</f>
        <v>O:\NAES\CASHFLOW\2001\Bal Sheet\Apr2001\[April_Assets.xls]Contact</v>
      </c>
      <c r="Q255" s="5"/>
    </row>
    <row r="256" spans="1:31" x14ac:dyDescent="0.2">
      <c r="B256" s="52">
        <f ca="1">NOW()</f>
        <v>37041.560607291663</v>
      </c>
    </row>
    <row r="260" spans="10:16" x14ac:dyDescent="0.2">
      <c r="J260" s="7" t="e">
        <f>+J27+J35+#REF!+J47+J141+J90+J116+J137+J203+J224</f>
        <v>#REF!</v>
      </c>
      <c r="L260" s="7" t="s">
        <v>268</v>
      </c>
    </row>
    <row r="261" spans="10:16" x14ac:dyDescent="0.2">
      <c r="J261" s="7">
        <v>-22000000</v>
      </c>
      <c r="K261" s="37"/>
      <c r="L261" s="7" t="s">
        <v>271</v>
      </c>
    </row>
    <row r="262" spans="10:16" x14ac:dyDescent="0.2">
      <c r="J262" s="7">
        <v>-1500032</v>
      </c>
      <c r="K262" s="37"/>
      <c r="L262" s="7" t="s">
        <v>269</v>
      </c>
    </row>
    <row r="263" spans="10:16" x14ac:dyDescent="0.2">
      <c r="J263" s="62"/>
      <c r="K263" s="37"/>
      <c r="L263" s="62"/>
      <c r="N263" s="62"/>
      <c r="P263" s="62"/>
    </row>
    <row r="264" spans="10:16" x14ac:dyDescent="0.2">
      <c r="J264" s="20" t="e">
        <f>SUM(J260:J263)</f>
        <v>#REF!</v>
      </c>
      <c r="L264" s="20"/>
      <c r="N264" s="20"/>
      <c r="P264" s="20"/>
    </row>
    <row r="265" spans="10:16" x14ac:dyDescent="0.2">
      <c r="J265" s="62">
        <v>838818805</v>
      </c>
      <c r="L265" s="62" t="s">
        <v>267</v>
      </c>
      <c r="N265" s="62"/>
      <c r="P265" s="62"/>
    </row>
    <row r="266" spans="10:16" x14ac:dyDescent="0.2">
      <c r="J266" s="7" t="e">
        <f>+J264-J265</f>
        <v>#REF!</v>
      </c>
      <c r="L266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63" fitToHeight="0" orientation="landscape" r:id="rId1"/>
  <headerFooter alignWithMargins="0">
    <oddFooter>&amp;R&amp;P</oddFooter>
  </headerFooter>
  <rowBreaks count="5" manualBreakCount="5">
    <brk id="60" max="16" man="1"/>
    <brk id="90" max="16" man="1"/>
    <brk id="137" max="16" man="1"/>
    <brk id="172" max="16" man="1"/>
    <brk id="226" max="1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41"/>
  <sheetViews>
    <sheetView zoomScale="75" zoomScaleNormal="7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RowHeight="12.75" x14ac:dyDescent="0.2"/>
  <cols>
    <col min="1" max="1" width="2.85546875" style="8" customWidth="1"/>
    <col min="2" max="2" width="52.5703125" style="9" customWidth="1"/>
    <col min="3" max="3" width="27.5703125" style="13" customWidth="1"/>
    <col min="4" max="4" width="14" style="16" bestFit="1" customWidth="1"/>
    <col min="5" max="5" width="10" style="13" customWidth="1"/>
    <col min="6" max="6" width="15" style="13" customWidth="1"/>
    <col min="7" max="7" width="16.140625" style="13" bestFit="1" customWidth="1"/>
    <col min="8" max="8" width="6.28515625" style="13" customWidth="1"/>
    <col min="9" max="9" width="22.28515625" style="13" bestFit="1" customWidth="1"/>
    <col min="10" max="10" width="21.42578125" style="7" customWidth="1"/>
    <col min="11" max="11" width="2" style="7" customWidth="1"/>
    <col min="12" max="12" width="21.28515625" style="7" customWidth="1"/>
    <col min="13" max="13" width="2" style="5" customWidth="1"/>
    <col min="14" max="14" width="20.5703125" style="7" customWidth="1"/>
    <col min="15" max="15" width="2.28515625" style="7" customWidth="1"/>
    <col min="16" max="16" width="20.42578125" style="7" customWidth="1"/>
    <col min="17" max="17" width="8.140625" style="13" customWidth="1"/>
    <col min="18" max="18" width="19.28515625" style="13" customWidth="1"/>
    <col min="19" max="19" width="2.7109375" style="13" customWidth="1"/>
    <col min="20" max="20" width="17.7109375" style="13" customWidth="1"/>
    <col min="21" max="21" width="9.140625" style="13"/>
    <col min="22" max="22" width="9.28515625" style="13" bestFit="1" customWidth="1"/>
    <col min="23" max="23" width="13.7109375" style="13" bestFit="1" customWidth="1"/>
    <col min="24" max="16384" width="9.140625" style="13"/>
  </cols>
  <sheetData>
    <row r="1" spans="1:20" x14ac:dyDescent="0.2">
      <c r="A1" s="84" t="s">
        <v>303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">
      <c r="B4" s="20"/>
    </row>
    <row r="5" spans="1:20" x14ac:dyDescent="0.2">
      <c r="J5" s="55"/>
      <c r="K5" s="55"/>
      <c r="L5" s="55"/>
      <c r="M5" s="27"/>
      <c r="N5" s="55"/>
      <c r="O5" s="55"/>
      <c r="P5" s="55"/>
    </row>
    <row r="6" spans="1:20" x14ac:dyDescent="0.2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s="9" customFormat="1" x14ac:dyDescent="0.2">
      <c r="A11" s="30" t="s">
        <v>124</v>
      </c>
      <c r="C11" s="30" t="s">
        <v>146</v>
      </c>
      <c r="D11" s="19">
        <v>0</v>
      </c>
      <c r="E11" s="30" t="s">
        <v>0</v>
      </c>
      <c r="F11" s="30" t="s">
        <v>73</v>
      </c>
      <c r="G11" s="30" t="s">
        <v>74</v>
      </c>
      <c r="H11" s="45">
        <v>1</v>
      </c>
      <c r="I11" s="30" t="s">
        <v>121</v>
      </c>
      <c r="J11" s="36">
        <v>708175</v>
      </c>
      <c r="K11" s="7"/>
      <c r="L11" s="36">
        <v>0</v>
      </c>
      <c r="M11" s="5"/>
      <c r="N11" s="36">
        <v>617672</v>
      </c>
      <c r="O11" s="7"/>
      <c r="P11" s="36">
        <v>0</v>
      </c>
      <c r="R11" s="20">
        <f t="shared" ref="R11:R48" si="0">N11-J11</f>
        <v>-90503</v>
      </c>
      <c r="T11" s="20">
        <f t="shared" ref="T11:T48" si="1">P11-L11</f>
        <v>0</v>
      </c>
    </row>
    <row r="12" spans="1:20" s="9" customFormat="1" x14ac:dyDescent="0.2">
      <c r="A12" s="30" t="s">
        <v>160</v>
      </c>
      <c r="C12" s="30" t="s">
        <v>146</v>
      </c>
      <c r="D12" s="19">
        <v>0</v>
      </c>
      <c r="E12" s="30" t="s">
        <v>0</v>
      </c>
      <c r="F12" s="30" t="s">
        <v>73</v>
      </c>
      <c r="G12" s="30" t="s">
        <v>74</v>
      </c>
      <c r="H12" s="45">
        <v>1</v>
      </c>
      <c r="I12" s="30" t="s">
        <v>121</v>
      </c>
      <c r="J12" s="36">
        <v>5404891</v>
      </c>
      <c r="K12" s="7"/>
      <c r="L12" s="36">
        <v>0</v>
      </c>
      <c r="M12" s="5"/>
      <c r="N12" s="36">
        <v>5268766</v>
      </c>
      <c r="O12" s="7"/>
      <c r="P12" s="36">
        <v>0</v>
      </c>
      <c r="R12" s="20">
        <f t="shared" si="0"/>
        <v>-136125</v>
      </c>
      <c r="T12" s="20">
        <f t="shared" si="1"/>
        <v>0</v>
      </c>
    </row>
    <row r="13" spans="1:20" x14ac:dyDescent="0.2">
      <c r="A13" s="7" t="s">
        <v>72</v>
      </c>
      <c r="B13" s="7"/>
      <c r="C13" s="7" t="s">
        <v>146</v>
      </c>
      <c r="D13" s="55">
        <v>0</v>
      </c>
      <c r="E13" s="7" t="s">
        <v>0</v>
      </c>
      <c r="F13" s="7" t="s">
        <v>73</v>
      </c>
      <c r="G13" s="7" t="s">
        <v>74</v>
      </c>
      <c r="H13" s="46">
        <v>1</v>
      </c>
      <c r="I13" s="7" t="s">
        <v>121</v>
      </c>
      <c r="J13" s="7">
        <v>15010332</v>
      </c>
      <c r="K13" s="36"/>
      <c r="L13" s="7">
        <v>0</v>
      </c>
      <c r="M13" s="21"/>
      <c r="N13" s="7">
        <v>14632288</v>
      </c>
      <c r="O13" s="36"/>
      <c r="P13" s="7">
        <v>0</v>
      </c>
      <c r="R13" s="20">
        <f t="shared" si="0"/>
        <v>-378044</v>
      </c>
      <c r="T13" s="20">
        <f t="shared" si="1"/>
        <v>0</v>
      </c>
    </row>
    <row r="14" spans="1:20" x14ac:dyDescent="0.2">
      <c r="A14" s="7" t="s">
        <v>75</v>
      </c>
      <c r="B14" s="7"/>
      <c r="C14" s="7" t="s">
        <v>146</v>
      </c>
      <c r="D14" s="55">
        <v>0</v>
      </c>
      <c r="E14" s="7" t="s">
        <v>0</v>
      </c>
      <c r="F14" s="7" t="s">
        <v>73</v>
      </c>
      <c r="G14" s="7" t="s">
        <v>74</v>
      </c>
      <c r="H14" s="46">
        <v>1</v>
      </c>
      <c r="I14" s="7" t="s">
        <v>121</v>
      </c>
      <c r="J14" s="7">
        <v>0</v>
      </c>
      <c r="L14" s="7">
        <v>0</v>
      </c>
      <c r="M14" s="7"/>
      <c r="N14" s="7">
        <v>12132163</v>
      </c>
      <c r="P14" s="7">
        <v>0</v>
      </c>
      <c r="R14" s="20">
        <f t="shared" si="0"/>
        <v>12132163</v>
      </c>
      <c r="T14" s="20">
        <f t="shared" si="1"/>
        <v>0</v>
      </c>
    </row>
    <row r="15" spans="1:20" x14ac:dyDescent="0.2">
      <c r="A15" s="7" t="s">
        <v>76</v>
      </c>
      <c r="B15" s="7"/>
      <c r="C15" s="7" t="s">
        <v>146</v>
      </c>
      <c r="D15" s="55">
        <v>0</v>
      </c>
      <c r="E15" s="7" t="s">
        <v>0</v>
      </c>
      <c r="F15" s="7" t="s">
        <v>73</v>
      </c>
      <c r="G15" s="7" t="s">
        <v>74</v>
      </c>
      <c r="H15" s="46">
        <v>1</v>
      </c>
      <c r="I15" s="7" t="s">
        <v>121</v>
      </c>
      <c r="J15" s="7">
        <v>0</v>
      </c>
      <c r="K15" s="23"/>
      <c r="L15" s="7">
        <v>0</v>
      </c>
      <c r="M15" s="19"/>
      <c r="N15" s="7">
        <v>12132163</v>
      </c>
      <c r="O15" s="23"/>
      <c r="P15" s="7">
        <v>0</v>
      </c>
      <c r="R15" s="20">
        <f t="shared" si="0"/>
        <v>12132163</v>
      </c>
      <c r="T15" s="20">
        <f t="shared" si="1"/>
        <v>0</v>
      </c>
    </row>
    <row r="16" spans="1:20" x14ac:dyDescent="0.2">
      <c r="A16" s="5" t="s">
        <v>55</v>
      </c>
      <c r="B16" s="5"/>
      <c r="C16" s="32" t="s">
        <v>148</v>
      </c>
      <c r="D16" s="27">
        <v>0</v>
      </c>
      <c r="E16" s="32" t="s">
        <v>0</v>
      </c>
      <c r="F16" s="32" t="s">
        <v>48</v>
      </c>
      <c r="G16" s="32" t="s">
        <v>54</v>
      </c>
      <c r="H16" s="45">
        <v>1</v>
      </c>
      <c r="I16" s="7" t="s">
        <v>20</v>
      </c>
      <c r="J16" s="7">
        <v>7393823</v>
      </c>
      <c r="L16" s="7">
        <v>0</v>
      </c>
      <c r="N16" s="7">
        <v>7393823</v>
      </c>
      <c r="P16" s="7">
        <v>0</v>
      </c>
      <c r="R16" s="20">
        <f t="shared" si="0"/>
        <v>0</v>
      </c>
      <c r="T16" s="20">
        <f t="shared" si="1"/>
        <v>0</v>
      </c>
    </row>
    <row r="17" spans="1:20" x14ac:dyDescent="0.2">
      <c r="A17" s="7" t="s">
        <v>53</v>
      </c>
      <c r="B17" s="7"/>
      <c r="C17" s="7" t="s">
        <v>148</v>
      </c>
      <c r="D17" s="55">
        <v>0</v>
      </c>
      <c r="E17" s="7" t="s">
        <v>0</v>
      </c>
      <c r="F17" s="7" t="s">
        <v>48</v>
      </c>
      <c r="G17" s="7" t="s">
        <v>54</v>
      </c>
      <c r="H17" s="46">
        <v>1</v>
      </c>
      <c r="I17" s="7" t="s">
        <v>20</v>
      </c>
      <c r="J17" s="7">
        <v>7258750</v>
      </c>
      <c r="L17" s="7">
        <v>0</v>
      </c>
      <c r="M17" s="7"/>
      <c r="N17" s="7">
        <v>7258750</v>
      </c>
      <c r="P17" s="7">
        <v>0</v>
      </c>
      <c r="Q17" s="9"/>
      <c r="R17" s="20">
        <f t="shared" si="0"/>
        <v>0</v>
      </c>
      <c r="S17" s="9"/>
      <c r="T17" s="20">
        <f t="shared" si="1"/>
        <v>0</v>
      </c>
    </row>
    <row r="18" spans="1:20" s="9" customFormat="1" x14ac:dyDescent="0.2">
      <c r="A18" s="5" t="s">
        <v>69</v>
      </c>
      <c r="B18" s="5"/>
      <c r="C18" s="5" t="s">
        <v>148</v>
      </c>
      <c r="D18" s="27">
        <v>0</v>
      </c>
      <c r="E18" s="5" t="s">
        <v>0</v>
      </c>
      <c r="F18" s="5" t="s">
        <v>70</v>
      </c>
      <c r="G18" s="5" t="s">
        <v>193</v>
      </c>
      <c r="H18" s="45">
        <v>1</v>
      </c>
      <c r="I18" s="5" t="s">
        <v>127</v>
      </c>
      <c r="J18" s="7">
        <v>914107</v>
      </c>
      <c r="K18" s="7"/>
      <c r="L18" s="7">
        <v>0</v>
      </c>
      <c r="M18" s="5"/>
      <c r="N18" s="7">
        <v>914107</v>
      </c>
      <c r="O18" s="7"/>
      <c r="P18" s="7">
        <v>0</v>
      </c>
      <c r="Q18" s="13"/>
      <c r="R18" s="20">
        <f t="shared" si="0"/>
        <v>0</v>
      </c>
      <c r="S18" s="13"/>
      <c r="T18" s="20">
        <f t="shared" si="1"/>
        <v>0</v>
      </c>
    </row>
    <row r="19" spans="1:20" x14ac:dyDescent="0.2">
      <c r="A19" s="5" t="s">
        <v>62</v>
      </c>
      <c r="B19" s="5"/>
      <c r="C19" s="5" t="s">
        <v>148</v>
      </c>
      <c r="D19" s="27">
        <v>0</v>
      </c>
      <c r="E19" s="5" t="s">
        <v>0</v>
      </c>
      <c r="F19" s="5" t="s">
        <v>169</v>
      </c>
      <c r="G19" s="5" t="s">
        <v>63</v>
      </c>
      <c r="H19" s="45">
        <v>1</v>
      </c>
      <c r="I19" s="5" t="s">
        <v>64</v>
      </c>
      <c r="J19" s="7">
        <v>3652000</v>
      </c>
      <c r="K19" s="23"/>
      <c r="L19" s="7">
        <v>0</v>
      </c>
      <c r="M19" s="19"/>
      <c r="N19" s="7">
        <v>3652000</v>
      </c>
      <c r="O19" s="23"/>
      <c r="P19" s="7">
        <v>0</v>
      </c>
      <c r="R19" s="20">
        <f t="shared" si="0"/>
        <v>0</v>
      </c>
      <c r="T19" s="20">
        <f t="shared" si="1"/>
        <v>0</v>
      </c>
    </row>
    <row r="20" spans="1:20" x14ac:dyDescent="0.2">
      <c r="A20" s="32" t="s">
        <v>66</v>
      </c>
      <c r="B20" s="32"/>
      <c r="C20" s="32" t="s">
        <v>148</v>
      </c>
      <c r="D20" s="27">
        <v>0</v>
      </c>
      <c r="E20" s="32" t="s">
        <v>0</v>
      </c>
      <c r="F20" s="32" t="s">
        <v>67</v>
      </c>
      <c r="G20" s="32" t="s">
        <v>119</v>
      </c>
      <c r="H20" s="45">
        <v>1</v>
      </c>
      <c r="I20" s="32" t="s">
        <v>49</v>
      </c>
      <c r="J20" s="7">
        <v>481525</v>
      </c>
      <c r="L20" s="7">
        <v>0</v>
      </c>
      <c r="M20" s="7"/>
      <c r="N20" s="7">
        <v>550778</v>
      </c>
      <c r="P20" s="7">
        <v>0</v>
      </c>
      <c r="R20" s="20">
        <f t="shared" si="0"/>
        <v>69253</v>
      </c>
      <c r="T20" s="20">
        <f t="shared" si="1"/>
        <v>0</v>
      </c>
    </row>
    <row r="21" spans="1:20" x14ac:dyDescent="0.2">
      <c r="A21" s="32" t="s">
        <v>168</v>
      </c>
      <c r="B21" s="32"/>
      <c r="C21" s="32" t="s">
        <v>148</v>
      </c>
      <c r="D21" s="27">
        <v>0</v>
      </c>
      <c r="E21" s="32" t="s">
        <v>0</v>
      </c>
      <c r="F21" s="32" t="s">
        <v>48</v>
      </c>
      <c r="G21" s="32" t="s">
        <v>119</v>
      </c>
      <c r="H21" s="45">
        <v>1</v>
      </c>
      <c r="I21" s="32" t="s">
        <v>49</v>
      </c>
      <c r="J21" s="7">
        <v>218939</v>
      </c>
      <c r="K21" s="20"/>
      <c r="L21" s="7">
        <v>0</v>
      </c>
      <c r="M21" s="20"/>
      <c r="N21" s="7">
        <v>218939</v>
      </c>
      <c r="O21" s="20"/>
      <c r="P21" s="7">
        <v>0</v>
      </c>
      <c r="R21" s="20">
        <f t="shared" si="0"/>
        <v>0</v>
      </c>
      <c r="T21" s="20">
        <f t="shared" si="1"/>
        <v>0</v>
      </c>
    </row>
    <row r="22" spans="1:20" x14ac:dyDescent="0.2">
      <c r="A22" s="32" t="s">
        <v>165</v>
      </c>
      <c r="B22" s="32"/>
      <c r="C22" s="32" t="s">
        <v>148</v>
      </c>
      <c r="D22" s="27">
        <v>0</v>
      </c>
      <c r="E22" s="32" t="s">
        <v>0</v>
      </c>
      <c r="F22" s="32" t="s">
        <v>48</v>
      </c>
      <c r="G22" s="32" t="s">
        <v>119</v>
      </c>
      <c r="H22" s="45">
        <v>1</v>
      </c>
      <c r="I22" s="32" t="s">
        <v>49</v>
      </c>
      <c r="J22" s="7">
        <f>28041301-5883632.5</f>
        <v>22157668.5</v>
      </c>
      <c r="L22" s="7">
        <v>0</v>
      </c>
      <c r="N22" s="7">
        <v>28041301</v>
      </c>
      <c r="P22" s="7">
        <v>0</v>
      </c>
      <c r="R22" s="20">
        <f t="shared" si="0"/>
        <v>5883632.5</v>
      </c>
      <c r="T22" s="20">
        <f t="shared" si="1"/>
        <v>0</v>
      </c>
    </row>
    <row r="23" spans="1:20" x14ac:dyDescent="0.2">
      <c r="A23" s="5" t="s">
        <v>89</v>
      </c>
      <c r="B23" s="5"/>
      <c r="C23" s="5" t="s">
        <v>148</v>
      </c>
      <c r="D23" s="27" t="s">
        <v>86</v>
      </c>
      <c r="E23" s="5" t="s">
        <v>0</v>
      </c>
      <c r="F23" s="5" t="s">
        <v>51</v>
      </c>
      <c r="G23" s="5" t="s">
        <v>119</v>
      </c>
      <c r="H23" s="45">
        <v>1</v>
      </c>
      <c r="I23" s="5" t="s">
        <v>49</v>
      </c>
      <c r="J23" s="7">
        <v>15000000</v>
      </c>
      <c r="K23" s="23"/>
      <c r="L23" s="7">
        <v>0</v>
      </c>
      <c r="M23" s="19"/>
      <c r="N23" s="7">
        <v>15000000</v>
      </c>
      <c r="O23" s="23"/>
      <c r="P23" s="7">
        <v>0</v>
      </c>
      <c r="Q23" s="9"/>
      <c r="R23" s="20">
        <f t="shared" si="0"/>
        <v>0</v>
      </c>
      <c r="S23" s="9"/>
      <c r="T23" s="20">
        <f t="shared" si="1"/>
        <v>0</v>
      </c>
    </row>
    <row r="24" spans="1:20" s="9" customFormat="1" x14ac:dyDescent="0.2">
      <c r="A24" s="5" t="s">
        <v>68</v>
      </c>
      <c r="B24" s="5"/>
      <c r="C24" s="32" t="s">
        <v>148</v>
      </c>
      <c r="D24" s="27">
        <v>0</v>
      </c>
      <c r="E24" s="32" t="s">
        <v>0</v>
      </c>
      <c r="F24" s="32" t="s">
        <v>60</v>
      </c>
      <c r="G24" s="32" t="s">
        <v>119</v>
      </c>
      <c r="H24" s="45">
        <v>1</v>
      </c>
      <c r="I24" s="32" t="s">
        <v>49</v>
      </c>
      <c r="J24" s="7">
        <v>604222</v>
      </c>
      <c r="K24" s="7"/>
      <c r="L24" s="7">
        <v>0</v>
      </c>
      <c r="M24" s="5"/>
      <c r="N24" s="7">
        <v>622198</v>
      </c>
      <c r="O24" s="7"/>
      <c r="P24" s="7">
        <v>0</v>
      </c>
      <c r="Q24" s="13"/>
      <c r="R24" s="20">
        <f t="shared" si="0"/>
        <v>17976</v>
      </c>
      <c r="S24" s="13"/>
      <c r="T24" s="20">
        <f t="shared" si="1"/>
        <v>0</v>
      </c>
    </row>
    <row r="25" spans="1:20" s="9" customFormat="1" x14ac:dyDescent="0.2">
      <c r="A25" s="30" t="s">
        <v>126</v>
      </c>
      <c r="C25" s="30" t="s">
        <v>148</v>
      </c>
      <c r="D25" s="19">
        <v>0</v>
      </c>
      <c r="E25" s="30" t="s">
        <v>0</v>
      </c>
      <c r="F25" s="30" t="s">
        <v>60</v>
      </c>
      <c r="G25" s="30" t="s">
        <v>119</v>
      </c>
      <c r="H25" s="45">
        <v>1</v>
      </c>
      <c r="I25" s="30" t="s">
        <v>49</v>
      </c>
      <c r="J25" s="36">
        <v>4899386</v>
      </c>
      <c r="K25" s="7"/>
      <c r="L25" s="36">
        <v>0</v>
      </c>
      <c r="M25" s="5"/>
      <c r="N25" s="36">
        <v>4899386</v>
      </c>
      <c r="O25" s="7"/>
      <c r="P25" s="36">
        <v>0</v>
      </c>
      <c r="R25" s="20">
        <f t="shared" si="0"/>
        <v>0</v>
      </c>
      <c r="T25" s="20">
        <f t="shared" si="1"/>
        <v>0</v>
      </c>
    </row>
    <row r="26" spans="1:20" s="9" customFormat="1" x14ac:dyDescent="0.2">
      <c r="A26" s="5" t="s">
        <v>163</v>
      </c>
      <c r="C26" s="5" t="s">
        <v>148</v>
      </c>
      <c r="D26" s="27" t="s">
        <v>86</v>
      </c>
      <c r="E26" s="5" t="s">
        <v>0</v>
      </c>
      <c r="F26" s="5" t="s">
        <v>60</v>
      </c>
      <c r="G26" s="5" t="s">
        <v>119</v>
      </c>
      <c r="H26" s="45">
        <v>1</v>
      </c>
      <c r="I26" s="5" t="s">
        <v>49</v>
      </c>
      <c r="J26" s="7">
        <f>137912625+20447637</f>
        <v>158360262</v>
      </c>
      <c r="K26" s="7"/>
      <c r="L26" s="7">
        <v>0</v>
      </c>
      <c r="M26" s="5"/>
      <c r="N26" s="7">
        <v>137912625</v>
      </c>
      <c r="O26" s="7"/>
      <c r="P26" s="7">
        <v>0</v>
      </c>
      <c r="R26" s="20">
        <f t="shared" si="0"/>
        <v>-20447637</v>
      </c>
      <c r="T26" s="20">
        <f t="shared" si="1"/>
        <v>0</v>
      </c>
    </row>
    <row r="27" spans="1:20" x14ac:dyDescent="0.2">
      <c r="A27" s="5" t="s">
        <v>59</v>
      </c>
      <c r="B27" s="5"/>
      <c r="C27" s="5" t="s">
        <v>148</v>
      </c>
      <c r="D27" s="27">
        <v>0</v>
      </c>
      <c r="E27" s="5" t="s">
        <v>0</v>
      </c>
      <c r="F27" s="5" t="s">
        <v>60</v>
      </c>
      <c r="G27" s="5" t="s">
        <v>119</v>
      </c>
      <c r="H27" s="45">
        <v>1</v>
      </c>
      <c r="I27" s="5" t="s">
        <v>49</v>
      </c>
      <c r="J27" s="7">
        <v>0</v>
      </c>
      <c r="L27" s="7">
        <v>0</v>
      </c>
      <c r="M27" s="7"/>
      <c r="N27" s="7">
        <v>11481947</v>
      </c>
      <c r="P27" s="7">
        <v>0</v>
      </c>
      <c r="R27" s="20">
        <f t="shared" si="0"/>
        <v>11481947</v>
      </c>
      <c r="T27" s="20">
        <f t="shared" si="1"/>
        <v>0</v>
      </c>
    </row>
    <row r="28" spans="1:20" x14ac:dyDescent="0.2">
      <c r="A28" s="32" t="s">
        <v>50</v>
      </c>
      <c r="B28" s="32"/>
      <c r="C28" s="32" t="s">
        <v>148</v>
      </c>
      <c r="D28" s="27">
        <v>0</v>
      </c>
      <c r="E28" s="32" t="s">
        <v>0</v>
      </c>
      <c r="F28" s="32" t="s">
        <v>51</v>
      </c>
      <c r="G28" s="32" t="s">
        <v>52</v>
      </c>
      <c r="H28" s="45">
        <v>1</v>
      </c>
      <c r="I28" s="32" t="s">
        <v>90</v>
      </c>
      <c r="J28" s="7">
        <v>17000000</v>
      </c>
      <c r="L28" s="7">
        <v>0</v>
      </c>
      <c r="N28" s="7">
        <v>17000000</v>
      </c>
      <c r="P28" s="7">
        <v>0</v>
      </c>
      <c r="R28" s="20">
        <f t="shared" si="0"/>
        <v>0</v>
      </c>
      <c r="T28" s="20">
        <f t="shared" si="1"/>
        <v>0</v>
      </c>
    </row>
    <row r="29" spans="1:20" s="9" customFormat="1" x14ac:dyDescent="0.2">
      <c r="A29" s="32" t="s">
        <v>71</v>
      </c>
      <c r="B29" s="32"/>
      <c r="C29" s="32" t="s">
        <v>148</v>
      </c>
      <c r="D29" s="27">
        <v>0</v>
      </c>
      <c r="E29" s="32" t="s">
        <v>0</v>
      </c>
      <c r="F29" s="32" t="s">
        <v>170</v>
      </c>
      <c r="G29" s="32" t="s">
        <v>52</v>
      </c>
      <c r="H29" s="45">
        <v>1</v>
      </c>
      <c r="I29" s="32" t="s">
        <v>90</v>
      </c>
      <c r="J29" s="7">
        <v>53123</v>
      </c>
      <c r="K29" s="7"/>
      <c r="L29" s="7">
        <v>0</v>
      </c>
      <c r="M29" s="7"/>
      <c r="N29" s="7">
        <v>53123</v>
      </c>
      <c r="O29" s="7"/>
      <c r="P29" s="7">
        <v>0</v>
      </c>
      <c r="Q29" s="13"/>
      <c r="R29" s="20">
        <f t="shared" si="0"/>
        <v>0</v>
      </c>
      <c r="S29" s="13"/>
      <c r="T29" s="20">
        <f t="shared" si="1"/>
        <v>0</v>
      </c>
    </row>
    <row r="30" spans="1:20" s="9" customFormat="1" x14ac:dyDescent="0.2">
      <c r="A30" s="30" t="s">
        <v>123</v>
      </c>
      <c r="C30" s="30" t="s">
        <v>148</v>
      </c>
      <c r="D30" s="19">
        <v>0</v>
      </c>
      <c r="E30" s="30" t="s">
        <v>0</v>
      </c>
      <c r="F30" s="30" t="s">
        <v>170</v>
      </c>
      <c r="G30" s="30" t="s">
        <v>52</v>
      </c>
      <c r="H30" s="45">
        <v>1</v>
      </c>
      <c r="I30" s="30" t="s">
        <v>90</v>
      </c>
      <c r="J30" s="36">
        <v>2500000</v>
      </c>
      <c r="K30" s="7"/>
      <c r="L30" s="36">
        <v>0</v>
      </c>
      <c r="M30" s="5"/>
      <c r="N30" s="36">
        <v>2500000</v>
      </c>
      <c r="O30" s="7"/>
      <c r="P30" s="36">
        <v>0</v>
      </c>
      <c r="R30" s="20">
        <f t="shared" si="0"/>
        <v>0</v>
      </c>
      <c r="T30" s="20">
        <f t="shared" si="1"/>
        <v>0</v>
      </c>
    </row>
    <row r="31" spans="1:20" x14ac:dyDescent="0.2">
      <c r="A31" s="32" t="s">
        <v>61</v>
      </c>
      <c r="B31" s="32"/>
      <c r="C31" s="32" t="s">
        <v>148</v>
      </c>
      <c r="D31" s="27">
        <v>0</v>
      </c>
      <c r="E31" s="32" t="s">
        <v>0</v>
      </c>
      <c r="F31" s="32" t="s">
        <v>170</v>
      </c>
      <c r="G31" s="32" t="s">
        <v>52</v>
      </c>
      <c r="H31" s="45">
        <v>1</v>
      </c>
      <c r="I31" s="32" t="s">
        <v>90</v>
      </c>
      <c r="J31" s="7">
        <v>4077000</v>
      </c>
      <c r="K31" s="20"/>
      <c r="L31" s="7">
        <v>0</v>
      </c>
      <c r="M31" s="20"/>
      <c r="N31" s="7">
        <v>4077000</v>
      </c>
      <c r="O31" s="20"/>
      <c r="P31" s="7">
        <v>0</v>
      </c>
      <c r="R31" s="20">
        <f t="shared" si="0"/>
        <v>0</v>
      </c>
      <c r="T31" s="20">
        <f t="shared" si="1"/>
        <v>0</v>
      </c>
    </row>
    <row r="32" spans="1:20" x14ac:dyDescent="0.2">
      <c r="A32" s="30" t="s">
        <v>190</v>
      </c>
      <c r="C32" s="30" t="s">
        <v>148</v>
      </c>
      <c r="D32" s="19">
        <v>0</v>
      </c>
      <c r="E32" s="30" t="s">
        <v>0</v>
      </c>
      <c r="F32" s="30" t="s">
        <v>293</v>
      </c>
      <c r="G32" s="30" t="s">
        <v>10</v>
      </c>
      <c r="H32" s="45">
        <v>1</v>
      </c>
      <c r="I32" s="30" t="s">
        <v>191</v>
      </c>
      <c r="J32" s="36">
        <v>981668</v>
      </c>
      <c r="L32" s="36">
        <v>0</v>
      </c>
      <c r="N32" s="36">
        <v>396793</v>
      </c>
      <c r="P32" s="36">
        <v>0</v>
      </c>
      <c r="Q32" s="9"/>
      <c r="R32" s="20">
        <f t="shared" si="0"/>
        <v>-584875</v>
      </c>
      <c r="S32" s="9"/>
      <c r="T32" s="20">
        <f t="shared" si="1"/>
        <v>0</v>
      </c>
    </row>
    <row r="33" spans="1:20" s="9" customFormat="1" x14ac:dyDescent="0.2">
      <c r="A33" s="32" t="s">
        <v>237</v>
      </c>
      <c r="B33" s="32"/>
      <c r="C33" s="32" t="s">
        <v>148</v>
      </c>
      <c r="D33" s="27">
        <v>0</v>
      </c>
      <c r="E33" s="32" t="s">
        <v>0</v>
      </c>
      <c r="F33" s="32" t="s">
        <v>293</v>
      </c>
      <c r="G33" s="32" t="s">
        <v>8</v>
      </c>
      <c r="H33" s="45">
        <v>1</v>
      </c>
      <c r="I33" s="32" t="s">
        <v>275</v>
      </c>
      <c r="J33" s="7">
        <v>6960000</v>
      </c>
      <c r="K33" s="7"/>
      <c r="L33" s="7">
        <v>0</v>
      </c>
      <c r="M33" s="7"/>
      <c r="N33" s="7">
        <v>6960000</v>
      </c>
      <c r="O33" s="7"/>
      <c r="P33" s="7">
        <v>0</v>
      </c>
      <c r="R33" s="20">
        <f t="shared" si="0"/>
        <v>0</v>
      </c>
      <c r="T33" s="20">
        <f t="shared" si="1"/>
        <v>0</v>
      </c>
    </row>
    <row r="34" spans="1:20" s="9" customFormat="1" x14ac:dyDescent="0.2">
      <c r="A34" s="32" t="s">
        <v>161</v>
      </c>
      <c r="C34" s="32" t="s">
        <v>148</v>
      </c>
      <c r="D34" s="27" t="s">
        <v>86</v>
      </c>
      <c r="E34" s="32" t="s">
        <v>0</v>
      </c>
      <c r="F34" s="32" t="s">
        <v>293</v>
      </c>
      <c r="G34" s="32" t="s">
        <v>57</v>
      </c>
      <c r="H34" s="45">
        <v>1</v>
      </c>
      <c r="I34" s="32" t="s">
        <v>58</v>
      </c>
      <c r="J34" s="7">
        <v>4175301.08</v>
      </c>
      <c r="K34" s="7"/>
      <c r="L34" s="7">
        <v>0</v>
      </c>
      <c r="M34" s="5"/>
      <c r="N34" s="7">
        <v>4200979</v>
      </c>
      <c r="O34" s="7"/>
      <c r="P34" s="7">
        <v>0</v>
      </c>
      <c r="Q34" s="13"/>
      <c r="R34" s="20">
        <f t="shared" si="0"/>
        <v>25677.919999999925</v>
      </c>
      <c r="T34" s="20">
        <f t="shared" si="1"/>
        <v>0</v>
      </c>
    </row>
    <row r="35" spans="1:20" x14ac:dyDescent="0.2">
      <c r="A35" s="5" t="s">
        <v>265</v>
      </c>
      <c r="B35" s="5"/>
      <c r="C35" s="5" t="s">
        <v>148</v>
      </c>
      <c r="D35" s="27">
        <v>0</v>
      </c>
      <c r="E35" s="5" t="s">
        <v>0</v>
      </c>
      <c r="F35" s="5" t="s">
        <v>169</v>
      </c>
      <c r="G35" s="5" t="s">
        <v>57</v>
      </c>
      <c r="H35" s="45">
        <v>1</v>
      </c>
      <c r="I35" s="5" t="s">
        <v>58</v>
      </c>
      <c r="J35" s="7">
        <v>468827</v>
      </c>
      <c r="L35" s="7">
        <v>0</v>
      </c>
      <c r="N35" s="7">
        <v>468827</v>
      </c>
      <c r="P35" s="7">
        <v>0</v>
      </c>
      <c r="R35" s="20">
        <f t="shared" si="0"/>
        <v>0</v>
      </c>
      <c r="T35" s="20">
        <f t="shared" si="1"/>
        <v>0</v>
      </c>
    </row>
    <row r="36" spans="1:20" x14ac:dyDescent="0.2">
      <c r="A36" s="5" t="s">
        <v>122</v>
      </c>
      <c r="C36" s="5" t="s">
        <v>148</v>
      </c>
      <c r="D36" s="27">
        <v>0</v>
      </c>
      <c r="E36" s="5" t="s">
        <v>0</v>
      </c>
      <c r="F36" s="5" t="s">
        <v>169</v>
      </c>
      <c r="G36" s="5" t="s">
        <v>57</v>
      </c>
      <c r="H36" s="45">
        <v>1</v>
      </c>
      <c r="I36" s="5" t="s">
        <v>58</v>
      </c>
      <c r="J36" s="7">
        <v>164738161</v>
      </c>
      <c r="L36" s="7">
        <v>0</v>
      </c>
      <c r="M36" s="7"/>
      <c r="N36" s="7">
        <v>171174473</v>
      </c>
      <c r="P36" s="7">
        <v>0</v>
      </c>
      <c r="Q36" s="9"/>
      <c r="R36" s="20">
        <f t="shared" si="0"/>
        <v>6436312</v>
      </c>
      <c r="S36" s="9"/>
      <c r="T36" s="20">
        <f t="shared" si="1"/>
        <v>0</v>
      </c>
    </row>
    <row r="37" spans="1:20" s="9" customFormat="1" x14ac:dyDescent="0.2">
      <c r="A37" s="5" t="s">
        <v>88</v>
      </c>
      <c r="C37" s="5" t="s">
        <v>148</v>
      </c>
      <c r="D37" s="27" t="s">
        <v>86</v>
      </c>
      <c r="E37" s="5" t="s">
        <v>0</v>
      </c>
      <c r="F37" s="5" t="s">
        <v>60</v>
      </c>
      <c r="G37" s="5" t="s">
        <v>57</v>
      </c>
      <c r="H37" s="45">
        <v>1</v>
      </c>
      <c r="I37" s="5" t="s">
        <v>58</v>
      </c>
      <c r="J37" s="7">
        <v>363301827</v>
      </c>
      <c r="K37" s="7"/>
      <c r="L37" s="7">
        <v>0</v>
      </c>
      <c r="M37" s="5"/>
      <c r="N37" s="7">
        <v>363301827</v>
      </c>
      <c r="O37" s="7"/>
      <c r="P37" s="7">
        <v>0</v>
      </c>
      <c r="R37" s="20">
        <f t="shared" si="0"/>
        <v>0</v>
      </c>
      <c r="T37" s="20">
        <f t="shared" si="1"/>
        <v>0</v>
      </c>
    </row>
    <row r="38" spans="1:20" x14ac:dyDescent="0.2">
      <c r="A38" s="38" t="s">
        <v>205</v>
      </c>
      <c r="C38" s="5" t="s">
        <v>148</v>
      </c>
      <c r="D38" s="54" t="s">
        <v>257</v>
      </c>
      <c r="E38" s="5" t="s">
        <v>0</v>
      </c>
      <c r="F38" s="5" t="s">
        <v>56</v>
      </c>
      <c r="G38" s="5" t="s">
        <v>57</v>
      </c>
      <c r="H38" s="45">
        <v>1</v>
      </c>
      <c r="I38" s="5" t="s">
        <v>58</v>
      </c>
      <c r="J38" s="7">
        <v>4254500</v>
      </c>
      <c r="N38" s="7">
        <v>4254500</v>
      </c>
      <c r="Q38" s="9"/>
      <c r="R38" s="20">
        <f t="shared" si="0"/>
        <v>0</v>
      </c>
      <c r="S38" s="9"/>
      <c r="T38" s="20">
        <f t="shared" si="1"/>
        <v>0</v>
      </c>
    </row>
    <row r="39" spans="1:20" s="9" customFormat="1" x14ac:dyDescent="0.2">
      <c r="A39" s="5" t="s">
        <v>179</v>
      </c>
      <c r="B39" s="5"/>
      <c r="C39" s="32" t="s">
        <v>148</v>
      </c>
      <c r="D39" s="27">
        <v>0</v>
      </c>
      <c r="E39" s="32" t="s">
        <v>0</v>
      </c>
      <c r="F39" s="32" t="s">
        <v>169</v>
      </c>
      <c r="G39" s="32" t="s">
        <v>57</v>
      </c>
      <c r="H39" s="45">
        <v>1</v>
      </c>
      <c r="I39" s="32" t="s">
        <v>58</v>
      </c>
      <c r="J39" s="7">
        <v>568632</v>
      </c>
      <c r="K39" s="7"/>
      <c r="L39" s="7">
        <v>0</v>
      </c>
      <c r="M39" s="5"/>
      <c r="N39" s="7">
        <v>568632</v>
      </c>
      <c r="O39" s="7"/>
      <c r="P39" s="7">
        <v>0</v>
      </c>
      <c r="Q39" s="13"/>
      <c r="R39" s="20">
        <f t="shared" si="0"/>
        <v>0</v>
      </c>
      <c r="S39" s="13"/>
      <c r="T39" s="20">
        <f t="shared" si="1"/>
        <v>0</v>
      </c>
    </row>
    <row r="40" spans="1:20" s="9" customFormat="1" x14ac:dyDescent="0.2">
      <c r="A40" s="32" t="s">
        <v>189</v>
      </c>
      <c r="B40" s="32"/>
      <c r="C40" s="32" t="s">
        <v>148</v>
      </c>
      <c r="D40" s="27">
        <v>0</v>
      </c>
      <c r="E40" s="32" t="s">
        <v>0</v>
      </c>
      <c r="F40" s="32" t="s">
        <v>169</v>
      </c>
      <c r="G40" s="32" t="s">
        <v>57</v>
      </c>
      <c r="H40" s="45">
        <v>1</v>
      </c>
      <c r="I40" s="32" t="s">
        <v>58</v>
      </c>
      <c r="J40" s="7">
        <v>350000</v>
      </c>
      <c r="K40" s="7"/>
      <c r="L40" s="7">
        <v>0</v>
      </c>
      <c r="M40" s="5"/>
      <c r="N40" s="7">
        <v>350000</v>
      </c>
      <c r="O40" s="7"/>
      <c r="P40" s="7">
        <v>0</v>
      </c>
      <c r="Q40" s="13"/>
      <c r="R40" s="20">
        <f t="shared" si="0"/>
        <v>0</v>
      </c>
      <c r="S40" s="13"/>
      <c r="T40" s="20">
        <f t="shared" si="1"/>
        <v>0</v>
      </c>
    </row>
    <row r="41" spans="1:20" s="9" customFormat="1" x14ac:dyDescent="0.2">
      <c r="A41" s="5" t="s">
        <v>65</v>
      </c>
      <c r="B41" s="5"/>
      <c r="C41" s="5" t="s">
        <v>148</v>
      </c>
      <c r="D41" s="27">
        <v>0</v>
      </c>
      <c r="E41" s="5" t="s">
        <v>0</v>
      </c>
      <c r="F41" s="5" t="s">
        <v>56</v>
      </c>
      <c r="G41" s="5" t="s">
        <v>57</v>
      </c>
      <c r="H41" s="45">
        <v>1</v>
      </c>
      <c r="I41" s="5" t="s">
        <v>58</v>
      </c>
      <c r="J41" s="7">
        <v>5003984</v>
      </c>
      <c r="K41" s="7"/>
      <c r="L41" s="7">
        <v>0</v>
      </c>
      <c r="M41" s="5"/>
      <c r="N41" s="7">
        <v>2313000</v>
      </c>
      <c r="O41" s="7"/>
      <c r="P41" s="7">
        <v>0</v>
      </c>
      <c r="R41" s="20">
        <f t="shared" si="0"/>
        <v>-2690984</v>
      </c>
      <c r="T41" s="20">
        <f t="shared" si="1"/>
        <v>0</v>
      </c>
    </row>
    <row r="42" spans="1:20" x14ac:dyDescent="0.2">
      <c r="A42" s="5" t="s">
        <v>104</v>
      </c>
      <c r="B42" s="5"/>
      <c r="C42" s="5" t="s">
        <v>147</v>
      </c>
      <c r="D42" s="27"/>
      <c r="E42" s="5" t="s">
        <v>0</v>
      </c>
      <c r="F42" s="5" t="s">
        <v>51</v>
      </c>
      <c r="G42" s="5" t="s">
        <v>52</v>
      </c>
      <c r="H42" s="45">
        <v>1</v>
      </c>
      <c r="I42" s="5" t="s">
        <v>90</v>
      </c>
      <c r="J42" s="7">
        <v>4998400</v>
      </c>
      <c r="K42" s="23"/>
      <c r="L42" s="7">
        <v>0</v>
      </c>
      <c r="M42" s="19"/>
      <c r="N42" s="7">
        <v>4998400</v>
      </c>
      <c r="O42" s="23"/>
      <c r="P42" s="7">
        <v>0</v>
      </c>
      <c r="R42" s="20">
        <f t="shared" si="0"/>
        <v>0</v>
      </c>
      <c r="T42" s="20">
        <f t="shared" si="1"/>
        <v>0</v>
      </c>
    </row>
    <row r="43" spans="1:20" x14ac:dyDescent="0.2">
      <c r="A43" s="7" t="s">
        <v>181</v>
      </c>
      <c r="B43" s="7"/>
      <c r="C43" s="7" t="s">
        <v>147</v>
      </c>
      <c r="D43" s="55" t="s">
        <v>96</v>
      </c>
      <c r="E43" s="7" t="s">
        <v>0</v>
      </c>
      <c r="F43" s="7" t="s">
        <v>170</v>
      </c>
      <c r="G43" s="7" t="s">
        <v>52</v>
      </c>
      <c r="H43" s="46">
        <v>1</v>
      </c>
      <c r="I43" s="7" t="s">
        <v>90</v>
      </c>
      <c r="J43" s="7">
        <v>2250000</v>
      </c>
      <c r="K43" s="23"/>
      <c r="L43" s="7">
        <v>0</v>
      </c>
      <c r="M43" s="23"/>
      <c r="N43" s="7">
        <v>2250000</v>
      </c>
      <c r="O43" s="23"/>
      <c r="P43" s="7">
        <v>0</v>
      </c>
      <c r="R43" s="20">
        <f t="shared" si="0"/>
        <v>0</v>
      </c>
      <c r="T43" s="20">
        <f t="shared" si="1"/>
        <v>0</v>
      </c>
    </row>
    <row r="44" spans="1:20" x14ac:dyDescent="0.2">
      <c r="A44" s="20" t="s">
        <v>110</v>
      </c>
      <c r="B44" s="20"/>
      <c r="C44" s="20" t="s">
        <v>147</v>
      </c>
      <c r="D44" s="56" t="s">
        <v>96</v>
      </c>
      <c r="E44" s="20" t="s">
        <v>0</v>
      </c>
      <c r="F44" s="20" t="s">
        <v>51</v>
      </c>
      <c r="G44" s="20" t="s">
        <v>52</v>
      </c>
      <c r="H44" s="46">
        <v>1</v>
      </c>
      <c r="I44" s="20" t="s">
        <v>90</v>
      </c>
      <c r="J44" s="20">
        <v>5000000</v>
      </c>
      <c r="L44" s="20">
        <v>0</v>
      </c>
      <c r="N44" s="20">
        <v>5000000</v>
      </c>
      <c r="P44" s="20">
        <v>0</v>
      </c>
      <c r="R44" s="20">
        <f t="shared" si="0"/>
        <v>0</v>
      </c>
      <c r="T44" s="20">
        <f t="shared" si="1"/>
        <v>0</v>
      </c>
    </row>
    <row r="45" spans="1:20" x14ac:dyDescent="0.2">
      <c r="A45" s="20" t="s">
        <v>266</v>
      </c>
      <c r="B45" s="20"/>
      <c r="C45" s="20" t="s">
        <v>147</v>
      </c>
      <c r="D45" s="56" t="s">
        <v>96</v>
      </c>
      <c r="E45" s="20" t="s">
        <v>0</v>
      </c>
      <c r="F45" s="20" t="s">
        <v>56</v>
      </c>
      <c r="G45" s="20" t="s">
        <v>57</v>
      </c>
      <c r="H45" s="46">
        <v>1</v>
      </c>
      <c r="I45" s="20" t="s">
        <v>58</v>
      </c>
      <c r="J45" s="20">
        <v>320884</v>
      </c>
      <c r="L45" s="20">
        <v>0</v>
      </c>
      <c r="N45" s="20">
        <f>131540+70829</f>
        <v>202369</v>
      </c>
      <c r="P45" s="20">
        <v>0</v>
      </c>
      <c r="Q45" s="9"/>
      <c r="R45" s="20">
        <f t="shared" si="0"/>
        <v>-118515</v>
      </c>
      <c r="S45" s="9"/>
      <c r="T45" s="20">
        <f t="shared" si="1"/>
        <v>0</v>
      </c>
    </row>
    <row r="46" spans="1:20" s="9" customFormat="1" x14ac:dyDescent="0.2">
      <c r="A46" s="20" t="s">
        <v>178</v>
      </c>
      <c r="B46" s="20"/>
      <c r="C46" s="20" t="s">
        <v>147</v>
      </c>
      <c r="D46" s="56" t="s">
        <v>96</v>
      </c>
      <c r="E46" s="20" t="s">
        <v>0</v>
      </c>
      <c r="F46" s="20" t="s">
        <v>56</v>
      </c>
      <c r="G46" s="20" t="s">
        <v>57</v>
      </c>
      <c r="H46" s="46">
        <v>1</v>
      </c>
      <c r="I46" s="20" t="s">
        <v>58</v>
      </c>
      <c r="J46" s="20">
        <v>4585008</v>
      </c>
      <c r="K46" s="7"/>
      <c r="L46" s="20">
        <v>0</v>
      </c>
      <c r="M46" s="5"/>
      <c r="N46" s="20">
        <v>4257756</v>
      </c>
      <c r="O46" s="7"/>
      <c r="P46" s="20">
        <v>0</v>
      </c>
      <c r="Q46" s="13"/>
      <c r="R46" s="20">
        <f t="shared" si="0"/>
        <v>-327252</v>
      </c>
      <c r="S46" s="13"/>
      <c r="T46" s="20">
        <f t="shared" si="1"/>
        <v>0</v>
      </c>
    </row>
    <row r="47" spans="1:20" s="9" customFormat="1" x14ac:dyDescent="0.2">
      <c r="A47" s="20" t="s">
        <v>97</v>
      </c>
      <c r="B47" s="20"/>
      <c r="C47" s="20" t="s">
        <v>147</v>
      </c>
      <c r="D47" s="56" t="s">
        <v>96</v>
      </c>
      <c r="E47" s="20" t="s">
        <v>0</v>
      </c>
      <c r="F47" s="20" t="s">
        <v>56</v>
      </c>
      <c r="G47" s="20" t="s">
        <v>57</v>
      </c>
      <c r="H47" s="46">
        <v>1</v>
      </c>
      <c r="I47" s="20" t="s">
        <v>58</v>
      </c>
      <c r="J47" s="20">
        <v>421333</v>
      </c>
      <c r="K47" s="23"/>
      <c r="L47" s="20">
        <v>0</v>
      </c>
      <c r="M47" s="23"/>
      <c r="N47" s="20">
        <v>515383</v>
      </c>
      <c r="O47" s="23"/>
      <c r="P47" s="20">
        <v>0</v>
      </c>
      <c r="R47" s="20">
        <f t="shared" si="0"/>
        <v>94050</v>
      </c>
      <c r="T47" s="20">
        <f t="shared" si="1"/>
        <v>0</v>
      </c>
    </row>
    <row r="48" spans="1:20" s="9" customFormat="1" x14ac:dyDescent="0.2">
      <c r="A48" s="20" t="s">
        <v>98</v>
      </c>
      <c r="B48" s="20"/>
      <c r="C48" s="20" t="s">
        <v>147</v>
      </c>
      <c r="D48" s="56" t="s">
        <v>96</v>
      </c>
      <c r="E48" s="20" t="s">
        <v>0</v>
      </c>
      <c r="F48" s="20" t="s">
        <v>56</v>
      </c>
      <c r="G48" s="20" t="s">
        <v>57</v>
      </c>
      <c r="H48" s="46">
        <v>1</v>
      </c>
      <c r="I48" s="20" t="s">
        <v>58</v>
      </c>
      <c r="J48" s="66">
        <v>209397</v>
      </c>
      <c r="K48" s="7"/>
      <c r="L48" s="66">
        <v>0</v>
      </c>
      <c r="M48" s="5"/>
      <c r="N48" s="66">
        <v>201259</v>
      </c>
      <c r="O48" s="7"/>
      <c r="P48" s="66">
        <v>0</v>
      </c>
      <c r="Q48" s="13"/>
      <c r="R48" s="66">
        <f t="shared" si="0"/>
        <v>-8138</v>
      </c>
      <c r="S48" s="13"/>
      <c r="T48" s="66">
        <f t="shared" si="1"/>
        <v>0</v>
      </c>
    </row>
    <row r="49" spans="1:20" s="74" customFormat="1" x14ac:dyDescent="0.2">
      <c r="A49" s="68"/>
      <c r="B49" s="75" t="s">
        <v>296</v>
      </c>
      <c r="C49" s="51"/>
      <c r="D49" s="69"/>
      <c r="E49" s="68"/>
      <c r="F49" s="68"/>
      <c r="G49" s="68"/>
      <c r="H49" s="70"/>
      <c r="I49" s="68"/>
      <c r="J49" s="68">
        <f>SUM(J11:J48)</f>
        <v>834282125.57999992</v>
      </c>
      <c r="K49" s="71"/>
      <c r="L49" s="68">
        <f>SUM(L11:L48)</f>
        <v>0</v>
      </c>
      <c r="M49" s="72"/>
      <c r="N49" s="68">
        <f>SUM(N11:N48)</f>
        <v>857773227</v>
      </c>
      <c r="O49" s="71"/>
      <c r="P49" s="68">
        <f>SUM(P11:P48)</f>
        <v>0</v>
      </c>
      <c r="Q49" s="73"/>
      <c r="R49" s="68">
        <f>SUM(R11:R48)</f>
        <v>23491101.420000002</v>
      </c>
      <c r="S49" s="73"/>
      <c r="T49" s="68">
        <f>SUM(T11:T48)</f>
        <v>0</v>
      </c>
    </row>
    <row r="50" spans="1:20" s="9" customFormat="1" x14ac:dyDescent="0.2">
      <c r="A50" s="20"/>
      <c r="B50" s="20"/>
      <c r="C50" s="20"/>
      <c r="D50" s="56"/>
      <c r="E50" s="20"/>
      <c r="F50" s="20"/>
      <c r="G50" s="20"/>
      <c r="H50" s="46"/>
      <c r="I50" s="20"/>
      <c r="J50" s="20"/>
      <c r="K50" s="7"/>
      <c r="L50" s="20"/>
      <c r="M50" s="5"/>
      <c r="N50" s="20"/>
      <c r="O50" s="7"/>
      <c r="P50" s="20"/>
      <c r="Q50" s="13"/>
      <c r="R50" s="20"/>
      <c r="S50" s="13"/>
      <c r="T50" s="20"/>
    </row>
    <row r="51" spans="1:20" s="9" customFormat="1" x14ac:dyDescent="0.2">
      <c r="A51" s="32" t="s">
        <v>250</v>
      </c>
      <c r="C51" s="32" t="s">
        <v>142</v>
      </c>
      <c r="D51" s="27">
        <v>0</v>
      </c>
      <c r="E51" s="32" t="s">
        <v>0</v>
      </c>
      <c r="F51" s="32" t="s">
        <v>11</v>
      </c>
      <c r="G51" s="32" t="s">
        <v>8</v>
      </c>
      <c r="H51" s="45">
        <v>1</v>
      </c>
      <c r="I51" s="32" t="s">
        <v>275</v>
      </c>
      <c r="J51" s="7"/>
      <c r="K51" s="7"/>
      <c r="L51" s="7">
        <v>19122000</v>
      </c>
      <c r="M51" s="5"/>
      <c r="N51" s="7">
        <v>0</v>
      </c>
      <c r="O51" s="7"/>
      <c r="P51" s="7">
        <v>19122000</v>
      </c>
      <c r="Q51" s="13"/>
      <c r="R51" s="7">
        <f t="shared" ref="R51:R56" si="2">N51-J51</f>
        <v>0</v>
      </c>
      <c r="S51" s="7"/>
      <c r="T51" s="7">
        <f t="shared" ref="T51:T56" si="3">P51-L51</f>
        <v>0</v>
      </c>
    </row>
    <row r="52" spans="1:20" s="9" customFormat="1" x14ac:dyDescent="0.2">
      <c r="A52" s="39" t="s">
        <v>197</v>
      </c>
      <c r="C52" s="30" t="s">
        <v>287</v>
      </c>
      <c r="D52" s="19"/>
      <c r="E52" s="30"/>
      <c r="F52" s="30"/>
      <c r="G52" s="30" t="s">
        <v>54</v>
      </c>
      <c r="H52" s="45"/>
      <c r="I52" s="7" t="s">
        <v>20</v>
      </c>
      <c r="J52" s="23"/>
      <c r="K52" s="7"/>
      <c r="L52" s="23">
        <v>6559600</v>
      </c>
      <c r="M52" s="5"/>
      <c r="N52" s="23"/>
      <c r="O52" s="7"/>
      <c r="P52" s="23">
        <v>8050000</v>
      </c>
      <c r="R52" s="20">
        <f t="shared" si="2"/>
        <v>0</v>
      </c>
      <c r="T52" s="20">
        <f t="shared" si="3"/>
        <v>1490400</v>
      </c>
    </row>
    <row r="53" spans="1:20" x14ac:dyDescent="0.2">
      <c r="A53" s="7" t="s">
        <v>292</v>
      </c>
      <c r="B53" s="7"/>
      <c r="C53" s="7" t="s">
        <v>287</v>
      </c>
      <c r="D53" s="55" t="s">
        <v>283</v>
      </c>
      <c r="E53" s="7"/>
      <c r="F53" s="7"/>
      <c r="G53" s="7" t="s">
        <v>54</v>
      </c>
      <c r="H53" s="46"/>
      <c r="I53" s="7" t="s">
        <v>20</v>
      </c>
      <c r="J53" s="7">
        <v>0</v>
      </c>
      <c r="L53" s="7">
        <v>7958800</v>
      </c>
      <c r="M53" s="7"/>
      <c r="N53" s="7">
        <v>0</v>
      </c>
      <c r="P53" s="7">
        <v>0</v>
      </c>
      <c r="R53" s="20">
        <f t="shared" si="2"/>
        <v>0</v>
      </c>
      <c r="T53" s="20">
        <f t="shared" si="3"/>
        <v>-7958800</v>
      </c>
    </row>
    <row r="54" spans="1:20" s="9" customFormat="1" x14ac:dyDescent="0.2">
      <c r="A54" s="40" t="s">
        <v>261</v>
      </c>
      <c r="B54" s="7"/>
      <c r="C54" s="31" t="s">
        <v>287</v>
      </c>
      <c r="D54" s="55" t="s">
        <v>99</v>
      </c>
      <c r="E54" s="7" t="s">
        <v>1</v>
      </c>
      <c r="F54" s="7" t="s">
        <v>14</v>
      </c>
      <c r="G54" s="31" t="s">
        <v>21</v>
      </c>
      <c r="H54" s="47"/>
      <c r="I54" s="30" t="s">
        <v>22</v>
      </c>
      <c r="J54" s="7"/>
      <c r="K54" s="7"/>
      <c r="L54" s="7">
        <v>37723333</v>
      </c>
      <c r="M54" s="5"/>
      <c r="N54" s="7"/>
      <c r="O54" s="7"/>
      <c r="P54" s="7">
        <v>36000000</v>
      </c>
      <c r="R54" s="20">
        <f t="shared" si="2"/>
        <v>0</v>
      </c>
      <c r="T54" s="20">
        <f t="shared" si="3"/>
        <v>-1723333</v>
      </c>
    </row>
    <row r="55" spans="1:20" s="9" customFormat="1" x14ac:dyDescent="0.2">
      <c r="A55" s="39" t="s">
        <v>255</v>
      </c>
      <c r="C55" s="30" t="s">
        <v>287</v>
      </c>
      <c r="D55" s="19" t="s">
        <v>284</v>
      </c>
      <c r="E55" s="30"/>
      <c r="F55" s="30"/>
      <c r="G55" s="30" t="s">
        <v>41</v>
      </c>
      <c r="H55" s="45"/>
      <c r="I55" s="30" t="s">
        <v>42</v>
      </c>
      <c r="J55" s="36"/>
      <c r="K55" s="7"/>
      <c r="L55" s="36">
        <v>17222680</v>
      </c>
      <c r="M55" s="5"/>
      <c r="N55" s="36">
        <v>0</v>
      </c>
      <c r="O55" s="7"/>
      <c r="P55" s="36">
        <v>17222680</v>
      </c>
      <c r="R55" s="20">
        <f t="shared" si="2"/>
        <v>0</v>
      </c>
      <c r="T55" s="20">
        <f t="shared" si="3"/>
        <v>0</v>
      </c>
    </row>
    <row r="56" spans="1:20" s="9" customFormat="1" x14ac:dyDescent="0.2">
      <c r="A56" s="39" t="s">
        <v>254</v>
      </c>
      <c r="C56" s="30" t="s">
        <v>287</v>
      </c>
      <c r="D56" s="19" t="s">
        <v>284</v>
      </c>
      <c r="E56" s="30"/>
      <c r="F56" s="30"/>
      <c r="G56" s="30" t="s">
        <v>41</v>
      </c>
      <c r="H56" s="45"/>
      <c r="I56" s="30" t="s">
        <v>42</v>
      </c>
      <c r="J56" s="36"/>
      <c r="K56" s="7"/>
      <c r="L56" s="36">
        <v>28076391</v>
      </c>
      <c r="M56" s="5"/>
      <c r="N56" s="36">
        <v>0</v>
      </c>
      <c r="O56" s="7"/>
      <c r="P56" s="36">
        <v>28076391</v>
      </c>
      <c r="R56" s="20">
        <f t="shared" si="2"/>
        <v>0</v>
      </c>
      <c r="T56" s="20">
        <f t="shared" si="3"/>
        <v>0</v>
      </c>
    </row>
    <row r="57" spans="1:20" s="9" customFormat="1" x14ac:dyDescent="0.2">
      <c r="A57" s="30" t="s">
        <v>234</v>
      </c>
      <c r="C57" s="30" t="s">
        <v>287</v>
      </c>
      <c r="D57" s="19" t="s">
        <v>284</v>
      </c>
      <c r="E57" s="30"/>
      <c r="F57" s="30"/>
      <c r="G57" s="30" t="s">
        <v>41</v>
      </c>
      <c r="H57" s="45"/>
      <c r="I57" s="30" t="s">
        <v>42</v>
      </c>
      <c r="J57" s="36"/>
      <c r="K57" s="7"/>
      <c r="L57" s="36">
        <v>137653981</v>
      </c>
      <c r="M57" s="5"/>
      <c r="N57" s="36">
        <v>0</v>
      </c>
      <c r="O57" s="7"/>
      <c r="P57" s="36">
        <v>136903497</v>
      </c>
      <c r="R57" s="20">
        <f t="shared" ref="R57:R67" si="4">N57-J57</f>
        <v>0</v>
      </c>
      <c r="T57" s="20">
        <f t="shared" ref="T57:T67" si="5">P57-L57</f>
        <v>-750484</v>
      </c>
    </row>
    <row r="58" spans="1:20" s="9" customFormat="1" x14ac:dyDescent="0.2">
      <c r="A58" s="39" t="s">
        <v>256</v>
      </c>
      <c r="C58" s="30" t="s">
        <v>287</v>
      </c>
      <c r="D58" s="19" t="s">
        <v>284</v>
      </c>
      <c r="E58" s="30"/>
      <c r="F58" s="30"/>
      <c r="G58" s="30" t="s">
        <v>41</v>
      </c>
      <c r="H58" s="45"/>
      <c r="I58" s="30" t="s">
        <v>42</v>
      </c>
      <c r="J58" s="36"/>
      <c r="K58" s="7"/>
      <c r="L58" s="36">
        <v>22467954</v>
      </c>
      <c r="M58" s="5"/>
      <c r="N58" s="36">
        <v>0</v>
      </c>
      <c r="O58" s="7"/>
      <c r="P58" s="36">
        <v>18140450</v>
      </c>
      <c r="R58" s="20">
        <f t="shared" si="4"/>
        <v>0</v>
      </c>
      <c r="T58" s="20">
        <f t="shared" si="5"/>
        <v>-4327504</v>
      </c>
    </row>
    <row r="59" spans="1:20" x14ac:dyDescent="0.2">
      <c r="A59" s="32" t="s">
        <v>195</v>
      </c>
      <c r="C59" s="38" t="s">
        <v>288</v>
      </c>
      <c r="D59" s="27" t="s">
        <v>283</v>
      </c>
      <c r="E59" s="32"/>
      <c r="F59" s="32"/>
      <c r="G59" s="32" t="s">
        <v>54</v>
      </c>
      <c r="H59" s="41"/>
      <c r="I59" s="7" t="s">
        <v>20</v>
      </c>
      <c r="L59" s="7">
        <v>6331400</v>
      </c>
      <c r="M59" s="7"/>
      <c r="P59" s="7">
        <v>5116000</v>
      </c>
      <c r="R59" s="20">
        <f t="shared" si="4"/>
        <v>0</v>
      </c>
      <c r="T59" s="20">
        <f t="shared" si="5"/>
        <v>-1215400</v>
      </c>
    </row>
    <row r="60" spans="1:20" x14ac:dyDescent="0.2">
      <c r="A60" s="32" t="s">
        <v>102</v>
      </c>
      <c r="B60" s="32"/>
      <c r="C60" s="32" t="s">
        <v>144</v>
      </c>
      <c r="D60" s="27" t="s">
        <v>99</v>
      </c>
      <c r="E60" s="32" t="s">
        <v>0</v>
      </c>
      <c r="F60" s="32" t="s">
        <v>48</v>
      </c>
      <c r="G60" s="32" t="s">
        <v>54</v>
      </c>
      <c r="H60" s="45">
        <v>1</v>
      </c>
      <c r="I60" s="7" t="s">
        <v>20</v>
      </c>
      <c r="J60" s="7">
        <v>0</v>
      </c>
      <c r="L60" s="7">
        <v>27369630</v>
      </c>
      <c r="N60" s="7">
        <v>0</v>
      </c>
      <c r="P60" s="7">
        <v>27880000</v>
      </c>
      <c r="R60" s="20">
        <f t="shared" si="4"/>
        <v>0</v>
      </c>
      <c r="T60" s="20">
        <f t="shared" si="5"/>
        <v>510370</v>
      </c>
    </row>
    <row r="61" spans="1:20" s="9" customFormat="1" x14ac:dyDescent="0.2">
      <c r="A61" s="5" t="s">
        <v>92</v>
      </c>
      <c r="B61" s="5"/>
      <c r="C61" s="5" t="s">
        <v>144</v>
      </c>
      <c r="D61" s="27" t="s">
        <v>99</v>
      </c>
      <c r="E61" s="5" t="s">
        <v>0</v>
      </c>
      <c r="F61" s="5" t="s">
        <v>48</v>
      </c>
      <c r="G61" s="5" t="s">
        <v>54</v>
      </c>
      <c r="H61" s="45">
        <v>1</v>
      </c>
      <c r="I61" s="7" t="s">
        <v>20</v>
      </c>
      <c r="J61" s="7">
        <v>0</v>
      </c>
      <c r="K61" s="7"/>
      <c r="L61" s="7">
        <v>10004500</v>
      </c>
      <c r="M61" s="5"/>
      <c r="N61" s="7">
        <v>0</v>
      </c>
      <c r="O61" s="7"/>
      <c r="P61" s="7">
        <v>10004500</v>
      </c>
      <c r="Q61" s="13"/>
      <c r="R61" s="20">
        <f t="shared" si="4"/>
        <v>0</v>
      </c>
      <c r="S61" s="13"/>
      <c r="T61" s="20">
        <f t="shared" si="5"/>
        <v>0</v>
      </c>
    </row>
    <row r="62" spans="1:20" s="9" customFormat="1" x14ac:dyDescent="0.2">
      <c r="A62" s="20" t="s">
        <v>100</v>
      </c>
      <c r="B62" s="20"/>
      <c r="C62" s="20" t="s">
        <v>144</v>
      </c>
      <c r="D62" s="56" t="s">
        <v>99</v>
      </c>
      <c r="E62" s="20" t="s">
        <v>0</v>
      </c>
      <c r="F62" s="20" t="s">
        <v>169</v>
      </c>
      <c r="G62" s="20" t="s">
        <v>63</v>
      </c>
      <c r="H62" s="46">
        <v>1</v>
      </c>
      <c r="I62" s="20" t="s">
        <v>64</v>
      </c>
      <c r="J62" s="20">
        <v>0</v>
      </c>
      <c r="K62" s="7"/>
      <c r="L62" s="20">
        <v>162030000</v>
      </c>
      <c r="M62" s="5"/>
      <c r="N62" s="20">
        <v>0</v>
      </c>
      <c r="O62" s="7"/>
      <c r="P62" s="20">
        <v>162030000</v>
      </c>
      <c r="Q62" s="13"/>
      <c r="R62" s="20">
        <f t="shared" si="4"/>
        <v>0</v>
      </c>
      <c r="S62" s="13"/>
      <c r="T62" s="20">
        <f t="shared" si="5"/>
        <v>0</v>
      </c>
    </row>
    <row r="63" spans="1:20" x14ac:dyDescent="0.2">
      <c r="A63" s="5" t="s">
        <v>113</v>
      </c>
      <c r="B63" s="5"/>
      <c r="C63" s="5" t="s">
        <v>144</v>
      </c>
      <c r="D63" s="27" t="s">
        <v>99</v>
      </c>
      <c r="E63" s="5" t="s">
        <v>0</v>
      </c>
      <c r="F63" s="5" t="s">
        <v>48</v>
      </c>
      <c r="G63" s="5" t="s">
        <v>119</v>
      </c>
      <c r="H63" s="45">
        <v>1</v>
      </c>
      <c r="I63" s="5" t="s">
        <v>49</v>
      </c>
      <c r="J63" s="7">
        <v>0</v>
      </c>
      <c r="L63" s="7">
        <v>2850000</v>
      </c>
      <c r="N63" s="7">
        <v>0</v>
      </c>
      <c r="P63" s="7">
        <v>2850000</v>
      </c>
      <c r="Q63" s="9"/>
      <c r="R63" s="20">
        <f t="shared" si="4"/>
        <v>0</v>
      </c>
      <c r="S63" s="9"/>
      <c r="T63" s="20">
        <f t="shared" si="5"/>
        <v>0</v>
      </c>
    </row>
    <row r="64" spans="1:20" s="9" customFormat="1" x14ac:dyDescent="0.2">
      <c r="A64" s="30" t="s">
        <v>114</v>
      </c>
      <c r="C64" s="30" t="s">
        <v>144</v>
      </c>
      <c r="D64" s="19" t="s">
        <v>99</v>
      </c>
      <c r="E64" s="30" t="s">
        <v>0</v>
      </c>
      <c r="F64" s="30" t="s">
        <v>48</v>
      </c>
      <c r="G64" s="30" t="s">
        <v>119</v>
      </c>
      <c r="H64" s="45">
        <v>1</v>
      </c>
      <c r="I64" s="30" t="s">
        <v>49</v>
      </c>
      <c r="J64" s="36">
        <v>0</v>
      </c>
      <c r="K64" s="7"/>
      <c r="L64" s="36">
        <v>98263</v>
      </c>
      <c r="M64" s="5"/>
      <c r="N64" s="36">
        <v>0</v>
      </c>
      <c r="O64" s="7"/>
      <c r="P64" s="36">
        <v>98263</v>
      </c>
      <c r="R64" s="20">
        <f t="shared" si="4"/>
        <v>0</v>
      </c>
      <c r="T64" s="20">
        <f t="shared" si="5"/>
        <v>0</v>
      </c>
    </row>
    <row r="65" spans="1:20" x14ac:dyDescent="0.2">
      <c r="A65" s="32" t="s">
        <v>135</v>
      </c>
      <c r="B65" s="32"/>
      <c r="C65" s="32" t="s">
        <v>144</v>
      </c>
      <c r="D65" s="27" t="s">
        <v>99</v>
      </c>
      <c r="E65" s="32" t="s">
        <v>0</v>
      </c>
      <c r="F65" s="32" t="s">
        <v>48</v>
      </c>
      <c r="G65" s="32" t="s">
        <v>119</v>
      </c>
      <c r="H65" s="45">
        <v>1</v>
      </c>
      <c r="I65" s="32" t="s">
        <v>49</v>
      </c>
      <c r="J65" s="7">
        <v>0</v>
      </c>
      <c r="L65" s="7">
        <v>15675623</v>
      </c>
      <c r="N65" s="7">
        <v>0</v>
      </c>
      <c r="P65" s="7">
        <v>15675623</v>
      </c>
      <c r="R65" s="20">
        <f t="shared" si="4"/>
        <v>0</v>
      </c>
      <c r="T65" s="20">
        <f t="shared" si="5"/>
        <v>0</v>
      </c>
    </row>
    <row r="66" spans="1:20" x14ac:dyDescent="0.2">
      <c r="A66" s="20" t="s">
        <v>91</v>
      </c>
      <c r="B66" s="20"/>
      <c r="C66" s="20" t="s">
        <v>144</v>
      </c>
      <c r="D66" s="56" t="s">
        <v>99</v>
      </c>
      <c r="E66" s="20" t="s">
        <v>0</v>
      </c>
      <c r="F66" s="20" t="s">
        <v>67</v>
      </c>
      <c r="G66" s="20" t="s">
        <v>119</v>
      </c>
      <c r="H66" s="46">
        <v>1</v>
      </c>
      <c r="I66" s="20" t="s">
        <v>49</v>
      </c>
      <c r="J66" s="20">
        <v>0</v>
      </c>
      <c r="K66" s="23"/>
      <c r="L66" s="20">
        <v>5629273</v>
      </c>
      <c r="M66" s="23"/>
      <c r="N66" s="20">
        <v>0</v>
      </c>
      <c r="O66" s="23"/>
      <c r="P66" s="20">
        <v>5795637</v>
      </c>
      <c r="Q66" s="9"/>
      <c r="R66" s="20">
        <f t="shared" si="4"/>
        <v>0</v>
      </c>
      <c r="S66" s="9"/>
      <c r="T66" s="20">
        <f t="shared" si="5"/>
        <v>166364</v>
      </c>
    </row>
    <row r="67" spans="1:20" x14ac:dyDescent="0.2">
      <c r="A67" s="32" t="s">
        <v>112</v>
      </c>
      <c r="B67" s="32"/>
      <c r="C67" s="32" t="s">
        <v>144</v>
      </c>
      <c r="D67" s="27" t="s">
        <v>99</v>
      </c>
      <c r="E67" s="32" t="s">
        <v>0</v>
      </c>
      <c r="F67" s="32" t="s">
        <v>48</v>
      </c>
      <c r="G67" s="32" t="s">
        <v>119</v>
      </c>
      <c r="H67" s="45">
        <v>1</v>
      </c>
      <c r="I67" s="32" t="s">
        <v>49</v>
      </c>
      <c r="J67" s="7">
        <v>0</v>
      </c>
      <c r="L67" s="7">
        <v>3896000</v>
      </c>
      <c r="M67" s="7"/>
      <c r="N67" s="7">
        <v>0</v>
      </c>
      <c r="P67" s="7">
        <v>3896000</v>
      </c>
      <c r="R67" s="20">
        <f t="shared" si="4"/>
        <v>0</v>
      </c>
      <c r="T67" s="20">
        <f t="shared" si="5"/>
        <v>0</v>
      </c>
    </row>
    <row r="68" spans="1:20" s="9" customFormat="1" x14ac:dyDescent="0.2">
      <c r="A68" s="34" t="s">
        <v>134</v>
      </c>
      <c r="B68" s="8"/>
      <c r="C68" s="34" t="s">
        <v>144</v>
      </c>
      <c r="D68" s="23" t="s">
        <v>99</v>
      </c>
      <c r="E68" s="34" t="s">
        <v>0</v>
      </c>
      <c r="F68" s="34" t="s">
        <v>67</v>
      </c>
      <c r="G68" s="34" t="s">
        <v>119</v>
      </c>
      <c r="H68" s="46">
        <v>1</v>
      </c>
      <c r="I68" s="34" t="s">
        <v>49</v>
      </c>
      <c r="J68" s="7">
        <v>0</v>
      </c>
      <c r="K68" s="7"/>
      <c r="L68" s="7">
        <v>19171606</v>
      </c>
      <c r="M68" s="5"/>
      <c r="N68" s="7">
        <v>0</v>
      </c>
      <c r="O68" s="7"/>
      <c r="P68" s="7">
        <v>18750000</v>
      </c>
      <c r="Q68" s="13"/>
      <c r="R68" s="7">
        <f t="shared" ref="R68:R75" si="6">N68-J68</f>
        <v>0</v>
      </c>
      <c r="S68" s="7"/>
      <c r="T68" s="7">
        <f t="shared" ref="T68:T75" si="7">P68-L68</f>
        <v>-421606</v>
      </c>
    </row>
    <row r="69" spans="1:20" s="9" customFormat="1" x14ac:dyDescent="0.2">
      <c r="A69" s="5" t="s">
        <v>136</v>
      </c>
      <c r="B69" s="5"/>
      <c r="C69" s="5" t="s">
        <v>144</v>
      </c>
      <c r="D69" s="27" t="s">
        <v>99</v>
      </c>
      <c r="E69" s="5" t="s">
        <v>0</v>
      </c>
      <c r="F69" s="5" t="s">
        <v>170</v>
      </c>
      <c r="G69" s="5" t="s">
        <v>52</v>
      </c>
      <c r="H69" s="45">
        <v>1</v>
      </c>
      <c r="I69" s="5" t="s">
        <v>90</v>
      </c>
      <c r="J69" s="7">
        <v>0</v>
      </c>
      <c r="K69" s="23"/>
      <c r="L69" s="7">
        <v>8875341</v>
      </c>
      <c r="M69" s="19"/>
      <c r="N69" s="7">
        <v>0</v>
      </c>
      <c r="O69" s="23"/>
      <c r="P69" s="7">
        <v>14158243</v>
      </c>
      <c r="R69" s="20">
        <f t="shared" si="6"/>
        <v>0</v>
      </c>
      <c r="T69" s="20">
        <f t="shared" si="7"/>
        <v>5282902</v>
      </c>
    </row>
    <row r="70" spans="1:20" s="9" customFormat="1" x14ac:dyDescent="0.2">
      <c r="A70" s="5" t="s">
        <v>138</v>
      </c>
      <c r="B70" s="5"/>
      <c r="C70" s="5" t="s">
        <v>144</v>
      </c>
      <c r="D70" s="27" t="s">
        <v>99</v>
      </c>
      <c r="E70" s="5" t="s">
        <v>0</v>
      </c>
      <c r="F70" s="5" t="s">
        <v>170</v>
      </c>
      <c r="G70" s="5" t="s">
        <v>52</v>
      </c>
      <c r="H70" s="45">
        <v>1</v>
      </c>
      <c r="I70" s="5" t="s">
        <v>90</v>
      </c>
      <c r="J70" s="7">
        <v>0</v>
      </c>
      <c r="K70" s="36"/>
      <c r="L70" s="7">
        <f>4879440+660960</f>
        <v>5540400</v>
      </c>
      <c r="M70" s="21"/>
      <c r="N70" s="7">
        <v>0</v>
      </c>
      <c r="O70" s="36"/>
      <c r="P70" s="7">
        <v>4879440</v>
      </c>
      <c r="R70" s="20">
        <f t="shared" si="6"/>
        <v>0</v>
      </c>
      <c r="T70" s="20">
        <f t="shared" si="7"/>
        <v>-660960</v>
      </c>
    </row>
    <row r="71" spans="1:20" x14ac:dyDescent="0.2">
      <c r="A71" s="5" t="s">
        <v>180</v>
      </c>
      <c r="B71" s="5"/>
      <c r="C71" s="5" t="s">
        <v>144</v>
      </c>
      <c r="D71" s="27" t="s">
        <v>99</v>
      </c>
      <c r="E71" s="5" t="s">
        <v>0</v>
      </c>
      <c r="F71" s="5" t="s">
        <v>170</v>
      </c>
      <c r="G71" s="5" t="s">
        <v>52</v>
      </c>
      <c r="H71" s="45">
        <v>1</v>
      </c>
      <c r="I71" s="5" t="s">
        <v>90</v>
      </c>
      <c r="J71" s="7">
        <v>0</v>
      </c>
      <c r="K71" s="23"/>
      <c r="L71" s="7">
        <v>6500250</v>
      </c>
      <c r="M71" s="19"/>
      <c r="N71" s="7">
        <v>0</v>
      </c>
      <c r="O71" s="23"/>
      <c r="P71" s="7">
        <v>6500250</v>
      </c>
      <c r="R71" s="20">
        <f t="shared" si="6"/>
        <v>0</v>
      </c>
      <c r="T71" s="20">
        <f t="shared" si="7"/>
        <v>0</v>
      </c>
    </row>
    <row r="72" spans="1:20" x14ac:dyDescent="0.2">
      <c r="A72" s="5" t="s">
        <v>106</v>
      </c>
      <c r="B72" s="5"/>
      <c r="C72" s="5" t="s">
        <v>144</v>
      </c>
      <c r="D72" s="27" t="s">
        <v>99</v>
      </c>
      <c r="E72" s="5" t="s">
        <v>0</v>
      </c>
      <c r="F72" s="5" t="s">
        <v>51</v>
      </c>
      <c r="G72" s="5" t="s">
        <v>52</v>
      </c>
      <c r="H72" s="45">
        <v>1</v>
      </c>
      <c r="I72" s="5" t="s">
        <v>90</v>
      </c>
      <c r="J72" s="7">
        <v>0</v>
      </c>
      <c r="K72" s="24"/>
      <c r="L72" s="7">
        <v>9850463</v>
      </c>
      <c r="M72" s="22"/>
      <c r="N72" s="7">
        <v>0</v>
      </c>
      <c r="O72" s="24"/>
      <c r="P72" s="7">
        <v>9850463</v>
      </c>
      <c r="R72" s="20">
        <f t="shared" si="6"/>
        <v>0</v>
      </c>
      <c r="T72" s="20">
        <f t="shared" si="7"/>
        <v>0</v>
      </c>
    </row>
    <row r="73" spans="1:20" x14ac:dyDescent="0.2">
      <c r="A73" s="20" t="s">
        <v>105</v>
      </c>
      <c r="B73" s="20"/>
      <c r="C73" s="20" t="s">
        <v>144</v>
      </c>
      <c r="D73" s="56" t="s">
        <v>99</v>
      </c>
      <c r="E73" s="20" t="s">
        <v>0</v>
      </c>
      <c r="F73" s="20" t="s">
        <v>170</v>
      </c>
      <c r="G73" s="20" t="s">
        <v>52</v>
      </c>
      <c r="H73" s="46">
        <v>1</v>
      </c>
      <c r="I73" s="20" t="s">
        <v>90</v>
      </c>
      <c r="J73" s="20">
        <v>0</v>
      </c>
      <c r="L73" s="20">
        <v>15500000</v>
      </c>
      <c r="M73" s="7"/>
      <c r="N73" s="20">
        <v>0</v>
      </c>
      <c r="P73" s="20">
        <v>15500000</v>
      </c>
      <c r="Q73" s="9"/>
      <c r="R73" s="20">
        <f t="shared" si="6"/>
        <v>0</v>
      </c>
      <c r="S73" s="9"/>
      <c r="T73" s="20">
        <f t="shared" si="7"/>
        <v>0</v>
      </c>
    </row>
    <row r="74" spans="1:20" x14ac:dyDescent="0.2">
      <c r="A74" s="7" t="s">
        <v>104</v>
      </c>
      <c r="B74" s="7"/>
      <c r="C74" s="7" t="s">
        <v>144</v>
      </c>
      <c r="D74" s="55" t="s">
        <v>99</v>
      </c>
      <c r="E74" s="7" t="s">
        <v>0</v>
      </c>
      <c r="F74" s="7" t="s">
        <v>51</v>
      </c>
      <c r="G74" s="7" t="s">
        <v>52</v>
      </c>
      <c r="H74" s="46">
        <v>1</v>
      </c>
      <c r="I74" s="7" t="s">
        <v>90</v>
      </c>
      <c r="J74" s="7">
        <v>0</v>
      </c>
      <c r="K74" s="36"/>
      <c r="L74" s="7">
        <v>15107669</v>
      </c>
      <c r="M74" s="36"/>
      <c r="N74" s="7">
        <v>0</v>
      </c>
      <c r="O74" s="36"/>
      <c r="P74" s="7">
        <v>15107669</v>
      </c>
      <c r="R74" s="20">
        <f t="shared" si="6"/>
        <v>0</v>
      </c>
      <c r="T74" s="20">
        <f t="shared" si="7"/>
        <v>0</v>
      </c>
    </row>
    <row r="75" spans="1:20" x14ac:dyDescent="0.2">
      <c r="A75" s="7" t="s">
        <v>109</v>
      </c>
      <c r="B75" s="7"/>
      <c r="C75" s="7" t="s">
        <v>144</v>
      </c>
      <c r="D75" s="55" t="s">
        <v>99</v>
      </c>
      <c r="E75" s="7" t="s">
        <v>0</v>
      </c>
      <c r="F75" s="7" t="s">
        <v>170</v>
      </c>
      <c r="G75" s="7" t="s">
        <v>52</v>
      </c>
      <c r="H75" s="46">
        <v>1</v>
      </c>
      <c r="I75" s="7" t="s">
        <v>90</v>
      </c>
      <c r="J75" s="7">
        <v>0</v>
      </c>
      <c r="K75" s="23"/>
      <c r="L75" s="7">
        <f>4054645+1477336</f>
        <v>5531981</v>
      </c>
      <c r="M75" s="23"/>
      <c r="N75" s="7">
        <v>0</v>
      </c>
      <c r="O75" s="23"/>
      <c r="P75" s="7">
        <v>4054645</v>
      </c>
      <c r="Q75" s="9"/>
      <c r="R75" s="20">
        <f t="shared" si="6"/>
        <v>0</v>
      </c>
      <c r="S75" s="9"/>
      <c r="T75" s="20">
        <f t="shared" si="7"/>
        <v>-1477336</v>
      </c>
    </row>
    <row r="76" spans="1:20" x14ac:dyDescent="0.2">
      <c r="A76" s="30" t="s">
        <v>111</v>
      </c>
      <c r="C76" s="30" t="s">
        <v>144</v>
      </c>
      <c r="D76" s="19" t="s">
        <v>99</v>
      </c>
      <c r="E76" s="30" t="s">
        <v>0</v>
      </c>
      <c r="F76" s="30" t="s">
        <v>170</v>
      </c>
      <c r="G76" s="30" t="s">
        <v>52</v>
      </c>
      <c r="H76" s="45">
        <v>1</v>
      </c>
      <c r="I76" s="30" t="s">
        <v>90</v>
      </c>
      <c r="J76" s="36">
        <v>0</v>
      </c>
      <c r="L76" s="36">
        <v>4600000</v>
      </c>
      <c r="N76" s="36">
        <v>0</v>
      </c>
      <c r="P76" s="36">
        <v>4600000</v>
      </c>
      <c r="Q76" s="9"/>
      <c r="R76" s="20">
        <f t="shared" ref="R76:R90" si="8">N76-J76</f>
        <v>0</v>
      </c>
      <c r="S76" s="9"/>
      <c r="T76" s="20">
        <f t="shared" ref="T76:T90" si="9">P76-L76</f>
        <v>0</v>
      </c>
    </row>
    <row r="77" spans="1:20" s="9" customFormat="1" x14ac:dyDescent="0.2">
      <c r="A77" s="33" t="s">
        <v>108</v>
      </c>
      <c r="B77" s="33"/>
      <c r="C77" s="33" t="s">
        <v>144</v>
      </c>
      <c r="D77" s="56" t="s">
        <v>99</v>
      </c>
      <c r="E77" s="33" t="s">
        <v>0</v>
      </c>
      <c r="F77" s="33" t="s">
        <v>51</v>
      </c>
      <c r="G77" s="33" t="s">
        <v>52</v>
      </c>
      <c r="H77" s="46">
        <v>1</v>
      </c>
      <c r="I77" s="33" t="s">
        <v>90</v>
      </c>
      <c r="J77" s="20">
        <v>0</v>
      </c>
      <c r="K77" s="7"/>
      <c r="L77" s="20">
        <v>6060606</v>
      </c>
      <c r="M77" s="7"/>
      <c r="N77" s="20">
        <v>0</v>
      </c>
      <c r="O77" s="7"/>
      <c r="P77" s="20">
        <v>6060606</v>
      </c>
      <c r="Q77" s="13"/>
      <c r="R77" s="20">
        <f t="shared" si="8"/>
        <v>0</v>
      </c>
      <c r="S77" s="13"/>
      <c r="T77" s="20">
        <f t="shared" si="9"/>
        <v>0</v>
      </c>
    </row>
    <row r="78" spans="1:20" s="9" customFormat="1" x14ac:dyDescent="0.2">
      <c r="A78" s="5" t="s">
        <v>107</v>
      </c>
      <c r="B78" s="5"/>
      <c r="C78" s="5" t="s">
        <v>144</v>
      </c>
      <c r="D78" s="27" t="s">
        <v>99</v>
      </c>
      <c r="E78" s="5" t="s">
        <v>0</v>
      </c>
      <c r="F78" s="5" t="s">
        <v>170</v>
      </c>
      <c r="G78" s="5" t="s">
        <v>52</v>
      </c>
      <c r="H78" s="45">
        <v>1</v>
      </c>
      <c r="I78" s="5" t="s">
        <v>90</v>
      </c>
      <c r="J78" s="7">
        <v>0</v>
      </c>
      <c r="K78" s="23"/>
      <c r="L78" s="7">
        <v>7488000</v>
      </c>
      <c r="M78" s="19"/>
      <c r="N78" s="7">
        <v>0</v>
      </c>
      <c r="O78" s="23"/>
      <c r="P78" s="7">
        <v>7488000</v>
      </c>
      <c r="R78" s="20">
        <f t="shared" si="8"/>
        <v>0</v>
      </c>
      <c r="T78" s="20">
        <f t="shared" si="9"/>
        <v>0</v>
      </c>
    </row>
    <row r="79" spans="1:20" x14ac:dyDescent="0.2">
      <c r="A79" s="34" t="s">
        <v>110</v>
      </c>
      <c r="B79" s="8"/>
      <c r="C79" s="34" t="s">
        <v>144</v>
      </c>
      <c r="D79" s="23" t="s">
        <v>99</v>
      </c>
      <c r="E79" s="34" t="s">
        <v>0</v>
      </c>
      <c r="F79" s="34" t="s">
        <v>51</v>
      </c>
      <c r="G79" s="34" t="s">
        <v>52</v>
      </c>
      <c r="H79" s="46">
        <v>1</v>
      </c>
      <c r="I79" s="34" t="s">
        <v>90</v>
      </c>
      <c r="J79" s="7">
        <v>0</v>
      </c>
      <c r="L79" s="7">
        <v>5025082</v>
      </c>
      <c r="N79" s="7">
        <v>0</v>
      </c>
      <c r="P79" s="7">
        <v>5025082</v>
      </c>
      <c r="R79" s="7">
        <f t="shared" si="8"/>
        <v>0</v>
      </c>
      <c r="S79" s="7"/>
      <c r="T79" s="7">
        <f t="shared" si="9"/>
        <v>0</v>
      </c>
    </row>
    <row r="80" spans="1:20" s="9" customFormat="1" x14ac:dyDescent="0.2">
      <c r="A80" s="5" t="s">
        <v>266</v>
      </c>
      <c r="B80" s="5"/>
      <c r="C80" s="5" t="s">
        <v>144</v>
      </c>
      <c r="D80" s="27" t="s">
        <v>99</v>
      </c>
      <c r="E80" s="5" t="s">
        <v>0</v>
      </c>
      <c r="F80" s="5" t="s">
        <v>56</v>
      </c>
      <c r="G80" s="5" t="s">
        <v>57</v>
      </c>
      <c r="H80" s="45">
        <v>1</v>
      </c>
      <c r="I80" s="5" t="s">
        <v>58</v>
      </c>
      <c r="J80" s="7">
        <v>0</v>
      </c>
      <c r="K80" s="7"/>
      <c r="L80" s="7">
        <v>6051907.2800000003</v>
      </c>
      <c r="M80" s="5"/>
      <c r="N80" s="7">
        <v>0</v>
      </c>
      <c r="O80" s="7"/>
      <c r="P80" s="7">
        <f>3927592+2114857</f>
        <v>6042449</v>
      </c>
      <c r="Q80" s="13"/>
      <c r="R80" s="20">
        <f t="shared" si="8"/>
        <v>0</v>
      </c>
      <c r="S80" s="13"/>
      <c r="T80" s="20">
        <f t="shared" si="9"/>
        <v>-9458.2800000002608</v>
      </c>
    </row>
    <row r="81" spans="1:20" x14ac:dyDescent="0.2">
      <c r="A81" s="5" t="s">
        <v>178</v>
      </c>
      <c r="B81" s="5"/>
      <c r="C81" s="5" t="s">
        <v>144</v>
      </c>
      <c r="D81" s="27" t="s">
        <v>99</v>
      </c>
      <c r="E81" s="5" t="s">
        <v>0</v>
      </c>
      <c r="F81" s="5" t="s">
        <v>170</v>
      </c>
      <c r="G81" s="5" t="s">
        <v>57</v>
      </c>
      <c r="H81" s="45">
        <v>1</v>
      </c>
      <c r="I81" s="5" t="s">
        <v>58</v>
      </c>
      <c r="J81" s="7">
        <v>0</v>
      </c>
      <c r="L81" s="7">
        <v>21881103</v>
      </c>
      <c r="N81" s="7">
        <v>0</v>
      </c>
      <c r="P81" s="7">
        <v>22204557</v>
      </c>
      <c r="R81" s="20">
        <f t="shared" si="8"/>
        <v>0</v>
      </c>
      <c r="T81" s="20">
        <f t="shared" si="9"/>
        <v>323454</v>
      </c>
    </row>
    <row r="82" spans="1:20" s="9" customFormat="1" x14ac:dyDescent="0.2">
      <c r="A82" s="5" t="s">
        <v>97</v>
      </c>
      <c r="B82" s="5"/>
      <c r="C82" s="5" t="s">
        <v>144</v>
      </c>
      <c r="D82" s="27" t="s">
        <v>99</v>
      </c>
      <c r="E82" s="5" t="s">
        <v>0</v>
      </c>
      <c r="F82" s="5" t="s">
        <v>56</v>
      </c>
      <c r="G82" s="5" t="s">
        <v>57</v>
      </c>
      <c r="H82" s="45">
        <v>1</v>
      </c>
      <c r="I82" s="5" t="s">
        <v>58</v>
      </c>
      <c r="J82" s="7">
        <v>0</v>
      </c>
      <c r="K82" s="7"/>
      <c r="L82" s="7">
        <v>1694299</v>
      </c>
      <c r="M82" s="5"/>
      <c r="N82" s="7">
        <v>0</v>
      </c>
      <c r="O82" s="7"/>
      <c r="P82" s="7">
        <v>2118911</v>
      </c>
      <c r="Q82" s="13"/>
      <c r="R82" s="20">
        <f t="shared" si="8"/>
        <v>0</v>
      </c>
      <c r="S82" s="13"/>
      <c r="T82" s="20">
        <f t="shared" si="9"/>
        <v>424612</v>
      </c>
    </row>
    <row r="83" spans="1:20" x14ac:dyDescent="0.2">
      <c r="A83" s="5" t="s">
        <v>137</v>
      </c>
      <c r="B83" s="5"/>
      <c r="C83" s="5" t="s">
        <v>144</v>
      </c>
      <c r="D83" s="27" t="s">
        <v>99</v>
      </c>
      <c r="E83" s="5" t="s">
        <v>0</v>
      </c>
      <c r="F83" s="32" t="s">
        <v>293</v>
      </c>
      <c r="G83" s="5" t="s">
        <v>57</v>
      </c>
      <c r="H83" s="45">
        <v>1</v>
      </c>
      <c r="I83" s="5" t="s">
        <v>58</v>
      </c>
      <c r="J83" s="7">
        <v>0</v>
      </c>
      <c r="L83" s="7">
        <v>8597250</v>
      </c>
      <c r="M83" s="7"/>
      <c r="N83" s="7">
        <v>0</v>
      </c>
      <c r="P83" s="7">
        <v>8597250</v>
      </c>
      <c r="R83" s="20">
        <f t="shared" si="8"/>
        <v>0</v>
      </c>
      <c r="T83" s="20">
        <f t="shared" si="9"/>
        <v>0</v>
      </c>
    </row>
    <row r="84" spans="1:20" s="9" customFormat="1" x14ac:dyDescent="0.2">
      <c r="A84" s="5" t="s">
        <v>101</v>
      </c>
      <c r="B84" s="5"/>
      <c r="C84" s="5" t="s">
        <v>144</v>
      </c>
      <c r="D84" s="27" t="s">
        <v>99</v>
      </c>
      <c r="E84" s="5" t="s">
        <v>0</v>
      </c>
      <c r="F84" s="5" t="s">
        <v>60</v>
      </c>
      <c r="G84" s="5" t="s">
        <v>57</v>
      </c>
      <c r="H84" s="45">
        <v>1</v>
      </c>
      <c r="I84" s="5" t="s">
        <v>58</v>
      </c>
      <c r="J84" s="7">
        <v>0</v>
      </c>
      <c r="K84" s="7"/>
      <c r="L84" s="7">
        <v>130046705</v>
      </c>
      <c r="M84" s="5"/>
      <c r="N84" s="7">
        <v>0</v>
      </c>
      <c r="O84" s="7"/>
      <c r="P84" s="7">
        <v>123438430</v>
      </c>
      <c r="Q84" s="13"/>
      <c r="R84" s="20">
        <f t="shared" si="8"/>
        <v>0</v>
      </c>
      <c r="S84" s="13"/>
      <c r="T84" s="20">
        <f t="shared" si="9"/>
        <v>-6608275</v>
      </c>
    </row>
    <row r="85" spans="1:20" x14ac:dyDescent="0.2">
      <c r="A85" s="5" t="s">
        <v>103</v>
      </c>
      <c r="B85" s="5"/>
      <c r="C85" s="5" t="s">
        <v>144</v>
      </c>
      <c r="D85" s="27" t="s">
        <v>99</v>
      </c>
      <c r="E85" s="5" t="s">
        <v>0</v>
      </c>
      <c r="F85" s="5" t="s">
        <v>60</v>
      </c>
      <c r="G85" s="5" t="s">
        <v>57</v>
      </c>
      <c r="H85" s="45">
        <v>1</v>
      </c>
      <c r="I85" s="5" t="s">
        <v>58</v>
      </c>
      <c r="J85" s="7">
        <v>0</v>
      </c>
      <c r="K85" s="60"/>
      <c r="L85" s="7">
        <v>24529462</v>
      </c>
      <c r="M85" s="28"/>
      <c r="N85" s="7">
        <v>0</v>
      </c>
      <c r="O85" s="60"/>
      <c r="P85" s="7">
        <v>24529462</v>
      </c>
      <c r="R85" s="20">
        <f t="shared" si="8"/>
        <v>0</v>
      </c>
      <c r="T85" s="20">
        <f t="shared" si="9"/>
        <v>0</v>
      </c>
    </row>
    <row r="86" spans="1:20" s="9" customFormat="1" x14ac:dyDescent="0.2">
      <c r="A86" s="5" t="s">
        <v>98</v>
      </c>
      <c r="B86" s="5"/>
      <c r="C86" s="5" t="s">
        <v>144</v>
      </c>
      <c r="D86" s="27" t="s">
        <v>99</v>
      </c>
      <c r="E86" s="5" t="s">
        <v>0</v>
      </c>
      <c r="F86" s="5" t="s">
        <v>56</v>
      </c>
      <c r="G86" s="5" t="s">
        <v>57</v>
      </c>
      <c r="H86" s="45">
        <v>1</v>
      </c>
      <c r="I86" s="5" t="s">
        <v>58</v>
      </c>
      <c r="J86" s="7">
        <v>0</v>
      </c>
      <c r="K86" s="23"/>
      <c r="L86" s="7">
        <v>4639276</v>
      </c>
      <c r="M86" s="19"/>
      <c r="N86" s="7">
        <v>0</v>
      </c>
      <c r="O86" s="23"/>
      <c r="P86" s="7">
        <v>4639179</v>
      </c>
      <c r="Q86" s="13"/>
      <c r="R86" s="20">
        <f t="shared" si="8"/>
        <v>0</v>
      </c>
      <c r="S86" s="13"/>
      <c r="T86" s="20">
        <f t="shared" si="9"/>
        <v>-97</v>
      </c>
    </row>
    <row r="87" spans="1:20" s="9" customFormat="1" x14ac:dyDescent="0.2">
      <c r="A87" s="5" t="s">
        <v>139</v>
      </c>
      <c r="B87" s="5"/>
      <c r="C87" s="5" t="s">
        <v>144</v>
      </c>
      <c r="D87" s="27" t="s">
        <v>99</v>
      </c>
      <c r="E87" s="5" t="s">
        <v>0</v>
      </c>
      <c r="F87" s="32" t="s">
        <v>293</v>
      </c>
      <c r="G87" s="5" t="s">
        <v>57</v>
      </c>
      <c r="H87" s="45">
        <v>1</v>
      </c>
      <c r="I87" s="5" t="s">
        <v>58</v>
      </c>
      <c r="J87" s="7">
        <v>0</v>
      </c>
      <c r="K87" s="7"/>
      <c r="L87" s="7">
        <v>3800500</v>
      </c>
      <c r="M87" s="7"/>
      <c r="N87" s="7">
        <v>0</v>
      </c>
      <c r="O87" s="7"/>
      <c r="P87" s="7">
        <v>3800500</v>
      </c>
      <c r="Q87" s="13"/>
      <c r="R87" s="20">
        <f t="shared" si="8"/>
        <v>0</v>
      </c>
      <c r="S87" s="13"/>
      <c r="T87" s="20">
        <f t="shared" si="9"/>
        <v>0</v>
      </c>
    </row>
    <row r="88" spans="1:20" x14ac:dyDescent="0.2">
      <c r="A88" s="32" t="s">
        <v>183</v>
      </c>
      <c r="B88" s="32"/>
      <c r="C88" s="32" t="s">
        <v>182</v>
      </c>
      <c r="D88" s="27" t="s">
        <v>95</v>
      </c>
      <c r="E88" s="32" t="s">
        <v>0</v>
      </c>
      <c r="F88" s="32" t="s">
        <v>170</v>
      </c>
      <c r="G88" s="32" t="s">
        <v>119</v>
      </c>
      <c r="H88" s="45">
        <v>0.5</v>
      </c>
      <c r="I88" s="32" t="s">
        <v>49</v>
      </c>
      <c r="J88" s="7">
        <v>0</v>
      </c>
      <c r="K88" s="20"/>
      <c r="L88" s="7">
        <v>0</v>
      </c>
      <c r="M88" s="20"/>
      <c r="N88" s="7">
        <v>0</v>
      </c>
      <c r="O88" s="20"/>
      <c r="P88" s="7">
        <v>4387500</v>
      </c>
      <c r="R88" s="20">
        <f t="shared" si="8"/>
        <v>0</v>
      </c>
      <c r="T88" s="20">
        <f t="shared" si="9"/>
        <v>4387500</v>
      </c>
    </row>
    <row r="89" spans="1:20" s="9" customFormat="1" x14ac:dyDescent="0.2">
      <c r="A89" s="32" t="s">
        <v>166</v>
      </c>
      <c r="B89" s="32"/>
      <c r="C89" s="32" t="s">
        <v>182</v>
      </c>
      <c r="D89" s="27" t="s">
        <v>95</v>
      </c>
      <c r="E89" s="32" t="s">
        <v>0</v>
      </c>
      <c r="F89" s="32" t="s">
        <v>170</v>
      </c>
      <c r="G89" s="32" t="s">
        <v>119</v>
      </c>
      <c r="H89" s="45">
        <v>0.5</v>
      </c>
      <c r="I89" s="32" t="s">
        <v>49</v>
      </c>
      <c r="J89" s="7">
        <v>0</v>
      </c>
      <c r="K89" s="23"/>
      <c r="L89" s="7">
        <v>7121810</v>
      </c>
      <c r="M89" s="23"/>
      <c r="N89" s="7">
        <v>0</v>
      </c>
      <c r="O89" s="23"/>
      <c r="P89" s="7">
        <v>7121810</v>
      </c>
      <c r="Q89" s="13"/>
      <c r="R89" s="20">
        <f t="shared" si="8"/>
        <v>0</v>
      </c>
      <c r="S89" s="13"/>
      <c r="T89" s="20">
        <f t="shared" si="9"/>
        <v>0</v>
      </c>
    </row>
    <row r="90" spans="1:20" x14ac:dyDescent="0.2">
      <c r="A90" s="32" t="s">
        <v>167</v>
      </c>
      <c r="B90" s="32"/>
      <c r="C90" s="32" t="s">
        <v>182</v>
      </c>
      <c r="D90" s="27" t="s">
        <v>95</v>
      </c>
      <c r="E90" s="32" t="s">
        <v>0</v>
      </c>
      <c r="F90" s="32" t="s">
        <v>170</v>
      </c>
      <c r="G90" s="32" t="s">
        <v>119</v>
      </c>
      <c r="H90" s="45">
        <v>0.5</v>
      </c>
      <c r="I90" s="32" t="s">
        <v>49</v>
      </c>
      <c r="J90" s="7">
        <v>0</v>
      </c>
      <c r="K90" s="23"/>
      <c r="L90" s="7">
        <v>313836</v>
      </c>
      <c r="M90" s="23"/>
      <c r="N90" s="7">
        <v>0</v>
      </c>
      <c r="O90" s="23"/>
      <c r="P90" s="7">
        <v>314428</v>
      </c>
      <c r="R90" s="20">
        <f t="shared" si="8"/>
        <v>0</v>
      </c>
      <c r="T90" s="20">
        <f t="shared" si="9"/>
        <v>592</v>
      </c>
    </row>
    <row r="91" spans="1:20" s="9" customFormat="1" x14ac:dyDescent="0.2">
      <c r="A91" s="32" t="s">
        <v>227</v>
      </c>
      <c r="C91" s="38" t="s">
        <v>314</v>
      </c>
      <c r="D91" s="27" t="s">
        <v>272</v>
      </c>
      <c r="E91" s="32" t="s">
        <v>0</v>
      </c>
      <c r="F91" s="32" t="s">
        <v>56</v>
      </c>
      <c r="G91" s="32" t="s">
        <v>57</v>
      </c>
      <c r="H91" s="45">
        <v>0</v>
      </c>
      <c r="I91" s="32" t="s">
        <v>58</v>
      </c>
      <c r="J91" s="7">
        <v>0</v>
      </c>
      <c r="K91" s="7"/>
      <c r="L91" s="7">
        <v>30270219</v>
      </c>
      <c r="M91" s="5"/>
      <c r="N91" s="7">
        <v>0</v>
      </c>
      <c r="O91" s="7"/>
      <c r="P91" s="7">
        <v>30270219</v>
      </c>
      <c r="Q91" s="13"/>
      <c r="R91" s="20">
        <f t="shared" ref="R91:R110" si="10">N91-J91</f>
        <v>0</v>
      </c>
      <c r="S91" s="13"/>
      <c r="T91" s="20">
        <f t="shared" ref="T91:T110" si="11">P91-L91</f>
        <v>0</v>
      </c>
    </row>
    <row r="92" spans="1:20" s="9" customFormat="1" x14ac:dyDescent="0.2">
      <c r="A92" s="5" t="s">
        <v>55</v>
      </c>
      <c r="C92" s="38" t="s">
        <v>313</v>
      </c>
      <c r="D92" s="27" t="s">
        <v>87</v>
      </c>
      <c r="E92" s="5" t="s">
        <v>0</v>
      </c>
      <c r="F92" s="5" t="s">
        <v>48</v>
      </c>
      <c r="G92" s="5" t="s">
        <v>54</v>
      </c>
      <c r="H92" s="45">
        <v>0.5</v>
      </c>
      <c r="I92" s="7" t="s">
        <v>20</v>
      </c>
      <c r="J92" s="7">
        <v>0</v>
      </c>
      <c r="K92" s="7"/>
      <c r="L92" s="7">
        <v>3696911</v>
      </c>
      <c r="M92" s="7"/>
      <c r="N92" s="7">
        <v>0</v>
      </c>
      <c r="O92" s="7"/>
      <c r="P92" s="7">
        <v>3696911</v>
      </c>
      <c r="Q92" s="13"/>
      <c r="R92" s="20">
        <f t="shared" si="10"/>
        <v>0</v>
      </c>
      <c r="S92" s="13"/>
      <c r="T92" s="20">
        <f t="shared" si="11"/>
        <v>0</v>
      </c>
    </row>
    <row r="93" spans="1:20" x14ac:dyDescent="0.2">
      <c r="A93" s="7" t="s">
        <v>93</v>
      </c>
      <c r="C93" s="38" t="s">
        <v>313</v>
      </c>
      <c r="D93" s="55" t="s">
        <v>87</v>
      </c>
      <c r="E93" s="7" t="s">
        <v>0</v>
      </c>
      <c r="F93" s="7" t="s">
        <v>48</v>
      </c>
      <c r="G93" s="7" t="s">
        <v>54</v>
      </c>
      <c r="H93" s="46">
        <v>0.5</v>
      </c>
      <c r="I93" s="7" t="s">
        <v>20</v>
      </c>
      <c r="J93" s="7">
        <v>0</v>
      </c>
      <c r="K93" s="29"/>
      <c r="L93" s="7">
        <v>3629375</v>
      </c>
      <c r="M93" s="29"/>
      <c r="N93" s="7">
        <v>0</v>
      </c>
      <c r="O93" s="29"/>
      <c r="P93" s="7">
        <v>3629375</v>
      </c>
      <c r="R93" s="20">
        <f t="shared" si="10"/>
        <v>0</v>
      </c>
      <c r="T93" s="20">
        <f t="shared" si="11"/>
        <v>0</v>
      </c>
    </row>
    <row r="94" spans="1:20" s="9" customFormat="1" x14ac:dyDescent="0.2">
      <c r="A94" s="5" t="s">
        <v>92</v>
      </c>
      <c r="C94" s="38" t="s">
        <v>313</v>
      </c>
      <c r="D94" s="27" t="s">
        <v>87</v>
      </c>
      <c r="E94" s="5" t="s">
        <v>0</v>
      </c>
      <c r="F94" s="5" t="s">
        <v>48</v>
      </c>
      <c r="G94" s="5" t="s">
        <v>54</v>
      </c>
      <c r="H94" s="45">
        <v>0.5</v>
      </c>
      <c r="I94" s="7" t="s">
        <v>20</v>
      </c>
      <c r="J94" s="7">
        <v>0</v>
      </c>
      <c r="K94" s="7"/>
      <c r="L94" s="7">
        <v>5002250</v>
      </c>
      <c r="M94" s="5"/>
      <c r="N94" s="7">
        <v>0</v>
      </c>
      <c r="O94" s="7"/>
      <c r="P94" s="7">
        <v>5002250</v>
      </c>
      <c r="Q94" s="13"/>
      <c r="R94" s="20">
        <f t="shared" si="10"/>
        <v>0</v>
      </c>
      <c r="S94" s="13"/>
      <c r="T94" s="20">
        <f t="shared" si="11"/>
        <v>0</v>
      </c>
    </row>
    <row r="95" spans="1:20" x14ac:dyDescent="0.2">
      <c r="A95" s="5" t="s">
        <v>185</v>
      </c>
      <c r="C95" s="38" t="s">
        <v>313</v>
      </c>
      <c r="D95" s="27" t="s">
        <v>87</v>
      </c>
      <c r="E95" s="5" t="s">
        <v>0</v>
      </c>
      <c r="F95" s="5" t="s">
        <v>169</v>
      </c>
      <c r="G95" s="5" t="s">
        <v>63</v>
      </c>
      <c r="H95" s="45">
        <v>0.5</v>
      </c>
      <c r="I95" s="5" t="s">
        <v>64</v>
      </c>
      <c r="J95" s="7">
        <v>0</v>
      </c>
      <c r="L95" s="7">
        <v>99356000</v>
      </c>
      <c r="N95" s="7">
        <v>0</v>
      </c>
      <c r="P95" s="7">
        <v>99356000</v>
      </c>
      <c r="Q95" s="9"/>
      <c r="R95" s="20">
        <f t="shared" si="10"/>
        <v>0</v>
      </c>
      <c r="S95" s="9"/>
      <c r="T95" s="20">
        <f t="shared" si="11"/>
        <v>0</v>
      </c>
    </row>
    <row r="96" spans="1:20" s="9" customFormat="1" x14ac:dyDescent="0.2">
      <c r="A96" s="30" t="s">
        <v>184</v>
      </c>
      <c r="C96" s="38" t="s">
        <v>313</v>
      </c>
      <c r="D96" s="27" t="s">
        <v>87</v>
      </c>
      <c r="E96" s="5" t="s">
        <v>0</v>
      </c>
      <c r="F96" s="5" t="s">
        <v>169</v>
      </c>
      <c r="G96" s="5" t="s">
        <v>63</v>
      </c>
      <c r="H96" s="45">
        <v>0.5</v>
      </c>
      <c r="I96" s="5" t="s">
        <v>64</v>
      </c>
      <c r="J96" s="7">
        <v>0</v>
      </c>
      <c r="K96" s="7"/>
      <c r="L96" s="7">
        <v>11758000</v>
      </c>
      <c r="M96" s="5"/>
      <c r="N96" s="7">
        <v>0</v>
      </c>
      <c r="O96" s="7"/>
      <c r="P96" s="7">
        <v>11758000</v>
      </c>
      <c r="Q96" s="13"/>
      <c r="R96" s="20">
        <f t="shared" si="10"/>
        <v>0</v>
      </c>
      <c r="S96" s="13"/>
      <c r="T96" s="20">
        <f t="shared" si="11"/>
        <v>0</v>
      </c>
    </row>
    <row r="97" spans="1:20" x14ac:dyDescent="0.2">
      <c r="A97" s="30" t="s">
        <v>125</v>
      </c>
      <c r="C97" s="38" t="s">
        <v>313</v>
      </c>
      <c r="D97" s="19" t="s">
        <v>87</v>
      </c>
      <c r="E97" s="30" t="s">
        <v>0</v>
      </c>
      <c r="F97" s="30" t="s">
        <v>73</v>
      </c>
      <c r="G97" s="30" t="s">
        <v>74</v>
      </c>
      <c r="H97" s="45">
        <v>0.5</v>
      </c>
      <c r="I97" s="30" t="s">
        <v>121</v>
      </c>
      <c r="J97" s="36">
        <v>0</v>
      </c>
      <c r="L97" s="36">
        <v>400646</v>
      </c>
      <c r="N97" s="36">
        <v>0</v>
      </c>
      <c r="P97" s="36">
        <v>358678</v>
      </c>
      <c r="Q97" s="9"/>
      <c r="R97" s="20">
        <f t="shared" si="10"/>
        <v>0</v>
      </c>
      <c r="S97" s="9"/>
      <c r="T97" s="20">
        <f t="shared" si="11"/>
        <v>-41968</v>
      </c>
    </row>
    <row r="98" spans="1:20" x14ac:dyDescent="0.2">
      <c r="A98" s="5" t="s">
        <v>94</v>
      </c>
      <c r="C98" s="38" t="s">
        <v>313</v>
      </c>
      <c r="D98" s="27" t="s">
        <v>87</v>
      </c>
      <c r="E98" s="5" t="s">
        <v>0</v>
      </c>
      <c r="F98" s="5" t="s">
        <v>60</v>
      </c>
      <c r="G98" s="5" t="s">
        <v>119</v>
      </c>
      <c r="H98" s="45">
        <v>0.5</v>
      </c>
      <c r="I98" s="5" t="s">
        <v>49</v>
      </c>
      <c r="J98" s="7">
        <v>0</v>
      </c>
      <c r="L98" s="7">
        <v>770245</v>
      </c>
      <c r="M98" s="7"/>
      <c r="N98" s="7">
        <v>0</v>
      </c>
      <c r="P98" s="7">
        <v>770245</v>
      </c>
      <c r="Q98" s="9"/>
      <c r="R98" s="20">
        <f t="shared" si="10"/>
        <v>0</v>
      </c>
      <c r="S98" s="9"/>
      <c r="T98" s="20">
        <f t="shared" si="11"/>
        <v>0</v>
      </c>
    </row>
    <row r="99" spans="1:20" x14ac:dyDescent="0.2">
      <c r="A99" s="5" t="s">
        <v>164</v>
      </c>
      <c r="C99" s="38" t="s">
        <v>313</v>
      </c>
      <c r="D99" s="27" t="s">
        <v>87</v>
      </c>
      <c r="E99" s="5" t="s">
        <v>0</v>
      </c>
      <c r="F99" s="5" t="s">
        <v>48</v>
      </c>
      <c r="G99" s="5" t="s">
        <v>119</v>
      </c>
      <c r="H99" s="45">
        <v>0.5</v>
      </c>
      <c r="I99" s="5" t="s">
        <v>49</v>
      </c>
      <c r="J99" s="7">
        <v>0</v>
      </c>
      <c r="L99" s="7">
        <v>328409</v>
      </c>
      <c r="N99" s="7">
        <v>0</v>
      </c>
      <c r="P99" s="7">
        <v>328409</v>
      </c>
      <c r="Q99" s="9"/>
      <c r="R99" s="20">
        <f t="shared" si="10"/>
        <v>0</v>
      </c>
      <c r="S99" s="9"/>
      <c r="T99" s="20">
        <f t="shared" si="11"/>
        <v>0</v>
      </c>
    </row>
    <row r="100" spans="1:20" x14ac:dyDescent="0.2">
      <c r="A100" s="5" t="s">
        <v>135</v>
      </c>
      <c r="C100" s="38" t="s">
        <v>313</v>
      </c>
      <c r="D100" s="27" t="s">
        <v>87</v>
      </c>
      <c r="E100" s="5" t="s">
        <v>0</v>
      </c>
      <c r="F100" s="5" t="s">
        <v>48</v>
      </c>
      <c r="G100" s="5" t="s">
        <v>119</v>
      </c>
      <c r="H100" s="45">
        <v>0.5</v>
      </c>
      <c r="I100" s="5" t="s">
        <v>49</v>
      </c>
      <c r="J100" s="7">
        <v>0</v>
      </c>
      <c r="K100" s="23"/>
      <c r="L100" s="7">
        <v>7837812</v>
      </c>
      <c r="M100" s="19"/>
      <c r="N100" s="7">
        <v>0</v>
      </c>
      <c r="O100" s="23"/>
      <c r="P100" s="7">
        <v>7837812</v>
      </c>
      <c r="R100" s="20">
        <f t="shared" si="10"/>
        <v>0</v>
      </c>
      <c r="T100" s="20">
        <f t="shared" si="11"/>
        <v>0</v>
      </c>
    </row>
    <row r="101" spans="1:20" s="9" customFormat="1" x14ac:dyDescent="0.2">
      <c r="A101" s="5" t="s">
        <v>91</v>
      </c>
      <c r="C101" s="38" t="s">
        <v>313</v>
      </c>
      <c r="D101" s="27" t="s">
        <v>87</v>
      </c>
      <c r="E101" s="5" t="s">
        <v>0</v>
      </c>
      <c r="F101" s="5" t="s">
        <v>67</v>
      </c>
      <c r="G101" s="5" t="s">
        <v>119</v>
      </c>
      <c r="H101" s="45">
        <v>0.5</v>
      </c>
      <c r="I101" s="5" t="s">
        <v>49</v>
      </c>
      <c r="J101" s="7">
        <v>0</v>
      </c>
      <c r="K101" s="7"/>
      <c r="L101" s="7">
        <v>8443910</v>
      </c>
      <c r="M101" s="7"/>
      <c r="N101" s="7">
        <v>0</v>
      </c>
      <c r="O101" s="7"/>
      <c r="P101" s="7">
        <v>8693455</v>
      </c>
      <c r="Q101" s="13"/>
      <c r="R101" s="20">
        <f t="shared" si="10"/>
        <v>0</v>
      </c>
      <c r="S101" s="13"/>
      <c r="T101" s="20">
        <f t="shared" si="11"/>
        <v>249545</v>
      </c>
    </row>
    <row r="102" spans="1:20" x14ac:dyDescent="0.2">
      <c r="A102" s="5" t="s">
        <v>134</v>
      </c>
      <c r="C102" s="38" t="s">
        <v>313</v>
      </c>
      <c r="D102" s="27" t="s">
        <v>87</v>
      </c>
      <c r="E102" s="5" t="s">
        <v>0</v>
      </c>
      <c r="F102" s="5" t="s">
        <v>67</v>
      </c>
      <c r="G102" s="5" t="s">
        <v>119</v>
      </c>
      <c r="H102" s="45">
        <v>0.5</v>
      </c>
      <c r="I102" s="5" t="s">
        <v>49</v>
      </c>
      <c r="J102" s="7">
        <v>0</v>
      </c>
      <c r="L102" s="7">
        <v>28757409</v>
      </c>
      <c r="N102" s="7">
        <v>0</v>
      </c>
      <c r="P102" s="7">
        <v>28125000</v>
      </c>
      <c r="Q102" s="9"/>
      <c r="R102" s="20">
        <f t="shared" si="10"/>
        <v>0</v>
      </c>
      <c r="S102" s="9"/>
      <c r="T102" s="20">
        <f t="shared" si="11"/>
        <v>-632409</v>
      </c>
    </row>
    <row r="103" spans="1:20" x14ac:dyDescent="0.2">
      <c r="A103" s="32" t="s">
        <v>180</v>
      </c>
      <c r="C103" s="38" t="s">
        <v>313</v>
      </c>
      <c r="D103" s="27" t="s">
        <v>87</v>
      </c>
      <c r="E103" s="32" t="s">
        <v>0</v>
      </c>
      <c r="F103" s="32" t="s">
        <v>170</v>
      </c>
      <c r="G103" s="32" t="s">
        <v>52</v>
      </c>
      <c r="H103" s="45">
        <v>0.5</v>
      </c>
      <c r="I103" s="32" t="s">
        <v>90</v>
      </c>
      <c r="J103" s="7">
        <v>0</v>
      </c>
      <c r="L103" s="7">
        <v>9750375</v>
      </c>
      <c r="M103" s="7"/>
      <c r="N103" s="7">
        <v>0</v>
      </c>
      <c r="P103" s="7">
        <v>9750375</v>
      </c>
      <c r="R103" s="20">
        <f t="shared" si="10"/>
        <v>0</v>
      </c>
      <c r="T103" s="20">
        <f t="shared" si="11"/>
        <v>0</v>
      </c>
    </row>
    <row r="104" spans="1:20" x14ac:dyDescent="0.2">
      <c r="A104" s="5" t="s">
        <v>266</v>
      </c>
      <c r="C104" s="38" t="s">
        <v>313</v>
      </c>
      <c r="D104" s="27" t="s">
        <v>87</v>
      </c>
      <c r="E104" s="5" t="s">
        <v>0</v>
      </c>
      <c r="F104" s="5" t="s">
        <v>56</v>
      </c>
      <c r="G104" s="5" t="s">
        <v>57</v>
      </c>
      <c r="H104" s="45">
        <v>0.5</v>
      </c>
      <c r="I104" s="5" t="s">
        <v>58</v>
      </c>
      <c r="J104" s="7">
        <v>0</v>
      </c>
      <c r="L104" s="7">
        <v>3186396</v>
      </c>
      <c r="N104" s="7">
        <v>0</v>
      </c>
      <c r="P104" s="7">
        <f>2029566+1092843</f>
        <v>3122409</v>
      </c>
      <c r="Q104" s="9"/>
      <c r="R104" s="20">
        <f t="shared" si="10"/>
        <v>0</v>
      </c>
      <c r="S104" s="9"/>
      <c r="T104" s="20">
        <f t="shared" si="11"/>
        <v>-63987</v>
      </c>
    </row>
    <row r="105" spans="1:20" s="9" customFormat="1" x14ac:dyDescent="0.2">
      <c r="A105" s="30" t="s">
        <v>264</v>
      </c>
      <c r="C105" s="38" t="s">
        <v>313</v>
      </c>
      <c r="D105" s="19" t="s">
        <v>87</v>
      </c>
      <c r="E105" s="30" t="s">
        <v>0</v>
      </c>
      <c r="F105" s="30" t="s">
        <v>169</v>
      </c>
      <c r="G105" s="30" t="s">
        <v>57</v>
      </c>
      <c r="H105" s="45">
        <v>0.5</v>
      </c>
      <c r="I105" s="30" t="s">
        <v>58</v>
      </c>
      <c r="J105" s="36">
        <v>0</v>
      </c>
      <c r="K105" s="7"/>
      <c r="L105" s="36">
        <v>234414</v>
      </c>
      <c r="M105" s="5"/>
      <c r="N105" s="36">
        <v>0</v>
      </c>
      <c r="O105" s="7"/>
      <c r="P105" s="36">
        <v>234414</v>
      </c>
      <c r="R105" s="20">
        <f t="shared" si="10"/>
        <v>0</v>
      </c>
      <c r="T105" s="20">
        <f t="shared" si="11"/>
        <v>0</v>
      </c>
    </row>
    <row r="106" spans="1:20" s="9" customFormat="1" x14ac:dyDescent="0.2">
      <c r="A106" s="5" t="s">
        <v>137</v>
      </c>
      <c r="C106" s="38" t="s">
        <v>313</v>
      </c>
      <c r="D106" s="27" t="s">
        <v>87</v>
      </c>
      <c r="E106" s="5" t="s">
        <v>0</v>
      </c>
      <c r="F106" s="32" t="s">
        <v>293</v>
      </c>
      <c r="G106" s="5" t="s">
        <v>57</v>
      </c>
      <c r="H106" s="45">
        <v>0.5</v>
      </c>
      <c r="I106" s="5" t="s">
        <v>58</v>
      </c>
      <c r="J106" s="7">
        <v>0</v>
      </c>
      <c r="K106" s="7"/>
      <c r="L106" s="7">
        <v>12895875</v>
      </c>
      <c r="M106" s="5"/>
      <c r="N106" s="7">
        <v>0</v>
      </c>
      <c r="O106" s="7"/>
      <c r="P106" s="7">
        <v>12895875</v>
      </c>
      <c r="R106" s="20">
        <f t="shared" si="10"/>
        <v>0</v>
      </c>
      <c r="T106" s="20">
        <f t="shared" si="11"/>
        <v>0</v>
      </c>
    </row>
    <row r="107" spans="1:20" s="9" customFormat="1" x14ac:dyDescent="0.2">
      <c r="A107" s="32" t="s">
        <v>98</v>
      </c>
      <c r="C107" s="38" t="s">
        <v>313</v>
      </c>
      <c r="D107" s="27" t="s">
        <v>87</v>
      </c>
      <c r="E107" s="32" t="s">
        <v>0</v>
      </c>
      <c r="F107" s="32" t="s">
        <v>56</v>
      </c>
      <c r="G107" s="32" t="s">
        <v>57</v>
      </c>
      <c r="H107" s="45">
        <v>0.5</v>
      </c>
      <c r="I107" s="32" t="s">
        <v>58</v>
      </c>
      <c r="J107" s="7">
        <v>0</v>
      </c>
      <c r="K107" s="7"/>
      <c r="L107" s="7">
        <v>7273009</v>
      </c>
      <c r="M107" s="7"/>
      <c r="N107" s="7">
        <v>0</v>
      </c>
      <c r="O107" s="7"/>
      <c r="P107" s="7">
        <v>7260656</v>
      </c>
      <c r="Q107" s="13"/>
      <c r="R107" s="20">
        <f t="shared" si="10"/>
        <v>0</v>
      </c>
      <c r="S107" s="13"/>
      <c r="T107" s="20">
        <f t="shared" si="11"/>
        <v>-12353</v>
      </c>
    </row>
    <row r="108" spans="1:20" s="9" customFormat="1" x14ac:dyDescent="0.2">
      <c r="A108" s="32" t="s">
        <v>139</v>
      </c>
      <c r="C108" s="38" t="s">
        <v>313</v>
      </c>
      <c r="D108" s="27" t="s">
        <v>87</v>
      </c>
      <c r="E108" s="32" t="s">
        <v>0</v>
      </c>
      <c r="F108" s="32" t="s">
        <v>293</v>
      </c>
      <c r="G108" s="32" t="s">
        <v>57</v>
      </c>
      <c r="H108" s="45">
        <v>0.5</v>
      </c>
      <c r="I108" s="32" t="s">
        <v>58</v>
      </c>
      <c r="J108" s="7">
        <v>0</v>
      </c>
      <c r="K108" s="7"/>
      <c r="L108" s="7">
        <v>5700750</v>
      </c>
      <c r="M108" s="7"/>
      <c r="N108" s="7">
        <v>0</v>
      </c>
      <c r="O108" s="7"/>
      <c r="P108" s="7">
        <v>5700750</v>
      </c>
      <c r="Q108" s="13"/>
      <c r="R108" s="20">
        <f t="shared" si="10"/>
        <v>0</v>
      </c>
      <c r="S108" s="13"/>
      <c r="T108" s="20">
        <f t="shared" si="11"/>
        <v>0</v>
      </c>
    </row>
    <row r="109" spans="1:20" s="9" customFormat="1" x14ac:dyDescent="0.2">
      <c r="A109" s="5" t="s">
        <v>177</v>
      </c>
      <c r="C109" s="38" t="s">
        <v>313</v>
      </c>
      <c r="D109" s="27" t="s">
        <v>87</v>
      </c>
      <c r="E109" s="5" t="s">
        <v>0</v>
      </c>
      <c r="F109" s="5" t="s">
        <v>56</v>
      </c>
      <c r="G109" s="5" t="s">
        <v>57</v>
      </c>
      <c r="H109" s="45">
        <v>0.5</v>
      </c>
      <c r="I109" s="5" t="s">
        <v>58</v>
      </c>
      <c r="J109" s="7">
        <v>0</v>
      </c>
      <c r="K109" s="7"/>
      <c r="L109" s="7">
        <v>600268</v>
      </c>
      <c r="M109" s="7"/>
      <c r="N109" s="7">
        <v>0</v>
      </c>
      <c r="O109" s="7"/>
      <c r="P109" s="7">
        <v>387568</v>
      </c>
      <c r="Q109" s="13"/>
      <c r="R109" s="20">
        <f t="shared" si="10"/>
        <v>0</v>
      </c>
      <c r="S109" s="13"/>
      <c r="T109" s="20">
        <f t="shared" si="11"/>
        <v>-212700</v>
      </c>
    </row>
    <row r="110" spans="1:20" s="9" customFormat="1" x14ac:dyDescent="0.2">
      <c r="A110" s="32" t="s">
        <v>65</v>
      </c>
      <c r="C110" s="38" t="s">
        <v>313</v>
      </c>
      <c r="D110" s="27" t="s">
        <v>87</v>
      </c>
      <c r="E110" s="32" t="s">
        <v>0</v>
      </c>
      <c r="F110" s="32" t="s">
        <v>56</v>
      </c>
      <c r="G110" s="32" t="s">
        <v>57</v>
      </c>
      <c r="H110" s="45">
        <v>0.5</v>
      </c>
      <c r="I110" s="32" t="s">
        <v>58</v>
      </c>
      <c r="J110" s="62">
        <v>0</v>
      </c>
      <c r="K110" s="7"/>
      <c r="L110" s="62">
        <v>2501992</v>
      </c>
      <c r="M110" s="5"/>
      <c r="N110" s="62">
        <v>0</v>
      </c>
      <c r="O110" s="7"/>
      <c r="P110" s="62">
        <v>1156500</v>
      </c>
      <c r="Q110" s="13"/>
      <c r="R110" s="62">
        <f t="shared" si="10"/>
        <v>0</v>
      </c>
      <c r="S110" s="7"/>
      <c r="T110" s="62">
        <f t="shared" si="11"/>
        <v>-1345492</v>
      </c>
    </row>
    <row r="111" spans="1:20" x14ac:dyDescent="0.2">
      <c r="A111" s="32"/>
      <c r="B111" s="76" t="s">
        <v>297</v>
      </c>
      <c r="C111" s="32"/>
      <c r="D111" s="27"/>
      <c r="E111" s="32"/>
      <c r="F111" s="32"/>
      <c r="G111" s="32"/>
      <c r="H111" s="45"/>
      <c r="I111" s="32"/>
      <c r="J111" s="71">
        <f>SUM(J51:J110)</f>
        <v>0</v>
      </c>
      <c r="K111" s="23"/>
      <c r="L111" s="71">
        <f>SUM(L51:L110)</f>
        <v>1070991239.28</v>
      </c>
      <c r="M111" s="23"/>
      <c r="N111" s="71">
        <f>SUM(N51:N110)</f>
        <v>0</v>
      </c>
      <c r="O111" s="23"/>
      <c r="P111" s="71">
        <f>SUM(P51:P110)</f>
        <v>1056364816</v>
      </c>
      <c r="R111" s="71">
        <f>SUM(R51:R110)</f>
        <v>0</v>
      </c>
      <c r="T111" s="71">
        <f>SUM(T51:T110)</f>
        <v>-14626423.280000001</v>
      </c>
    </row>
    <row r="112" spans="1:20" x14ac:dyDescent="0.2">
      <c r="A112" s="32"/>
      <c r="B112" s="32"/>
      <c r="C112" s="32"/>
      <c r="D112" s="27"/>
      <c r="E112" s="32"/>
      <c r="F112" s="32"/>
      <c r="G112" s="32"/>
      <c r="H112" s="45"/>
      <c r="I112" s="32"/>
      <c r="K112" s="23"/>
      <c r="M112" s="23"/>
      <c r="O112" s="23"/>
      <c r="R112" s="20"/>
      <c r="T112" s="20"/>
    </row>
    <row r="113" spans="1:20" x14ac:dyDescent="0.2">
      <c r="A113" s="5" t="s">
        <v>80</v>
      </c>
      <c r="B113" s="5"/>
      <c r="C113" s="5" t="s">
        <v>141</v>
      </c>
      <c r="D113" s="27">
        <v>0</v>
      </c>
      <c r="E113" s="5" t="s">
        <v>0</v>
      </c>
      <c r="F113" s="5" t="s">
        <v>79</v>
      </c>
      <c r="G113" s="5" t="s">
        <v>81</v>
      </c>
      <c r="H113" s="45"/>
      <c r="I113" s="5" t="s">
        <v>33</v>
      </c>
      <c r="J113" s="7">
        <v>378248101</v>
      </c>
      <c r="N113" s="7">
        <v>351580739</v>
      </c>
      <c r="P113" s="7">
        <v>0</v>
      </c>
      <c r="R113" s="20">
        <f t="shared" ref="R113:R128" si="12">N113-J113</f>
        <v>-26667362</v>
      </c>
      <c r="T113" s="20">
        <f t="shared" ref="T113:T128" si="13">P113-L113</f>
        <v>0</v>
      </c>
    </row>
    <row r="114" spans="1:20" x14ac:dyDescent="0.2">
      <c r="A114" s="5" t="s">
        <v>187</v>
      </c>
      <c r="B114" s="5"/>
      <c r="C114" s="5" t="s">
        <v>141</v>
      </c>
      <c r="D114" s="27">
        <v>0</v>
      </c>
      <c r="E114" s="5" t="s">
        <v>0</v>
      </c>
      <c r="F114" s="5" t="s">
        <v>70</v>
      </c>
      <c r="G114" s="5" t="s">
        <v>63</v>
      </c>
      <c r="H114" s="45">
        <v>1</v>
      </c>
      <c r="I114" s="5" t="s">
        <v>127</v>
      </c>
      <c r="J114" s="7">
        <v>22000000</v>
      </c>
      <c r="L114" s="7">
        <v>0</v>
      </c>
      <c r="N114" s="7">
        <v>22000000</v>
      </c>
      <c r="P114" s="7">
        <v>0</v>
      </c>
      <c r="Q114" s="9"/>
      <c r="R114" s="20">
        <f t="shared" si="12"/>
        <v>0</v>
      </c>
      <c r="S114" s="9"/>
      <c r="T114" s="20">
        <f t="shared" si="13"/>
        <v>0</v>
      </c>
    </row>
    <row r="115" spans="1:20" x14ac:dyDescent="0.2">
      <c r="A115" s="7" t="s">
        <v>236</v>
      </c>
      <c r="B115" s="7"/>
      <c r="C115" s="5" t="s">
        <v>141</v>
      </c>
      <c r="D115" s="55">
        <v>0</v>
      </c>
      <c r="E115" s="7"/>
      <c r="F115" s="7"/>
      <c r="G115" s="7"/>
      <c r="H115" s="46"/>
      <c r="I115" s="7" t="s">
        <v>38</v>
      </c>
      <c r="J115" s="7">
        <v>1000</v>
      </c>
      <c r="N115" s="7">
        <v>1000</v>
      </c>
      <c r="P115" s="7">
        <v>0</v>
      </c>
      <c r="Q115" s="9"/>
      <c r="R115" s="20">
        <f t="shared" si="12"/>
        <v>0</v>
      </c>
      <c r="S115" s="9"/>
      <c r="T115" s="20">
        <f t="shared" si="13"/>
        <v>0</v>
      </c>
    </row>
    <row r="116" spans="1:20" s="9" customFormat="1" x14ac:dyDescent="0.2">
      <c r="A116" s="30" t="s">
        <v>83</v>
      </c>
      <c r="C116" s="30" t="s">
        <v>141</v>
      </c>
      <c r="D116" s="19">
        <v>0</v>
      </c>
      <c r="E116" s="30" t="s">
        <v>0</v>
      </c>
      <c r="F116" s="30" t="s">
        <v>79</v>
      </c>
      <c r="G116" s="30" t="s">
        <v>21</v>
      </c>
      <c r="H116" s="45"/>
      <c r="I116" s="30" t="s">
        <v>22</v>
      </c>
      <c r="J116" s="7">
        <v>7985416</v>
      </c>
      <c r="K116" s="7"/>
      <c r="L116" s="7"/>
      <c r="M116" s="5"/>
      <c r="N116" s="7">
        <v>7985416.1699999999</v>
      </c>
      <c r="O116" s="7"/>
      <c r="P116" s="7">
        <v>0</v>
      </c>
      <c r="R116" s="23">
        <f t="shared" si="12"/>
        <v>0.16999999992549419</v>
      </c>
      <c r="T116" s="23">
        <f t="shared" si="13"/>
        <v>0</v>
      </c>
    </row>
    <row r="117" spans="1:20" x14ac:dyDescent="0.2">
      <c r="A117" s="30" t="s">
        <v>253</v>
      </c>
      <c r="C117" s="30" t="s">
        <v>141</v>
      </c>
      <c r="D117" s="19">
        <v>0</v>
      </c>
      <c r="E117" s="30" t="s">
        <v>1</v>
      </c>
      <c r="F117" s="30" t="s">
        <v>82</v>
      </c>
      <c r="G117" s="30" t="s">
        <v>41</v>
      </c>
      <c r="H117" s="45"/>
      <c r="I117" s="30" t="s">
        <v>42</v>
      </c>
      <c r="J117" s="36">
        <v>-464481</v>
      </c>
      <c r="L117" s="36"/>
      <c r="N117" s="36">
        <v>11511016</v>
      </c>
      <c r="P117" s="36">
        <v>0</v>
      </c>
      <c r="Q117" s="9"/>
      <c r="R117" s="20">
        <f t="shared" si="12"/>
        <v>11975497</v>
      </c>
      <c r="S117" s="9"/>
      <c r="T117" s="20">
        <f t="shared" si="13"/>
        <v>0</v>
      </c>
    </row>
    <row r="118" spans="1:20" x14ac:dyDescent="0.2">
      <c r="A118" s="5" t="s">
        <v>186</v>
      </c>
      <c r="B118" s="5"/>
      <c r="C118" s="5" t="s">
        <v>141</v>
      </c>
      <c r="D118" s="27">
        <v>0</v>
      </c>
      <c r="E118" s="5" t="s">
        <v>1</v>
      </c>
      <c r="F118" s="5" t="s">
        <v>82</v>
      </c>
      <c r="G118" s="5" t="s">
        <v>41</v>
      </c>
      <c r="H118" s="45"/>
      <c r="I118" s="5" t="s">
        <v>42</v>
      </c>
      <c r="J118" s="7">
        <v>119393407</v>
      </c>
      <c r="M118" s="7"/>
      <c r="N118" s="7">
        <v>121493407</v>
      </c>
      <c r="P118" s="7">
        <v>0</v>
      </c>
      <c r="R118" s="20">
        <f t="shared" si="12"/>
        <v>2100000</v>
      </c>
      <c r="T118" s="20">
        <f t="shared" si="13"/>
        <v>0</v>
      </c>
    </row>
    <row r="119" spans="1:20" x14ac:dyDescent="0.2">
      <c r="A119" s="30" t="s">
        <v>95</v>
      </c>
      <c r="C119" s="30" t="s">
        <v>141</v>
      </c>
      <c r="D119" s="27" t="s">
        <v>95</v>
      </c>
      <c r="E119" s="32" t="s">
        <v>0</v>
      </c>
      <c r="F119" s="32" t="s">
        <v>170</v>
      </c>
      <c r="G119" s="32" t="s">
        <v>119</v>
      </c>
      <c r="H119" s="45">
        <v>0.5</v>
      </c>
      <c r="I119" s="32" t="s">
        <v>49</v>
      </c>
      <c r="J119" s="36">
        <v>-778232</v>
      </c>
      <c r="L119" s="36"/>
      <c r="N119" s="36"/>
      <c r="P119" s="36"/>
      <c r="Q119" s="9"/>
      <c r="R119" s="20">
        <f t="shared" si="12"/>
        <v>778232</v>
      </c>
      <c r="S119" s="9"/>
      <c r="T119" s="20">
        <f t="shared" si="13"/>
        <v>0</v>
      </c>
    </row>
    <row r="120" spans="1:20" s="9" customFormat="1" x14ac:dyDescent="0.2">
      <c r="A120" s="38" t="s">
        <v>285</v>
      </c>
      <c r="B120" s="32"/>
      <c r="C120" s="5" t="s">
        <v>141</v>
      </c>
      <c r="D120" s="27">
        <v>0</v>
      </c>
      <c r="E120" s="32" t="s">
        <v>0</v>
      </c>
      <c r="F120" s="32" t="s">
        <v>11</v>
      </c>
      <c r="G120" s="32" t="s">
        <v>10</v>
      </c>
      <c r="H120" s="45"/>
      <c r="I120" s="32" t="s">
        <v>12</v>
      </c>
      <c r="J120" s="7">
        <v>221891211</v>
      </c>
      <c r="K120" s="20"/>
      <c r="L120" s="7"/>
      <c r="M120" s="20"/>
      <c r="N120" s="7">
        <v>221918411</v>
      </c>
      <c r="O120" s="20"/>
      <c r="P120" s="7">
        <v>0</v>
      </c>
      <c r="Q120" s="13"/>
      <c r="R120" s="20">
        <f t="shared" si="12"/>
        <v>27200</v>
      </c>
      <c r="S120" s="13"/>
      <c r="T120" s="20">
        <f t="shared" si="13"/>
        <v>0</v>
      </c>
    </row>
    <row r="121" spans="1:20" x14ac:dyDescent="0.2">
      <c r="A121" s="7" t="s">
        <v>244</v>
      </c>
      <c r="B121" s="7"/>
      <c r="C121" s="7" t="s">
        <v>141</v>
      </c>
      <c r="D121" s="55">
        <v>0</v>
      </c>
      <c r="E121" s="7" t="s">
        <v>1</v>
      </c>
      <c r="F121" s="7" t="s">
        <v>11</v>
      </c>
      <c r="G121" s="7" t="s">
        <v>10</v>
      </c>
      <c r="H121" s="46"/>
      <c r="I121" s="7" t="s">
        <v>274</v>
      </c>
      <c r="J121" s="7">
        <v>1674132</v>
      </c>
      <c r="N121" s="7">
        <v>1674132</v>
      </c>
      <c r="P121" s="7">
        <v>0</v>
      </c>
      <c r="R121" s="20">
        <f t="shared" si="12"/>
        <v>0</v>
      </c>
      <c r="T121" s="20">
        <f t="shared" si="13"/>
        <v>0</v>
      </c>
    </row>
    <row r="122" spans="1:20" s="9" customFormat="1" x14ac:dyDescent="0.2">
      <c r="A122" s="7" t="s">
        <v>241</v>
      </c>
      <c r="B122" s="7"/>
      <c r="C122" s="7" t="s">
        <v>141</v>
      </c>
      <c r="D122" s="55">
        <v>0</v>
      </c>
      <c r="E122" s="7" t="s">
        <v>0</v>
      </c>
      <c r="F122" s="7" t="s">
        <v>11</v>
      </c>
      <c r="G122" s="7" t="s">
        <v>8</v>
      </c>
      <c r="H122" s="46">
        <v>0.49</v>
      </c>
      <c r="I122" s="7" t="s">
        <v>276</v>
      </c>
      <c r="J122" s="7">
        <v>4851750</v>
      </c>
      <c r="K122" s="7"/>
      <c r="L122" s="7"/>
      <c r="M122" s="5"/>
      <c r="N122" s="7">
        <v>5000000</v>
      </c>
      <c r="O122" s="7"/>
      <c r="P122" s="7">
        <v>0</v>
      </c>
      <c r="R122" s="20">
        <f t="shared" si="12"/>
        <v>148250</v>
      </c>
      <c r="T122" s="20">
        <f t="shared" si="13"/>
        <v>0</v>
      </c>
    </row>
    <row r="123" spans="1:20" s="9" customFormat="1" x14ac:dyDescent="0.2">
      <c r="A123" s="7" t="s">
        <v>242</v>
      </c>
      <c r="B123" s="7"/>
      <c r="C123" s="7" t="s">
        <v>141</v>
      </c>
      <c r="D123" s="55">
        <v>0</v>
      </c>
      <c r="E123" s="7" t="s">
        <v>1</v>
      </c>
      <c r="F123" s="7" t="s">
        <v>11</v>
      </c>
      <c r="G123" s="7" t="s">
        <v>8</v>
      </c>
      <c r="H123" s="46">
        <v>0.33</v>
      </c>
      <c r="I123" s="7" t="s">
        <v>276</v>
      </c>
      <c r="J123" s="7">
        <v>798366</v>
      </c>
      <c r="K123" s="7"/>
      <c r="L123" s="7"/>
      <c r="M123" s="5"/>
      <c r="N123" s="7">
        <v>798366</v>
      </c>
      <c r="O123" s="7"/>
      <c r="P123" s="7">
        <v>0</v>
      </c>
      <c r="R123" s="20">
        <f t="shared" si="12"/>
        <v>0</v>
      </c>
      <c r="T123" s="20">
        <f t="shared" si="13"/>
        <v>0</v>
      </c>
    </row>
    <row r="124" spans="1:20" x14ac:dyDescent="0.2">
      <c r="A124" s="7" t="s">
        <v>84</v>
      </c>
      <c r="B124" s="7"/>
      <c r="C124" s="7" t="s">
        <v>141</v>
      </c>
      <c r="D124" s="55">
        <v>0</v>
      </c>
      <c r="E124" s="7" t="s">
        <v>1</v>
      </c>
      <c r="F124" s="7" t="s">
        <v>85</v>
      </c>
      <c r="G124" s="7" t="s">
        <v>77</v>
      </c>
      <c r="H124" s="46"/>
      <c r="I124" s="7" t="s">
        <v>78</v>
      </c>
      <c r="J124" s="7">
        <v>7202116</v>
      </c>
      <c r="M124" s="7"/>
      <c r="N124" s="7">
        <v>7000206</v>
      </c>
      <c r="P124" s="7">
        <v>0</v>
      </c>
      <c r="R124" s="20">
        <f t="shared" si="12"/>
        <v>-201910</v>
      </c>
      <c r="S124" s="9"/>
      <c r="T124" s="20">
        <f t="shared" si="13"/>
        <v>0</v>
      </c>
    </row>
    <row r="125" spans="1:20" x14ac:dyDescent="0.2">
      <c r="A125" s="32" t="s">
        <v>233</v>
      </c>
      <c r="C125" s="7" t="s">
        <v>141</v>
      </c>
      <c r="D125" s="27">
        <v>0</v>
      </c>
      <c r="E125" s="32" t="s">
        <v>0</v>
      </c>
      <c r="F125" s="32" t="s">
        <v>79</v>
      </c>
      <c r="G125" s="32">
        <v>0</v>
      </c>
      <c r="H125" s="45"/>
      <c r="I125" s="32" t="s">
        <v>33</v>
      </c>
      <c r="J125" s="7">
        <v>616000</v>
      </c>
      <c r="N125" s="7">
        <v>616000</v>
      </c>
      <c r="P125" s="7">
        <v>0</v>
      </c>
      <c r="R125" s="20">
        <f t="shared" si="12"/>
        <v>0</v>
      </c>
      <c r="S125" s="9"/>
      <c r="T125" s="20">
        <f t="shared" si="13"/>
        <v>0</v>
      </c>
    </row>
    <row r="126" spans="1:20" x14ac:dyDescent="0.2">
      <c r="A126" s="38" t="s">
        <v>228</v>
      </c>
      <c r="C126" s="7" t="s">
        <v>141</v>
      </c>
      <c r="D126" s="27"/>
      <c r="E126" s="5"/>
      <c r="F126" s="5"/>
      <c r="G126" s="32">
        <v>0</v>
      </c>
      <c r="H126" s="43"/>
      <c r="I126" s="5"/>
      <c r="J126" s="7">
        <v>197926227</v>
      </c>
      <c r="N126" s="7">
        <v>197809340</v>
      </c>
      <c r="R126" s="20">
        <f t="shared" si="12"/>
        <v>-116887</v>
      </c>
      <c r="S126" s="9"/>
      <c r="T126" s="20">
        <f t="shared" si="13"/>
        <v>0</v>
      </c>
    </row>
    <row r="127" spans="1:20" x14ac:dyDescent="0.2">
      <c r="A127" s="7" t="s">
        <v>235</v>
      </c>
      <c r="B127" s="7"/>
      <c r="C127" s="7" t="s">
        <v>141</v>
      </c>
      <c r="D127" s="55">
        <v>0</v>
      </c>
      <c r="E127" s="7">
        <v>0</v>
      </c>
      <c r="F127" s="7">
        <v>0</v>
      </c>
      <c r="G127" s="7">
        <v>0</v>
      </c>
      <c r="H127" s="46"/>
      <c r="I127" s="7">
        <v>0</v>
      </c>
      <c r="J127" s="7">
        <v>500000</v>
      </c>
      <c r="N127" s="7">
        <v>1000000</v>
      </c>
      <c r="P127" s="7">
        <v>0</v>
      </c>
      <c r="R127" s="20">
        <f t="shared" si="12"/>
        <v>500000</v>
      </c>
      <c r="S127" s="9"/>
      <c r="T127" s="20">
        <f t="shared" si="13"/>
        <v>0</v>
      </c>
    </row>
    <row r="128" spans="1:20" x14ac:dyDescent="0.2">
      <c r="A128" s="32" t="s">
        <v>162</v>
      </c>
      <c r="B128" s="32"/>
      <c r="C128" s="32" t="s">
        <v>145</v>
      </c>
      <c r="D128" s="27" t="s">
        <v>86</v>
      </c>
      <c r="E128" s="32" t="s">
        <v>0</v>
      </c>
      <c r="F128" s="32" t="s">
        <v>60</v>
      </c>
      <c r="G128" s="32" t="s">
        <v>119</v>
      </c>
      <c r="H128" s="45">
        <v>1</v>
      </c>
      <c r="I128" s="32" t="s">
        <v>49</v>
      </c>
      <c r="J128" s="62">
        <v>236362</v>
      </c>
      <c r="L128" s="62">
        <v>0</v>
      </c>
      <c r="N128" s="62">
        <v>236362</v>
      </c>
      <c r="P128" s="62">
        <v>0</v>
      </c>
      <c r="R128" s="66">
        <f t="shared" si="12"/>
        <v>0</v>
      </c>
      <c r="T128" s="66">
        <f t="shared" si="13"/>
        <v>0</v>
      </c>
    </row>
    <row r="129" spans="1:20" s="74" customFormat="1" x14ac:dyDescent="0.2">
      <c r="A129" s="76"/>
      <c r="B129" s="74" t="s">
        <v>298</v>
      </c>
      <c r="C129" s="76"/>
      <c r="D129" s="77"/>
      <c r="E129" s="76"/>
      <c r="F129" s="76"/>
      <c r="G129" s="76"/>
      <c r="H129" s="78"/>
      <c r="I129" s="76"/>
      <c r="J129" s="71">
        <f>SUM(J113:J128)</f>
        <v>962081375</v>
      </c>
      <c r="K129" s="71"/>
      <c r="L129" s="71">
        <f>SUM(L113:L128)</f>
        <v>0</v>
      </c>
      <c r="M129" s="72"/>
      <c r="N129" s="71">
        <f>SUM(N113:N128)</f>
        <v>950624395.17000008</v>
      </c>
      <c r="O129" s="71"/>
      <c r="P129" s="71">
        <f>SUM(P113:P128)</f>
        <v>0</v>
      </c>
      <c r="Q129" s="73"/>
      <c r="R129" s="71">
        <f>SUM(R113:R128)</f>
        <v>-11456979.829999998</v>
      </c>
      <c r="S129" s="71"/>
      <c r="T129" s="71">
        <f>SUM(T113:T128)</f>
        <v>0</v>
      </c>
    </row>
    <row r="130" spans="1:20" s="9" customFormat="1" x14ac:dyDescent="0.2">
      <c r="A130" s="32"/>
      <c r="C130" s="32"/>
      <c r="D130" s="27"/>
      <c r="E130" s="32"/>
      <c r="F130" s="32"/>
      <c r="G130" s="32"/>
      <c r="H130" s="45"/>
      <c r="I130" s="32"/>
      <c r="J130" s="7"/>
      <c r="K130" s="7"/>
      <c r="L130" s="7"/>
      <c r="M130" s="5"/>
      <c r="N130" s="7"/>
      <c r="O130" s="7"/>
      <c r="P130" s="7"/>
      <c r="Q130" s="13"/>
      <c r="R130" s="7"/>
      <c r="S130" s="7"/>
      <c r="T130" s="7"/>
    </row>
    <row r="131" spans="1:20" s="9" customFormat="1" x14ac:dyDescent="0.2">
      <c r="A131" s="7" t="s">
        <v>249</v>
      </c>
      <c r="B131" s="7"/>
      <c r="C131" s="64" t="s">
        <v>290</v>
      </c>
      <c r="D131" s="55">
        <v>0</v>
      </c>
      <c r="E131" s="7" t="s">
        <v>0</v>
      </c>
      <c r="F131" s="7" t="s">
        <v>7</v>
      </c>
      <c r="G131" s="7" t="s">
        <v>8</v>
      </c>
      <c r="H131" s="45">
        <v>1</v>
      </c>
      <c r="I131" s="32" t="s">
        <v>275</v>
      </c>
      <c r="J131" s="7">
        <v>103391650</v>
      </c>
      <c r="K131" s="7"/>
      <c r="L131" s="7"/>
      <c r="M131" s="7"/>
      <c r="N131" s="7">
        <v>120863028</v>
      </c>
      <c r="O131" s="7"/>
      <c r="P131" s="7">
        <v>0</v>
      </c>
      <c r="Q131" s="13"/>
      <c r="R131" s="20">
        <f t="shared" ref="R131:R176" si="14">N131-J131</f>
        <v>17471378</v>
      </c>
      <c r="T131" s="20">
        <f t="shared" ref="T131:T176" si="15">P131-L131</f>
        <v>0</v>
      </c>
    </row>
    <row r="132" spans="1:20" s="9" customFormat="1" x14ac:dyDescent="0.2">
      <c r="A132" s="32" t="s">
        <v>252</v>
      </c>
      <c r="C132" s="64" t="s">
        <v>290</v>
      </c>
      <c r="D132" s="27">
        <v>0</v>
      </c>
      <c r="E132" s="32" t="s">
        <v>0</v>
      </c>
      <c r="F132" s="32" t="s">
        <v>7</v>
      </c>
      <c r="G132" s="32" t="s">
        <v>8</v>
      </c>
      <c r="H132" s="45">
        <v>1</v>
      </c>
      <c r="I132" s="32" t="s">
        <v>276</v>
      </c>
      <c r="J132" s="7">
        <v>478936</v>
      </c>
      <c r="K132" s="7"/>
      <c r="L132" s="7"/>
      <c r="M132" s="5"/>
      <c r="N132" s="7">
        <v>478030</v>
      </c>
      <c r="O132" s="7"/>
      <c r="P132" s="7">
        <v>0</v>
      </c>
      <c r="Q132" s="13"/>
      <c r="R132" s="20">
        <f t="shared" si="14"/>
        <v>-906</v>
      </c>
      <c r="T132" s="20">
        <f t="shared" si="15"/>
        <v>0</v>
      </c>
    </row>
    <row r="133" spans="1:20" x14ac:dyDescent="0.2">
      <c r="A133" s="32" t="s">
        <v>281</v>
      </c>
      <c r="C133" s="64" t="s">
        <v>290</v>
      </c>
      <c r="D133" s="27">
        <v>0</v>
      </c>
      <c r="E133" s="32" t="s">
        <v>0</v>
      </c>
      <c r="F133" s="32" t="s">
        <v>7</v>
      </c>
      <c r="G133" s="32" t="s">
        <v>8</v>
      </c>
      <c r="H133" s="45"/>
      <c r="I133" s="32" t="s">
        <v>276</v>
      </c>
      <c r="N133" s="7">
        <v>2</v>
      </c>
      <c r="P133" s="7">
        <v>0</v>
      </c>
      <c r="R133" s="7">
        <f t="shared" si="14"/>
        <v>2</v>
      </c>
      <c r="S133" s="7"/>
      <c r="T133" s="7">
        <f t="shared" si="15"/>
        <v>0</v>
      </c>
    </row>
    <row r="134" spans="1:20" x14ac:dyDescent="0.2">
      <c r="A134" s="30" t="s">
        <v>203</v>
      </c>
      <c r="C134" s="30" t="s">
        <v>159</v>
      </c>
      <c r="D134" s="19">
        <v>0</v>
      </c>
      <c r="E134" s="30" t="s">
        <v>1</v>
      </c>
      <c r="F134" s="30" t="s">
        <v>23</v>
      </c>
      <c r="G134" s="30" t="s">
        <v>24</v>
      </c>
      <c r="H134" s="45"/>
      <c r="I134" s="30" t="s">
        <v>258</v>
      </c>
      <c r="J134" s="23">
        <v>1623053</v>
      </c>
      <c r="L134" s="23">
        <v>0</v>
      </c>
      <c r="M134" s="7"/>
      <c r="N134" s="23">
        <v>2594714</v>
      </c>
      <c r="P134" s="23">
        <v>0</v>
      </c>
      <c r="R134" s="20">
        <f t="shared" si="14"/>
        <v>971661</v>
      </c>
      <c r="T134" s="20">
        <f t="shared" si="15"/>
        <v>0</v>
      </c>
    </row>
    <row r="135" spans="1:20" s="9" customFormat="1" x14ac:dyDescent="0.2">
      <c r="A135" s="30" t="s">
        <v>36</v>
      </c>
      <c r="C135" s="30" t="s">
        <v>159</v>
      </c>
      <c r="D135" s="19">
        <v>0</v>
      </c>
      <c r="E135" s="30" t="s">
        <v>1</v>
      </c>
      <c r="F135" s="30" t="s">
        <v>23</v>
      </c>
      <c r="G135" s="30" t="s">
        <v>26</v>
      </c>
      <c r="H135" s="45"/>
      <c r="I135" s="30" t="s">
        <v>27</v>
      </c>
      <c r="J135" s="23">
        <v>2171349</v>
      </c>
      <c r="K135" s="7"/>
      <c r="L135" s="23"/>
      <c r="M135" s="5"/>
      <c r="N135" s="23">
        <v>2382091</v>
      </c>
      <c r="O135" s="7"/>
      <c r="P135" s="23">
        <v>0</v>
      </c>
      <c r="Q135" s="13"/>
      <c r="R135" s="20">
        <f t="shared" si="14"/>
        <v>210742</v>
      </c>
      <c r="S135" s="13"/>
      <c r="T135" s="20">
        <f t="shared" si="15"/>
        <v>0</v>
      </c>
    </row>
    <row r="136" spans="1:20" s="9" customFormat="1" x14ac:dyDescent="0.2">
      <c r="A136" s="30" t="s">
        <v>25</v>
      </c>
      <c r="C136" s="30" t="s">
        <v>159</v>
      </c>
      <c r="D136" s="19">
        <v>0</v>
      </c>
      <c r="E136" s="30" t="s">
        <v>1</v>
      </c>
      <c r="F136" s="30" t="s">
        <v>23</v>
      </c>
      <c r="G136" s="30" t="s">
        <v>26</v>
      </c>
      <c r="H136" s="45"/>
      <c r="I136" s="30" t="s">
        <v>27</v>
      </c>
      <c r="J136" s="23">
        <v>921172</v>
      </c>
      <c r="K136" s="7"/>
      <c r="L136" s="23"/>
      <c r="M136" s="5"/>
      <c r="N136" s="23">
        <v>881999</v>
      </c>
      <c r="O136" s="7"/>
      <c r="P136" s="23">
        <v>0</v>
      </c>
      <c r="R136" s="20">
        <f t="shared" si="14"/>
        <v>-39173</v>
      </c>
      <c r="T136" s="20">
        <f t="shared" si="15"/>
        <v>0</v>
      </c>
    </row>
    <row r="137" spans="1:20" x14ac:dyDescent="0.2">
      <c r="A137" s="30" t="s">
        <v>29</v>
      </c>
      <c r="C137" s="30" t="s">
        <v>159</v>
      </c>
      <c r="D137" s="19">
        <v>0</v>
      </c>
      <c r="E137" s="30" t="s">
        <v>1</v>
      </c>
      <c r="F137" s="30" t="s">
        <v>23</v>
      </c>
      <c r="G137" s="30" t="s">
        <v>26</v>
      </c>
      <c r="H137" s="45"/>
      <c r="I137" s="30" t="s">
        <v>27</v>
      </c>
      <c r="J137" s="7">
        <v>2111934</v>
      </c>
      <c r="N137" s="7">
        <v>919927</v>
      </c>
      <c r="P137" s="7">
        <v>0</v>
      </c>
      <c r="Q137" s="9"/>
      <c r="R137" s="23">
        <f t="shared" si="14"/>
        <v>-1192007</v>
      </c>
      <c r="S137" s="9"/>
      <c r="T137" s="23">
        <f t="shared" si="15"/>
        <v>0</v>
      </c>
    </row>
    <row r="138" spans="1:20" x14ac:dyDescent="0.2">
      <c r="A138" s="7" t="s">
        <v>133</v>
      </c>
      <c r="B138" s="13"/>
      <c r="C138" s="7" t="s">
        <v>159</v>
      </c>
      <c r="D138" s="55">
        <v>0</v>
      </c>
      <c r="E138" s="7" t="s">
        <v>0</v>
      </c>
      <c r="F138" s="7" t="s">
        <v>73</v>
      </c>
      <c r="G138" s="7" t="s">
        <v>74</v>
      </c>
      <c r="H138" s="46">
        <v>1</v>
      </c>
      <c r="I138" s="7" t="s">
        <v>121</v>
      </c>
      <c r="J138" s="7">
        <v>1538587</v>
      </c>
      <c r="K138" s="23"/>
      <c r="L138" s="7">
        <v>0</v>
      </c>
      <c r="M138" s="19"/>
      <c r="N138" s="7">
        <v>1373762</v>
      </c>
      <c r="O138" s="23"/>
      <c r="P138" s="7">
        <v>0</v>
      </c>
      <c r="R138" s="20">
        <f t="shared" si="14"/>
        <v>-164825</v>
      </c>
      <c r="T138" s="20">
        <f t="shared" si="15"/>
        <v>0</v>
      </c>
    </row>
    <row r="139" spans="1:20" x14ac:dyDescent="0.2">
      <c r="A139" s="34" t="s">
        <v>204</v>
      </c>
      <c r="B139" s="8"/>
      <c r="C139" s="34" t="s">
        <v>159</v>
      </c>
      <c r="D139" s="23">
        <v>0</v>
      </c>
      <c r="E139" s="34" t="s">
        <v>1</v>
      </c>
      <c r="F139" s="34" t="s">
        <v>73</v>
      </c>
      <c r="G139" s="34" t="s">
        <v>74</v>
      </c>
      <c r="H139" s="46"/>
      <c r="I139" s="7" t="s">
        <v>121</v>
      </c>
      <c r="J139" s="7">
        <v>2670886</v>
      </c>
      <c r="L139" s="7">
        <v>0</v>
      </c>
      <c r="N139" s="7">
        <v>2558245</v>
      </c>
      <c r="P139" s="7">
        <v>0</v>
      </c>
      <c r="R139" s="23">
        <f t="shared" si="14"/>
        <v>-112641</v>
      </c>
      <c r="S139" s="9"/>
      <c r="T139" s="23">
        <f t="shared" si="15"/>
        <v>0</v>
      </c>
    </row>
    <row r="140" spans="1:20" s="9" customFormat="1" x14ac:dyDescent="0.2">
      <c r="A140" s="7" t="s">
        <v>232</v>
      </c>
      <c r="B140" s="7"/>
      <c r="C140" s="7" t="s">
        <v>150</v>
      </c>
      <c r="D140" s="55">
        <v>0</v>
      </c>
      <c r="E140" s="7" t="s">
        <v>1</v>
      </c>
      <c r="F140" s="7" t="s">
        <v>175</v>
      </c>
      <c r="G140" s="7" t="s">
        <v>10</v>
      </c>
      <c r="H140" s="46"/>
      <c r="I140" s="7" t="s">
        <v>12</v>
      </c>
      <c r="J140" s="7">
        <v>20100850</v>
      </c>
      <c r="K140" s="7"/>
      <c r="L140" s="7"/>
      <c r="M140" s="5"/>
      <c r="N140" s="7">
        <v>20015740</v>
      </c>
      <c r="O140" s="7"/>
      <c r="P140" s="7">
        <v>0</v>
      </c>
      <c r="Q140" s="13"/>
      <c r="R140" s="20">
        <f t="shared" si="14"/>
        <v>-85110</v>
      </c>
      <c r="S140" s="13"/>
      <c r="T140" s="20">
        <f t="shared" si="15"/>
        <v>0</v>
      </c>
    </row>
    <row r="141" spans="1:20" x14ac:dyDescent="0.2">
      <c r="A141" s="32" t="s">
        <v>9</v>
      </c>
      <c r="B141" s="32"/>
      <c r="C141" s="32" t="s">
        <v>150</v>
      </c>
      <c r="D141" s="27">
        <v>0</v>
      </c>
      <c r="E141" s="32" t="s">
        <v>0</v>
      </c>
      <c r="F141" s="32" t="s">
        <v>7</v>
      </c>
      <c r="G141" s="32" t="s">
        <v>10</v>
      </c>
      <c r="H141" s="45"/>
      <c r="I141" s="32" t="s">
        <v>118</v>
      </c>
      <c r="J141" s="7">
        <v>23912213</v>
      </c>
      <c r="K141" s="20"/>
      <c r="M141" s="20"/>
      <c r="N141" s="7">
        <v>24479586</v>
      </c>
      <c r="O141" s="20"/>
      <c r="P141" s="7">
        <v>0</v>
      </c>
      <c r="R141" s="7">
        <f t="shared" si="14"/>
        <v>567373</v>
      </c>
      <c r="S141" s="7"/>
      <c r="T141" s="7">
        <f t="shared" si="15"/>
        <v>0</v>
      </c>
    </row>
    <row r="142" spans="1:20" s="9" customFormat="1" x14ac:dyDescent="0.2">
      <c r="A142" s="7" t="s">
        <v>280</v>
      </c>
      <c r="B142" s="7"/>
      <c r="C142" s="32" t="s">
        <v>150</v>
      </c>
      <c r="D142" s="55">
        <v>0</v>
      </c>
      <c r="E142" s="7" t="s">
        <v>0</v>
      </c>
      <c r="F142" s="7" t="s">
        <v>7</v>
      </c>
      <c r="G142" s="7" t="s">
        <v>8</v>
      </c>
      <c r="H142" s="45">
        <v>1</v>
      </c>
      <c r="I142" s="32" t="s">
        <v>275</v>
      </c>
      <c r="J142" s="7">
        <f>27721815</f>
        <v>27721815</v>
      </c>
      <c r="K142" s="7"/>
      <c r="L142" s="7"/>
      <c r="M142" s="7"/>
      <c r="N142" s="7">
        <v>27728533</v>
      </c>
      <c r="O142" s="7"/>
      <c r="P142" s="7">
        <v>0</v>
      </c>
      <c r="Q142" s="13"/>
      <c r="R142" s="20">
        <f t="shared" si="14"/>
        <v>6718</v>
      </c>
      <c r="T142" s="20">
        <f t="shared" si="15"/>
        <v>0</v>
      </c>
    </row>
    <row r="143" spans="1:20" s="9" customFormat="1" x14ac:dyDescent="0.2">
      <c r="A143" s="7" t="s">
        <v>239</v>
      </c>
      <c r="B143" s="7"/>
      <c r="C143" s="7" t="s">
        <v>150</v>
      </c>
      <c r="D143" s="55">
        <v>0</v>
      </c>
      <c r="E143" s="7" t="s">
        <v>0</v>
      </c>
      <c r="F143" s="7" t="s">
        <v>7</v>
      </c>
      <c r="G143" s="7" t="s">
        <v>8</v>
      </c>
      <c r="H143" s="46">
        <v>0.5</v>
      </c>
      <c r="I143" s="7" t="s">
        <v>276</v>
      </c>
      <c r="J143" s="7">
        <v>1831469</v>
      </c>
      <c r="K143" s="7"/>
      <c r="L143" s="7"/>
      <c r="M143" s="7"/>
      <c r="N143" s="7">
        <v>1844686</v>
      </c>
      <c r="O143" s="7"/>
      <c r="P143" s="7">
        <v>0</v>
      </c>
      <c r="Q143" s="13"/>
      <c r="R143" s="20">
        <f t="shared" si="14"/>
        <v>13217</v>
      </c>
      <c r="T143" s="20">
        <f t="shared" si="15"/>
        <v>0</v>
      </c>
    </row>
    <row r="144" spans="1:20" x14ac:dyDescent="0.2">
      <c r="A144" s="30" t="s">
        <v>31</v>
      </c>
      <c r="C144" s="30" t="s">
        <v>156</v>
      </c>
      <c r="D144" s="19">
        <v>0</v>
      </c>
      <c r="E144" s="30" t="s">
        <v>1</v>
      </c>
      <c r="F144" s="30" t="s">
        <v>23</v>
      </c>
      <c r="G144" s="30" t="s">
        <v>26</v>
      </c>
      <c r="H144" s="45"/>
      <c r="I144" s="30" t="s">
        <v>27</v>
      </c>
      <c r="J144" s="23"/>
      <c r="L144" s="23"/>
      <c r="N144" s="23">
        <v>6784610.4100000001</v>
      </c>
      <c r="P144" s="23">
        <v>0</v>
      </c>
      <c r="Q144" s="9"/>
      <c r="R144" s="20">
        <f t="shared" si="14"/>
        <v>6784610.4100000001</v>
      </c>
      <c r="S144" s="9"/>
      <c r="T144" s="20">
        <f t="shared" si="15"/>
        <v>0</v>
      </c>
    </row>
    <row r="145" spans="1:20" s="9" customFormat="1" x14ac:dyDescent="0.2">
      <c r="A145" s="34" t="s">
        <v>196</v>
      </c>
      <c r="C145" s="34" t="s">
        <v>157</v>
      </c>
      <c r="D145" s="23">
        <v>0</v>
      </c>
      <c r="E145" s="32" t="s">
        <v>0</v>
      </c>
      <c r="F145" s="34" t="s">
        <v>47</v>
      </c>
      <c r="G145" s="34" t="s">
        <v>194</v>
      </c>
      <c r="H145" s="44"/>
      <c r="I145" s="34" t="s">
        <v>46</v>
      </c>
      <c r="J145" s="23">
        <v>30450587</v>
      </c>
      <c r="K145" s="7"/>
      <c r="L145" s="23"/>
      <c r="M145" s="5"/>
      <c r="N145" s="23">
        <v>27561494</v>
      </c>
      <c r="O145" s="7"/>
      <c r="P145" s="23">
        <v>0</v>
      </c>
      <c r="Q145" s="13"/>
      <c r="R145" s="20">
        <f t="shared" si="14"/>
        <v>-2889093</v>
      </c>
      <c r="T145" s="20">
        <f t="shared" si="15"/>
        <v>0</v>
      </c>
    </row>
    <row r="146" spans="1:20" x14ac:dyDescent="0.2">
      <c r="A146" s="30" t="s">
        <v>198</v>
      </c>
      <c r="C146" s="30" t="s">
        <v>153</v>
      </c>
      <c r="D146" s="19">
        <v>0</v>
      </c>
      <c r="E146" s="30" t="s">
        <v>1</v>
      </c>
      <c r="F146" s="30" t="s">
        <v>23</v>
      </c>
      <c r="G146" s="30" t="s">
        <v>24</v>
      </c>
      <c r="H146" s="45"/>
      <c r="I146" s="30" t="s">
        <v>258</v>
      </c>
      <c r="J146" s="23">
        <v>29092154</v>
      </c>
      <c r="L146" s="23">
        <v>0</v>
      </c>
      <c r="N146" s="23">
        <v>19687468</v>
      </c>
      <c r="P146" s="23">
        <v>0</v>
      </c>
      <c r="Q146" s="9"/>
      <c r="R146" s="20">
        <f t="shared" si="14"/>
        <v>-9404686</v>
      </c>
      <c r="S146" s="9"/>
      <c r="T146" s="20">
        <f t="shared" si="15"/>
        <v>0</v>
      </c>
    </row>
    <row r="147" spans="1:20" x14ac:dyDescent="0.2">
      <c r="A147" s="30" t="s">
        <v>28</v>
      </c>
      <c r="C147" s="30" t="s">
        <v>153</v>
      </c>
      <c r="D147" s="19">
        <v>0</v>
      </c>
      <c r="E147" s="30" t="s">
        <v>1</v>
      </c>
      <c r="F147" s="30" t="s">
        <v>23</v>
      </c>
      <c r="G147" s="30" t="s">
        <v>24</v>
      </c>
      <c r="H147" s="45"/>
      <c r="I147" s="30" t="s">
        <v>258</v>
      </c>
      <c r="J147" s="7">
        <v>4403254</v>
      </c>
      <c r="L147" s="7">
        <v>0</v>
      </c>
      <c r="N147" s="7">
        <v>4481883</v>
      </c>
      <c r="P147" s="7">
        <v>0</v>
      </c>
      <c r="Q147" s="9"/>
      <c r="R147" s="23">
        <f t="shared" si="14"/>
        <v>78629</v>
      </c>
      <c r="S147" s="9"/>
      <c r="T147" s="23">
        <f t="shared" si="15"/>
        <v>0</v>
      </c>
    </row>
    <row r="148" spans="1:20" x14ac:dyDescent="0.2">
      <c r="A148" s="30" t="s">
        <v>132</v>
      </c>
      <c r="C148" s="30" t="s">
        <v>153</v>
      </c>
      <c r="D148" s="19">
        <v>0</v>
      </c>
      <c r="E148" s="30" t="s">
        <v>1</v>
      </c>
      <c r="F148" s="30" t="s">
        <v>23</v>
      </c>
      <c r="G148" s="30" t="s">
        <v>26</v>
      </c>
      <c r="H148" s="45"/>
      <c r="I148" s="30" t="s">
        <v>27</v>
      </c>
      <c r="J148" s="23">
        <v>3482826</v>
      </c>
      <c r="L148" s="23"/>
      <c r="N148" s="23">
        <v>3482826</v>
      </c>
      <c r="P148" s="23">
        <v>0</v>
      </c>
      <c r="R148" s="20">
        <f t="shared" si="14"/>
        <v>0</v>
      </c>
      <c r="T148" s="20">
        <f t="shared" si="15"/>
        <v>0</v>
      </c>
    </row>
    <row r="149" spans="1:20" x14ac:dyDescent="0.2">
      <c r="A149" s="30" t="s">
        <v>131</v>
      </c>
      <c r="C149" s="30" t="s">
        <v>153</v>
      </c>
      <c r="D149" s="19">
        <v>0</v>
      </c>
      <c r="E149" s="30" t="s">
        <v>1</v>
      </c>
      <c r="F149" s="30" t="s">
        <v>23</v>
      </c>
      <c r="G149" s="30" t="s">
        <v>26</v>
      </c>
      <c r="H149" s="45"/>
      <c r="I149" s="30" t="s">
        <v>27</v>
      </c>
      <c r="J149" s="23">
        <v>4546992</v>
      </c>
      <c r="K149" s="23"/>
      <c r="L149" s="23"/>
      <c r="M149" s="19"/>
      <c r="N149" s="23">
        <v>4624060</v>
      </c>
      <c r="O149" s="23"/>
      <c r="P149" s="23">
        <v>0</v>
      </c>
      <c r="R149" s="20">
        <f t="shared" si="14"/>
        <v>77068</v>
      </c>
      <c r="T149" s="20">
        <f t="shared" si="15"/>
        <v>0</v>
      </c>
    </row>
    <row r="150" spans="1:20" s="9" customFormat="1" x14ac:dyDescent="0.2">
      <c r="A150" s="38" t="s">
        <v>25</v>
      </c>
      <c r="C150" s="30" t="s">
        <v>153</v>
      </c>
      <c r="D150" s="27">
        <v>0</v>
      </c>
      <c r="E150" s="5" t="s">
        <v>1</v>
      </c>
      <c r="F150" s="5" t="s">
        <v>37</v>
      </c>
      <c r="G150" s="5" t="s">
        <v>26</v>
      </c>
      <c r="H150" s="43"/>
      <c r="I150" s="5" t="s">
        <v>27</v>
      </c>
      <c r="J150" s="7">
        <v>1359897</v>
      </c>
      <c r="K150" s="7"/>
      <c r="L150" s="7"/>
      <c r="M150" s="5"/>
      <c r="N150" s="7">
        <v>2043460</v>
      </c>
      <c r="O150" s="7"/>
      <c r="P150" s="7">
        <v>0</v>
      </c>
      <c r="Q150" s="13"/>
      <c r="R150" s="20">
        <f t="shared" si="14"/>
        <v>683563</v>
      </c>
      <c r="S150" s="13"/>
      <c r="T150" s="20">
        <f t="shared" si="15"/>
        <v>0</v>
      </c>
    </row>
    <row r="151" spans="1:20" x14ac:dyDescent="0.2">
      <c r="A151" s="30" t="s">
        <v>31</v>
      </c>
      <c r="C151" s="30" t="s">
        <v>153</v>
      </c>
      <c r="D151" s="19">
        <v>0</v>
      </c>
      <c r="E151" s="30" t="s">
        <v>1</v>
      </c>
      <c r="F151" s="30" t="s">
        <v>23</v>
      </c>
      <c r="G151" s="30" t="s">
        <v>26</v>
      </c>
      <c r="H151" s="45"/>
      <c r="I151" s="30" t="s">
        <v>27</v>
      </c>
      <c r="J151" s="23">
        <v>3924954</v>
      </c>
      <c r="K151" s="23"/>
      <c r="L151" s="23"/>
      <c r="M151" s="19"/>
      <c r="N151" s="23">
        <v>6604932</v>
      </c>
      <c r="O151" s="23"/>
      <c r="P151" s="23">
        <v>0</v>
      </c>
      <c r="Q151" s="9"/>
      <c r="R151" s="20">
        <f t="shared" si="14"/>
        <v>2679978</v>
      </c>
      <c r="S151" s="9"/>
      <c r="T151" s="20">
        <f t="shared" si="15"/>
        <v>0</v>
      </c>
    </row>
    <row r="152" spans="1:20" s="9" customFormat="1" x14ac:dyDescent="0.2">
      <c r="A152" s="30" t="s">
        <v>30</v>
      </c>
      <c r="C152" s="30" t="s">
        <v>153</v>
      </c>
      <c r="D152" s="19">
        <v>0</v>
      </c>
      <c r="E152" s="30" t="s">
        <v>1</v>
      </c>
      <c r="F152" s="30" t="s">
        <v>23</v>
      </c>
      <c r="G152" s="30" t="s">
        <v>26</v>
      </c>
      <c r="H152" s="45"/>
      <c r="I152" s="30" t="s">
        <v>27</v>
      </c>
      <c r="J152" s="23">
        <v>3722693</v>
      </c>
      <c r="K152" s="23"/>
      <c r="L152" s="23"/>
      <c r="M152" s="19"/>
      <c r="N152" s="23">
        <v>3722693</v>
      </c>
      <c r="O152" s="23"/>
      <c r="P152" s="23">
        <v>0</v>
      </c>
      <c r="R152" s="20">
        <f t="shared" si="14"/>
        <v>0</v>
      </c>
      <c r="T152" s="20">
        <f t="shared" si="15"/>
        <v>0</v>
      </c>
    </row>
    <row r="153" spans="1:20" s="9" customFormat="1" x14ac:dyDescent="0.2">
      <c r="A153" s="30" t="s">
        <v>130</v>
      </c>
      <c r="C153" s="30" t="s">
        <v>153</v>
      </c>
      <c r="D153" s="19">
        <v>0</v>
      </c>
      <c r="E153" s="30" t="s">
        <v>1</v>
      </c>
      <c r="F153" s="30" t="s">
        <v>14</v>
      </c>
      <c r="G153" s="30" t="s">
        <v>18</v>
      </c>
      <c r="H153" s="45"/>
      <c r="I153" s="30" t="s">
        <v>259</v>
      </c>
      <c r="J153" s="23">
        <v>2567461</v>
      </c>
      <c r="K153" s="7"/>
      <c r="L153" s="23"/>
      <c r="M153" s="5"/>
      <c r="N153" s="23">
        <v>2616835</v>
      </c>
      <c r="O153" s="7"/>
      <c r="P153" s="23">
        <v>0</v>
      </c>
      <c r="R153" s="20">
        <f t="shared" si="14"/>
        <v>49374</v>
      </c>
      <c r="T153" s="20">
        <f t="shared" si="15"/>
        <v>0</v>
      </c>
    </row>
    <row r="154" spans="1:20" x14ac:dyDescent="0.2">
      <c r="A154" s="30" t="s">
        <v>202</v>
      </c>
      <c r="B154" s="19"/>
      <c r="C154" s="30" t="s">
        <v>155</v>
      </c>
      <c r="D154" s="19">
        <v>0</v>
      </c>
      <c r="E154" s="30" t="s">
        <v>1</v>
      </c>
      <c r="F154" s="30" t="s">
        <v>23</v>
      </c>
      <c r="G154" s="30" t="s">
        <v>24</v>
      </c>
      <c r="H154" s="45"/>
      <c r="I154" s="30" t="s">
        <v>258</v>
      </c>
      <c r="J154" s="23">
        <v>2966385</v>
      </c>
      <c r="L154" s="23">
        <v>0</v>
      </c>
      <c r="N154" s="23">
        <v>10435826</v>
      </c>
      <c r="P154" s="23">
        <v>0</v>
      </c>
      <c r="R154" s="20">
        <f t="shared" si="14"/>
        <v>7469441</v>
      </c>
      <c r="T154" s="20">
        <f t="shared" si="15"/>
        <v>0</v>
      </c>
    </row>
    <row r="155" spans="1:20" s="9" customFormat="1" x14ac:dyDescent="0.2">
      <c r="A155" s="31" t="s">
        <v>16</v>
      </c>
      <c r="B155" s="7"/>
      <c r="C155" s="31" t="s">
        <v>151</v>
      </c>
      <c r="D155" s="55">
        <v>0</v>
      </c>
      <c r="E155" s="31" t="s">
        <v>0</v>
      </c>
      <c r="F155" s="31" t="s">
        <v>14</v>
      </c>
      <c r="G155" s="31" t="s">
        <v>33</v>
      </c>
      <c r="H155" s="46"/>
      <c r="I155" s="31" t="s">
        <v>15</v>
      </c>
      <c r="J155" s="7">
        <v>167870501</v>
      </c>
      <c r="K155" s="7"/>
      <c r="L155" s="7"/>
      <c r="M155" s="5"/>
      <c r="N155" s="7">
        <v>168300408</v>
      </c>
      <c r="O155" s="7"/>
      <c r="P155" s="7">
        <v>0</v>
      </c>
      <c r="R155" s="20">
        <f t="shared" si="14"/>
        <v>429907</v>
      </c>
      <c r="S155" s="13"/>
      <c r="T155" s="20">
        <f t="shared" si="15"/>
        <v>0</v>
      </c>
    </row>
    <row r="156" spans="1:20" x14ac:dyDescent="0.2">
      <c r="A156" s="31" t="s">
        <v>13</v>
      </c>
      <c r="B156" s="7"/>
      <c r="C156" s="31" t="s">
        <v>151</v>
      </c>
      <c r="D156" s="55">
        <v>0</v>
      </c>
      <c r="E156" s="31" t="s">
        <v>0</v>
      </c>
      <c r="F156" s="31" t="s">
        <v>14</v>
      </c>
      <c r="G156" s="31" t="s">
        <v>33</v>
      </c>
      <c r="H156" s="46"/>
      <c r="I156" s="31" t="s">
        <v>15</v>
      </c>
      <c r="J156" s="7">
        <v>259249929</v>
      </c>
      <c r="K156" s="20"/>
      <c r="M156" s="20"/>
      <c r="N156" s="7">
        <v>259492218</v>
      </c>
      <c r="O156" s="20"/>
      <c r="P156" s="7">
        <v>0</v>
      </c>
      <c r="Q156" s="9"/>
      <c r="R156" s="20">
        <f t="shared" si="14"/>
        <v>242289</v>
      </c>
      <c r="S156" s="9"/>
      <c r="T156" s="20">
        <f t="shared" si="15"/>
        <v>0</v>
      </c>
    </row>
    <row r="157" spans="1:20" x14ac:dyDescent="0.2">
      <c r="A157" s="31" t="s">
        <v>19</v>
      </c>
      <c r="B157" s="7"/>
      <c r="C157" s="31" t="s">
        <v>151</v>
      </c>
      <c r="D157" s="55">
        <v>0</v>
      </c>
      <c r="E157" s="31" t="s">
        <v>0</v>
      </c>
      <c r="F157" s="31" t="s">
        <v>14</v>
      </c>
      <c r="G157" s="31" t="s">
        <v>33</v>
      </c>
      <c r="H157" s="46"/>
      <c r="I157" s="31" t="s">
        <v>15</v>
      </c>
      <c r="J157" s="7">
        <v>148693674</v>
      </c>
      <c r="N157" s="7">
        <v>148568420</v>
      </c>
      <c r="P157" s="7">
        <v>0</v>
      </c>
      <c r="Q157" s="9"/>
      <c r="R157" s="7">
        <f t="shared" si="14"/>
        <v>-125254</v>
      </c>
      <c r="S157" s="7"/>
      <c r="T157" s="7">
        <f t="shared" si="15"/>
        <v>0</v>
      </c>
    </row>
    <row r="158" spans="1:20" s="9" customFormat="1" x14ac:dyDescent="0.2">
      <c r="A158" s="30" t="s">
        <v>17</v>
      </c>
      <c r="C158" s="30" t="s">
        <v>151</v>
      </c>
      <c r="D158" s="19">
        <v>0</v>
      </c>
      <c r="E158" s="30" t="s">
        <v>1</v>
      </c>
      <c r="F158" s="30" t="s">
        <v>14</v>
      </c>
      <c r="G158" s="30" t="s">
        <v>18</v>
      </c>
      <c r="H158" s="45"/>
      <c r="I158" s="30" t="s">
        <v>259</v>
      </c>
      <c r="J158" s="23">
        <v>141540857</v>
      </c>
      <c r="K158" s="7"/>
      <c r="L158" s="23"/>
      <c r="M158" s="5"/>
      <c r="N158" s="23">
        <v>142971544</v>
      </c>
      <c r="O158" s="7"/>
      <c r="P158" s="23">
        <v>0</v>
      </c>
      <c r="R158" s="7">
        <f t="shared" si="14"/>
        <v>1430687</v>
      </c>
      <c r="S158" s="7"/>
      <c r="T158" s="7">
        <f t="shared" si="15"/>
        <v>0</v>
      </c>
    </row>
    <row r="159" spans="1:20" x14ac:dyDescent="0.2">
      <c r="A159" s="5" t="s">
        <v>273</v>
      </c>
      <c r="C159" s="38" t="s">
        <v>289</v>
      </c>
      <c r="D159" s="27"/>
      <c r="E159" s="5"/>
      <c r="F159" s="5"/>
      <c r="G159" s="5" t="s">
        <v>54</v>
      </c>
      <c r="H159" s="45">
        <v>1</v>
      </c>
      <c r="I159" s="7" t="s">
        <v>20</v>
      </c>
      <c r="J159" s="7">
        <v>1267140</v>
      </c>
      <c r="Q159" s="9"/>
      <c r="R159" s="20">
        <f t="shared" si="14"/>
        <v>-1267140</v>
      </c>
      <c r="S159" s="9"/>
      <c r="T159" s="20">
        <f t="shared" si="15"/>
        <v>0</v>
      </c>
    </row>
    <row r="160" spans="1:20" x14ac:dyDescent="0.2">
      <c r="A160" s="39" t="s">
        <v>282</v>
      </c>
      <c r="C160" s="30" t="s">
        <v>154</v>
      </c>
      <c r="D160" s="19">
        <v>0</v>
      </c>
      <c r="E160" s="30" t="s">
        <v>1</v>
      </c>
      <c r="F160" s="30" t="s">
        <v>14</v>
      </c>
      <c r="G160" s="30" t="s">
        <v>54</v>
      </c>
      <c r="H160" s="45"/>
      <c r="I160" s="7" t="s">
        <v>20</v>
      </c>
      <c r="J160" s="23">
        <v>1813724</v>
      </c>
      <c r="L160" s="23"/>
      <c r="N160" s="23">
        <v>10773072</v>
      </c>
      <c r="P160" s="23">
        <v>0</v>
      </c>
      <c r="Q160" s="9"/>
      <c r="R160" s="20">
        <f t="shared" si="14"/>
        <v>8959348</v>
      </c>
      <c r="S160" s="9"/>
      <c r="T160" s="20">
        <f t="shared" si="15"/>
        <v>0</v>
      </c>
    </row>
    <row r="161" spans="1:20" x14ac:dyDescent="0.2">
      <c r="A161" s="30" t="s">
        <v>35</v>
      </c>
      <c r="C161" s="30" t="s">
        <v>154</v>
      </c>
      <c r="D161" s="19">
        <v>0</v>
      </c>
      <c r="E161" s="30" t="s">
        <v>1</v>
      </c>
      <c r="F161" s="30" t="s">
        <v>14</v>
      </c>
      <c r="G161" s="30" t="s">
        <v>54</v>
      </c>
      <c r="H161" s="45"/>
      <c r="I161" s="7" t="s">
        <v>20</v>
      </c>
      <c r="J161" s="23"/>
      <c r="L161" s="23"/>
      <c r="N161" s="23">
        <v>1242448</v>
      </c>
      <c r="P161" s="23">
        <v>0</v>
      </c>
      <c r="Q161" s="9"/>
      <c r="R161" s="23">
        <f t="shared" si="14"/>
        <v>1242448</v>
      </c>
      <c r="S161" s="9"/>
      <c r="T161" s="23">
        <f t="shared" si="15"/>
        <v>0</v>
      </c>
    </row>
    <row r="162" spans="1:20" x14ac:dyDescent="0.2">
      <c r="A162" s="5" t="s">
        <v>32</v>
      </c>
      <c r="C162" s="5" t="s">
        <v>154</v>
      </c>
      <c r="D162" s="27">
        <v>0</v>
      </c>
      <c r="E162" s="5" t="s">
        <v>1</v>
      </c>
      <c r="F162" s="5" t="s">
        <v>14</v>
      </c>
      <c r="G162" s="5" t="s">
        <v>63</v>
      </c>
      <c r="H162" s="45"/>
      <c r="I162" s="5" t="s">
        <v>260</v>
      </c>
      <c r="J162" s="7">
        <v>3822187</v>
      </c>
      <c r="N162" s="7">
        <v>3815058</v>
      </c>
      <c r="P162" s="7">
        <v>0</v>
      </c>
      <c r="Q162" s="9"/>
      <c r="R162" s="23">
        <f t="shared" si="14"/>
        <v>-7129</v>
      </c>
      <c r="S162" s="9"/>
      <c r="T162" s="23">
        <f t="shared" si="15"/>
        <v>0</v>
      </c>
    </row>
    <row r="163" spans="1:20" x14ac:dyDescent="0.2">
      <c r="A163" s="30" t="s">
        <v>34</v>
      </c>
      <c r="C163" s="30" t="s">
        <v>154</v>
      </c>
      <c r="D163" s="19">
        <v>0</v>
      </c>
      <c r="E163" s="30" t="s">
        <v>1</v>
      </c>
      <c r="F163" s="30" t="s">
        <v>14</v>
      </c>
      <c r="G163" s="30" t="s">
        <v>21</v>
      </c>
      <c r="H163" s="45"/>
      <c r="I163" s="30" t="s">
        <v>22</v>
      </c>
      <c r="J163" s="23">
        <v>-384108</v>
      </c>
      <c r="L163" s="23"/>
      <c r="N163" s="23">
        <v>968920</v>
      </c>
      <c r="P163" s="23">
        <v>0</v>
      </c>
      <c r="Q163" s="9"/>
      <c r="R163" s="20">
        <f t="shared" si="14"/>
        <v>1353028</v>
      </c>
      <c r="S163" s="9"/>
      <c r="T163" s="20">
        <f t="shared" si="15"/>
        <v>0</v>
      </c>
    </row>
    <row r="164" spans="1:20" x14ac:dyDescent="0.2">
      <c r="A164" s="30" t="s">
        <v>31</v>
      </c>
      <c r="C164" s="30" t="s">
        <v>154</v>
      </c>
      <c r="D164" s="19">
        <v>0</v>
      </c>
      <c r="E164" s="30" t="s">
        <v>1</v>
      </c>
      <c r="F164" s="30" t="s">
        <v>14</v>
      </c>
      <c r="G164" s="30" t="s">
        <v>33</v>
      </c>
      <c r="H164" s="45"/>
      <c r="I164" s="30" t="s">
        <v>258</v>
      </c>
      <c r="J164" s="23">
        <v>2631055</v>
      </c>
      <c r="L164" s="23"/>
      <c r="N164" s="23">
        <v>2769668.39</v>
      </c>
      <c r="P164" s="23">
        <v>0</v>
      </c>
      <c r="Q164" s="9"/>
      <c r="R164" s="20">
        <f t="shared" si="14"/>
        <v>138613.39000000013</v>
      </c>
      <c r="S164" s="9"/>
      <c r="T164" s="20">
        <f t="shared" si="15"/>
        <v>0</v>
      </c>
    </row>
    <row r="165" spans="1:20" x14ac:dyDescent="0.2">
      <c r="A165" s="30" t="s">
        <v>200</v>
      </c>
      <c r="C165" s="30" t="s">
        <v>154</v>
      </c>
      <c r="D165" s="19">
        <v>0</v>
      </c>
      <c r="E165" s="30" t="s">
        <v>1</v>
      </c>
      <c r="F165" s="30" t="s">
        <v>14</v>
      </c>
      <c r="G165" s="39" t="s">
        <v>291</v>
      </c>
      <c r="H165" s="45"/>
      <c r="I165" s="30" t="s">
        <v>22</v>
      </c>
      <c r="J165" s="23">
        <v>3032550</v>
      </c>
      <c r="K165" s="24"/>
      <c r="L165" s="23"/>
      <c r="M165" s="24"/>
      <c r="N165" s="23">
        <v>3025555</v>
      </c>
      <c r="O165" s="24"/>
      <c r="P165" s="23">
        <v>0</v>
      </c>
      <c r="Q165" s="9"/>
      <c r="R165" s="20">
        <f t="shared" si="14"/>
        <v>-6995</v>
      </c>
      <c r="S165" s="9"/>
      <c r="T165" s="20">
        <f t="shared" si="15"/>
        <v>0</v>
      </c>
    </row>
    <row r="166" spans="1:20" x14ac:dyDescent="0.2">
      <c r="A166" s="34" t="s">
        <v>192</v>
      </c>
      <c r="B166" s="8"/>
      <c r="C166" s="34" t="s">
        <v>158</v>
      </c>
      <c r="D166" s="23">
        <v>0</v>
      </c>
      <c r="E166" s="34" t="s">
        <v>1</v>
      </c>
      <c r="F166" s="34" t="s">
        <v>40</v>
      </c>
      <c r="G166" s="34" t="s">
        <v>41</v>
      </c>
      <c r="H166" s="46"/>
      <c r="I166" s="34" t="s">
        <v>42</v>
      </c>
      <c r="J166" s="23">
        <v>8654796</v>
      </c>
      <c r="L166" s="23"/>
      <c r="M166" s="7"/>
      <c r="N166" s="23">
        <v>8654797</v>
      </c>
      <c r="P166" s="23">
        <v>0</v>
      </c>
      <c r="R166" s="20">
        <f t="shared" si="14"/>
        <v>1</v>
      </c>
      <c r="T166" s="20">
        <f t="shared" si="15"/>
        <v>0</v>
      </c>
    </row>
    <row r="167" spans="1:20" s="9" customFormat="1" x14ac:dyDescent="0.2">
      <c r="A167" s="34" t="s">
        <v>39</v>
      </c>
      <c r="B167" s="8"/>
      <c r="C167" s="34" t="s">
        <v>158</v>
      </c>
      <c r="D167" s="23">
        <v>0</v>
      </c>
      <c r="E167" s="34" t="s">
        <v>1</v>
      </c>
      <c r="F167" s="34" t="s">
        <v>40</v>
      </c>
      <c r="G167" s="34" t="s">
        <v>41</v>
      </c>
      <c r="H167" s="46"/>
      <c r="I167" s="34" t="s">
        <v>42</v>
      </c>
      <c r="J167" s="23">
        <v>3207769</v>
      </c>
      <c r="K167" s="7"/>
      <c r="L167" s="23"/>
      <c r="M167" s="7"/>
      <c r="N167" s="23">
        <v>3224089</v>
      </c>
      <c r="O167" s="7"/>
      <c r="P167" s="23">
        <v>0</v>
      </c>
      <c r="Q167" s="13"/>
      <c r="R167" s="20">
        <f t="shared" si="14"/>
        <v>16320</v>
      </c>
      <c r="S167" s="13"/>
      <c r="T167" s="20">
        <f t="shared" si="15"/>
        <v>0</v>
      </c>
    </row>
    <row r="168" spans="1:20" x14ac:dyDescent="0.2">
      <c r="A168" s="34" t="s">
        <v>44</v>
      </c>
      <c r="B168" s="8"/>
      <c r="C168" s="34" t="s">
        <v>158</v>
      </c>
      <c r="D168" s="23">
        <v>0</v>
      </c>
      <c r="E168" s="34" t="s">
        <v>1</v>
      </c>
      <c r="F168" s="34" t="s">
        <v>40</v>
      </c>
      <c r="G168" s="34" t="s">
        <v>41</v>
      </c>
      <c r="H168" s="46"/>
      <c r="I168" s="34" t="s">
        <v>42</v>
      </c>
      <c r="J168" s="23">
        <v>634736</v>
      </c>
      <c r="L168" s="23"/>
      <c r="N168" s="23">
        <v>599628</v>
      </c>
      <c r="P168" s="23">
        <v>0</v>
      </c>
      <c r="R168" s="20">
        <f t="shared" si="14"/>
        <v>-35108</v>
      </c>
      <c r="T168" s="20">
        <f t="shared" si="15"/>
        <v>0</v>
      </c>
    </row>
    <row r="169" spans="1:20" x14ac:dyDescent="0.2">
      <c r="A169" s="34" t="s">
        <v>43</v>
      </c>
      <c r="B169" s="8"/>
      <c r="C169" s="34" t="s">
        <v>158</v>
      </c>
      <c r="D169" s="23">
        <v>0</v>
      </c>
      <c r="E169" s="34" t="s">
        <v>1</v>
      </c>
      <c r="F169" s="34" t="s">
        <v>40</v>
      </c>
      <c r="G169" s="34" t="s">
        <v>41</v>
      </c>
      <c r="H169" s="46"/>
      <c r="I169" s="34" t="s">
        <v>42</v>
      </c>
      <c r="J169" s="23">
        <v>2328912</v>
      </c>
      <c r="L169" s="23"/>
      <c r="N169" s="23">
        <v>2340280</v>
      </c>
      <c r="P169" s="23">
        <v>0</v>
      </c>
      <c r="R169" s="20">
        <f t="shared" si="14"/>
        <v>11368</v>
      </c>
      <c r="T169" s="20">
        <f t="shared" si="15"/>
        <v>0</v>
      </c>
    </row>
    <row r="170" spans="1:20" x14ac:dyDescent="0.2">
      <c r="A170" s="34" t="s">
        <v>45</v>
      </c>
      <c r="B170" s="8"/>
      <c r="C170" s="34" t="s">
        <v>158</v>
      </c>
      <c r="D170" s="23">
        <v>0</v>
      </c>
      <c r="E170" s="34" t="s">
        <v>1</v>
      </c>
      <c r="F170" s="34" t="s">
        <v>40</v>
      </c>
      <c r="G170" s="34" t="s">
        <v>41</v>
      </c>
      <c r="H170" s="46"/>
      <c r="I170" s="34" t="s">
        <v>42</v>
      </c>
      <c r="J170" s="7">
        <v>382432</v>
      </c>
      <c r="N170" s="7">
        <v>552717</v>
      </c>
      <c r="P170" s="7">
        <v>0</v>
      </c>
      <c r="R170" s="23">
        <f t="shared" si="14"/>
        <v>170285</v>
      </c>
      <c r="S170" s="9"/>
      <c r="T170" s="23">
        <f t="shared" si="15"/>
        <v>0</v>
      </c>
    </row>
    <row r="171" spans="1:20" x14ac:dyDescent="0.2">
      <c r="A171" s="7" t="s">
        <v>128</v>
      </c>
      <c r="B171" s="7"/>
      <c r="C171" s="7" t="s">
        <v>152</v>
      </c>
      <c r="D171" s="55" t="s">
        <v>283</v>
      </c>
      <c r="E171" s="7" t="s">
        <v>0</v>
      </c>
      <c r="F171" s="7" t="s">
        <v>14</v>
      </c>
      <c r="G171" s="7" t="s">
        <v>54</v>
      </c>
      <c r="H171" s="46"/>
      <c r="I171" s="7" t="s">
        <v>20</v>
      </c>
      <c r="J171" s="7">
        <v>4787359</v>
      </c>
      <c r="L171" s="7">
        <v>17440900</v>
      </c>
      <c r="M171" s="7"/>
      <c r="N171" s="7">
        <v>3865138</v>
      </c>
      <c r="P171" s="7">
        <v>9464000</v>
      </c>
      <c r="R171" s="20">
        <f t="shared" si="14"/>
        <v>-922221</v>
      </c>
      <c r="T171" s="20">
        <f t="shared" si="15"/>
        <v>-7976900</v>
      </c>
    </row>
    <row r="172" spans="1:20" x14ac:dyDescent="0.2">
      <c r="A172" s="40" t="s">
        <v>286</v>
      </c>
      <c r="B172" s="7"/>
      <c r="C172" s="7" t="s">
        <v>152</v>
      </c>
      <c r="D172" s="55">
        <v>0</v>
      </c>
      <c r="E172" s="7" t="s">
        <v>0</v>
      </c>
      <c r="F172" s="7" t="s">
        <v>14</v>
      </c>
      <c r="G172" s="7" t="s">
        <v>54</v>
      </c>
      <c r="H172" s="46"/>
      <c r="I172" s="7" t="s">
        <v>20</v>
      </c>
      <c r="J172" s="7">
        <v>6598438</v>
      </c>
      <c r="N172" s="7">
        <v>45087808</v>
      </c>
      <c r="R172" s="20">
        <f t="shared" si="14"/>
        <v>38489370</v>
      </c>
      <c r="T172" s="20">
        <f t="shared" si="15"/>
        <v>0</v>
      </c>
    </row>
    <row r="173" spans="1:20" x14ac:dyDescent="0.2">
      <c r="A173" s="5" t="s">
        <v>176</v>
      </c>
      <c r="C173" s="5" t="s">
        <v>152</v>
      </c>
      <c r="D173" s="27" t="s">
        <v>283</v>
      </c>
      <c r="E173" s="5" t="s">
        <v>0</v>
      </c>
      <c r="F173" s="5" t="s">
        <v>14</v>
      </c>
      <c r="G173" s="5" t="s">
        <v>54</v>
      </c>
      <c r="H173" s="45"/>
      <c r="I173" s="7" t="s">
        <v>20</v>
      </c>
      <c r="L173" s="7">
        <v>0</v>
      </c>
      <c r="N173" s="7">
        <v>0</v>
      </c>
      <c r="P173" s="7">
        <v>115634000</v>
      </c>
      <c r="Q173" s="9"/>
      <c r="R173" s="20">
        <f t="shared" si="14"/>
        <v>0</v>
      </c>
      <c r="S173" s="9"/>
      <c r="T173" s="20">
        <f t="shared" si="15"/>
        <v>115634000</v>
      </c>
    </row>
    <row r="174" spans="1:20" s="9" customFormat="1" x14ac:dyDescent="0.2">
      <c r="A174" s="7" t="s">
        <v>129</v>
      </c>
      <c r="B174" s="7"/>
      <c r="C174" s="7" t="s">
        <v>152</v>
      </c>
      <c r="D174" s="55">
        <v>0</v>
      </c>
      <c r="E174" s="7" t="s">
        <v>1</v>
      </c>
      <c r="F174" s="7" t="s">
        <v>14</v>
      </c>
      <c r="G174" s="7" t="s">
        <v>21</v>
      </c>
      <c r="H174" s="46"/>
      <c r="I174" s="7" t="s">
        <v>22</v>
      </c>
      <c r="J174" s="7">
        <v>7800604</v>
      </c>
      <c r="K174" s="7"/>
      <c r="L174" s="7">
        <v>308100</v>
      </c>
      <c r="M174" s="5"/>
      <c r="N174" s="7">
        <v>6669764</v>
      </c>
      <c r="O174" s="7"/>
      <c r="P174" s="7">
        <v>0</v>
      </c>
      <c r="Q174" s="13"/>
      <c r="R174" s="20">
        <f t="shared" si="14"/>
        <v>-1130840</v>
      </c>
      <c r="S174" s="13"/>
      <c r="T174" s="20">
        <f t="shared" si="15"/>
        <v>-308100</v>
      </c>
    </row>
    <row r="175" spans="1:20" x14ac:dyDescent="0.2">
      <c r="A175" s="30" t="s">
        <v>199</v>
      </c>
      <c r="C175" s="30" t="s">
        <v>152</v>
      </c>
      <c r="D175" s="19" t="s">
        <v>283</v>
      </c>
      <c r="E175" s="30" t="s">
        <v>0</v>
      </c>
      <c r="F175" s="30" t="s">
        <v>14</v>
      </c>
      <c r="G175" s="30" t="s">
        <v>21</v>
      </c>
      <c r="H175" s="45"/>
      <c r="I175" s="30" t="s">
        <v>22</v>
      </c>
      <c r="L175" s="7">
        <v>28901500</v>
      </c>
      <c r="N175" s="7">
        <v>0</v>
      </c>
      <c r="P175" s="7">
        <v>26300000</v>
      </c>
      <c r="Q175" s="9"/>
      <c r="R175" s="20">
        <f t="shared" si="14"/>
        <v>0</v>
      </c>
      <c r="S175" s="9"/>
      <c r="T175" s="20">
        <f t="shared" si="15"/>
        <v>-2601500</v>
      </c>
    </row>
    <row r="176" spans="1:20" x14ac:dyDescent="0.2">
      <c r="A176" s="32" t="s">
        <v>230</v>
      </c>
      <c r="C176" s="32" t="s">
        <v>152</v>
      </c>
      <c r="D176" s="27">
        <v>0</v>
      </c>
      <c r="E176" s="32" t="s">
        <v>0</v>
      </c>
      <c r="F176" s="32" t="s">
        <v>14</v>
      </c>
      <c r="G176" s="32" t="s">
        <v>194</v>
      </c>
      <c r="H176" s="45"/>
      <c r="I176" s="32" t="s">
        <v>46</v>
      </c>
      <c r="J176" s="62">
        <v>27238671</v>
      </c>
      <c r="L176" s="62"/>
      <c r="N176" s="62">
        <v>27238671</v>
      </c>
      <c r="P176" s="62">
        <v>0</v>
      </c>
      <c r="R176" s="62">
        <f t="shared" si="14"/>
        <v>0</v>
      </c>
      <c r="S176" s="7"/>
      <c r="T176" s="62">
        <f t="shared" si="15"/>
        <v>0</v>
      </c>
    </row>
    <row r="177" spans="1:20" x14ac:dyDescent="0.2">
      <c r="A177" s="32"/>
      <c r="B177" s="74" t="s">
        <v>299</v>
      </c>
      <c r="C177" s="32"/>
      <c r="D177" s="27"/>
      <c r="E177" s="32"/>
      <c r="F177" s="32"/>
      <c r="G177" s="32"/>
      <c r="H177" s="45"/>
      <c r="I177" s="32"/>
      <c r="J177" s="71">
        <f>SUM(J131:J176)</f>
        <v>1066162343</v>
      </c>
      <c r="L177" s="71">
        <f>SUM(L131:L176)</f>
        <v>46650500</v>
      </c>
      <c r="N177" s="71">
        <f>SUM(N131:N176)</f>
        <v>1138326633.8</v>
      </c>
      <c r="P177" s="71">
        <f>SUM(P131:P176)</f>
        <v>151398000</v>
      </c>
      <c r="R177" s="71">
        <f>SUM(R131:R176)</f>
        <v>72164290.799999997</v>
      </c>
      <c r="S177" s="7"/>
      <c r="T177" s="71">
        <f>SUM(T131:T176)</f>
        <v>104747500</v>
      </c>
    </row>
    <row r="178" spans="1:20" x14ac:dyDescent="0.2">
      <c r="A178" s="32"/>
      <c r="C178" s="32"/>
      <c r="D178" s="27"/>
      <c r="E178" s="32"/>
      <c r="F178" s="32"/>
      <c r="G178" s="32"/>
      <c r="H178" s="45"/>
      <c r="I178" s="32"/>
      <c r="R178" s="7"/>
      <c r="S178" s="7"/>
      <c r="T178" s="7"/>
    </row>
    <row r="179" spans="1:20" x14ac:dyDescent="0.2">
      <c r="A179" s="30" t="s">
        <v>116</v>
      </c>
      <c r="C179" s="30" t="s">
        <v>143</v>
      </c>
      <c r="D179" s="19">
        <v>0</v>
      </c>
      <c r="E179" s="30" t="s">
        <v>0</v>
      </c>
      <c r="F179" s="30" t="s">
        <v>169</v>
      </c>
      <c r="G179" s="30" t="s">
        <v>63</v>
      </c>
      <c r="H179" s="45">
        <v>0</v>
      </c>
      <c r="I179" s="30" t="s">
        <v>64</v>
      </c>
      <c r="J179" s="36"/>
      <c r="L179" s="36">
        <v>59120695</v>
      </c>
      <c r="N179" s="36"/>
      <c r="P179" s="36">
        <v>59120695</v>
      </c>
      <c r="Q179" s="9" t="s">
        <v>229</v>
      </c>
      <c r="R179" s="20">
        <f>N179-J179</f>
        <v>0</v>
      </c>
      <c r="S179" s="9"/>
      <c r="T179" s="20">
        <f>P179-L179</f>
        <v>0</v>
      </c>
    </row>
    <row r="180" spans="1:20" s="9" customFormat="1" x14ac:dyDescent="0.2">
      <c r="A180" s="30" t="s">
        <v>115</v>
      </c>
      <c r="C180" s="30" t="s">
        <v>143</v>
      </c>
      <c r="D180" s="19">
        <v>0</v>
      </c>
      <c r="E180" s="30" t="s">
        <v>0</v>
      </c>
      <c r="F180" s="30" t="s">
        <v>169</v>
      </c>
      <c r="G180" s="30" t="s">
        <v>63</v>
      </c>
      <c r="H180" s="45">
        <v>0</v>
      </c>
      <c r="I180" s="30" t="s">
        <v>64</v>
      </c>
      <c r="J180" s="7"/>
      <c r="K180" s="7"/>
      <c r="L180" s="7">
        <v>215200000</v>
      </c>
      <c r="M180" s="5"/>
      <c r="N180" s="7"/>
      <c r="O180" s="7"/>
      <c r="P180" s="7">
        <v>215200000</v>
      </c>
      <c r="Q180" s="9" t="s">
        <v>229</v>
      </c>
      <c r="R180" s="20">
        <f>N180-J180</f>
        <v>0</v>
      </c>
      <c r="T180" s="20">
        <f>P180-L180</f>
        <v>0</v>
      </c>
    </row>
    <row r="181" spans="1:20" s="9" customFormat="1" x14ac:dyDescent="0.2">
      <c r="A181" s="5" t="s">
        <v>238</v>
      </c>
      <c r="C181" s="5" t="s">
        <v>143</v>
      </c>
      <c r="D181" s="27">
        <v>0</v>
      </c>
      <c r="E181" s="5" t="s">
        <v>0</v>
      </c>
      <c r="F181" s="5" t="s">
        <v>11</v>
      </c>
      <c r="G181" s="5" t="s">
        <v>8</v>
      </c>
      <c r="H181" s="45">
        <v>1</v>
      </c>
      <c r="I181" s="32" t="s">
        <v>275</v>
      </c>
      <c r="J181" s="62"/>
      <c r="K181" s="7"/>
      <c r="L181" s="62">
        <v>83175000</v>
      </c>
      <c r="M181" s="5"/>
      <c r="N181" s="62">
        <v>0</v>
      </c>
      <c r="O181" s="7"/>
      <c r="P181" s="62">
        <v>83175000</v>
      </c>
      <c r="R181" s="66">
        <f>N181-J181</f>
        <v>0</v>
      </c>
      <c r="T181" s="66">
        <f>P181-L181</f>
        <v>0</v>
      </c>
    </row>
    <row r="182" spans="1:20" s="74" customFormat="1" x14ac:dyDescent="0.2">
      <c r="A182" s="72"/>
      <c r="B182" s="74" t="s">
        <v>300</v>
      </c>
      <c r="C182" s="72"/>
      <c r="D182" s="77"/>
      <c r="E182" s="72"/>
      <c r="F182" s="72"/>
      <c r="G182" s="72"/>
      <c r="H182" s="78"/>
      <c r="I182" s="72"/>
      <c r="J182" s="71">
        <f>SUM(J179:J181)</f>
        <v>0</v>
      </c>
      <c r="K182" s="71"/>
      <c r="L182" s="71">
        <f>SUM(L179:L181)</f>
        <v>357495695</v>
      </c>
      <c r="M182" s="72"/>
      <c r="N182" s="71">
        <f>SUM(N179:N181)</f>
        <v>0</v>
      </c>
      <c r="O182" s="71"/>
      <c r="P182" s="71">
        <f>SUM(P179:P181)</f>
        <v>357495695</v>
      </c>
      <c r="R182" s="71">
        <f>SUM(R179:R181)</f>
        <v>0</v>
      </c>
      <c r="T182" s="71">
        <f>SUM(T179:T181)</f>
        <v>0</v>
      </c>
    </row>
    <row r="183" spans="1:20" s="9" customFormat="1" x14ac:dyDescent="0.2">
      <c r="A183" s="5"/>
      <c r="C183" s="5"/>
      <c r="D183" s="27"/>
      <c r="E183" s="5"/>
      <c r="F183" s="5"/>
      <c r="G183" s="5"/>
      <c r="H183" s="45"/>
      <c r="I183" s="5"/>
      <c r="J183" s="7"/>
      <c r="K183" s="7"/>
      <c r="L183" s="7"/>
      <c r="M183" s="5"/>
      <c r="N183" s="7"/>
      <c r="O183" s="7"/>
      <c r="P183" s="7"/>
      <c r="R183" s="65"/>
      <c r="T183" s="65"/>
    </row>
    <row r="184" spans="1:20" ht="13.5" thickBot="1" x14ac:dyDescent="0.25">
      <c r="B184" s="82" t="s">
        <v>311</v>
      </c>
      <c r="J184" s="81">
        <f>J182+J177+J129+J111+J49</f>
        <v>2862525843.5799999</v>
      </c>
      <c r="L184" s="81">
        <f>L182+L177+L129+L111+L49</f>
        <v>1475137434.28</v>
      </c>
      <c r="N184" s="81">
        <f>N182+N177+N129+N111+N49</f>
        <v>2946724255.9700003</v>
      </c>
      <c r="P184" s="81">
        <f>P182+P177+P129+P111+P49</f>
        <v>1565258511</v>
      </c>
      <c r="R184" s="81">
        <f>R182+R177+R129+R111+R49</f>
        <v>84198412.390000001</v>
      </c>
      <c r="T184" s="81">
        <f>T182+T177+T129+T111+T49</f>
        <v>90121076.719999999</v>
      </c>
    </row>
    <row r="185" spans="1:20" ht="13.5" thickTop="1" x14ac:dyDescent="0.2"/>
    <row r="186" spans="1:20" s="9" customFormat="1" x14ac:dyDescent="0.2">
      <c r="A186" s="20" t="s">
        <v>246</v>
      </c>
      <c r="B186" s="20"/>
      <c r="C186" s="20" t="s">
        <v>142</v>
      </c>
      <c r="D186" s="56">
        <v>0</v>
      </c>
      <c r="E186" s="20" t="s">
        <v>0</v>
      </c>
      <c r="F186" s="20" t="s">
        <v>11</v>
      </c>
      <c r="G186" s="20" t="s">
        <v>8</v>
      </c>
      <c r="H186" s="46"/>
      <c r="I186" s="7" t="s">
        <v>277</v>
      </c>
      <c r="J186" s="20"/>
      <c r="K186" s="7"/>
      <c r="L186" s="20">
        <v>34465858</v>
      </c>
      <c r="M186" s="7"/>
      <c r="N186" s="20">
        <v>0</v>
      </c>
      <c r="O186" s="7"/>
      <c r="P186" s="20">
        <v>34465858</v>
      </c>
      <c r="R186" s="20">
        <f t="shared" ref="R186:R192" si="16">N186-J186</f>
        <v>0</v>
      </c>
      <c r="T186" s="20">
        <f t="shared" ref="T186:T192" si="17">P186-L186</f>
        <v>0</v>
      </c>
    </row>
    <row r="187" spans="1:20" s="9" customFormat="1" x14ac:dyDescent="0.2">
      <c r="A187" s="30" t="s">
        <v>240</v>
      </c>
      <c r="C187" s="30" t="s">
        <v>141</v>
      </c>
      <c r="D187" s="19">
        <v>0</v>
      </c>
      <c r="E187" s="30" t="s">
        <v>1</v>
      </c>
      <c r="F187" s="30" t="s">
        <v>11</v>
      </c>
      <c r="G187" s="30" t="s">
        <v>8</v>
      </c>
      <c r="H187" s="45"/>
      <c r="I187" s="7" t="s">
        <v>277</v>
      </c>
      <c r="J187" s="36"/>
      <c r="K187" s="7"/>
      <c r="L187" s="36"/>
      <c r="M187" s="5"/>
      <c r="N187" s="36">
        <v>11000000</v>
      </c>
      <c r="O187" s="7"/>
      <c r="P187" s="36">
        <v>0</v>
      </c>
      <c r="R187" s="20">
        <f t="shared" si="16"/>
        <v>11000000</v>
      </c>
      <c r="T187" s="20">
        <f t="shared" si="17"/>
        <v>0</v>
      </c>
    </row>
    <row r="188" spans="1:20" x14ac:dyDescent="0.2">
      <c r="A188" s="7" t="s">
        <v>245</v>
      </c>
      <c r="B188" s="7"/>
      <c r="C188" s="7" t="s">
        <v>141</v>
      </c>
      <c r="D188" s="55">
        <v>0</v>
      </c>
      <c r="E188" s="7" t="s">
        <v>1</v>
      </c>
      <c r="F188" s="7" t="s">
        <v>11</v>
      </c>
      <c r="G188" s="7" t="s">
        <v>8</v>
      </c>
      <c r="H188" s="46"/>
      <c r="I188" s="7" t="s">
        <v>277</v>
      </c>
      <c r="J188" s="7">
        <v>1115115</v>
      </c>
      <c r="K188" s="23"/>
      <c r="M188" s="19"/>
      <c r="N188" s="7">
        <v>-10000000</v>
      </c>
      <c r="O188" s="23"/>
      <c r="P188" s="7">
        <v>0</v>
      </c>
      <c r="R188" s="20">
        <f t="shared" si="16"/>
        <v>-11115115</v>
      </c>
      <c r="S188" s="9"/>
      <c r="T188" s="20">
        <f t="shared" si="17"/>
        <v>0</v>
      </c>
    </row>
    <row r="189" spans="1:20" x14ac:dyDescent="0.2">
      <c r="A189" s="51" t="s">
        <v>251</v>
      </c>
      <c r="B189" s="20"/>
      <c r="C189" s="20" t="s">
        <v>141</v>
      </c>
      <c r="D189" s="56">
        <v>0</v>
      </c>
      <c r="E189" s="20" t="s">
        <v>0</v>
      </c>
      <c r="F189" s="20" t="s">
        <v>11</v>
      </c>
      <c r="G189" s="20" t="s">
        <v>8</v>
      </c>
      <c r="H189" s="46"/>
      <c r="I189" s="7" t="s">
        <v>277</v>
      </c>
      <c r="J189" s="20">
        <v>5591312</v>
      </c>
      <c r="L189" s="20"/>
      <c r="M189" s="7"/>
      <c r="N189" s="20">
        <v>6293460</v>
      </c>
      <c r="P189" s="20">
        <v>0</v>
      </c>
      <c r="Q189" s="9"/>
      <c r="R189" s="20">
        <f t="shared" si="16"/>
        <v>702148</v>
      </c>
      <c r="S189" s="9"/>
      <c r="T189" s="20">
        <f t="shared" si="17"/>
        <v>0</v>
      </c>
    </row>
    <row r="190" spans="1:20" x14ac:dyDescent="0.2">
      <c r="A190" s="40" t="s">
        <v>248</v>
      </c>
      <c r="B190" s="7"/>
      <c r="C190" s="7" t="s">
        <v>149</v>
      </c>
      <c r="D190" s="55">
        <v>0</v>
      </c>
      <c r="E190" s="7" t="s">
        <v>0</v>
      </c>
      <c r="F190" s="7" t="s">
        <v>7</v>
      </c>
      <c r="G190" s="7" t="s">
        <v>8</v>
      </c>
      <c r="H190" s="46"/>
      <c r="I190" s="7" t="s">
        <v>277</v>
      </c>
      <c r="J190" s="7">
        <f>246461600+1833280+13122000+3465627</f>
        <v>264882507</v>
      </c>
      <c r="M190" s="7"/>
      <c r="N190" s="7">
        <v>261129677</v>
      </c>
      <c r="P190" s="7">
        <v>0</v>
      </c>
      <c r="R190" s="20">
        <f t="shared" si="16"/>
        <v>-3752830</v>
      </c>
      <c r="S190" s="9"/>
      <c r="T190" s="20">
        <f t="shared" si="17"/>
        <v>0</v>
      </c>
    </row>
    <row r="191" spans="1:20" x14ac:dyDescent="0.2">
      <c r="A191" s="7" t="s">
        <v>243</v>
      </c>
      <c r="B191" s="7"/>
      <c r="C191" s="7" t="s">
        <v>149</v>
      </c>
      <c r="D191" s="55">
        <v>0</v>
      </c>
      <c r="E191" s="7" t="s">
        <v>0</v>
      </c>
      <c r="F191" s="7" t="s">
        <v>7</v>
      </c>
      <c r="G191" s="7" t="s">
        <v>8</v>
      </c>
      <c r="H191" s="46"/>
      <c r="I191" s="7" t="s">
        <v>277</v>
      </c>
      <c r="J191" s="7">
        <v>4444200</v>
      </c>
      <c r="M191" s="7"/>
      <c r="N191" s="7">
        <v>4478486</v>
      </c>
      <c r="P191" s="7">
        <v>0</v>
      </c>
      <c r="R191" s="20">
        <f t="shared" si="16"/>
        <v>34286</v>
      </c>
      <c r="S191" s="9"/>
      <c r="T191" s="20">
        <f t="shared" si="17"/>
        <v>0</v>
      </c>
    </row>
    <row r="192" spans="1:20" s="9" customFormat="1" x14ac:dyDescent="0.2">
      <c r="A192" s="30" t="s">
        <v>247</v>
      </c>
      <c r="C192" s="30" t="s">
        <v>143</v>
      </c>
      <c r="D192" s="19">
        <v>0</v>
      </c>
      <c r="E192" s="30" t="s">
        <v>0</v>
      </c>
      <c r="F192" s="30" t="s">
        <v>11</v>
      </c>
      <c r="G192" s="30" t="s">
        <v>8</v>
      </c>
      <c r="H192" s="45"/>
      <c r="I192" s="7" t="s">
        <v>277</v>
      </c>
      <c r="J192" s="62"/>
      <c r="K192" s="7"/>
      <c r="L192" s="62">
        <v>73828457</v>
      </c>
      <c r="M192" s="5"/>
      <c r="N192" s="62">
        <v>0</v>
      </c>
      <c r="O192" s="7"/>
      <c r="P192" s="62">
        <v>73828457</v>
      </c>
      <c r="Q192" s="13"/>
      <c r="R192" s="62">
        <f t="shared" si="16"/>
        <v>0</v>
      </c>
      <c r="S192" s="7"/>
      <c r="T192" s="62">
        <f t="shared" si="17"/>
        <v>0</v>
      </c>
    </row>
    <row r="194" spans="1:31" x14ac:dyDescent="0.2">
      <c r="B194" s="74" t="s">
        <v>279</v>
      </c>
      <c r="J194" s="83">
        <f>SUM(J186:J192)</f>
        <v>276033134</v>
      </c>
      <c r="L194" s="83">
        <f>SUM(L186:L192)</f>
        <v>108294315</v>
      </c>
      <c r="N194" s="83">
        <f>SUM(N186:N192)</f>
        <v>272901623</v>
      </c>
      <c r="P194" s="83">
        <f>SUM(P186:P192)</f>
        <v>108294315</v>
      </c>
      <c r="R194" s="83">
        <f>SUM(R186:R192)</f>
        <v>-3131511</v>
      </c>
      <c r="T194" s="83">
        <f>SUM(T186:T192)</f>
        <v>0</v>
      </c>
    </row>
    <row r="195" spans="1:31" x14ac:dyDescent="0.2">
      <c r="B195" s="74"/>
    </row>
    <row r="196" spans="1:31" ht="13.5" thickBot="1" x14ac:dyDescent="0.25">
      <c r="B196" s="74" t="s">
        <v>120</v>
      </c>
      <c r="J196" s="81">
        <f>J194+J184</f>
        <v>3138558977.5799999</v>
      </c>
      <c r="L196" s="81">
        <f>L194+L184</f>
        <v>1583431749.28</v>
      </c>
      <c r="N196" s="81">
        <f>N194+N184</f>
        <v>3219625878.9700003</v>
      </c>
      <c r="P196" s="81">
        <f>P194+P184</f>
        <v>1673552826</v>
      </c>
      <c r="R196" s="81">
        <f>R194+R184</f>
        <v>81066901.390000001</v>
      </c>
      <c r="T196" s="81">
        <f>T194+T184</f>
        <v>90121076.719999999</v>
      </c>
    </row>
    <row r="197" spans="1:31" ht="13.5" thickTop="1" x14ac:dyDescent="0.2"/>
    <row r="199" spans="1:31" hidden="1" x14ac:dyDescent="0.2">
      <c r="I199" s="13" t="s">
        <v>301</v>
      </c>
      <c r="J199" s="7">
        <v>3138558977.5799999</v>
      </c>
      <c r="L199" s="7">
        <v>1583431749.28</v>
      </c>
      <c r="N199" s="7">
        <v>3219625878.9700003</v>
      </c>
      <c r="P199" s="7">
        <v>1673552826</v>
      </c>
      <c r="R199" s="13">
        <v>81066901.390000001</v>
      </c>
      <c r="T199" s="13">
        <v>90121076.719999999</v>
      </c>
    </row>
    <row r="200" spans="1:31" hidden="1" x14ac:dyDescent="0.2"/>
    <row r="201" spans="1:31" hidden="1" x14ac:dyDescent="0.2">
      <c r="I201" s="13" t="s">
        <v>302</v>
      </c>
      <c r="J201" s="7">
        <f>J196-J199</f>
        <v>0</v>
      </c>
      <c r="L201" s="7">
        <f>L196-L199</f>
        <v>0</v>
      </c>
      <c r="N201" s="7">
        <f>N196-N199</f>
        <v>0</v>
      </c>
      <c r="O201" s="7">
        <f>O196-O199</f>
        <v>0</v>
      </c>
      <c r="P201" s="7">
        <f>P196-P199</f>
        <v>0</v>
      </c>
      <c r="R201" s="7">
        <f>R196-R199</f>
        <v>0</v>
      </c>
      <c r="T201" s="7">
        <f>T196-T199</f>
        <v>0</v>
      </c>
    </row>
    <row r="205" spans="1:31" x14ac:dyDescent="0.2">
      <c r="A205" s="11" t="s">
        <v>225</v>
      </c>
    </row>
    <row r="206" spans="1:31" s="2" customFormat="1" x14ac:dyDescent="0.2">
      <c r="A206" s="2" t="s">
        <v>206</v>
      </c>
      <c r="C206" s="3"/>
      <c r="D206" s="1" t="s">
        <v>207</v>
      </c>
      <c r="E206" s="13"/>
      <c r="F206" s="1"/>
      <c r="G206" s="3" t="s">
        <v>57</v>
      </c>
      <c r="H206" s="49">
        <v>0</v>
      </c>
      <c r="I206" s="2" t="s">
        <v>58</v>
      </c>
      <c r="J206" s="3"/>
      <c r="K206" s="9"/>
      <c r="L206" s="3">
        <v>7956277.9100000001</v>
      </c>
      <c r="M206" s="13"/>
      <c r="N206" s="3"/>
      <c r="O206" s="9"/>
      <c r="P206" s="3">
        <v>7956277.9100000001</v>
      </c>
      <c r="Q206" s="13"/>
      <c r="R206" s="4"/>
      <c r="S206" s="13"/>
      <c r="T206" s="4">
        <v>7734781.9500000002</v>
      </c>
      <c r="U206" s="5"/>
      <c r="V206" s="4">
        <f>+R206/1000000</f>
        <v>0</v>
      </c>
      <c r="W206" s="4">
        <v>0</v>
      </c>
      <c r="X206" s="4"/>
      <c r="Y206" s="37">
        <f>ROUND(T206*H206,0)</f>
        <v>0</v>
      </c>
      <c r="Z206" s="4"/>
      <c r="AA206" s="5"/>
      <c r="AB206" s="4">
        <v>0</v>
      </c>
      <c r="AC206" s="4"/>
      <c r="AD206" s="4">
        <v>0</v>
      </c>
      <c r="AE206" s="4">
        <f>+AB206/1000000</f>
        <v>0</v>
      </c>
    </row>
    <row r="207" spans="1:31" s="2" customFormat="1" x14ac:dyDescent="0.2">
      <c r="A207" s="2" t="s">
        <v>208</v>
      </c>
      <c r="C207" s="3"/>
      <c r="D207" s="1" t="s">
        <v>207</v>
      </c>
      <c r="E207" s="13"/>
      <c r="F207" s="1"/>
      <c r="G207" s="3" t="s">
        <v>57</v>
      </c>
      <c r="H207" s="50">
        <v>0</v>
      </c>
      <c r="I207" s="2" t="s">
        <v>58</v>
      </c>
      <c r="J207" s="3"/>
      <c r="K207" s="9"/>
      <c r="L207" s="3">
        <v>40096182</v>
      </c>
      <c r="M207" s="13"/>
      <c r="N207" s="3"/>
      <c r="O207" s="9"/>
      <c r="P207" s="3">
        <v>40096182</v>
      </c>
      <c r="Q207" s="13"/>
      <c r="R207" s="37"/>
      <c r="S207" s="13"/>
      <c r="T207" s="4">
        <v>40096181.770000003</v>
      </c>
      <c r="U207" s="5"/>
      <c r="V207" s="4">
        <f>+R207/1000000</f>
        <v>0</v>
      </c>
      <c r="W207" s="4">
        <v>0</v>
      </c>
      <c r="X207" s="4"/>
      <c r="Y207" s="37">
        <f>ROUND(T207*H207,0)</f>
        <v>0</v>
      </c>
      <c r="Z207" s="4"/>
      <c r="AA207" s="5"/>
      <c r="AB207" s="4">
        <v>0</v>
      </c>
      <c r="AC207" s="4"/>
      <c r="AD207" s="4">
        <v>0</v>
      </c>
      <c r="AE207" s="4">
        <f>+AB207/1000000</f>
        <v>0</v>
      </c>
    </row>
    <row r="208" spans="1:31" s="2" customFormat="1" x14ac:dyDescent="0.2">
      <c r="A208" s="2" t="s">
        <v>209</v>
      </c>
      <c r="C208" s="3"/>
      <c r="D208" s="1" t="s">
        <v>207</v>
      </c>
      <c r="E208" s="13"/>
      <c r="F208" s="1"/>
      <c r="G208" s="3" t="s">
        <v>57</v>
      </c>
      <c r="H208" s="50">
        <v>0</v>
      </c>
      <c r="I208" s="2" t="s">
        <v>58</v>
      </c>
      <c r="J208" s="3"/>
      <c r="K208" s="9"/>
      <c r="L208" s="3">
        <v>23677880</v>
      </c>
      <c r="M208" s="13"/>
      <c r="N208" s="3"/>
      <c r="O208" s="9"/>
      <c r="P208" s="3">
        <v>23677880</v>
      </c>
      <c r="Q208" s="13"/>
      <c r="R208" s="37"/>
      <c r="S208" s="13"/>
      <c r="T208" s="4">
        <v>23677880.109999999</v>
      </c>
      <c r="U208" s="5"/>
      <c r="V208" s="4">
        <f>+R208/1000000</f>
        <v>0</v>
      </c>
      <c r="W208" s="4">
        <v>0</v>
      </c>
      <c r="X208" s="4"/>
      <c r="Y208" s="37">
        <f>ROUND(T208*H208,0)</f>
        <v>0</v>
      </c>
      <c r="Z208" s="4"/>
      <c r="AA208" s="5"/>
      <c r="AB208" s="4">
        <v>0</v>
      </c>
      <c r="AC208" s="4"/>
      <c r="AD208" s="4">
        <v>0</v>
      </c>
      <c r="AE208" s="4">
        <f>+AB208/1000000</f>
        <v>0</v>
      </c>
    </row>
    <row r="209" spans="1:31" s="2" customFormat="1" x14ac:dyDescent="0.2">
      <c r="A209" s="2" t="s">
        <v>210</v>
      </c>
      <c r="C209" s="3"/>
      <c r="D209" s="1" t="s">
        <v>211</v>
      </c>
      <c r="E209" s="13"/>
      <c r="F209" s="1"/>
      <c r="G209" s="3" t="s">
        <v>57</v>
      </c>
      <c r="H209" s="49">
        <v>0</v>
      </c>
      <c r="I209" s="2" t="s">
        <v>58</v>
      </c>
      <c r="J209" s="3"/>
      <c r="K209" s="9"/>
      <c r="L209" s="3">
        <v>569786.12</v>
      </c>
      <c r="M209" s="13"/>
      <c r="N209" s="3"/>
      <c r="O209" s="9"/>
      <c r="P209" s="3">
        <v>569786.12</v>
      </c>
      <c r="Q209" s="13"/>
      <c r="R209" s="4"/>
      <c r="S209" s="13"/>
      <c r="T209" s="4">
        <v>543049.59</v>
      </c>
      <c r="U209" s="5"/>
      <c r="V209" s="4">
        <f>+R209/1000000</f>
        <v>0</v>
      </c>
      <c r="W209" s="4">
        <v>0</v>
      </c>
      <c r="X209" s="4"/>
      <c r="Y209" s="37">
        <f>ROUND(T209*H209,0)</f>
        <v>0</v>
      </c>
      <c r="Z209" s="4"/>
      <c r="AA209" s="5"/>
      <c r="AB209" s="4">
        <v>0</v>
      </c>
      <c r="AC209" s="4"/>
      <c r="AD209" s="4">
        <v>0</v>
      </c>
      <c r="AE209" s="4">
        <f>+AB209/1000000</f>
        <v>0</v>
      </c>
    </row>
    <row r="210" spans="1:31" x14ac:dyDescent="0.2">
      <c r="A210" s="9"/>
      <c r="C210" s="5"/>
      <c r="D210" s="14"/>
      <c r="G210" s="5"/>
      <c r="H210" s="14"/>
      <c r="I210" s="5"/>
    </row>
    <row r="211" spans="1:31" s="2" customFormat="1" x14ac:dyDescent="0.2">
      <c r="A211" s="2" t="s">
        <v>212</v>
      </c>
      <c r="C211" s="3"/>
      <c r="D211" s="1" t="s">
        <v>213</v>
      </c>
      <c r="E211" s="13"/>
      <c r="F211" s="1"/>
      <c r="G211" s="3" t="s">
        <v>188</v>
      </c>
      <c r="H211" s="50">
        <v>0</v>
      </c>
      <c r="I211" s="2" t="s">
        <v>38</v>
      </c>
      <c r="J211" s="3"/>
      <c r="K211" s="9"/>
      <c r="L211" s="3">
        <v>0</v>
      </c>
      <c r="M211" s="13"/>
      <c r="N211" s="3"/>
      <c r="O211" s="9"/>
      <c r="P211" s="3">
        <v>0</v>
      </c>
      <c r="Q211" s="13"/>
      <c r="R211" s="37"/>
      <c r="S211" s="13"/>
      <c r="T211" s="4">
        <v>0</v>
      </c>
      <c r="U211" s="5"/>
      <c r="V211" s="4">
        <f>+R211/1000000</f>
        <v>0</v>
      </c>
      <c r="W211" s="4">
        <v>11920000</v>
      </c>
      <c r="X211" s="4"/>
      <c r="Y211" s="4">
        <f>ROUND(T211*H211,0)</f>
        <v>0</v>
      </c>
      <c r="Z211" s="4"/>
      <c r="AA211" s="5"/>
      <c r="AB211" s="4">
        <f>+Y211</f>
        <v>0</v>
      </c>
      <c r="AC211" s="4"/>
      <c r="AD211" s="4">
        <v>0</v>
      </c>
      <c r="AE211" s="4">
        <f>+AB211/1000000</f>
        <v>0</v>
      </c>
    </row>
    <row r="212" spans="1:31" s="2" customFormat="1" x14ac:dyDescent="0.2">
      <c r="C212" s="3"/>
      <c r="D212" s="1"/>
      <c r="E212" s="13"/>
      <c r="F212" s="1"/>
      <c r="G212" s="3"/>
      <c r="H212" s="50"/>
      <c r="J212" s="3"/>
      <c r="K212" s="9"/>
      <c r="L212" s="3"/>
      <c r="M212" s="13"/>
      <c r="N212" s="3"/>
      <c r="O212" s="9"/>
      <c r="P212" s="3"/>
      <c r="Q212" s="13"/>
      <c r="R212" s="37"/>
      <c r="S212" s="13"/>
      <c r="T212" s="4"/>
      <c r="U212" s="5"/>
      <c r="V212" s="4"/>
      <c r="W212" s="4"/>
      <c r="X212" s="4"/>
      <c r="Y212" s="4"/>
      <c r="Z212" s="4"/>
      <c r="AA212" s="5"/>
      <c r="AB212" s="4"/>
      <c r="AC212" s="4"/>
      <c r="AD212" s="4"/>
      <c r="AE212" s="4"/>
    </row>
    <row r="213" spans="1:31" s="2" customFormat="1" x14ac:dyDescent="0.2">
      <c r="A213" s="2" t="s">
        <v>214</v>
      </c>
      <c r="C213" s="3"/>
      <c r="D213" s="1" t="s">
        <v>213</v>
      </c>
      <c r="E213" s="13"/>
      <c r="F213" s="1"/>
      <c r="G213" s="3" t="s">
        <v>63</v>
      </c>
      <c r="H213" s="50">
        <v>0</v>
      </c>
      <c r="I213" s="2" t="s">
        <v>64</v>
      </c>
      <c r="J213" s="3"/>
      <c r="K213" s="9"/>
      <c r="L213" s="3">
        <v>30000000</v>
      </c>
      <c r="M213" s="13"/>
      <c r="N213" s="3"/>
      <c r="O213" s="9"/>
      <c r="P213" s="3">
        <v>30000000</v>
      </c>
      <c r="Q213" s="13"/>
      <c r="R213" s="4"/>
      <c r="S213" s="13"/>
      <c r="T213" s="4">
        <v>30000000</v>
      </c>
      <c r="U213" s="5"/>
      <c r="V213" s="4">
        <f>+R213/1000000</f>
        <v>0</v>
      </c>
      <c r="W213" s="4">
        <v>157900000</v>
      </c>
      <c r="X213" s="4"/>
      <c r="Y213" s="37">
        <f>ROUND(T213*H213,0)</f>
        <v>0</v>
      </c>
      <c r="Z213" s="4"/>
      <c r="AA213" s="5"/>
      <c r="AB213" s="4">
        <v>0</v>
      </c>
      <c r="AC213" s="4"/>
      <c r="AD213" s="4">
        <v>110000</v>
      </c>
      <c r="AE213" s="4">
        <f>+AB213/1000000</f>
        <v>0</v>
      </c>
    </row>
    <row r="214" spans="1:31" s="2" customFormat="1" x14ac:dyDescent="0.2">
      <c r="C214" s="3"/>
      <c r="D214" s="1"/>
      <c r="E214" s="13"/>
      <c r="F214" s="1"/>
      <c r="G214" s="3"/>
      <c r="H214" s="50"/>
      <c r="J214" s="3"/>
      <c r="K214" s="9"/>
      <c r="L214" s="3"/>
      <c r="M214" s="13"/>
      <c r="N214" s="3"/>
      <c r="O214" s="9"/>
      <c r="P214" s="3"/>
      <c r="Q214" s="13"/>
      <c r="R214" s="4"/>
      <c r="S214" s="13"/>
      <c r="T214" s="4"/>
      <c r="U214" s="5"/>
      <c r="V214" s="4"/>
      <c r="W214" s="4"/>
      <c r="X214" s="4"/>
      <c r="Y214" s="37"/>
      <c r="Z214" s="4"/>
      <c r="AA214" s="5"/>
      <c r="AB214" s="4"/>
      <c r="AC214" s="4"/>
      <c r="AD214" s="4"/>
      <c r="AE214" s="4"/>
    </row>
    <row r="215" spans="1:31" s="2" customFormat="1" ht="15" x14ac:dyDescent="0.35">
      <c r="A215" s="2" t="s">
        <v>215</v>
      </c>
      <c r="C215" s="3"/>
      <c r="D215" s="1" t="s">
        <v>213</v>
      </c>
      <c r="E215" s="13"/>
      <c r="F215" s="1"/>
      <c r="G215" s="3" t="s">
        <v>119</v>
      </c>
      <c r="H215" s="50">
        <v>0</v>
      </c>
      <c r="I215" s="2" t="s">
        <v>49</v>
      </c>
      <c r="J215" s="3"/>
      <c r="K215" s="9"/>
      <c r="L215" s="3">
        <v>12500000</v>
      </c>
      <c r="M215" s="13"/>
      <c r="N215" s="3"/>
      <c r="O215" s="9"/>
      <c r="P215" s="3">
        <v>12500000</v>
      </c>
      <c r="Q215" s="13"/>
      <c r="R215" s="4"/>
      <c r="S215" s="13"/>
      <c r="T215" s="4">
        <v>12500000</v>
      </c>
      <c r="U215" s="5"/>
      <c r="V215" s="4">
        <f t="shared" ref="V215:V224" si="18">+R215/1000000</f>
        <v>0</v>
      </c>
      <c r="W215" s="4">
        <v>1300000</v>
      </c>
      <c r="X215" s="4"/>
      <c r="Y215" s="37">
        <f t="shared" ref="Y215:Y224" si="19">ROUND(T215*H215,0)</f>
        <v>0</v>
      </c>
      <c r="Z215" s="4"/>
      <c r="AA215" s="5"/>
      <c r="AB215" s="4">
        <v>0</v>
      </c>
      <c r="AC215" s="5"/>
      <c r="AD215" s="48"/>
      <c r="AE215" s="5"/>
    </row>
    <row r="216" spans="1:31" s="2" customFormat="1" ht="15" x14ac:dyDescent="0.35">
      <c r="A216" s="2" t="s">
        <v>216</v>
      </c>
      <c r="C216" s="3"/>
      <c r="D216" s="1" t="s">
        <v>213</v>
      </c>
      <c r="E216" s="13"/>
      <c r="F216" s="1"/>
      <c r="G216" s="3" t="s">
        <v>119</v>
      </c>
      <c r="H216" s="50">
        <v>0</v>
      </c>
      <c r="I216" s="2" t="s">
        <v>49</v>
      </c>
      <c r="J216" s="3"/>
      <c r="K216" s="9"/>
      <c r="L216" s="3">
        <v>25000000</v>
      </c>
      <c r="M216" s="13"/>
      <c r="N216" s="3"/>
      <c r="O216" s="9"/>
      <c r="P216" s="3">
        <v>25000000</v>
      </c>
      <c r="Q216" s="13"/>
      <c r="R216" s="4"/>
      <c r="S216" s="13"/>
      <c r="T216" s="4">
        <v>25000000</v>
      </c>
      <c r="U216" s="5"/>
      <c r="V216" s="4">
        <f t="shared" si="18"/>
        <v>0</v>
      </c>
      <c r="W216" s="4">
        <v>1300000</v>
      </c>
      <c r="X216" s="4"/>
      <c r="Y216" s="37">
        <f t="shared" si="19"/>
        <v>0</v>
      </c>
      <c r="Z216" s="4"/>
      <c r="AA216" s="5"/>
      <c r="AB216" s="4">
        <v>0</v>
      </c>
      <c r="AC216" s="5"/>
      <c r="AD216" s="48"/>
      <c r="AE216" s="12"/>
    </row>
    <row r="217" spans="1:31" s="2" customFormat="1" ht="15" x14ac:dyDescent="0.35">
      <c r="A217" s="2" t="s">
        <v>217</v>
      </c>
      <c r="C217" s="3"/>
      <c r="D217" s="1" t="s">
        <v>213</v>
      </c>
      <c r="E217" s="13"/>
      <c r="F217" s="1"/>
      <c r="G217" s="3" t="s">
        <v>119</v>
      </c>
      <c r="H217" s="50">
        <v>0</v>
      </c>
      <c r="I217" s="2" t="s">
        <v>49</v>
      </c>
      <c r="J217" s="3"/>
      <c r="K217" s="9"/>
      <c r="L217" s="3">
        <v>0</v>
      </c>
      <c r="M217" s="13"/>
      <c r="N217" s="3"/>
      <c r="O217" s="9"/>
      <c r="P217" s="3">
        <v>0</v>
      </c>
      <c r="Q217" s="13"/>
      <c r="R217" s="4"/>
      <c r="S217" s="13"/>
      <c r="T217" s="4">
        <v>0</v>
      </c>
      <c r="U217" s="5"/>
      <c r="V217" s="4">
        <f t="shared" si="18"/>
        <v>0</v>
      </c>
      <c r="W217" s="4">
        <v>1300000</v>
      </c>
      <c r="X217" s="4"/>
      <c r="Y217" s="37">
        <f t="shared" si="19"/>
        <v>0</v>
      </c>
      <c r="Z217" s="4"/>
      <c r="AA217" s="5"/>
      <c r="AB217" s="4">
        <v>0</v>
      </c>
      <c r="AC217" s="5"/>
      <c r="AD217" s="48"/>
      <c r="AE217" s="5"/>
    </row>
    <row r="218" spans="1:31" s="2" customFormat="1" ht="15" x14ac:dyDescent="0.35">
      <c r="A218" s="2" t="s">
        <v>218</v>
      </c>
      <c r="C218" s="3"/>
      <c r="D218" s="1" t="s">
        <v>213</v>
      </c>
      <c r="E218" s="13"/>
      <c r="F218" s="1"/>
      <c r="G218" s="3" t="s">
        <v>119</v>
      </c>
      <c r="H218" s="50">
        <v>0</v>
      </c>
      <c r="I218" s="2" t="s">
        <v>49</v>
      </c>
      <c r="J218" s="3"/>
      <c r="K218" s="9"/>
      <c r="L218" s="3">
        <v>10000000</v>
      </c>
      <c r="M218" s="13"/>
      <c r="N218" s="3"/>
      <c r="O218" s="9"/>
      <c r="P218" s="3">
        <v>10000000</v>
      </c>
      <c r="Q218" s="13"/>
      <c r="R218" s="4"/>
      <c r="S218" s="13"/>
      <c r="T218" s="4">
        <v>10000000</v>
      </c>
      <c r="U218" s="5"/>
      <c r="V218" s="4">
        <f t="shared" si="18"/>
        <v>0</v>
      </c>
      <c r="W218" s="4">
        <v>1300000</v>
      </c>
      <c r="X218" s="4"/>
      <c r="Y218" s="37">
        <f t="shared" si="19"/>
        <v>0</v>
      </c>
      <c r="Z218" s="4"/>
      <c r="AA218" s="5"/>
      <c r="AB218" s="4">
        <v>0</v>
      </c>
      <c r="AC218" s="5"/>
      <c r="AD218" s="48"/>
      <c r="AE218" s="5"/>
    </row>
    <row r="219" spans="1:31" s="2" customFormat="1" ht="15" x14ac:dyDescent="0.35">
      <c r="A219" s="2" t="s">
        <v>219</v>
      </c>
      <c r="C219" s="3"/>
      <c r="D219" s="1" t="s">
        <v>213</v>
      </c>
      <c r="E219" s="13"/>
      <c r="F219" s="1"/>
      <c r="G219" s="3" t="s">
        <v>119</v>
      </c>
      <c r="H219" s="50">
        <v>0</v>
      </c>
      <c r="I219" s="2" t="s">
        <v>49</v>
      </c>
      <c r="J219" s="3"/>
      <c r="K219" s="9"/>
      <c r="L219" s="3">
        <v>19610000</v>
      </c>
      <c r="M219" s="13"/>
      <c r="N219" s="3"/>
      <c r="O219" s="9"/>
      <c r="P219" s="3">
        <v>19610000</v>
      </c>
      <c r="Q219" s="13"/>
      <c r="R219" s="4"/>
      <c r="S219" s="13"/>
      <c r="T219" s="4">
        <v>19610000</v>
      </c>
      <c r="U219" s="5"/>
      <c r="V219" s="4">
        <f t="shared" si="18"/>
        <v>0</v>
      </c>
      <c r="W219" s="4">
        <v>1300000</v>
      </c>
      <c r="X219" s="4"/>
      <c r="Y219" s="37">
        <f t="shared" si="19"/>
        <v>0</v>
      </c>
      <c r="Z219" s="4"/>
      <c r="AA219" s="5"/>
      <c r="AB219" s="4">
        <v>0</v>
      </c>
      <c r="AC219" s="5"/>
      <c r="AD219" s="48"/>
      <c r="AE219" s="5"/>
    </row>
    <row r="220" spans="1:31" s="2" customFormat="1" ht="15" x14ac:dyDescent="0.35">
      <c r="A220" s="2" t="s">
        <v>220</v>
      </c>
      <c r="C220" s="3"/>
      <c r="D220" s="1" t="s">
        <v>213</v>
      </c>
      <c r="E220" s="13"/>
      <c r="F220" s="1"/>
      <c r="G220" s="3" t="s">
        <v>119</v>
      </c>
      <c r="H220" s="50">
        <v>0</v>
      </c>
      <c r="I220" s="2" t="s">
        <v>49</v>
      </c>
      <c r="J220" s="3"/>
      <c r="K220" s="9"/>
      <c r="L220" s="3">
        <v>15000000</v>
      </c>
      <c r="M220" s="13"/>
      <c r="N220" s="3"/>
      <c r="O220" s="9"/>
      <c r="P220" s="3">
        <v>15000000</v>
      </c>
      <c r="Q220" s="13"/>
      <c r="R220" s="4"/>
      <c r="S220" s="13"/>
      <c r="T220" s="4">
        <v>15000000</v>
      </c>
      <c r="U220" s="5"/>
      <c r="V220" s="4">
        <f t="shared" si="18"/>
        <v>0</v>
      </c>
      <c r="W220" s="4">
        <v>1300000</v>
      </c>
      <c r="X220" s="4"/>
      <c r="Y220" s="37">
        <f t="shared" si="19"/>
        <v>0</v>
      </c>
      <c r="Z220" s="4"/>
      <c r="AA220" s="5"/>
      <c r="AB220" s="4">
        <v>0</v>
      </c>
      <c r="AC220" s="5"/>
      <c r="AD220" s="48"/>
      <c r="AE220" s="5"/>
    </row>
    <row r="221" spans="1:31" s="2" customFormat="1" x14ac:dyDescent="0.2">
      <c r="A221" s="10" t="s">
        <v>223</v>
      </c>
      <c r="B221" s="10"/>
      <c r="C221" s="3"/>
      <c r="D221" s="1" t="s">
        <v>213</v>
      </c>
      <c r="E221" s="13"/>
      <c r="F221" s="1"/>
      <c r="G221" s="3" t="s">
        <v>119</v>
      </c>
      <c r="H221" s="50">
        <v>0</v>
      </c>
      <c r="I221" s="2" t="s">
        <v>49</v>
      </c>
      <c r="J221" s="3"/>
      <c r="K221" s="9"/>
      <c r="L221" s="3">
        <v>23542485.260000002</v>
      </c>
      <c r="M221" s="13"/>
      <c r="N221" s="3"/>
      <c r="O221" s="9"/>
      <c r="P221" s="3">
        <v>23542485.260000002</v>
      </c>
      <c r="Q221" s="13"/>
      <c r="R221" s="4"/>
      <c r="S221" s="13"/>
      <c r="T221" s="4">
        <v>23542485.260000002</v>
      </c>
      <c r="U221" s="5"/>
      <c r="V221" s="4">
        <f t="shared" si="18"/>
        <v>0</v>
      </c>
      <c r="W221" s="4">
        <v>0</v>
      </c>
      <c r="X221" s="4"/>
      <c r="Y221" s="37">
        <f t="shared" si="19"/>
        <v>0</v>
      </c>
      <c r="Z221" s="4"/>
      <c r="AA221" s="5"/>
      <c r="AB221" s="4">
        <v>0</v>
      </c>
      <c r="AC221" s="4"/>
      <c r="AD221" s="4">
        <v>0</v>
      </c>
      <c r="AE221" s="4">
        <f>+AB221/1000000</f>
        <v>0</v>
      </c>
    </row>
    <row r="222" spans="1:31" s="2" customFormat="1" x14ac:dyDescent="0.2">
      <c r="A222" s="10" t="s">
        <v>224</v>
      </c>
      <c r="B222" s="10"/>
      <c r="C222" s="3"/>
      <c r="D222" s="1" t="s">
        <v>213</v>
      </c>
      <c r="E222" s="13"/>
      <c r="F222" s="1"/>
      <c r="G222" s="3" t="s">
        <v>119</v>
      </c>
      <c r="H222" s="50">
        <v>0</v>
      </c>
      <c r="I222" s="2" t="s">
        <v>49</v>
      </c>
      <c r="J222" s="3"/>
      <c r="K222" s="9"/>
      <c r="L222" s="3">
        <v>20000000</v>
      </c>
      <c r="M222" s="13"/>
      <c r="N222" s="3"/>
      <c r="O222" s="9"/>
      <c r="P222" s="3">
        <v>20000000</v>
      </c>
      <c r="Q222" s="13"/>
      <c r="R222" s="4"/>
      <c r="S222" s="13"/>
      <c r="T222" s="4">
        <v>20000000</v>
      </c>
      <c r="U222" s="5"/>
      <c r="V222" s="4">
        <f t="shared" si="18"/>
        <v>0</v>
      </c>
      <c r="W222" s="4">
        <v>0</v>
      </c>
      <c r="X222" s="4"/>
      <c r="Y222" s="37">
        <f t="shared" si="19"/>
        <v>0</v>
      </c>
      <c r="Z222" s="4"/>
      <c r="AA222" s="5"/>
      <c r="AB222" s="4">
        <v>0</v>
      </c>
      <c r="AC222" s="4"/>
      <c r="AD222" s="4">
        <v>0</v>
      </c>
      <c r="AE222" s="4">
        <f>+AB222/1000000</f>
        <v>0</v>
      </c>
    </row>
    <row r="223" spans="1:31" s="2" customFormat="1" x14ac:dyDescent="0.2">
      <c r="A223" s="2" t="s">
        <v>221</v>
      </c>
      <c r="C223" s="3"/>
      <c r="D223" s="1" t="s">
        <v>213</v>
      </c>
      <c r="E223" s="13"/>
      <c r="F223" s="1"/>
      <c r="G223" s="3" t="s">
        <v>119</v>
      </c>
      <c r="H223" s="50">
        <v>0</v>
      </c>
      <c r="I223" s="2" t="s">
        <v>49</v>
      </c>
      <c r="J223" s="3"/>
      <c r="K223" s="9"/>
      <c r="L223" s="3">
        <v>28149.759999999998</v>
      </c>
      <c r="M223" s="13"/>
      <c r="N223" s="3"/>
      <c r="O223" s="9"/>
      <c r="P223" s="3">
        <v>28149.759999999998</v>
      </c>
      <c r="Q223" s="13"/>
      <c r="R223" s="4"/>
      <c r="S223" s="13"/>
      <c r="T223" s="4">
        <v>28149.759999999998</v>
      </c>
      <c r="U223" s="5"/>
      <c r="V223" s="4">
        <f t="shared" si="18"/>
        <v>0</v>
      </c>
      <c r="W223" s="4">
        <v>0</v>
      </c>
      <c r="X223" s="4"/>
      <c r="Y223" s="37">
        <f t="shared" si="19"/>
        <v>0</v>
      </c>
      <c r="Z223" s="4"/>
      <c r="AA223" s="5"/>
      <c r="AB223" s="4">
        <v>0</v>
      </c>
      <c r="AC223" s="4"/>
      <c r="AD223" s="4">
        <v>0</v>
      </c>
      <c r="AE223" s="4">
        <f>+AB223/1000000</f>
        <v>0</v>
      </c>
    </row>
    <row r="224" spans="1:31" s="2" customFormat="1" x14ac:dyDescent="0.2">
      <c r="A224" s="2" t="s">
        <v>222</v>
      </c>
      <c r="C224" s="3"/>
      <c r="D224" s="1" t="s">
        <v>213</v>
      </c>
      <c r="E224" s="13"/>
      <c r="F224" s="1"/>
      <c r="G224" s="3" t="s">
        <v>119</v>
      </c>
      <c r="H224" s="50">
        <v>0</v>
      </c>
      <c r="I224" s="2" t="s">
        <v>49</v>
      </c>
      <c r="J224" s="3"/>
      <c r="K224" s="9"/>
      <c r="L224" s="3">
        <v>0</v>
      </c>
      <c r="M224" s="13"/>
      <c r="N224" s="3"/>
      <c r="O224" s="9"/>
      <c r="P224" s="3">
        <v>0</v>
      </c>
      <c r="Q224" s="13"/>
      <c r="R224" s="4"/>
      <c r="S224" s="13"/>
      <c r="T224" s="4">
        <v>0</v>
      </c>
      <c r="U224" s="5"/>
      <c r="V224" s="4">
        <f t="shared" si="18"/>
        <v>0</v>
      </c>
      <c r="W224" s="4">
        <v>0</v>
      </c>
      <c r="X224" s="4"/>
      <c r="Y224" s="37">
        <f t="shared" si="19"/>
        <v>0</v>
      </c>
      <c r="Z224" s="4"/>
      <c r="AA224" s="5"/>
      <c r="AB224" s="4">
        <v>0</v>
      </c>
      <c r="AC224" s="4"/>
      <c r="AD224" s="4">
        <v>0</v>
      </c>
      <c r="AE224" s="4">
        <f>+AB224/1000000</f>
        <v>0</v>
      </c>
    </row>
    <row r="227" spans="1:17" x14ac:dyDescent="0.2">
      <c r="A227" s="11" t="s">
        <v>117</v>
      </c>
    </row>
    <row r="228" spans="1:17" x14ac:dyDescent="0.2">
      <c r="A228" s="10" t="s">
        <v>226</v>
      </c>
      <c r="B228" s="10" t="s">
        <v>231</v>
      </c>
      <c r="Q228" s="5"/>
    </row>
    <row r="229" spans="1:17" x14ac:dyDescent="0.2">
      <c r="Q229" s="5"/>
    </row>
    <row r="230" spans="1:17" x14ac:dyDescent="0.2">
      <c r="B230" s="9" t="str">
        <f ca="1">CELL("filename",B229)</f>
        <v>O:\NAES\CASHFLOW\2001\Bal Sheet\Apr2001\[April_Assets.xls]Location</v>
      </c>
      <c r="Q230" s="5"/>
    </row>
    <row r="231" spans="1:17" x14ac:dyDescent="0.2">
      <c r="B231" s="52">
        <f ca="1">NOW()</f>
        <v>37041.560607291663</v>
      </c>
    </row>
    <row r="235" spans="1:17" x14ac:dyDescent="0.2">
      <c r="J235" s="7" t="e">
        <f>+#REF!+J31+#REF!+#REF!+J102+#REF!+#REF!+#REF!+#REF!+#REF!</f>
        <v>#REF!</v>
      </c>
      <c r="L235" s="7" t="s">
        <v>268</v>
      </c>
    </row>
    <row r="236" spans="1:17" x14ac:dyDescent="0.2">
      <c r="J236" s="7">
        <v>-22000000</v>
      </c>
      <c r="K236" s="37"/>
      <c r="L236" s="7" t="s">
        <v>271</v>
      </c>
    </row>
    <row r="237" spans="1:17" x14ac:dyDescent="0.2">
      <c r="J237" s="7">
        <v>-1500032</v>
      </c>
      <c r="K237" s="37"/>
      <c r="L237" s="7" t="s">
        <v>269</v>
      </c>
    </row>
    <row r="238" spans="1:17" x14ac:dyDescent="0.2">
      <c r="J238" s="62"/>
      <c r="K238" s="37"/>
      <c r="L238" s="62"/>
      <c r="N238" s="62"/>
      <c r="P238" s="62"/>
    </row>
    <row r="239" spans="1:17" x14ac:dyDescent="0.2">
      <c r="J239" s="20" t="e">
        <f>SUM(J235:J238)</f>
        <v>#REF!</v>
      </c>
      <c r="L239" s="20"/>
      <c r="N239" s="20"/>
      <c r="P239" s="20"/>
    </row>
    <row r="240" spans="1:17" x14ac:dyDescent="0.2">
      <c r="J240" s="62">
        <v>838818805</v>
      </c>
      <c r="L240" s="62" t="s">
        <v>267</v>
      </c>
      <c r="N240" s="62"/>
      <c r="P240" s="62"/>
    </row>
    <row r="241" spans="10:12" x14ac:dyDescent="0.2">
      <c r="J241" s="7" t="e">
        <f>+J239-J240</f>
        <v>#REF!</v>
      </c>
      <c r="L241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46" fitToHeight="0" orientation="landscape" r:id="rId1"/>
  <headerFooter alignWithMargins="0">
    <oddFooter>&amp;R&amp;P</oddFooter>
  </headerFooter>
  <rowBreaks count="4" manualBreakCount="4">
    <brk id="49" max="16" man="1"/>
    <brk id="111" max="16" man="1"/>
    <brk id="129" max="16" man="1"/>
    <brk id="196" max="16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77"/>
  <sheetViews>
    <sheetView zoomScale="75" zoomScaleNormal="75" workbookViewId="0">
      <pane xSplit="3" ySplit="8" topLeftCell="D9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RowHeight="12.75" x14ac:dyDescent="0.2"/>
  <cols>
    <col min="1" max="1" width="2.85546875" style="8" customWidth="1"/>
    <col min="2" max="2" width="52.5703125" style="9" customWidth="1"/>
    <col min="3" max="3" width="27.570312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40625" style="13" bestFit="1" customWidth="1"/>
    <col min="8" max="8" width="6.28515625" style="13" customWidth="1"/>
    <col min="9" max="9" width="22.28515625" style="13" bestFit="1" customWidth="1"/>
    <col min="10" max="10" width="21.85546875" style="7" customWidth="1"/>
    <col min="11" max="11" width="2" style="7" customWidth="1"/>
    <col min="12" max="12" width="19.7109375" style="7" customWidth="1"/>
    <col min="13" max="13" width="2" style="5" customWidth="1"/>
    <col min="14" max="14" width="21.140625" style="7" customWidth="1"/>
    <col min="15" max="15" width="2.28515625" style="7" customWidth="1"/>
    <col min="16" max="16" width="20.140625" style="7" customWidth="1"/>
    <col min="17" max="17" width="8.140625" style="13" customWidth="1"/>
    <col min="18" max="18" width="19.28515625" style="13" customWidth="1"/>
    <col min="19" max="19" width="2.7109375" style="13" customWidth="1"/>
    <col min="20" max="20" width="17.7109375" style="13" customWidth="1"/>
    <col min="21" max="21" width="9.140625" style="13"/>
    <col min="22" max="22" width="9.28515625" style="13" bestFit="1" customWidth="1"/>
    <col min="23" max="23" width="13.7109375" style="13" bestFit="1" customWidth="1"/>
    <col min="24" max="16384" width="9.140625" style="13"/>
  </cols>
  <sheetData>
    <row r="1" spans="1:20" x14ac:dyDescent="0.2">
      <c r="A1" s="84" t="s">
        <v>304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">
      <c r="J4" s="55"/>
      <c r="K4" s="55"/>
      <c r="L4" s="55"/>
      <c r="M4" s="27"/>
      <c r="N4" s="55"/>
      <c r="O4" s="55"/>
      <c r="P4" s="55"/>
    </row>
    <row r="5" spans="1:20" x14ac:dyDescent="0.2">
      <c r="C5" s="15"/>
      <c r="F5" s="15"/>
      <c r="G5" s="15"/>
      <c r="H5" s="15"/>
      <c r="J5" s="16" t="s">
        <v>2</v>
      </c>
      <c r="K5" s="16"/>
      <c r="L5" s="16" t="s">
        <v>2</v>
      </c>
      <c r="M5" s="14"/>
      <c r="N5" s="16" t="s">
        <v>2</v>
      </c>
      <c r="O5" s="16"/>
      <c r="P5" s="16" t="s">
        <v>2</v>
      </c>
    </row>
    <row r="6" spans="1:20" x14ac:dyDescent="0.2">
      <c r="C6" s="15"/>
      <c r="F6" s="15"/>
      <c r="G6" s="15"/>
      <c r="H6" s="15"/>
      <c r="J6" s="16" t="s">
        <v>171</v>
      </c>
      <c r="K6" s="16"/>
      <c r="L6" s="16" t="s">
        <v>171</v>
      </c>
      <c r="M6" s="14"/>
      <c r="N6" s="16" t="s">
        <v>171</v>
      </c>
      <c r="O6" s="16"/>
      <c r="P6" s="16" t="s">
        <v>171</v>
      </c>
      <c r="R6" s="15" t="s">
        <v>295</v>
      </c>
      <c r="T6" s="15" t="s">
        <v>295</v>
      </c>
    </row>
    <row r="7" spans="1:20" x14ac:dyDescent="0.2">
      <c r="C7" s="14"/>
      <c r="E7" s="14"/>
      <c r="F7" s="15"/>
      <c r="G7" s="14"/>
      <c r="H7" s="14"/>
      <c r="I7" s="15"/>
      <c r="J7" s="58">
        <v>37011</v>
      </c>
      <c r="K7" s="59"/>
      <c r="L7" s="58">
        <v>37011</v>
      </c>
      <c r="M7" s="35"/>
      <c r="N7" s="58">
        <v>36981</v>
      </c>
      <c r="O7" s="59"/>
      <c r="P7" s="58">
        <v>36981</v>
      </c>
      <c r="R7" s="14" t="s">
        <v>294</v>
      </c>
      <c r="T7" s="14" t="s">
        <v>294</v>
      </c>
    </row>
    <row r="8" spans="1:20" x14ac:dyDescent="0.2">
      <c r="A8" s="11" t="s">
        <v>262</v>
      </c>
      <c r="B8" s="17"/>
      <c r="C8" s="18" t="s">
        <v>263</v>
      </c>
      <c r="D8" s="53" t="s">
        <v>140</v>
      </c>
      <c r="E8" s="18" t="s">
        <v>3</v>
      </c>
      <c r="F8" s="18" t="s">
        <v>4</v>
      </c>
      <c r="G8" s="18" t="s">
        <v>5</v>
      </c>
      <c r="H8" s="18" t="s">
        <v>201</v>
      </c>
      <c r="I8" s="18" t="s">
        <v>6</v>
      </c>
      <c r="J8" s="17" t="s">
        <v>173</v>
      </c>
      <c r="K8" s="17"/>
      <c r="L8" s="17" t="s">
        <v>174</v>
      </c>
      <c r="M8" s="18"/>
      <c r="N8" s="17" t="s">
        <v>173</v>
      </c>
      <c r="O8" s="17"/>
      <c r="P8" s="17" t="s">
        <v>174</v>
      </c>
      <c r="R8" s="17" t="s">
        <v>173</v>
      </c>
      <c r="T8" s="17" t="s">
        <v>174</v>
      </c>
    </row>
    <row r="9" spans="1:20" x14ac:dyDescent="0.2">
      <c r="A9" s="11"/>
      <c r="B9" s="17"/>
      <c r="C9" s="17"/>
      <c r="D9" s="18"/>
      <c r="E9" s="18"/>
      <c r="F9" s="17"/>
      <c r="G9" s="17"/>
      <c r="H9" s="17"/>
      <c r="I9" s="18"/>
      <c r="J9" s="60"/>
      <c r="K9" s="60"/>
      <c r="L9" s="60"/>
      <c r="M9" s="28"/>
      <c r="N9" s="60"/>
      <c r="O9" s="60"/>
      <c r="P9" s="60"/>
    </row>
    <row r="10" spans="1:20" s="9" customFormat="1" x14ac:dyDescent="0.2">
      <c r="A10" s="30" t="s">
        <v>203</v>
      </c>
      <c r="C10" s="30" t="s">
        <v>159</v>
      </c>
      <c r="D10" s="19">
        <v>0</v>
      </c>
      <c r="E10" s="30" t="s">
        <v>1</v>
      </c>
      <c r="F10" s="30" t="s">
        <v>23</v>
      </c>
      <c r="G10" s="30" t="s">
        <v>24</v>
      </c>
      <c r="H10" s="45"/>
      <c r="I10" s="30" t="s">
        <v>258</v>
      </c>
      <c r="J10" s="23">
        <v>1623053</v>
      </c>
      <c r="K10" s="7"/>
      <c r="L10" s="23">
        <v>0</v>
      </c>
      <c r="M10" s="7"/>
      <c r="N10" s="23">
        <v>2594714</v>
      </c>
      <c r="O10" s="7"/>
      <c r="P10" s="23">
        <v>0</v>
      </c>
      <c r="Q10" s="13"/>
      <c r="R10" s="23">
        <f t="shared" ref="R10:R56" si="0">N10-J10</f>
        <v>971661</v>
      </c>
      <c r="S10" s="13"/>
      <c r="T10" s="23">
        <f t="shared" ref="T10:T56" si="1">P10-L10</f>
        <v>0</v>
      </c>
    </row>
    <row r="11" spans="1:20" x14ac:dyDescent="0.2">
      <c r="A11" s="30" t="s">
        <v>202</v>
      </c>
      <c r="B11" s="19"/>
      <c r="C11" s="30" t="s">
        <v>155</v>
      </c>
      <c r="D11" s="19">
        <v>0</v>
      </c>
      <c r="E11" s="30" t="s">
        <v>1</v>
      </c>
      <c r="F11" s="30" t="s">
        <v>23</v>
      </c>
      <c r="G11" s="30" t="s">
        <v>24</v>
      </c>
      <c r="H11" s="45"/>
      <c r="I11" s="30" t="s">
        <v>258</v>
      </c>
      <c r="J11" s="23">
        <v>2966385</v>
      </c>
      <c r="L11" s="23">
        <v>0</v>
      </c>
      <c r="N11" s="23">
        <v>10435826</v>
      </c>
      <c r="P11" s="23">
        <v>0</v>
      </c>
      <c r="R11" s="23">
        <f t="shared" si="0"/>
        <v>7469441</v>
      </c>
      <c r="T11" s="23">
        <f t="shared" si="1"/>
        <v>0</v>
      </c>
    </row>
    <row r="12" spans="1:20" x14ac:dyDescent="0.2">
      <c r="A12" s="30" t="s">
        <v>198</v>
      </c>
      <c r="C12" s="30" t="s">
        <v>153</v>
      </c>
      <c r="D12" s="19">
        <v>0</v>
      </c>
      <c r="E12" s="30" t="s">
        <v>1</v>
      </c>
      <c r="F12" s="30" t="s">
        <v>23</v>
      </c>
      <c r="G12" s="30" t="s">
        <v>24</v>
      </c>
      <c r="H12" s="45"/>
      <c r="I12" s="30" t="s">
        <v>258</v>
      </c>
      <c r="J12" s="23">
        <v>29092154</v>
      </c>
      <c r="L12" s="23">
        <v>0</v>
      </c>
      <c r="N12" s="23">
        <v>19687468</v>
      </c>
      <c r="P12" s="23">
        <v>0</v>
      </c>
      <c r="Q12" s="9"/>
      <c r="R12" s="23">
        <f t="shared" si="0"/>
        <v>-9404686</v>
      </c>
      <c r="S12" s="9"/>
      <c r="T12" s="23">
        <f t="shared" si="1"/>
        <v>0</v>
      </c>
    </row>
    <row r="13" spans="1:20" x14ac:dyDescent="0.2">
      <c r="A13" s="30" t="s">
        <v>28</v>
      </c>
      <c r="C13" s="30" t="s">
        <v>153</v>
      </c>
      <c r="D13" s="19">
        <v>0</v>
      </c>
      <c r="E13" s="30" t="s">
        <v>1</v>
      </c>
      <c r="F13" s="30" t="s">
        <v>23</v>
      </c>
      <c r="G13" s="30" t="s">
        <v>24</v>
      </c>
      <c r="H13" s="45"/>
      <c r="I13" s="30" t="s">
        <v>258</v>
      </c>
      <c r="J13" s="7">
        <v>4403254</v>
      </c>
      <c r="L13" s="7">
        <v>0</v>
      </c>
      <c r="N13" s="7">
        <v>4481883</v>
      </c>
      <c r="P13" s="7">
        <v>0</v>
      </c>
      <c r="Q13" s="9"/>
      <c r="R13" s="7">
        <f t="shared" si="0"/>
        <v>78629</v>
      </c>
      <c r="S13" s="9"/>
      <c r="T13" s="7">
        <f t="shared" si="1"/>
        <v>0</v>
      </c>
    </row>
    <row r="14" spans="1:20" x14ac:dyDescent="0.2">
      <c r="A14" s="30" t="s">
        <v>31</v>
      </c>
      <c r="C14" s="30" t="s">
        <v>154</v>
      </c>
      <c r="D14" s="19">
        <v>0</v>
      </c>
      <c r="E14" s="30" t="s">
        <v>1</v>
      </c>
      <c r="F14" s="30" t="s">
        <v>14</v>
      </c>
      <c r="G14" s="30" t="s">
        <v>33</v>
      </c>
      <c r="H14" s="45"/>
      <c r="I14" s="30" t="s">
        <v>258</v>
      </c>
      <c r="J14" s="61">
        <v>2631055</v>
      </c>
      <c r="L14" s="61"/>
      <c r="N14" s="61">
        <v>2769668.39</v>
      </c>
      <c r="P14" s="61">
        <v>0</v>
      </c>
      <c r="Q14" s="9"/>
      <c r="R14" s="61">
        <f t="shared" si="0"/>
        <v>138613.39000000013</v>
      </c>
      <c r="S14" s="9"/>
      <c r="T14" s="61">
        <f t="shared" si="1"/>
        <v>0</v>
      </c>
    </row>
    <row r="15" spans="1:20" x14ac:dyDescent="0.2">
      <c r="A15" s="30"/>
      <c r="C15" s="30"/>
      <c r="D15" s="19"/>
      <c r="E15" s="30"/>
      <c r="F15" s="30"/>
      <c r="G15" s="30"/>
      <c r="H15" s="45"/>
      <c r="I15" s="30"/>
      <c r="J15" s="79">
        <f>SUM(J10:J14)</f>
        <v>40715901</v>
      </c>
      <c r="L15" s="79">
        <f>SUM(L10:L14)</f>
        <v>0</v>
      </c>
      <c r="N15" s="79">
        <f>SUM(N10:N14)</f>
        <v>39969559.390000001</v>
      </c>
      <c r="P15" s="79">
        <f>SUM(P10:P14)</f>
        <v>0</v>
      </c>
      <c r="Q15" s="9"/>
      <c r="R15" s="79">
        <f>SUM(R10:R14)</f>
        <v>-746341.60999999987</v>
      </c>
      <c r="S15" s="9"/>
      <c r="T15" s="79">
        <f>SUM(T10:T14)</f>
        <v>0</v>
      </c>
    </row>
    <row r="16" spans="1:20" x14ac:dyDescent="0.2">
      <c r="A16" s="30"/>
      <c r="C16" s="30"/>
      <c r="D16" s="19"/>
      <c r="E16" s="30"/>
      <c r="F16" s="30"/>
      <c r="G16" s="30"/>
      <c r="H16" s="45"/>
      <c r="I16" s="30"/>
      <c r="J16" s="23"/>
      <c r="L16" s="23"/>
      <c r="N16" s="23"/>
      <c r="P16" s="23"/>
      <c r="Q16" s="9"/>
      <c r="R16" s="23"/>
      <c r="S16" s="9"/>
      <c r="T16" s="23"/>
    </row>
    <row r="17" spans="1:20" x14ac:dyDescent="0.2">
      <c r="A17" s="32" t="s">
        <v>237</v>
      </c>
      <c r="B17" s="32"/>
      <c r="C17" s="32" t="s">
        <v>148</v>
      </c>
      <c r="D17" s="27">
        <v>0</v>
      </c>
      <c r="E17" s="32" t="s">
        <v>0</v>
      </c>
      <c r="F17" s="32" t="s">
        <v>293</v>
      </c>
      <c r="G17" s="32" t="s">
        <v>8</v>
      </c>
      <c r="H17" s="45">
        <v>1</v>
      </c>
      <c r="I17" s="32" t="s">
        <v>275</v>
      </c>
      <c r="J17" s="7">
        <v>6960000</v>
      </c>
      <c r="L17" s="7">
        <v>0</v>
      </c>
      <c r="M17" s="7"/>
      <c r="N17" s="7">
        <v>6960000</v>
      </c>
      <c r="P17" s="7">
        <v>0</v>
      </c>
      <c r="Q17" s="9"/>
      <c r="R17" s="7">
        <f t="shared" si="0"/>
        <v>0</v>
      </c>
      <c r="S17" s="9"/>
      <c r="T17" s="7">
        <f t="shared" si="1"/>
        <v>0</v>
      </c>
    </row>
    <row r="18" spans="1:20" s="9" customFormat="1" x14ac:dyDescent="0.2">
      <c r="A18" s="5" t="s">
        <v>238</v>
      </c>
      <c r="C18" s="5" t="s">
        <v>143</v>
      </c>
      <c r="D18" s="27">
        <v>0</v>
      </c>
      <c r="E18" s="5" t="s">
        <v>0</v>
      </c>
      <c r="F18" s="5" t="s">
        <v>11</v>
      </c>
      <c r="G18" s="5" t="s">
        <v>8</v>
      </c>
      <c r="H18" s="45">
        <v>1</v>
      </c>
      <c r="I18" s="32" t="s">
        <v>275</v>
      </c>
      <c r="J18" s="7"/>
      <c r="K18" s="7"/>
      <c r="L18" s="7">
        <v>83175000</v>
      </c>
      <c r="M18" s="5"/>
      <c r="N18" s="7">
        <v>0</v>
      </c>
      <c r="O18" s="7"/>
      <c r="P18" s="7">
        <v>83175000</v>
      </c>
      <c r="R18" s="7">
        <f t="shared" si="0"/>
        <v>0</v>
      </c>
      <c r="T18" s="7">
        <f t="shared" si="1"/>
        <v>0</v>
      </c>
    </row>
    <row r="19" spans="1:20" x14ac:dyDescent="0.2">
      <c r="A19" s="7" t="s">
        <v>280</v>
      </c>
      <c r="B19" s="7"/>
      <c r="C19" s="32" t="s">
        <v>150</v>
      </c>
      <c r="D19" s="55">
        <v>0</v>
      </c>
      <c r="E19" s="7" t="s">
        <v>0</v>
      </c>
      <c r="F19" s="7" t="s">
        <v>7</v>
      </c>
      <c r="G19" s="7" t="s">
        <v>8</v>
      </c>
      <c r="H19" s="45">
        <v>1</v>
      </c>
      <c r="I19" s="32" t="s">
        <v>275</v>
      </c>
      <c r="J19" s="7">
        <f>27721815</f>
        <v>27721815</v>
      </c>
      <c r="M19" s="7"/>
      <c r="N19" s="7">
        <v>27728533</v>
      </c>
      <c r="P19" s="7">
        <v>0</v>
      </c>
      <c r="R19" s="7">
        <f t="shared" si="0"/>
        <v>6718</v>
      </c>
      <c r="S19" s="9"/>
      <c r="T19" s="7">
        <f t="shared" si="1"/>
        <v>0</v>
      </c>
    </row>
    <row r="20" spans="1:20" x14ac:dyDescent="0.2">
      <c r="A20" s="7" t="s">
        <v>249</v>
      </c>
      <c r="B20" s="7"/>
      <c r="C20" s="7" t="s">
        <v>290</v>
      </c>
      <c r="D20" s="55">
        <v>0</v>
      </c>
      <c r="E20" s="7" t="s">
        <v>0</v>
      </c>
      <c r="F20" s="7" t="s">
        <v>7</v>
      </c>
      <c r="G20" s="7" t="s">
        <v>8</v>
      </c>
      <c r="H20" s="45">
        <v>1</v>
      </c>
      <c r="I20" s="32" t="s">
        <v>275</v>
      </c>
      <c r="J20" s="7">
        <v>103391650</v>
      </c>
      <c r="M20" s="7"/>
      <c r="N20" s="7">
        <v>120863028</v>
      </c>
      <c r="P20" s="7">
        <v>0</v>
      </c>
      <c r="R20" s="7">
        <f t="shared" si="0"/>
        <v>17471378</v>
      </c>
      <c r="S20" s="9"/>
      <c r="T20" s="7">
        <f t="shared" si="1"/>
        <v>0</v>
      </c>
    </row>
    <row r="21" spans="1:20" x14ac:dyDescent="0.2">
      <c r="A21" s="32" t="s">
        <v>250</v>
      </c>
      <c r="C21" s="32" t="s">
        <v>142</v>
      </c>
      <c r="D21" s="27">
        <v>0</v>
      </c>
      <c r="E21" s="32" t="s">
        <v>0</v>
      </c>
      <c r="F21" s="32" t="s">
        <v>11</v>
      </c>
      <c r="G21" s="32" t="s">
        <v>8</v>
      </c>
      <c r="H21" s="45">
        <v>1</v>
      </c>
      <c r="I21" s="32" t="s">
        <v>275</v>
      </c>
      <c r="J21" s="62"/>
      <c r="L21" s="62">
        <v>19122000</v>
      </c>
      <c r="N21" s="62">
        <v>0</v>
      </c>
      <c r="P21" s="62">
        <v>19122000</v>
      </c>
      <c r="R21" s="62">
        <f t="shared" si="0"/>
        <v>0</v>
      </c>
      <c r="S21" s="7"/>
      <c r="T21" s="62">
        <f t="shared" si="1"/>
        <v>0</v>
      </c>
    </row>
    <row r="22" spans="1:20" x14ac:dyDescent="0.2">
      <c r="A22" s="32"/>
      <c r="C22" s="32"/>
      <c r="D22" s="27"/>
      <c r="E22" s="32"/>
      <c r="F22" s="32"/>
      <c r="G22" s="32"/>
      <c r="H22" s="45"/>
      <c r="I22" s="32"/>
      <c r="J22" s="71">
        <f>SUM(J17:J21)</f>
        <v>138073465</v>
      </c>
      <c r="L22" s="71">
        <f>SUM(L17:L21)</f>
        <v>102297000</v>
      </c>
      <c r="N22" s="71">
        <f>SUM(N17:N21)</f>
        <v>155551561</v>
      </c>
      <c r="P22" s="71">
        <f>SUM(P17:P21)</f>
        <v>102297000</v>
      </c>
      <c r="R22" s="71">
        <f>SUM(R17:R21)</f>
        <v>17478096</v>
      </c>
      <c r="S22" s="7"/>
      <c r="T22" s="71">
        <f>SUM(T17:T21)</f>
        <v>0</v>
      </c>
    </row>
    <row r="23" spans="1:20" x14ac:dyDescent="0.2">
      <c r="A23" s="32"/>
      <c r="C23" s="32"/>
      <c r="D23" s="27"/>
      <c r="E23" s="32"/>
      <c r="F23" s="32"/>
      <c r="G23" s="32"/>
      <c r="H23" s="45"/>
      <c r="I23" s="32"/>
      <c r="R23" s="7"/>
      <c r="S23" s="7"/>
      <c r="T23" s="7"/>
    </row>
    <row r="24" spans="1:20" x14ac:dyDescent="0.2">
      <c r="A24" s="38" t="s">
        <v>285</v>
      </c>
      <c r="B24" s="32"/>
      <c r="C24" s="5" t="s">
        <v>141</v>
      </c>
      <c r="D24" s="27">
        <v>0</v>
      </c>
      <c r="E24" s="32" t="s">
        <v>0</v>
      </c>
      <c r="F24" s="32" t="s">
        <v>11</v>
      </c>
      <c r="G24" s="32" t="s">
        <v>10</v>
      </c>
      <c r="H24" s="45"/>
      <c r="I24" s="32" t="s">
        <v>12</v>
      </c>
      <c r="J24" s="7">
        <v>221891211</v>
      </c>
      <c r="K24" s="20"/>
      <c r="M24" s="20"/>
      <c r="N24" s="7">
        <v>221918411</v>
      </c>
      <c r="O24" s="20"/>
      <c r="P24" s="7">
        <v>0</v>
      </c>
      <c r="R24" s="7">
        <f t="shared" si="0"/>
        <v>27200</v>
      </c>
      <c r="T24" s="7">
        <f t="shared" si="1"/>
        <v>0</v>
      </c>
    </row>
    <row r="25" spans="1:20" x14ac:dyDescent="0.2">
      <c r="A25" s="7" t="s">
        <v>232</v>
      </c>
      <c r="B25" s="7"/>
      <c r="C25" s="7" t="s">
        <v>150</v>
      </c>
      <c r="D25" s="55">
        <v>0</v>
      </c>
      <c r="E25" s="7" t="s">
        <v>1</v>
      </c>
      <c r="F25" s="7" t="s">
        <v>175</v>
      </c>
      <c r="G25" s="7" t="s">
        <v>10</v>
      </c>
      <c r="H25" s="46"/>
      <c r="I25" s="7" t="s">
        <v>12</v>
      </c>
      <c r="J25" s="62">
        <v>20100850</v>
      </c>
      <c r="L25" s="62"/>
      <c r="N25" s="62">
        <v>20015740</v>
      </c>
      <c r="P25" s="62">
        <v>0</v>
      </c>
      <c r="R25" s="62">
        <f t="shared" si="0"/>
        <v>-85110</v>
      </c>
      <c r="T25" s="62">
        <f t="shared" si="1"/>
        <v>0</v>
      </c>
    </row>
    <row r="26" spans="1:20" x14ac:dyDescent="0.2">
      <c r="A26" s="7"/>
      <c r="B26" s="7"/>
      <c r="C26" s="7"/>
      <c r="D26" s="55"/>
      <c r="E26" s="7"/>
      <c r="F26" s="7"/>
      <c r="G26" s="7"/>
      <c r="H26" s="46"/>
      <c r="I26" s="7"/>
      <c r="J26" s="71">
        <f>SUM(J24:J25)</f>
        <v>241992061</v>
      </c>
      <c r="L26" s="71">
        <f>SUM(L24:L25)</f>
        <v>0</v>
      </c>
      <c r="N26" s="71">
        <f>SUM(N24:N25)</f>
        <v>241934151</v>
      </c>
      <c r="P26" s="71">
        <f>SUM(P24:P25)</f>
        <v>0</v>
      </c>
      <c r="R26" s="71">
        <f>SUM(R24:R25)</f>
        <v>-57910</v>
      </c>
      <c r="T26" s="71">
        <f>SUM(T24:T25)</f>
        <v>0</v>
      </c>
    </row>
    <row r="27" spans="1:20" x14ac:dyDescent="0.2">
      <c r="A27" s="7"/>
      <c r="B27" s="7"/>
      <c r="C27" s="7"/>
      <c r="D27" s="55"/>
      <c r="E27" s="7"/>
      <c r="F27" s="7"/>
      <c r="G27" s="7"/>
      <c r="H27" s="46"/>
      <c r="I27" s="7"/>
      <c r="R27" s="7"/>
      <c r="T27" s="7"/>
    </row>
    <row r="28" spans="1:20" s="9" customFormat="1" x14ac:dyDescent="0.2">
      <c r="A28" s="30" t="s">
        <v>125</v>
      </c>
      <c r="C28" s="30" t="s">
        <v>313</v>
      </c>
      <c r="D28" s="19" t="s">
        <v>87</v>
      </c>
      <c r="E28" s="30" t="s">
        <v>0</v>
      </c>
      <c r="F28" s="30" t="s">
        <v>73</v>
      </c>
      <c r="G28" s="30" t="s">
        <v>74</v>
      </c>
      <c r="H28" s="45">
        <v>0.5</v>
      </c>
      <c r="I28" s="30" t="s">
        <v>121</v>
      </c>
      <c r="J28" s="36">
        <v>0</v>
      </c>
      <c r="K28" s="7"/>
      <c r="L28" s="36">
        <v>400646</v>
      </c>
      <c r="M28" s="5"/>
      <c r="N28" s="36">
        <v>0</v>
      </c>
      <c r="O28" s="7"/>
      <c r="P28" s="36">
        <v>358678</v>
      </c>
      <c r="R28" s="36">
        <f t="shared" si="0"/>
        <v>0</v>
      </c>
      <c r="T28" s="36">
        <f t="shared" si="1"/>
        <v>-41968</v>
      </c>
    </row>
    <row r="29" spans="1:20" s="9" customFormat="1" x14ac:dyDescent="0.2">
      <c r="A29" s="30" t="s">
        <v>124</v>
      </c>
      <c r="C29" s="30" t="s">
        <v>146</v>
      </c>
      <c r="D29" s="19">
        <v>0</v>
      </c>
      <c r="E29" s="30" t="s">
        <v>0</v>
      </c>
      <c r="F29" s="30" t="s">
        <v>73</v>
      </c>
      <c r="G29" s="30" t="s">
        <v>74</v>
      </c>
      <c r="H29" s="45">
        <v>1</v>
      </c>
      <c r="I29" s="30" t="s">
        <v>121</v>
      </c>
      <c r="J29" s="36">
        <v>708175</v>
      </c>
      <c r="K29" s="7"/>
      <c r="L29" s="36">
        <v>0</v>
      </c>
      <c r="M29" s="5"/>
      <c r="N29" s="36">
        <v>617672</v>
      </c>
      <c r="O29" s="7"/>
      <c r="P29" s="36">
        <v>0</v>
      </c>
      <c r="R29" s="36">
        <f t="shared" si="0"/>
        <v>-90503</v>
      </c>
      <c r="T29" s="36">
        <f t="shared" si="1"/>
        <v>0</v>
      </c>
    </row>
    <row r="30" spans="1:20" s="9" customFormat="1" x14ac:dyDescent="0.2">
      <c r="A30" s="30" t="s">
        <v>160</v>
      </c>
      <c r="C30" s="30" t="s">
        <v>146</v>
      </c>
      <c r="D30" s="19">
        <v>0</v>
      </c>
      <c r="E30" s="30" t="s">
        <v>0</v>
      </c>
      <c r="F30" s="30" t="s">
        <v>73</v>
      </c>
      <c r="G30" s="30" t="s">
        <v>74</v>
      </c>
      <c r="H30" s="45">
        <v>1</v>
      </c>
      <c r="I30" s="30" t="s">
        <v>121</v>
      </c>
      <c r="J30" s="36">
        <v>5404891</v>
      </c>
      <c r="K30" s="7"/>
      <c r="L30" s="36">
        <v>0</v>
      </c>
      <c r="M30" s="5"/>
      <c r="N30" s="36">
        <v>5268766</v>
      </c>
      <c r="O30" s="7"/>
      <c r="P30" s="36">
        <v>0</v>
      </c>
      <c r="R30" s="36">
        <f t="shared" si="0"/>
        <v>-136125</v>
      </c>
      <c r="T30" s="36">
        <f t="shared" si="1"/>
        <v>0</v>
      </c>
    </row>
    <row r="31" spans="1:20" x14ac:dyDescent="0.2">
      <c r="A31" s="7" t="s">
        <v>72</v>
      </c>
      <c r="B31" s="7"/>
      <c r="C31" s="7" t="s">
        <v>146</v>
      </c>
      <c r="D31" s="55">
        <v>0</v>
      </c>
      <c r="E31" s="7" t="s">
        <v>0</v>
      </c>
      <c r="F31" s="7" t="s">
        <v>73</v>
      </c>
      <c r="G31" s="7" t="s">
        <v>74</v>
      </c>
      <c r="H31" s="46">
        <v>1</v>
      </c>
      <c r="I31" s="7" t="s">
        <v>121</v>
      </c>
      <c r="J31" s="7">
        <v>15010332</v>
      </c>
      <c r="K31" s="36"/>
      <c r="L31" s="7">
        <v>0</v>
      </c>
      <c r="M31" s="21"/>
      <c r="N31" s="7">
        <v>14632288</v>
      </c>
      <c r="O31" s="36"/>
      <c r="P31" s="7">
        <v>0</v>
      </c>
      <c r="R31" s="7">
        <f t="shared" si="0"/>
        <v>-378044</v>
      </c>
      <c r="T31" s="7">
        <f t="shared" si="1"/>
        <v>0</v>
      </c>
    </row>
    <row r="32" spans="1:20" x14ac:dyDescent="0.2">
      <c r="A32" s="7" t="s">
        <v>133</v>
      </c>
      <c r="B32" s="13"/>
      <c r="C32" s="7" t="s">
        <v>159</v>
      </c>
      <c r="D32" s="55">
        <v>0</v>
      </c>
      <c r="E32" s="7" t="s">
        <v>0</v>
      </c>
      <c r="F32" s="7" t="s">
        <v>73</v>
      </c>
      <c r="G32" s="7" t="s">
        <v>74</v>
      </c>
      <c r="H32" s="46">
        <v>1</v>
      </c>
      <c r="I32" s="7" t="s">
        <v>121</v>
      </c>
      <c r="J32" s="7">
        <v>1538587</v>
      </c>
      <c r="K32" s="23"/>
      <c r="L32" s="7">
        <v>0</v>
      </c>
      <c r="M32" s="19"/>
      <c r="N32" s="7">
        <v>1373762</v>
      </c>
      <c r="O32" s="23"/>
      <c r="P32" s="7">
        <v>0</v>
      </c>
      <c r="R32" s="7">
        <f t="shared" si="0"/>
        <v>-164825</v>
      </c>
      <c r="T32" s="7">
        <f t="shared" si="1"/>
        <v>0</v>
      </c>
    </row>
    <row r="33" spans="1:20" s="9" customFormat="1" x14ac:dyDescent="0.2">
      <c r="A33" s="7" t="s">
        <v>75</v>
      </c>
      <c r="B33" s="7"/>
      <c r="C33" s="7" t="s">
        <v>146</v>
      </c>
      <c r="D33" s="55">
        <v>0</v>
      </c>
      <c r="E33" s="7" t="s">
        <v>0</v>
      </c>
      <c r="F33" s="7" t="s">
        <v>73</v>
      </c>
      <c r="G33" s="7" t="s">
        <v>74</v>
      </c>
      <c r="H33" s="46">
        <v>1</v>
      </c>
      <c r="I33" s="7" t="s">
        <v>121</v>
      </c>
      <c r="J33" s="7">
        <v>0</v>
      </c>
      <c r="K33" s="7"/>
      <c r="L33" s="7">
        <v>0</v>
      </c>
      <c r="M33" s="7"/>
      <c r="N33" s="7">
        <v>12132163</v>
      </c>
      <c r="O33" s="7"/>
      <c r="P33" s="7">
        <v>0</v>
      </c>
      <c r="Q33" s="13"/>
      <c r="R33" s="7">
        <f t="shared" si="0"/>
        <v>12132163</v>
      </c>
      <c r="S33" s="13"/>
      <c r="T33" s="7">
        <f t="shared" si="1"/>
        <v>0</v>
      </c>
    </row>
    <row r="34" spans="1:20" s="9" customFormat="1" x14ac:dyDescent="0.2">
      <c r="A34" s="7" t="s">
        <v>76</v>
      </c>
      <c r="B34" s="7"/>
      <c r="C34" s="7" t="s">
        <v>146</v>
      </c>
      <c r="D34" s="55">
        <v>0</v>
      </c>
      <c r="E34" s="7" t="s">
        <v>0</v>
      </c>
      <c r="F34" s="7" t="s">
        <v>73</v>
      </c>
      <c r="G34" s="7" t="s">
        <v>74</v>
      </c>
      <c r="H34" s="46">
        <v>1</v>
      </c>
      <c r="I34" s="7" t="s">
        <v>121</v>
      </c>
      <c r="J34" s="7">
        <v>0</v>
      </c>
      <c r="K34" s="23"/>
      <c r="L34" s="7">
        <v>0</v>
      </c>
      <c r="M34" s="19"/>
      <c r="N34" s="7">
        <v>12132163</v>
      </c>
      <c r="O34" s="23"/>
      <c r="P34" s="7">
        <v>0</v>
      </c>
      <c r="Q34" s="13"/>
      <c r="R34" s="7">
        <f t="shared" si="0"/>
        <v>12132163</v>
      </c>
      <c r="S34" s="13"/>
      <c r="T34" s="7">
        <f t="shared" si="1"/>
        <v>0</v>
      </c>
    </row>
    <row r="35" spans="1:20" x14ac:dyDescent="0.2">
      <c r="A35" s="34" t="s">
        <v>204</v>
      </c>
      <c r="B35" s="8"/>
      <c r="C35" s="34" t="s">
        <v>159</v>
      </c>
      <c r="D35" s="23">
        <v>0</v>
      </c>
      <c r="E35" s="34" t="s">
        <v>1</v>
      </c>
      <c r="F35" s="34" t="s">
        <v>73</v>
      </c>
      <c r="G35" s="34" t="s">
        <v>74</v>
      </c>
      <c r="H35" s="46"/>
      <c r="I35" s="7" t="s">
        <v>121</v>
      </c>
      <c r="J35" s="62">
        <v>2670886</v>
      </c>
      <c r="L35" s="62">
        <v>0</v>
      </c>
      <c r="N35" s="62">
        <v>2558245</v>
      </c>
      <c r="P35" s="62">
        <v>0</v>
      </c>
      <c r="R35" s="62">
        <f t="shared" si="0"/>
        <v>-112641</v>
      </c>
      <c r="S35" s="9"/>
      <c r="T35" s="62">
        <f t="shared" si="1"/>
        <v>0</v>
      </c>
    </row>
    <row r="36" spans="1:20" x14ac:dyDescent="0.2">
      <c r="A36" s="34"/>
      <c r="B36" s="8"/>
      <c r="C36" s="34"/>
      <c r="D36" s="23"/>
      <c r="E36" s="34"/>
      <c r="F36" s="34"/>
      <c r="G36" s="34"/>
      <c r="H36" s="46"/>
      <c r="I36" s="34"/>
      <c r="J36" s="71">
        <f>SUM(J28:J35)</f>
        <v>25332871</v>
      </c>
      <c r="L36" s="71">
        <f>SUM(L28:L35)</f>
        <v>400646</v>
      </c>
      <c r="N36" s="71">
        <f>SUM(N28:N35)</f>
        <v>48715059</v>
      </c>
      <c r="P36" s="71">
        <f>SUM(P28:P35)</f>
        <v>358678</v>
      </c>
      <c r="R36" s="71">
        <f>SUM(R28:R35)</f>
        <v>23382188</v>
      </c>
      <c r="S36" s="9"/>
      <c r="T36" s="71">
        <f>SUM(T28:T35)</f>
        <v>-41968</v>
      </c>
    </row>
    <row r="37" spans="1:20" x14ac:dyDescent="0.2">
      <c r="A37" s="34"/>
      <c r="B37" s="8"/>
      <c r="C37" s="34"/>
      <c r="D37" s="23"/>
      <c r="E37" s="34"/>
      <c r="F37" s="34"/>
      <c r="G37" s="34"/>
      <c r="H37" s="46"/>
      <c r="I37" s="34"/>
      <c r="R37" s="7"/>
      <c r="S37" s="9"/>
      <c r="T37" s="7"/>
    </row>
    <row r="38" spans="1:20" x14ac:dyDescent="0.2">
      <c r="A38" s="7" t="s">
        <v>244</v>
      </c>
      <c r="B38" s="7"/>
      <c r="C38" s="7" t="s">
        <v>141</v>
      </c>
      <c r="D38" s="55">
        <v>0</v>
      </c>
      <c r="E38" s="7" t="s">
        <v>1</v>
      </c>
      <c r="F38" s="7" t="s">
        <v>11</v>
      </c>
      <c r="G38" s="7" t="s">
        <v>10</v>
      </c>
      <c r="H38" s="46"/>
      <c r="I38" s="7" t="s">
        <v>274</v>
      </c>
      <c r="J38" s="62">
        <v>1674132</v>
      </c>
      <c r="L38" s="62"/>
      <c r="N38" s="62">
        <v>1674132</v>
      </c>
      <c r="P38" s="62">
        <v>0</v>
      </c>
      <c r="R38" s="62">
        <f t="shared" si="0"/>
        <v>0</v>
      </c>
      <c r="T38" s="62">
        <f t="shared" si="1"/>
        <v>0</v>
      </c>
    </row>
    <row r="39" spans="1:20" x14ac:dyDescent="0.2">
      <c r="A39" s="7"/>
      <c r="B39" s="7"/>
      <c r="C39" s="7"/>
      <c r="D39" s="55"/>
      <c r="E39" s="7"/>
      <c r="F39" s="7"/>
      <c r="G39" s="7"/>
      <c r="H39" s="46"/>
      <c r="I39" s="7"/>
      <c r="J39" s="71">
        <f>SUM(J38)</f>
        <v>1674132</v>
      </c>
      <c r="L39" s="71">
        <f>SUM(L38)</f>
        <v>0</v>
      </c>
      <c r="N39" s="71">
        <f>SUM(N38)</f>
        <v>1674132</v>
      </c>
      <c r="P39" s="71">
        <f>SUM(P38)</f>
        <v>0</v>
      </c>
      <c r="R39" s="71">
        <f>SUM(R38)</f>
        <v>0</v>
      </c>
      <c r="T39" s="71">
        <f>SUM(T38)</f>
        <v>0</v>
      </c>
    </row>
    <row r="40" spans="1:20" x14ac:dyDescent="0.2">
      <c r="A40" s="7"/>
      <c r="B40" s="7"/>
      <c r="C40" s="7"/>
      <c r="D40" s="55"/>
      <c r="E40" s="7"/>
      <c r="F40" s="7"/>
      <c r="G40" s="7"/>
      <c r="H40" s="46"/>
      <c r="I40" s="7"/>
      <c r="R40" s="7"/>
      <c r="T40" s="7"/>
    </row>
    <row r="41" spans="1:20" s="9" customFormat="1" x14ac:dyDescent="0.2">
      <c r="A41" s="40" t="s">
        <v>261</v>
      </c>
      <c r="B41" s="7"/>
      <c r="C41" s="31" t="s">
        <v>287</v>
      </c>
      <c r="D41" s="55" t="s">
        <v>99</v>
      </c>
      <c r="E41" s="7" t="s">
        <v>1</v>
      </c>
      <c r="F41" s="7" t="s">
        <v>14</v>
      </c>
      <c r="G41" s="31" t="s">
        <v>21</v>
      </c>
      <c r="H41" s="47"/>
      <c r="I41" s="30" t="s">
        <v>22</v>
      </c>
      <c r="J41" s="7"/>
      <c r="K41" s="7"/>
      <c r="L41" s="7">
        <v>37723333</v>
      </c>
      <c r="M41" s="5"/>
      <c r="N41" s="7"/>
      <c r="O41" s="7"/>
      <c r="P41" s="7">
        <v>36000000</v>
      </c>
      <c r="R41" s="7">
        <f t="shared" si="0"/>
        <v>0</v>
      </c>
      <c r="T41" s="7">
        <f t="shared" si="1"/>
        <v>-1723333</v>
      </c>
    </row>
    <row r="42" spans="1:20" s="9" customFormat="1" x14ac:dyDescent="0.2">
      <c r="A42" s="7" t="s">
        <v>129</v>
      </c>
      <c r="B42" s="7"/>
      <c r="C42" s="7" t="s">
        <v>152</v>
      </c>
      <c r="D42" s="55">
        <v>0</v>
      </c>
      <c r="E42" s="7" t="s">
        <v>1</v>
      </c>
      <c r="F42" s="7" t="s">
        <v>14</v>
      </c>
      <c r="G42" s="7" t="s">
        <v>21</v>
      </c>
      <c r="H42" s="46"/>
      <c r="I42" s="7" t="s">
        <v>22</v>
      </c>
      <c r="J42" s="7">
        <v>7800604</v>
      </c>
      <c r="K42" s="7"/>
      <c r="L42" s="7">
        <v>308100</v>
      </c>
      <c r="M42" s="5"/>
      <c r="N42" s="7">
        <v>6669764</v>
      </c>
      <c r="O42" s="7"/>
      <c r="P42" s="7">
        <v>0</v>
      </c>
      <c r="Q42" s="13"/>
      <c r="R42" s="7">
        <f t="shared" si="0"/>
        <v>-1130840</v>
      </c>
      <c r="S42" s="13"/>
      <c r="T42" s="7">
        <f t="shared" si="1"/>
        <v>-308100</v>
      </c>
    </row>
    <row r="43" spans="1:20" x14ac:dyDescent="0.2">
      <c r="A43" s="30" t="s">
        <v>199</v>
      </c>
      <c r="C43" s="30" t="s">
        <v>152</v>
      </c>
      <c r="D43" s="19" t="s">
        <v>283</v>
      </c>
      <c r="E43" s="30" t="s">
        <v>0</v>
      </c>
      <c r="F43" s="30" t="s">
        <v>14</v>
      </c>
      <c r="G43" s="30" t="s">
        <v>21</v>
      </c>
      <c r="H43" s="45"/>
      <c r="I43" s="30" t="s">
        <v>22</v>
      </c>
      <c r="L43" s="7">
        <v>28901500</v>
      </c>
      <c r="N43" s="7">
        <v>0</v>
      </c>
      <c r="P43" s="7">
        <v>26300000</v>
      </c>
      <c r="Q43" s="9"/>
      <c r="R43" s="7">
        <f t="shared" si="0"/>
        <v>0</v>
      </c>
      <c r="S43" s="9"/>
      <c r="T43" s="7">
        <f t="shared" si="1"/>
        <v>-2601500</v>
      </c>
    </row>
    <row r="44" spans="1:20" x14ac:dyDescent="0.2">
      <c r="A44" s="30" t="s">
        <v>34</v>
      </c>
      <c r="C44" s="30" t="s">
        <v>154</v>
      </c>
      <c r="D44" s="19">
        <v>0</v>
      </c>
      <c r="E44" s="30" t="s">
        <v>1</v>
      </c>
      <c r="F44" s="30" t="s">
        <v>14</v>
      </c>
      <c r="G44" s="30" t="s">
        <v>21</v>
      </c>
      <c r="H44" s="45"/>
      <c r="I44" s="30" t="s">
        <v>22</v>
      </c>
      <c r="J44" s="23">
        <v>-384108</v>
      </c>
      <c r="L44" s="23"/>
      <c r="N44" s="23">
        <v>968920</v>
      </c>
      <c r="P44" s="23">
        <v>0</v>
      </c>
      <c r="Q44" s="9"/>
      <c r="R44" s="23">
        <f t="shared" si="0"/>
        <v>1353028</v>
      </c>
      <c r="S44" s="9"/>
      <c r="T44" s="23">
        <f t="shared" si="1"/>
        <v>0</v>
      </c>
    </row>
    <row r="45" spans="1:20" s="9" customFormat="1" x14ac:dyDescent="0.2">
      <c r="A45" s="30" t="s">
        <v>83</v>
      </c>
      <c r="C45" s="30" t="s">
        <v>141</v>
      </c>
      <c r="D45" s="19">
        <v>0</v>
      </c>
      <c r="E45" s="30" t="s">
        <v>0</v>
      </c>
      <c r="F45" s="30" t="s">
        <v>79</v>
      </c>
      <c r="G45" s="30" t="s">
        <v>21</v>
      </c>
      <c r="H45" s="45"/>
      <c r="I45" s="30" t="s">
        <v>22</v>
      </c>
      <c r="J45" s="7">
        <v>7985416</v>
      </c>
      <c r="K45" s="7"/>
      <c r="L45" s="7"/>
      <c r="M45" s="5"/>
      <c r="N45" s="7">
        <v>7985416.1699999999</v>
      </c>
      <c r="O45" s="7"/>
      <c r="P45" s="7">
        <v>0</v>
      </c>
      <c r="R45" s="7">
        <f t="shared" si="0"/>
        <v>0.16999999992549419</v>
      </c>
      <c r="T45" s="7">
        <f t="shared" si="1"/>
        <v>0</v>
      </c>
    </row>
    <row r="46" spans="1:20" x14ac:dyDescent="0.2">
      <c r="A46" s="30" t="s">
        <v>200</v>
      </c>
      <c r="C46" s="30" t="s">
        <v>154</v>
      </c>
      <c r="D46" s="19">
        <v>0</v>
      </c>
      <c r="E46" s="30" t="s">
        <v>1</v>
      </c>
      <c r="F46" s="30" t="s">
        <v>14</v>
      </c>
      <c r="G46" s="39" t="s">
        <v>291</v>
      </c>
      <c r="H46" s="45"/>
      <c r="I46" s="30" t="s">
        <v>22</v>
      </c>
      <c r="J46" s="61">
        <v>3032550</v>
      </c>
      <c r="K46" s="24"/>
      <c r="L46" s="61"/>
      <c r="M46" s="24"/>
      <c r="N46" s="61">
        <v>3025555</v>
      </c>
      <c r="O46" s="24"/>
      <c r="P46" s="61">
        <v>0</v>
      </c>
      <c r="Q46" s="9"/>
      <c r="R46" s="61">
        <f t="shared" si="0"/>
        <v>-6995</v>
      </c>
      <c r="S46" s="9"/>
      <c r="T46" s="61">
        <f t="shared" si="1"/>
        <v>0</v>
      </c>
    </row>
    <row r="47" spans="1:20" x14ac:dyDescent="0.2">
      <c r="A47" s="30"/>
      <c r="C47" s="30"/>
      <c r="D47" s="19"/>
      <c r="E47" s="30"/>
      <c r="F47" s="30"/>
      <c r="G47" s="39"/>
      <c r="H47" s="45"/>
      <c r="I47" s="30"/>
      <c r="J47" s="79">
        <f>SUM(J41:J46)</f>
        <v>18434462</v>
      </c>
      <c r="K47" s="24"/>
      <c r="L47" s="79">
        <f>SUM(L41:L46)</f>
        <v>66932933</v>
      </c>
      <c r="M47" s="24"/>
      <c r="N47" s="79">
        <f>SUM(N41:N46)</f>
        <v>18649655.170000002</v>
      </c>
      <c r="O47" s="24"/>
      <c r="P47" s="79">
        <f>SUM(P41:P46)</f>
        <v>62300000</v>
      </c>
      <c r="Q47" s="9"/>
      <c r="R47" s="79">
        <f>SUM(R41:R46)</f>
        <v>215193.16999999993</v>
      </c>
      <c r="S47" s="9"/>
      <c r="T47" s="79">
        <f>SUM(T41:T46)</f>
        <v>-4632933</v>
      </c>
    </row>
    <row r="48" spans="1:20" x14ac:dyDescent="0.2">
      <c r="A48" s="30"/>
      <c r="C48" s="30"/>
      <c r="D48" s="19"/>
      <c r="E48" s="30"/>
      <c r="F48" s="30"/>
      <c r="G48" s="39"/>
      <c r="H48" s="45"/>
      <c r="I48" s="30"/>
      <c r="J48" s="23"/>
      <c r="K48" s="24"/>
      <c r="L48" s="23"/>
      <c r="M48" s="24"/>
      <c r="N48" s="23"/>
      <c r="O48" s="24"/>
      <c r="P48" s="23"/>
      <c r="Q48" s="9"/>
      <c r="R48" s="23"/>
      <c r="S48" s="9"/>
      <c r="T48" s="23"/>
    </row>
    <row r="49" spans="1:20" s="9" customFormat="1" x14ac:dyDescent="0.2">
      <c r="A49" s="30" t="s">
        <v>130</v>
      </c>
      <c r="C49" s="30" t="s">
        <v>153</v>
      </c>
      <c r="D49" s="19">
        <v>0</v>
      </c>
      <c r="E49" s="30" t="s">
        <v>1</v>
      </c>
      <c r="F49" s="30" t="s">
        <v>14</v>
      </c>
      <c r="G49" s="30" t="s">
        <v>18</v>
      </c>
      <c r="H49" s="45"/>
      <c r="I49" s="30" t="s">
        <v>259</v>
      </c>
      <c r="J49" s="23">
        <v>2567461</v>
      </c>
      <c r="K49" s="7"/>
      <c r="L49" s="23"/>
      <c r="M49" s="5"/>
      <c r="N49" s="23">
        <v>2616835</v>
      </c>
      <c r="O49" s="7"/>
      <c r="P49" s="23">
        <v>0</v>
      </c>
      <c r="R49" s="23">
        <f t="shared" si="0"/>
        <v>49374</v>
      </c>
      <c r="T49" s="23">
        <f t="shared" si="1"/>
        <v>0</v>
      </c>
    </row>
    <row r="50" spans="1:20" s="9" customFormat="1" x14ac:dyDescent="0.2">
      <c r="A50" s="30" t="s">
        <v>17</v>
      </c>
      <c r="C50" s="30" t="s">
        <v>151</v>
      </c>
      <c r="D50" s="19">
        <v>0</v>
      </c>
      <c r="E50" s="30" t="s">
        <v>1</v>
      </c>
      <c r="F50" s="30" t="s">
        <v>14</v>
      </c>
      <c r="G50" s="30" t="s">
        <v>18</v>
      </c>
      <c r="H50" s="45"/>
      <c r="I50" s="30" t="s">
        <v>259</v>
      </c>
      <c r="J50" s="61">
        <v>141540857</v>
      </c>
      <c r="K50" s="7"/>
      <c r="L50" s="61"/>
      <c r="M50" s="5"/>
      <c r="N50" s="61">
        <v>142971544</v>
      </c>
      <c r="O50" s="7"/>
      <c r="P50" s="61">
        <v>0</v>
      </c>
      <c r="R50" s="61">
        <f t="shared" si="0"/>
        <v>1430687</v>
      </c>
      <c r="S50" s="7"/>
      <c r="T50" s="61">
        <f t="shared" si="1"/>
        <v>0</v>
      </c>
    </row>
    <row r="51" spans="1:20" s="9" customFormat="1" x14ac:dyDescent="0.2">
      <c r="A51" s="30"/>
      <c r="C51" s="30"/>
      <c r="D51" s="19"/>
      <c r="E51" s="30"/>
      <c r="F51" s="30"/>
      <c r="G51" s="30"/>
      <c r="H51" s="45"/>
      <c r="I51" s="30"/>
      <c r="J51" s="79">
        <f>SUM(J49:J50)</f>
        <v>144108318</v>
      </c>
      <c r="K51" s="7"/>
      <c r="L51" s="79">
        <f>SUM(L49:L50)</f>
        <v>0</v>
      </c>
      <c r="M51" s="5"/>
      <c r="N51" s="79">
        <f>SUM(N49:N50)</f>
        <v>145588379</v>
      </c>
      <c r="O51" s="7"/>
      <c r="P51" s="79">
        <f>SUM(P49:P50)</f>
        <v>0</v>
      </c>
      <c r="R51" s="79">
        <f>SUM(R49:R50)</f>
        <v>1480061</v>
      </c>
      <c r="S51" s="7"/>
      <c r="T51" s="79">
        <f>SUM(T49:T50)</f>
        <v>0</v>
      </c>
    </row>
    <row r="52" spans="1:20" s="9" customFormat="1" x14ac:dyDescent="0.2">
      <c r="A52" s="30"/>
      <c r="C52" s="30"/>
      <c r="D52" s="19"/>
      <c r="E52" s="30"/>
      <c r="F52" s="30"/>
      <c r="G52" s="30"/>
      <c r="H52" s="45"/>
      <c r="I52" s="30"/>
      <c r="J52" s="23"/>
      <c r="K52" s="7"/>
      <c r="L52" s="23"/>
      <c r="M52" s="5"/>
      <c r="N52" s="23"/>
      <c r="O52" s="7"/>
      <c r="P52" s="23"/>
      <c r="R52" s="23"/>
      <c r="S52" s="7"/>
      <c r="T52" s="23"/>
    </row>
    <row r="53" spans="1:20" s="9" customFormat="1" x14ac:dyDescent="0.2">
      <c r="A53" s="7" t="s">
        <v>236</v>
      </c>
      <c r="B53" s="7"/>
      <c r="C53" s="5" t="s">
        <v>141</v>
      </c>
      <c r="D53" s="55">
        <v>0</v>
      </c>
      <c r="E53" s="7"/>
      <c r="F53" s="7"/>
      <c r="G53" s="7"/>
      <c r="H53" s="46"/>
      <c r="I53" s="7" t="s">
        <v>38</v>
      </c>
      <c r="J53" s="62">
        <v>1000</v>
      </c>
      <c r="K53" s="7"/>
      <c r="L53" s="62"/>
      <c r="M53" s="5"/>
      <c r="N53" s="62">
        <v>1000</v>
      </c>
      <c r="O53" s="7"/>
      <c r="P53" s="62">
        <v>0</v>
      </c>
      <c r="R53" s="62">
        <f t="shared" si="0"/>
        <v>0</v>
      </c>
      <c r="T53" s="62">
        <f t="shared" si="1"/>
        <v>0</v>
      </c>
    </row>
    <row r="54" spans="1:20" s="9" customFormat="1" x14ac:dyDescent="0.2">
      <c r="A54" s="7"/>
      <c r="B54" s="7"/>
      <c r="C54" s="5"/>
      <c r="D54" s="55"/>
      <c r="E54" s="7"/>
      <c r="F54" s="7"/>
      <c r="G54" s="7"/>
      <c r="H54" s="46"/>
      <c r="I54" s="7"/>
      <c r="J54" s="71">
        <f>SUM(J53)</f>
        <v>1000</v>
      </c>
      <c r="K54" s="7"/>
      <c r="L54" s="71">
        <f>SUM(L53)</f>
        <v>0</v>
      </c>
      <c r="M54" s="5"/>
      <c r="N54" s="71">
        <f>SUM(N53)</f>
        <v>1000</v>
      </c>
      <c r="O54" s="7"/>
      <c r="P54" s="71">
        <f>SUM(P53)</f>
        <v>0</v>
      </c>
      <c r="R54" s="71">
        <f>SUM(R53)</f>
        <v>0</v>
      </c>
      <c r="T54" s="71">
        <f>SUM(T53)</f>
        <v>0</v>
      </c>
    </row>
    <row r="55" spans="1:20" s="9" customFormat="1" x14ac:dyDescent="0.2">
      <c r="A55" s="7"/>
      <c r="B55" s="7"/>
      <c r="C55" s="5"/>
      <c r="D55" s="55"/>
      <c r="E55" s="7"/>
      <c r="F55" s="7"/>
      <c r="G55" s="7"/>
      <c r="H55" s="46"/>
      <c r="I55" s="7"/>
      <c r="J55" s="7"/>
      <c r="K55" s="7"/>
      <c r="L55" s="7"/>
      <c r="M55" s="5"/>
      <c r="N55" s="7"/>
      <c r="O55" s="7"/>
      <c r="P55" s="7"/>
      <c r="R55" s="7"/>
      <c r="T55" s="7"/>
    </row>
    <row r="56" spans="1:20" x14ac:dyDescent="0.2">
      <c r="A56" s="32" t="s">
        <v>161</v>
      </c>
      <c r="C56" s="32" t="s">
        <v>148</v>
      </c>
      <c r="D56" s="27" t="s">
        <v>86</v>
      </c>
      <c r="E56" s="32" t="s">
        <v>0</v>
      </c>
      <c r="F56" s="32" t="s">
        <v>293</v>
      </c>
      <c r="G56" s="32" t="s">
        <v>57</v>
      </c>
      <c r="H56" s="45">
        <v>1</v>
      </c>
      <c r="I56" s="32" t="s">
        <v>58</v>
      </c>
      <c r="J56" s="7">
        <v>4175301.08</v>
      </c>
      <c r="L56" s="7">
        <v>0</v>
      </c>
      <c r="N56" s="7">
        <v>4200979</v>
      </c>
      <c r="P56" s="7">
        <v>0</v>
      </c>
      <c r="R56" s="7">
        <f t="shared" si="0"/>
        <v>25677.919999999925</v>
      </c>
      <c r="S56" s="9"/>
      <c r="T56" s="7">
        <f t="shared" si="1"/>
        <v>0</v>
      </c>
    </row>
    <row r="57" spans="1:20" x14ac:dyDescent="0.2">
      <c r="A57" s="5" t="s">
        <v>266</v>
      </c>
      <c r="C57" s="5" t="s">
        <v>313</v>
      </c>
      <c r="D57" s="27" t="s">
        <v>87</v>
      </c>
      <c r="E57" s="5" t="s">
        <v>0</v>
      </c>
      <c r="F57" s="5" t="s">
        <v>56</v>
      </c>
      <c r="G57" s="5" t="s">
        <v>57</v>
      </c>
      <c r="H57" s="45">
        <v>0.5</v>
      </c>
      <c r="I57" s="5" t="s">
        <v>58</v>
      </c>
      <c r="J57" s="7">
        <v>0</v>
      </c>
      <c r="L57" s="7">
        <v>3186396</v>
      </c>
      <c r="N57" s="7">
        <v>0</v>
      </c>
      <c r="P57" s="7">
        <f>2029566+1092843</f>
        <v>3122409</v>
      </c>
      <c r="Q57" s="9"/>
      <c r="R57" s="7">
        <f t="shared" ref="R57:R90" si="2">N57-J57</f>
        <v>0</v>
      </c>
      <c r="S57" s="9"/>
      <c r="T57" s="7">
        <f t="shared" ref="T57:T90" si="3">P57-L57</f>
        <v>-63987</v>
      </c>
    </row>
    <row r="58" spans="1:20" x14ac:dyDescent="0.2">
      <c r="A58" s="20" t="s">
        <v>266</v>
      </c>
      <c r="B58" s="20"/>
      <c r="C58" s="20" t="s">
        <v>147</v>
      </c>
      <c r="D58" s="56" t="s">
        <v>96</v>
      </c>
      <c r="E58" s="20" t="s">
        <v>0</v>
      </c>
      <c r="F58" s="20" t="s">
        <v>56</v>
      </c>
      <c r="G58" s="20" t="s">
        <v>57</v>
      </c>
      <c r="H58" s="46">
        <v>1</v>
      </c>
      <c r="I58" s="20" t="s">
        <v>58</v>
      </c>
      <c r="J58" s="20">
        <v>320884</v>
      </c>
      <c r="L58" s="20">
        <v>0</v>
      </c>
      <c r="N58" s="20">
        <f>131540+70829</f>
        <v>202369</v>
      </c>
      <c r="P58" s="20">
        <v>0</v>
      </c>
      <c r="Q58" s="9"/>
      <c r="R58" s="20">
        <f t="shared" si="2"/>
        <v>-118515</v>
      </c>
      <c r="S58" s="9"/>
      <c r="T58" s="20">
        <f t="shared" si="3"/>
        <v>0</v>
      </c>
    </row>
    <row r="59" spans="1:20" x14ac:dyDescent="0.2">
      <c r="A59" s="5" t="s">
        <v>266</v>
      </c>
      <c r="B59" s="5"/>
      <c r="C59" s="5" t="s">
        <v>144</v>
      </c>
      <c r="D59" s="27" t="s">
        <v>99</v>
      </c>
      <c r="E59" s="5" t="s">
        <v>0</v>
      </c>
      <c r="F59" s="5" t="s">
        <v>56</v>
      </c>
      <c r="G59" s="5" t="s">
        <v>57</v>
      </c>
      <c r="H59" s="45">
        <v>1</v>
      </c>
      <c r="I59" s="5" t="s">
        <v>58</v>
      </c>
      <c r="J59" s="7">
        <v>0</v>
      </c>
      <c r="L59" s="7">
        <v>6051907.2800000003</v>
      </c>
      <c r="N59" s="7">
        <v>0</v>
      </c>
      <c r="P59" s="7">
        <f>3927592+2114857</f>
        <v>6042449</v>
      </c>
      <c r="R59" s="7">
        <f t="shared" si="2"/>
        <v>0</v>
      </c>
      <c r="T59" s="7">
        <f t="shared" si="3"/>
        <v>-9458.2800000002608</v>
      </c>
    </row>
    <row r="60" spans="1:20" s="9" customFormat="1" x14ac:dyDescent="0.2">
      <c r="A60" s="30" t="s">
        <v>264</v>
      </c>
      <c r="C60" s="30" t="s">
        <v>313</v>
      </c>
      <c r="D60" s="19" t="s">
        <v>87</v>
      </c>
      <c r="E60" s="30" t="s">
        <v>0</v>
      </c>
      <c r="F60" s="30" t="s">
        <v>169</v>
      </c>
      <c r="G60" s="30" t="s">
        <v>57</v>
      </c>
      <c r="H60" s="45">
        <v>0.5</v>
      </c>
      <c r="I60" s="30" t="s">
        <v>58</v>
      </c>
      <c r="J60" s="36">
        <v>0</v>
      </c>
      <c r="K60" s="7"/>
      <c r="L60" s="36">
        <v>234414</v>
      </c>
      <c r="M60" s="5"/>
      <c r="N60" s="36">
        <v>0</v>
      </c>
      <c r="O60" s="7"/>
      <c r="P60" s="36">
        <v>234414</v>
      </c>
      <c r="R60" s="36">
        <f t="shared" si="2"/>
        <v>0</v>
      </c>
      <c r="T60" s="36">
        <f t="shared" si="3"/>
        <v>0</v>
      </c>
    </row>
    <row r="61" spans="1:20" s="9" customFormat="1" x14ac:dyDescent="0.2">
      <c r="A61" s="5" t="s">
        <v>265</v>
      </c>
      <c r="B61" s="5"/>
      <c r="C61" s="5" t="s">
        <v>148</v>
      </c>
      <c r="D61" s="27">
        <v>0</v>
      </c>
      <c r="E61" s="5" t="s">
        <v>0</v>
      </c>
      <c r="F61" s="5" t="s">
        <v>169</v>
      </c>
      <c r="G61" s="5" t="s">
        <v>57</v>
      </c>
      <c r="H61" s="45">
        <v>1</v>
      </c>
      <c r="I61" s="5" t="s">
        <v>58</v>
      </c>
      <c r="J61" s="7">
        <v>468827</v>
      </c>
      <c r="K61" s="7"/>
      <c r="L61" s="7">
        <v>0</v>
      </c>
      <c r="M61" s="5"/>
      <c r="N61" s="7">
        <v>468827</v>
      </c>
      <c r="O61" s="7"/>
      <c r="P61" s="7">
        <v>0</v>
      </c>
      <c r="Q61" s="13"/>
      <c r="R61" s="7">
        <f t="shared" si="2"/>
        <v>0</v>
      </c>
      <c r="S61" s="13"/>
      <c r="T61" s="7">
        <f t="shared" si="3"/>
        <v>0</v>
      </c>
    </row>
    <row r="62" spans="1:20" s="9" customFormat="1" x14ac:dyDescent="0.2">
      <c r="A62" s="5" t="s">
        <v>178</v>
      </c>
      <c r="B62" s="5"/>
      <c r="C62" s="5" t="s">
        <v>144</v>
      </c>
      <c r="D62" s="27" t="s">
        <v>99</v>
      </c>
      <c r="E62" s="5" t="s">
        <v>0</v>
      </c>
      <c r="F62" s="5" t="s">
        <v>170</v>
      </c>
      <c r="G62" s="5" t="s">
        <v>57</v>
      </c>
      <c r="H62" s="45">
        <v>1</v>
      </c>
      <c r="I62" s="5" t="s">
        <v>58</v>
      </c>
      <c r="J62" s="7">
        <v>0</v>
      </c>
      <c r="K62" s="7"/>
      <c r="L62" s="7">
        <v>21881103</v>
      </c>
      <c r="M62" s="5"/>
      <c r="N62" s="7">
        <v>0</v>
      </c>
      <c r="O62" s="7"/>
      <c r="P62" s="7">
        <v>22204557</v>
      </c>
      <c r="Q62" s="13"/>
      <c r="R62" s="7">
        <f t="shared" si="2"/>
        <v>0</v>
      </c>
      <c r="S62" s="13"/>
      <c r="T62" s="7">
        <f t="shared" si="3"/>
        <v>323454</v>
      </c>
    </row>
    <row r="63" spans="1:20" s="9" customFormat="1" x14ac:dyDescent="0.2">
      <c r="A63" s="20" t="s">
        <v>178</v>
      </c>
      <c r="B63" s="20"/>
      <c r="C63" s="20" t="s">
        <v>147</v>
      </c>
      <c r="D63" s="56" t="s">
        <v>96</v>
      </c>
      <c r="E63" s="20" t="s">
        <v>0</v>
      </c>
      <c r="F63" s="20" t="s">
        <v>56</v>
      </c>
      <c r="G63" s="20" t="s">
        <v>57</v>
      </c>
      <c r="H63" s="46">
        <v>1</v>
      </c>
      <c r="I63" s="20" t="s">
        <v>58</v>
      </c>
      <c r="J63" s="20">
        <v>4585008</v>
      </c>
      <c r="K63" s="7"/>
      <c r="L63" s="20">
        <v>0</v>
      </c>
      <c r="M63" s="5"/>
      <c r="N63" s="20">
        <v>4257756</v>
      </c>
      <c r="O63" s="7"/>
      <c r="P63" s="20">
        <v>0</v>
      </c>
      <c r="Q63" s="13"/>
      <c r="R63" s="20">
        <f t="shared" si="2"/>
        <v>-327252</v>
      </c>
      <c r="S63" s="13"/>
      <c r="T63" s="20">
        <f t="shared" si="3"/>
        <v>0</v>
      </c>
    </row>
    <row r="64" spans="1:20" s="9" customFormat="1" x14ac:dyDescent="0.2">
      <c r="A64" s="5" t="s">
        <v>97</v>
      </c>
      <c r="B64" s="5"/>
      <c r="C64" s="5" t="s">
        <v>144</v>
      </c>
      <c r="D64" s="27" t="s">
        <v>99</v>
      </c>
      <c r="E64" s="5" t="s">
        <v>0</v>
      </c>
      <c r="F64" s="5" t="s">
        <v>56</v>
      </c>
      <c r="G64" s="5" t="s">
        <v>57</v>
      </c>
      <c r="H64" s="45">
        <v>1</v>
      </c>
      <c r="I64" s="5" t="s">
        <v>58</v>
      </c>
      <c r="J64" s="7">
        <v>0</v>
      </c>
      <c r="K64" s="7"/>
      <c r="L64" s="7">
        <v>1694299</v>
      </c>
      <c r="M64" s="5"/>
      <c r="N64" s="7">
        <v>0</v>
      </c>
      <c r="O64" s="7"/>
      <c r="P64" s="7">
        <v>2118911</v>
      </c>
      <c r="Q64" s="13"/>
      <c r="R64" s="7">
        <f t="shared" si="2"/>
        <v>0</v>
      </c>
      <c r="S64" s="13"/>
      <c r="T64" s="7">
        <f t="shared" si="3"/>
        <v>424612</v>
      </c>
    </row>
    <row r="65" spans="1:20" s="9" customFormat="1" x14ac:dyDescent="0.2">
      <c r="A65" s="20" t="s">
        <v>97</v>
      </c>
      <c r="B65" s="20"/>
      <c r="C65" s="20" t="s">
        <v>147</v>
      </c>
      <c r="D65" s="56" t="s">
        <v>96</v>
      </c>
      <c r="E65" s="20" t="s">
        <v>0</v>
      </c>
      <c r="F65" s="20" t="s">
        <v>56</v>
      </c>
      <c r="G65" s="20" t="s">
        <v>57</v>
      </c>
      <c r="H65" s="46">
        <v>1</v>
      </c>
      <c r="I65" s="20" t="s">
        <v>58</v>
      </c>
      <c r="J65" s="20">
        <v>421333</v>
      </c>
      <c r="K65" s="23"/>
      <c r="L65" s="20">
        <v>0</v>
      </c>
      <c r="M65" s="23"/>
      <c r="N65" s="20">
        <v>515383</v>
      </c>
      <c r="O65" s="23"/>
      <c r="P65" s="20">
        <v>0</v>
      </c>
      <c r="R65" s="20">
        <f t="shared" si="2"/>
        <v>94050</v>
      </c>
      <c r="T65" s="20">
        <f t="shared" si="3"/>
        <v>0</v>
      </c>
    </row>
    <row r="66" spans="1:20" x14ac:dyDescent="0.2">
      <c r="A66" s="5" t="s">
        <v>137</v>
      </c>
      <c r="B66" s="5"/>
      <c r="C66" s="5" t="s">
        <v>144</v>
      </c>
      <c r="D66" s="27" t="s">
        <v>99</v>
      </c>
      <c r="E66" s="5" t="s">
        <v>0</v>
      </c>
      <c r="F66" s="32" t="s">
        <v>293</v>
      </c>
      <c r="G66" s="5" t="s">
        <v>57</v>
      </c>
      <c r="H66" s="45">
        <v>1</v>
      </c>
      <c r="I66" s="5" t="s">
        <v>58</v>
      </c>
      <c r="J66" s="7">
        <v>0</v>
      </c>
      <c r="L66" s="7">
        <v>8597250</v>
      </c>
      <c r="M66" s="7"/>
      <c r="N66" s="7">
        <v>0</v>
      </c>
      <c r="P66" s="7">
        <v>8597250</v>
      </c>
      <c r="R66" s="7">
        <f t="shared" si="2"/>
        <v>0</v>
      </c>
      <c r="T66" s="7">
        <f t="shared" si="3"/>
        <v>0</v>
      </c>
    </row>
    <row r="67" spans="1:20" s="9" customFormat="1" x14ac:dyDescent="0.2">
      <c r="A67" s="5" t="s">
        <v>137</v>
      </c>
      <c r="C67" s="5" t="s">
        <v>313</v>
      </c>
      <c r="D67" s="27" t="s">
        <v>87</v>
      </c>
      <c r="E67" s="5" t="s">
        <v>0</v>
      </c>
      <c r="F67" s="32" t="s">
        <v>293</v>
      </c>
      <c r="G67" s="5" t="s">
        <v>57</v>
      </c>
      <c r="H67" s="45">
        <v>0.5</v>
      </c>
      <c r="I67" s="5" t="s">
        <v>58</v>
      </c>
      <c r="J67" s="7">
        <v>0</v>
      </c>
      <c r="K67" s="7"/>
      <c r="L67" s="7">
        <v>12895875</v>
      </c>
      <c r="M67" s="5"/>
      <c r="N67" s="7">
        <v>0</v>
      </c>
      <c r="O67" s="7"/>
      <c r="P67" s="7">
        <v>12895875</v>
      </c>
      <c r="R67" s="7">
        <f t="shared" si="2"/>
        <v>0</v>
      </c>
      <c r="T67" s="7">
        <f t="shared" si="3"/>
        <v>0</v>
      </c>
    </row>
    <row r="68" spans="1:20" s="9" customFormat="1" x14ac:dyDescent="0.2">
      <c r="A68" s="5" t="s">
        <v>122</v>
      </c>
      <c r="C68" s="5" t="s">
        <v>148</v>
      </c>
      <c r="D68" s="27">
        <v>0</v>
      </c>
      <c r="E68" s="5" t="s">
        <v>0</v>
      </c>
      <c r="F68" s="5" t="s">
        <v>169</v>
      </c>
      <c r="G68" s="5" t="s">
        <v>57</v>
      </c>
      <c r="H68" s="45">
        <v>1</v>
      </c>
      <c r="I68" s="5" t="s">
        <v>58</v>
      </c>
      <c r="J68" s="7">
        <v>164738161</v>
      </c>
      <c r="K68" s="7"/>
      <c r="L68" s="7">
        <v>0</v>
      </c>
      <c r="M68" s="7"/>
      <c r="N68" s="7">
        <v>171174473</v>
      </c>
      <c r="O68" s="7"/>
      <c r="P68" s="7">
        <v>0</v>
      </c>
      <c r="R68" s="7">
        <f t="shared" si="2"/>
        <v>6436312</v>
      </c>
      <c r="T68" s="7">
        <f t="shared" si="3"/>
        <v>0</v>
      </c>
    </row>
    <row r="69" spans="1:20" s="9" customFormat="1" x14ac:dyDescent="0.2">
      <c r="A69" s="5" t="s">
        <v>101</v>
      </c>
      <c r="B69" s="5"/>
      <c r="C69" s="5" t="s">
        <v>144</v>
      </c>
      <c r="D69" s="27" t="s">
        <v>99</v>
      </c>
      <c r="E69" s="5" t="s">
        <v>0</v>
      </c>
      <c r="F69" s="5" t="s">
        <v>60</v>
      </c>
      <c r="G69" s="5" t="s">
        <v>57</v>
      </c>
      <c r="H69" s="45">
        <v>1</v>
      </c>
      <c r="I69" s="5" t="s">
        <v>58</v>
      </c>
      <c r="J69" s="7">
        <v>0</v>
      </c>
      <c r="K69" s="7"/>
      <c r="L69" s="7">
        <v>130046705</v>
      </c>
      <c r="M69" s="5"/>
      <c r="N69" s="7">
        <v>0</v>
      </c>
      <c r="O69" s="7"/>
      <c r="P69" s="7">
        <v>123438430</v>
      </c>
      <c r="Q69" s="13"/>
      <c r="R69" s="7">
        <f t="shared" si="2"/>
        <v>0</v>
      </c>
      <c r="S69" s="13"/>
      <c r="T69" s="7">
        <f t="shared" si="3"/>
        <v>-6608275</v>
      </c>
    </row>
    <row r="70" spans="1:20" s="9" customFormat="1" x14ac:dyDescent="0.2">
      <c r="A70" s="5" t="s">
        <v>88</v>
      </c>
      <c r="C70" s="5" t="s">
        <v>148</v>
      </c>
      <c r="D70" s="27" t="s">
        <v>86</v>
      </c>
      <c r="E70" s="5" t="s">
        <v>0</v>
      </c>
      <c r="F70" s="5" t="s">
        <v>60</v>
      </c>
      <c r="G70" s="5" t="s">
        <v>57</v>
      </c>
      <c r="H70" s="45">
        <v>1</v>
      </c>
      <c r="I70" s="5" t="s">
        <v>58</v>
      </c>
      <c r="J70" s="7">
        <v>363301827</v>
      </c>
      <c r="K70" s="7"/>
      <c r="L70" s="7">
        <v>0</v>
      </c>
      <c r="M70" s="5"/>
      <c r="N70" s="7">
        <v>363301827</v>
      </c>
      <c r="O70" s="7"/>
      <c r="P70" s="7">
        <v>0</v>
      </c>
      <c r="R70" s="7">
        <f t="shared" si="2"/>
        <v>0</v>
      </c>
      <c r="T70" s="7">
        <f t="shared" si="3"/>
        <v>0</v>
      </c>
    </row>
    <row r="71" spans="1:20" s="9" customFormat="1" x14ac:dyDescent="0.2">
      <c r="A71" s="5" t="s">
        <v>103</v>
      </c>
      <c r="B71" s="5"/>
      <c r="C71" s="5" t="s">
        <v>144</v>
      </c>
      <c r="D71" s="27" t="s">
        <v>99</v>
      </c>
      <c r="E71" s="5" t="s">
        <v>0</v>
      </c>
      <c r="F71" s="5" t="s">
        <v>60</v>
      </c>
      <c r="G71" s="5" t="s">
        <v>57</v>
      </c>
      <c r="H71" s="45">
        <v>1</v>
      </c>
      <c r="I71" s="5" t="s">
        <v>58</v>
      </c>
      <c r="J71" s="7">
        <v>0</v>
      </c>
      <c r="K71" s="60"/>
      <c r="L71" s="7">
        <v>24529462</v>
      </c>
      <c r="M71" s="28"/>
      <c r="N71" s="7">
        <v>0</v>
      </c>
      <c r="O71" s="60"/>
      <c r="P71" s="7">
        <v>24529462</v>
      </c>
      <c r="Q71" s="13"/>
      <c r="R71" s="7">
        <f t="shared" si="2"/>
        <v>0</v>
      </c>
      <c r="S71" s="13"/>
      <c r="T71" s="7">
        <f t="shared" si="3"/>
        <v>0</v>
      </c>
    </row>
    <row r="72" spans="1:20" x14ac:dyDescent="0.2">
      <c r="A72" s="32" t="s">
        <v>227</v>
      </c>
      <c r="C72" s="38" t="s">
        <v>314</v>
      </c>
      <c r="D72" s="27" t="s">
        <v>272</v>
      </c>
      <c r="E72" s="32" t="s">
        <v>0</v>
      </c>
      <c r="F72" s="32" t="s">
        <v>56</v>
      </c>
      <c r="G72" s="32" t="s">
        <v>57</v>
      </c>
      <c r="H72" s="45">
        <v>0</v>
      </c>
      <c r="I72" s="32" t="s">
        <v>58</v>
      </c>
      <c r="J72" s="7">
        <v>0</v>
      </c>
      <c r="L72" s="7">
        <v>30270219</v>
      </c>
      <c r="N72" s="7">
        <v>0</v>
      </c>
      <c r="P72" s="7">
        <v>30270219</v>
      </c>
      <c r="R72" s="7">
        <f t="shared" si="2"/>
        <v>0</v>
      </c>
      <c r="T72" s="7">
        <f t="shared" si="3"/>
        <v>0</v>
      </c>
    </row>
    <row r="73" spans="1:20" x14ac:dyDescent="0.2">
      <c r="A73" s="38" t="s">
        <v>205</v>
      </c>
      <c r="C73" s="5" t="s">
        <v>148</v>
      </c>
      <c r="D73" s="54" t="s">
        <v>257</v>
      </c>
      <c r="E73" s="5" t="s">
        <v>0</v>
      </c>
      <c r="F73" s="5" t="s">
        <v>56</v>
      </c>
      <c r="G73" s="5" t="s">
        <v>57</v>
      </c>
      <c r="H73" s="45">
        <v>1</v>
      </c>
      <c r="I73" s="5" t="s">
        <v>58</v>
      </c>
      <c r="J73" s="7">
        <v>4254500</v>
      </c>
      <c r="N73" s="7">
        <v>4254500</v>
      </c>
      <c r="Q73" s="9"/>
      <c r="R73" s="7">
        <f t="shared" si="2"/>
        <v>0</v>
      </c>
      <c r="S73" s="9"/>
      <c r="T73" s="7">
        <f t="shared" si="3"/>
        <v>0</v>
      </c>
    </row>
    <row r="74" spans="1:20" s="9" customFormat="1" x14ac:dyDescent="0.2">
      <c r="A74" s="5" t="s">
        <v>179</v>
      </c>
      <c r="B74" s="5"/>
      <c r="C74" s="32" t="s">
        <v>148</v>
      </c>
      <c r="D74" s="27">
        <v>0</v>
      </c>
      <c r="E74" s="32" t="s">
        <v>0</v>
      </c>
      <c r="F74" s="32" t="s">
        <v>169</v>
      </c>
      <c r="G74" s="32" t="s">
        <v>57</v>
      </c>
      <c r="H74" s="45">
        <v>1</v>
      </c>
      <c r="I74" s="32" t="s">
        <v>58</v>
      </c>
      <c r="J74" s="7">
        <v>568632</v>
      </c>
      <c r="K74" s="7"/>
      <c r="L74" s="7">
        <v>0</v>
      </c>
      <c r="M74" s="5"/>
      <c r="N74" s="7">
        <v>568632</v>
      </c>
      <c r="O74" s="7"/>
      <c r="P74" s="7">
        <v>0</v>
      </c>
      <c r="Q74" s="13"/>
      <c r="R74" s="7">
        <f t="shared" si="2"/>
        <v>0</v>
      </c>
      <c r="S74" s="13"/>
      <c r="T74" s="7">
        <f t="shared" si="3"/>
        <v>0</v>
      </c>
    </row>
    <row r="75" spans="1:20" s="9" customFormat="1" x14ac:dyDescent="0.2">
      <c r="A75" s="32" t="s">
        <v>189</v>
      </c>
      <c r="B75" s="32"/>
      <c r="C75" s="32" t="s">
        <v>148</v>
      </c>
      <c r="D75" s="27">
        <v>0</v>
      </c>
      <c r="E75" s="32" t="s">
        <v>0</v>
      </c>
      <c r="F75" s="32" t="s">
        <v>169</v>
      </c>
      <c r="G75" s="32" t="s">
        <v>57</v>
      </c>
      <c r="H75" s="45">
        <v>1</v>
      </c>
      <c r="I75" s="32" t="s">
        <v>58</v>
      </c>
      <c r="J75" s="7">
        <v>350000</v>
      </c>
      <c r="K75" s="7"/>
      <c r="L75" s="7">
        <v>0</v>
      </c>
      <c r="M75" s="5"/>
      <c r="N75" s="7">
        <v>350000</v>
      </c>
      <c r="O75" s="7"/>
      <c r="P75" s="7">
        <v>0</v>
      </c>
      <c r="Q75" s="13"/>
      <c r="R75" s="7">
        <f t="shared" si="2"/>
        <v>0</v>
      </c>
      <c r="S75" s="13"/>
      <c r="T75" s="7">
        <f t="shared" si="3"/>
        <v>0</v>
      </c>
    </row>
    <row r="76" spans="1:20" x14ac:dyDescent="0.2">
      <c r="A76" s="32" t="s">
        <v>98</v>
      </c>
      <c r="C76" s="32" t="s">
        <v>313</v>
      </c>
      <c r="D76" s="27" t="s">
        <v>87</v>
      </c>
      <c r="E76" s="32" t="s">
        <v>0</v>
      </c>
      <c r="F76" s="32" t="s">
        <v>56</v>
      </c>
      <c r="G76" s="32" t="s">
        <v>57</v>
      </c>
      <c r="H76" s="45">
        <v>0.5</v>
      </c>
      <c r="I76" s="32" t="s">
        <v>58</v>
      </c>
      <c r="J76" s="7">
        <v>0</v>
      </c>
      <c r="L76" s="7">
        <v>7273009</v>
      </c>
      <c r="M76" s="7"/>
      <c r="N76" s="7">
        <v>0</v>
      </c>
      <c r="P76" s="7">
        <v>7260656</v>
      </c>
      <c r="R76" s="7">
        <f t="shared" si="2"/>
        <v>0</v>
      </c>
      <c r="T76" s="7">
        <f t="shared" si="3"/>
        <v>-12353</v>
      </c>
    </row>
    <row r="77" spans="1:20" s="9" customFormat="1" x14ac:dyDescent="0.2">
      <c r="A77" s="5" t="s">
        <v>98</v>
      </c>
      <c r="B77" s="5"/>
      <c r="C77" s="5" t="s">
        <v>144</v>
      </c>
      <c r="D77" s="27" t="s">
        <v>99</v>
      </c>
      <c r="E77" s="5" t="s">
        <v>0</v>
      </c>
      <c r="F77" s="5" t="s">
        <v>56</v>
      </c>
      <c r="G77" s="5" t="s">
        <v>57</v>
      </c>
      <c r="H77" s="45">
        <v>1</v>
      </c>
      <c r="I77" s="5" t="s">
        <v>58</v>
      </c>
      <c r="J77" s="7">
        <v>0</v>
      </c>
      <c r="K77" s="23"/>
      <c r="L77" s="7">
        <v>4639276</v>
      </c>
      <c r="M77" s="19"/>
      <c r="N77" s="7">
        <v>0</v>
      </c>
      <c r="O77" s="23"/>
      <c r="P77" s="7">
        <v>4639179</v>
      </c>
      <c r="Q77" s="13"/>
      <c r="R77" s="7">
        <f t="shared" si="2"/>
        <v>0</v>
      </c>
      <c r="S77" s="13"/>
      <c r="T77" s="7">
        <f t="shared" si="3"/>
        <v>-97</v>
      </c>
    </row>
    <row r="78" spans="1:20" x14ac:dyDescent="0.2">
      <c r="A78" s="20" t="s">
        <v>98</v>
      </c>
      <c r="B78" s="20"/>
      <c r="C78" s="20" t="s">
        <v>147</v>
      </c>
      <c r="D78" s="56" t="s">
        <v>96</v>
      </c>
      <c r="E78" s="20" t="s">
        <v>0</v>
      </c>
      <c r="F78" s="20" t="s">
        <v>56</v>
      </c>
      <c r="G78" s="20" t="s">
        <v>57</v>
      </c>
      <c r="H78" s="46">
        <v>1</v>
      </c>
      <c r="I78" s="20" t="s">
        <v>58</v>
      </c>
      <c r="J78" s="20">
        <v>209397</v>
      </c>
      <c r="L78" s="20">
        <v>0</v>
      </c>
      <c r="N78" s="20">
        <v>201259</v>
      </c>
      <c r="P78" s="20">
        <v>0</v>
      </c>
      <c r="R78" s="20">
        <f t="shared" si="2"/>
        <v>-8138</v>
      </c>
      <c r="T78" s="20">
        <f t="shared" si="3"/>
        <v>0</v>
      </c>
    </row>
    <row r="79" spans="1:20" x14ac:dyDescent="0.2">
      <c r="A79" s="32" t="s">
        <v>139</v>
      </c>
      <c r="C79" s="32" t="s">
        <v>313</v>
      </c>
      <c r="D79" s="27" t="s">
        <v>87</v>
      </c>
      <c r="E79" s="32" t="s">
        <v>0</v>
      </c>
      <c r="F79" s="32" t="s">
        <v>293</v>
      </c>
      <c r="G79" s="32" t="s">
        <v>57</v>
      </c>
      <c r="H79" s="45">
        <v>0.5</v>
      </c>
      <c r="I79" s="32" t="s">
        <v>58</v>
      </c>
      <c r="J79" s="7">
        <v>0</v>
      </c>
      <c r="L79" s="7">
        <v>5700750</v>
      </c>
      <c r="M79" s="7"/>
      <c r="N79" s="7">
        <v>0</v>
      </c>
      <c r="P79" s="7">
        <v>5700750</v>
      </c>
      <c r="R79" s="7">
        <f t="shared" si="2"/>
        <v>0</v>
      </c>
      <c r="T79" s="7">
        <f t="shared" si="3"/>
        <v>0</v>
      </c>
    </row>
    <row r="80" spans="1:20" x14ac:dyDescent="0.2">
      <c r="A80" s="5" t="s">
        <v>139</v>
      </c>
      <c r="B80" s="5"/>
      <c r="C80" s="5" t="s">
        <v>144</v>
      </c>
      <c r="D80" s="27" t="s">
        <v>99</v>
      </c>
      <c r="E80" s="5" t="s">
        <v>0</v>
      </c>
      <c r="F80" s="32" t="s">
        <v>293</v>
      </c>
      <c r="G80" s="5" t="s">
        <v>57</v>
      </c>
      <c r="H80" s="45">
        <v>1</v>
      </c>
      <c r="I80" s="5" t="s">
        <v>58</v>
      </c>
      <c r="J80" s="7">
        <v>0</v>
      </c>
      <c r="L80" s="7">
        <v>3800500</v>
      </c>
      <c r="M80" s="7"/>
      <c r="N80" s="7">
        <v>0</v>
      </c>
      <c r="P80" s="7">
        <v>3800500</v>
      </c>
      <c r="R80" s="7">
        <f t="shared" si="2"/>
        <v>0</v>
      </c>
      <c r="T80" s="7">
        <f t="shared" si="3"/>
        <v>0</v>
      </c>
    </row>
    <row r="81" spans="1:20" s="9" customFormat="1" x14ac:dyDescent="0.2">
      <c r="A81" s="5" t="s">
        <v>177</v>
      </c>
      <c r="C81" s="5" t="s">
        <v>313</v>
      </c>
      <c r="D81" s="27" t="s">
        <v>87</v>
      </c>
      <c r="E81" s="5" t="s">
        <v>0</v>
      </c>
      <c r="F81" s="5" t="s">
        <v>56</v>
      </c>
      <c r="G81" s="5" t="s">
        <v>57</v>
      </c>
      <c r="H81" s="45">
        <v>0.5</v>
      </c>
      <c r="I81" s="5" t="s">
        <v>58</v>
      </c>
      <c r="J81" s="7">
        <v>0</v>
      </c>
      <c r="K81" s="7"/>
      <c r="L81" s="7">
        <v>600268</v>
      </c>
      <c r="M81" s="7"/>
      <c r="N81" s="7">
        <v>0</v>
      </c>
      <c r="O81" s="7"/>
      <c r="P81" s="7">
        <v>387568</v>
      </c>
      <c r="Q81" s="13"/>
      <c r="R81" s="7">
        <f t="shared" si="2"/>
        <v>0</v>
      </c>
      <c r="S81" s="13"/>
      <c r="T81" s="7">
        <f t="shared" si="3"/>
        <v>-212700</v>
      </c>
    </row>
    <row r="82" spans="1:20" s="9" customFormat="1" x14ac:dyDescent="0.2">
      <c r="A82" s="5" t="s">
        <v>65</v>
      </c>
      <c r="B82" s="5"/>
      <c r="C82" s="5" t="s">
        <v>148</v>
      </c>
      <c r="D82" s="27">
        <v>0</v>
      </c>
      <c r="E82" s="5" t="s">
        <v>0</v>
      </c>
      <c r="F82" s="5" t="s">
        <v>56</v>
      </c>
      <c r="G82" s="5" t="s">
        <v>57</v>
      </c>
      <c r="H82" s="45">
        <v>1</v>
      </c>
      <c r="I82" s="5" t="s">
        <v>58</v>
      </c>
      <c r="J82" s="7">
        <v>5003984</v>
      </c>
      <c r="K82" s="7"/>
      <c r="L82" s="7">
        <v>0</v>
      </c>
      <c r="M82" s="5"/>
      <c r="N82" s="7">
        <v>2313000</v>
      </c>
      <c r="O82" s="7"/>
      <c r="P82" s="7">
        <v>0</v>
      </c>
      <c r="R82" s="7">
        <f t="shared" si="2"/>
        <v>-2690984</v>
      </c>
      <c r="T82" s="7">
        <f t="shared" si="3"/>
        <v>0</v>
      </c>
    </row>
    <row r="83" spans="1:20" s="9" customFormat="1" x14ac:dyDescent="0.2">
      <c r="A83" s="32" t="s">
        <v>65</v>
      </c>
      <c r="C83" s="32" t="s">
        <v>313</v>
      </c>
      <c r="D83" s="27" t="s">
        <v>87</v>
      </c>
      <c r="E83" s="32" t="s">
        <v>0</v>
      </c>
      <c r="F83" s="32" t="s">
        <v>56</v>
      </c>
      <c r="G83" s="32" t="s">
        <v>57</v>
      </c>
      <c r="H83" s="45">
        <v>0.5</v>
      </c>
      <c r="I83" s="32" t="s">
        <v>58</v>
      </c>
      <c r="J83" s="62">
        <v>0</v>
      </c>
      <c r="K83" s="7"/>
      <c r="L83" s="62">
        <v>2501992</v>
      </c>
      <c r="M83" s="5"/>
      <c r="N83" s="62">
        <v>0</v>
      </c>
      <c r="O83" s="7"/>
      <c r="P83" s="62">
        <v>1156500</v>
      </c>
      <c r="Q83" s="13"/>
      <c r="R83" s="62">
        <f t="shared" si="2"/>
        <v>0</v>
      </c>
      <c r="S83" s="7"/>
      <c r="T83" s="62">
        <f t="shared" si="3"/>
        <v>-1345492</v>
      </c>
    </row>
    <row r="84" spans="1:20" s="9" customFormat="1" x14ac:dyDescent="0.2">
      <c r="A84" s="32"/>
      <c r="C84" s="32"/>
      <c r="D84" s="27"/>
      <c r="E84" s="32"/>
      <c r="F84" s="32"/>
      <c r="G84" s="32"/>
      <c r="H84" s="45"/>
      <c r="I84" s="32"/>
      <c r="J84" s="71">
        <f>SUM(J56:J83)</f>
        <v>548397854.08000004</v>
      </c>
      <c r="K84" s="7"/>
      <c r="L84" s="71">
        <f>SUM(L56:L83)</f>
        <v>263903425.28</v>
      </c>
      <c r="M84" s="5"/>
      <c r="N84" s="71">
        <f>SUM(N56:N83)</f>
        <v>551809005</v>
      </c>
      <c r="O84" s="7"/>
      <c r="P84" s="71">
        <f>SUM(P56:P83)</f>
        <v>256399129</v>
      </c>
      <c r="Q84" s="13"/>
      <c r="R84" s="71">
        <f>SUM(R56:R83)</f>
        <v>3411150.92</v>
      </c>
      <c r="S84" s="7"/>
      <c r="T84" s="71">
        <f>SUM(T56:T83)</f>
        <v>-7504296.2800000003</v>
      </c>
    </row>
    <row r="85" spans="1:20" s="9" customFormat="1" x14ac:dyDescent="0.2">
      <c r="A85" s="32"/>
      <c r="C85" s="32"/>
      <c r="D85" s="27"/>
      <c r="E85" s="32"/>
      <c r="F85" s="32"/>
      <c r="G85" s="32"/>
      <c r="H85" s="45"/>
      <c r="I85" s="32"/>
      <c r="J85" s="7"/>
      <c r="K85" s="7"/>
      <c r="L85" s="7"/>
      <c r="M85" s="5"/>
      <c r="N85" s="7"/>
      <c r="O85" s="7"/>
      <c r="P85" s="7"/>
      <c r="Q85" s="13"/>
      <c r="R85" s="7"/>
      <c r="S85" s="7"/>
      <c r="T85" s="7"/>
    </row>
    <row r="86" spans="1:20" x14ac:dyDescent="0.2">
      <c r="A86" s="39" t="s">
        <v>255</v>
      </c>
      <c r="C86" s="30" t="s">
        <v>287</v>
      </c>
      <c r="D86" s="19" t="s">
        <v>284</v>
      </c>
      <c r="E86" s="30"/>
      <c r="F86" s="30"/>
      <c r="G86" s="30" t="s">
        <v>41</v>
      </c>
      <c r="H86" s="45"/>
      <c r="I86" s="30" t="s">
        <v>42</v>
      </c>
      <c r="J86" s="36"/>
      <c r="L86" s="36">
        <v>17222680</v>
      </c>
      <c r="N86" s="36">
        <v>0</v>
      </c>
      <c r="P86" s="36">
        <v>17222680</v>
      </c>
      <c r="Q86" s="9"/>
      <c r="R86" s="36">
        <f t="shared" si="2"/>
        <v>0</v>
      </c>
      <c r="S86" s="9"/>
      <c r="T86" s="36">
        <f t="shared" si="3"/>
        <v>0</v>
      </c>
    </row>
    <row r="87" spans="1:20" x14ac:dyDescent="0.2">
      <c r="A87" s="39" t="s">
        <v>254</v>
      </c>
      <c r="C87" s="30" t="s">
        <v>287</v>
      </c>
      <c r="D87" s="19" t="s">
        <v>284</v>
      </c>
      <c r="E87" s="30"/>
      <c r="F87" s="30"/>
      <c r="G87" s="30" t="s">
        <v>41</v>
      </c>
      <c r="H87" s="45"/>
      <c r="I87" s="30" t="s">
        <v>42</v>
      </c>
      <c r="J87" s="36"/>
      <c r="L87" s="36">
        <v>28076391</v>
      </c>
      <c r="N87" s="36">
        <v>0</v>
      </c>
      <c r="P87" s="36">
        <v>28076391</v>
      </c>
      <c r="Q87" s="9"/>
      <c r="R87" s="36">
        <f t="shared" si="2"/>
        <v>0</v>
      </c>
      <c r="S87" s="9"/>
      <c r="T87" s="36">
        <f t="shared" si="3"/>
        <v>0</v>
      </c>
    </row>
    <row r="88" spans="1:20" x14ac:dyDescent="0.2">
      <c r="A88" s="34" t="s">
        <v>192</v>
      </c>
      <c r="B88" s="8"/>
      <c r="C88" s="34" t="s">
        <v>158</v>
      </c>
      <c r="D88" s="23">
        <v>0</v>
      </c>
      <c r="E88" s="34" t="s">
        <v>1</v>
      </c>
      <c r="F88" s="34" t="s">
        <v>40</v>
      </c>
      <c r="G88" s="34" t="s">
        <v>41</v>
      </c>
      <c r="H88" s="46"/>
      <c r="I88" s="34" t="s">
        <v>42</v>
      </c>
      <c r="J88" s="23">
        <v>8654796</v>
      </c>
      <c r="L88" s="23"/>
      <c r="M88" s="7"/>
      <c r="N88" s="23">
        <v>8654797</v>
      </c>
      <c r="P88" s="23">
        <v>0</v>
      </c>
      <c r="R88" s="23">
        <f t="shared" si="2"/>
        <v>1</v>
      </c>
      <c r="T88" s="23">
        <f t="shared" si="3"/>
        <v>0</v>
      </c>
    </row>
    <row r="89" spans="1:20" x14ac:dyDescent="0.2">
      <c r="A89" s="34" t="s">
        <v>39</v>
      </c>
      <c r="B89" s="8"/>
      <c r="C89" s="34" t="s">
        <v>158</v>
      </c>
      <c r="D89" s="23">
        <v>0</v>
      </c>
      <c r="E89" s="34" t="s">
        <v>1</v>
      </c>
      <c r="F89" s="34" t="s">
        <v>40</v>
      </c>
      <c r="G89" s="34" t="s">
        <v>41</v>
      </c>
      <c r="H89" s="46"/>
      <c r="I89" s="34" t="s">
        <v>42</v>
      </c>
      <c r="J89" s="23">
        <v>3207769</v>
      </c>
      <c r="L89" s="23"/>
      <c r="M89" s="7"/>
      <c r="N89" s="23">
        <v>3224089</v>
      </c>
      <c r="P89" s="23">
        <v>0</v>
      </c>
      <c r="R89" s="23">
        <f t="shared" si="2"/>
        <v>16320</v>
      </c>
      <c r="T89" s="23">
        <f t="shared" si="3"/>
        <v>0</v>
      </c>
    </row>
    <row r="90" spans="1:20" x14ac:dyDescent="0.2">
      <c r="A90" s="30" t="s">
        <v>234</v>
      </c>
      <c r="C90" s="30" t="s">
        <v>287</v>
      </c>
      <c r="D90" s="19" t="s">
        <v>284</v>
      </c>
      <c r="E90" s="30"/>
      <c r="F90" s="30"/>
      <c r="G90" s="30" t="s">
        <v>41</v>
      </c>
      <c r="H90" s="45"/>
      <c r="I90" s="30" t="s">
        <v>42</v>
      </c>
      <c r="J90" s="36"/>
      <c r="L90" s="36">
        <v>137653981</v>
      </c>
      <c r="N90" s="36">
        <v>0</v>
      </c>
      <c r="P90" s="36">
        <v>136903497</v>
      </c>
      <c r="Q90" s="9"/>
      <c r="R90" s="36">
        <f t="shared" si="2"/>
        <v>0</v>
      </c>
      <c r="S90" s="9"/>
      <c r="T90" s="36">
        <f t="shared" si="3"/>
        <v>-750484</v>
      </c>
    </row>
    <row r="91" spans="1:20" x14ac:dyDescent="0.2">
      <c r="A91" s="30" t="s">
        <v>253</v>
      </c>
      <c r="C91" s="30" t="s">
        <v>141</v>
      </c>
      <c r="D91" s="19">
        <v>0</v>
      </c>
      <c r="E91" s="30" t="s">
        <v>1</v>
      </c>
      <c r="F91" s="30" t="s">
        <v>82</v>
      </c>
      <c r="G91" s="30" t="s">
        <v>41</v>
      </c>
      <c r="H91" s="45"/>
      <c r="I91" s="30" t="s">
        <v>42</v>
      </c>
      <c r="J91" s="36">
        <v>-464481</v>
      </c>
      <c r="L91" s="36"/>
      <c r="N91" s="36">
        <v>11511016</v>
      </c>
      <c r="P91" s="36">
        <v>0</v>
      </c>
      <c r="Q91" s="9"/>
      <c r="R91" s="36">
        <f t="shared" ref="R91:R126" si="4">N91-J91</f>
        <v>11975497</v>
      </c>
      <c r="S91" s="9"/>
      <c r="T91" s="36">
        <f t="shared" ref="T91:T126" si="5">P91-L91</f>
        <v>0</v>
      </c>
    </row>
    <row r="92" spans="1:20" s="9" customFormat="1" x14ac:dyDescent="0.2">
      <c r="A92" s="5" t="s">
        <v>186</v>
      </c>
      <c r="B92" s="5"/>
      <c r="C92" s="5" t="s">
        <v>141</v>
      </c>
      <c r="D92" s="27">
        <v>0</v>
      </c>
      <c r="E92" s="5" t="s">
        <v>1</v>
      </c>
      <c r="F92" s="5" t="s">
        <v>82</v>
      </c>
      <c r="G92" s="5" t="s">
        <v>41</v>
      </c>
      <c r="H92" s="45"/>
      <c r="I92" s="5" t="s">
        <v>42</v>
      </c>
      <c r="J92" s="7">
        <v>119393407</v>
      </c>
      <c r="K92" s="7"/>
      <c r="L92" s="7"/>
      <c r="M92" s="7"/>
      <c r="N92" s="7">
        <v>121493407</v>
      </c>
      <c r="O92" s="7"/>
      <c r="P92" s="7">
        <v>0</v>
      </c>
      <c r="Q92" s="13"/>
      <c r="R92" s="7">
        <f t="shared" si="4"/>
        <v>2100000</v>
      </c>
      <c r="S92" s="13"/>
      <c r="T92" s="7">
        <f t="shared" si="5"/>
        <v>0</v>
      </c>
    </row>
    <row r="93" spans="1:20" s="9" customFormat="1" x14ac:dyDescent="0.2">
      <c r="A93" s="39" t="s">
        <v>256</v>
      </c>
      <c r="C93" s="30" t="s">
        <v>287</v>
      </c>
      <c r="D93" s="19" t="s">
        <v>284</v>
      </c>
      <c r="E93" s="30"/>
      <c r="F93" s="30"/>
      <c r="G93" s="30" t="s">
        <v>41</v>
      </c>
      <c r="H93" s="45"/>
      <c r="I93" s="30" t="s">
        <v>42</v>
      </c>
      <c r="J93" s="36"/>
      <c r="K93" s="7"/>
      <c r="L93" s="36">
        <v>22467954</v>
      </c>
      <c r="M93" s="5"/>
      <c r="N93" s="36">
        <v>0</v>
      </c>
      <c r="O93" s="7"/>
      <c r="P93" s="36">
        <v>18140450</v>
      </c>
      <c r="R93" s="36">
        <f t="shared" si="4"/>
        <v>0</v>
      </c>
      <c r="T93" s="36">
        <f t="shared" si="5"/>
        <v>-4327504</v>
      </c>
    </row>
    <row r="94" spans="1:20" x14ac:dyDescent="0.2">
      <c r="A94" s="34" t="s">
        <v>44</v>
      </c>
      <c r="B94" s="8"/>
      <c r="C94" s="34" t="s">
        <v>158</v>
      </c>
      <c r="D94" s="23">
        <v>0</v>
      </c>
      <c r="E94" s="34" t="s">
        <v>1</v>
      </c>
      <c r="F94" s="34" t="s">
        <v>40</v>
      </c>
      <c r="G94" s="34" t="s">
        <v>41</v>
      </c>
      <c r="H94" s="46"/>
      <c r="I94" s="34" t="s">
        <v>42</v>
      </c>
      <c r="J94" s="23">
        <v>634736</v>
      </c>
      <c r="L94" s="23"/>
      <c r="N94" s="23">
        <v>599628</v>
      </c>
      <c r="P94" s="23">
        <v>0</v>
      </c>
      <c r="R94" s="23">
        <f t="shared" si="4"/>
        <v>-35108</v>
      </c>
      <c r="T94" s="23">
        <f t="shared" si="5"/>
        <v>0</v>
      </c>
    </row>
    <row r="95" spans="1:20" s="9" customFormat="1" x14ac:dyDescent="0.2">
      <c r="A95" s="34" t="s">
        <v>43</v>
      </c>
      <c r="B95" s="8"/>
      <c r="C95" s="34" t="s">
        <v>158</v>
      </c>
      <c r="D95" s="23">
        <v>0</v>
      </c>
      <c r="E95" s="34" t="s">
        <v>1</v>
      </c>
      <c r="F95" s="34" t="s">
        <v>40</v>
      </c>
      <c r="G95" s="34" t="s">
        <v>41</v>
      </c>
      <c r="H95" s="46"/>
      <c r="I95" s="34" t="s">
        <v>42</v>
      </c>
      <c r="J95" s="23">
        <v>2328912</v>
      </c>
      <c r="K95" s="7"/>
      <c r="L95" s="23"/>
      <c r="M95" s="5"/>
      <c r="N95" s="23">
        <v>2340280</v>
      </c>
      <c r="O95" s="7"/>
      <c r="P95" s="23">
        <v>0</v>
      </c>
      <c r="Q95" s="13"/>
      <c r="R95" s="23">
        <f t="shared" si="4"/>
        <v>11368</v>
      </c>
      <c r="S95" s="13"/>
      <c r="T95" s="23">
        <f t="shared" si="5"/>
        <v>0</v>
      </c>
    </row>
    <row r="96" spans="1:20" x14ac:dyDescent="0.2">
      <c r="A96" s="34" t="s">
        <v>45</v>
      </c>
      <c r="B96" s="8"/>
      <c r="C96" s="34" t="s">
        <v>158</v>
      </c>
      <c r="D96" s="23">
        <v>0</v>
      </c>
      <c r="E96" s="34" t="s">
        <v>1</v>
      </c>
      <c r="F96" s="34" t="s">
        <v>40</v>
      </c>
      <c r="G96" s="34" t="s">
        <v>41</v>
      </c>
      <c r="H96" s="46"/>
      <c r="I96" s="34" t="s">
        <v>42</v>
      </c>
      <c r="J96" s="62">
        <v>382432</v>
      </c>
      <c r="L96" s="62"/>
      <c r="N96" s="62">
        <v>552717</v>
      </c>
      <c r="P96" s="62">
        <v>0</v>
      </c>
      <c r="R96" s="62">
        <f t="shared" si="4"/>
        <v>170285</v>
      </c>
      <c r="S96" s="9"/>
      <c r="T96" s="62">
        <f t="shared" si="5"/>
        <v>0</v>
      </c>
    </row>
    <row r="97" spans="1:20" x14ac:dyDescent="0.2">
      <c r="A97" s="34"/>
      <c r="B97" s="8"/>
      <c r="C97" s="34"/>
      <c r="D97" s="23"/>
      <c r="E97" s="34"/>
      <c r="F97" s="34"/>
      <c r="G97" s="34"/>
      <c r="H97" s="46"/>
      <c r="I97" s="34"/>
      <c r="J97" s="71">
        <f>SUM(J86:J96)</f>
        <v>134137571</v>
      </c>
      <c r="L97" s="71">
        <f>SUM(L86:L96)</f>
        <v>205421006</v>
      </c>
      <c r="N97" s="71">
        <f>SUM(N86:N96)</f>
        <v>148375934</v>
      </c>
      <c r="P97" s="71">
        <f>SUM(P86:P96)</f>
        <v>200343018</v>
      </c>
      <c r="R97" s="71">
        <f>SUM(R86:R96)</f>
        <v>14238363</v>
      </c>
      <c r="S97" s="9"/>
      <c r="T97" s="71">
        <f>SUM(T86:T96)</f>
        <v>-5077988</v>
      </c>
    </row>
    <row r="98" spans="1:20" x14ac:dyDescent="0.2">
      <c r="A98" s="34"/>
      <c r="B98" s="8"/>
      <c r="C98" s="34"/>
      <c r="D98" s="23"/>
      <c r="E98" s="34"/>
      <c r="F98" s="34"/>
      <c r="G98" s="34"/>
      <c r="H98" s="46"/>
      <c r="I98" s="34"/>
      <c r="R98" s="7"/>
      <c r="S98" s="9"/>
      <c r="T98" s="7"/>
    </row>
    <row r="99" spans="1:20" s="9" customFormat="1" x14ac:dyDescent="0.2">
      <c r="A99" s="5" t="s">
        <v>185</v>
      </c>
      <c r="C99" s="5" t="s">
        <v>313</v>
      </c>
      <c r="D99" s="27" t="s">
        <v>87</v>
      </c>
      <c r="E99" s="5" t="s">
        <v>0</v>
      </c>
      <c r="F99" s="5" t="s">
        <v>169</v>
      </c>
      <c r="G99" s="5" t="s">
        <v>63</v>
      </c>
      <c r="H99" s="45">
        <v>0.5</v>
      </c>
      <c r="I99" s="5" t="s">
        <v>64</v>
      </c>
      <c r="J99" s="7">
        <v>0</v>
      </c>
      <c r="K99" s="7"/>
      <c r="L99" s="7">
        <v>99356000</v>
      </c>
      <c r="M99" s="5"/>
      <c r="N99" s="7">
        <v>0</v>
      </c>
      <c r="O99" s="7"/>
      <c r="P99" s="7">
        <v>99356000</v>
      </c>
      <c r="R99" s="7">
        <f t="shared" si="4"/>
        <v>0</v>
      </c>
      <c r="T99" s="7">
        <f t="shared" si="5"/>
        <v>0</v>
      </c>
    </row>
    <row r="100" spans="1:20" x14ac:dyDescent="0.2">
      <c r="A100" s="30" t="s">
        <v>184</v>
      </c>
      <c r="C100" s="5" t="s">
        <v>313</v>
      </c>
      <c r="D100" s="27" t="s">
        <v>87</v>
      </c>
      <c r="E100" s="5" t="s">
        <v>0</v>
      </c>
      <c r="F100" s="5" t="s">
        <v>169</v>
      </c>
      <c r="G100" s="5" t="s">
        <v>63</v>
      </c>
      <c r="H100" s="45">
        <v>0.5</v>
      </c>
      <c r="I100" s="5" t="s">
        <v>64</v>
      </c>
      <c r="J100" s="7">
        <v>0</v>
      </c>
      <c r="L100" s="7">
        <v>11758000</v>
      </c>
      <c r="N100" s="7">
        <v>0</v>
      </c>
      <c r="P100" s="7">
        <v>11758000</v>
      </c>
      <c r="R100" s="7">
        <f t="shared" si="4"/>
        <v>0</v>
      </c>
      <c r="T100" s="7">
        <f t="shared" si="5"/>
        <v>0</v>
      </c>
    </row>
    <row r="101" spans="1:20" s="9" customFormat="1" x14ac:dyDescent="0.2">
      <c r="A101" s="20" t="s">
        <v>100</v>
      </c>
      <c r="B101" s="20"/>
      <c r="C101" s="20" t="s">
        <v>144</v>
      </c>
      <c r="D101" s="56" t="s">
        <v>99</v>
      </c>
      <c r="E101" s="20" t="s">
        <v>0</v>
      </c>
      <c r="F101" s="20" t="s">
        <v>169</v>
      </c>
      <c r="G101" s="20" t="s">
        <v>63</v>
      </c>
      <c r="H101" s="46">
        <v>1</v>
      </c>
      <c r="I101" s="20" t="s">
        <v>64</v>
      </c>
      <c r="J101" s="20">
        <v>0</v>
      </c>
      <c r="K101" s="7"/>
      <c r="L101" s="20">
        <v>162030000</v>
      </c>
      <c r="M101" s="5"/>
      <c r="N101" s="20">
        <v>0</v>
      </c>
      <c r="O101" s="7"/>
      <c r="P101" s="20">
        <v>162030000</v>
      </c>
      <c r="Q101" s="13"/>
      <c r="R101" s="20">
        <f t="shared" si="4"/>
        <v>0</v>
      </c>
      <c r="S101" s="13"/>
      <c r="T101" s="20">
        <f t="shared" si="5"/>
        <v>0</v>
      </c>
    </row>
    <row r="102" spans="1:20" x14ac:dyDescent="0.2">
      <c r="A102" s="30" t="s">
        <v>116</v>
      </c>
      <c r="C102" s="30" t="s">
        <v>143</v>
      </c>
      <c r="D102" s="19">
        <v>0</v>
      </c>
      <c r="E102" s="30" t="s">
        <v>0</v>
      </c>
      <c r="F102" s="30" t="s">
        <v>169</v>
      </c>
      <c r="G102" s="30" t="s">
        <v>63</v>
      </c>
      <c r="H102" s="45">
        <v>0</v>
      </c>
      <c r="I102" s="30" t="s">
        <v>64</v>
      </c>
      <c r="J102" s="36"/>
      <c r="L102" s="36">
        <v>59120695</v>
      </c>
      <c r="N102" s="36"/>
      <c r="P102" s="36">
        <v>59120695</v>
      </c>
      <c r="Q102" s="9" t="s">
        <v>229</v>
      </c>
      <c r="R102" s="36">
        <f t="shared" si="4"/>
        <v>0</v>
      </c>
      <c r="S102" s="9"/>
      <c r="T102" s="36">
        <f t="shared" si="5"/>
        <v>0</v>
      </c>
    </row>
    <row r="103" spans="1:20" s="9" customFormat="1" x14ac:dyDescent="0.2">
      <c r="A103" s="5" t="s">
        <v>62</v>
      </c>
      <c r="B103" s="5"/>
      <c r="C103" s="5" t="s">
        <v>148</v>
      </c>
      <c r="D103" s="27">
        <v>0</v>
      </c>
      <c r="E103" s="5" t="s">
        <v>0</v>
      </c>
      <c r="F103" s="5" t="s">
        <v>169</v>
      </c>
      <c r="G103" s="5" t="s">
        <v>63</v>
      </c>
      <c r="H103" s="45">
        <v>1</v>
      </c>
      <c r="I103" s="5" t="s">
        <v>64</v>
      </c>
      <c r="J103" s="7">
        <v>3652000</v>
      </c>
      <c r="K103" s="23"/>
      <c r="L103" s="7">
        <v>0</v>
      </c>
      <c r="M103" s="19"/>
      <c r="N103" s="7">
        <v>3652000</v>
      </c>
      <c r="O103" s="23"/>
      <c r="P103" s="7">
        <v>0</v>
      </c>
      <c r="Q103" s="13"/>
      <c r="R103" s="7">
        <f t="shared" si="4"/>
        <v>0</v>
      </c>
      <c r="S103" s="13"/>
      <c r="T103" s="7">
        <f t="shared" si="5"/>
        <v>0</v>
      </c>
    </row>
    <row r="104" spans="1:20" s="9" customFormat="1" x14ac:dyDescent="0.2">
      <c r="A104" s="30" t="s">
        <v>115</v>
      </c>
      <c r="C104" s="30" t="s">
        <v>143</v>
      </c>
      <c r="D104" s="19">
        <v>0</v>
      </c>
      <c r="E104" s="30" t="s">
        <v>0</v>
      </c>
      <c r="F104" s="30" t="s">
        <v>169</v>
      </c>
      <c r="G104" s="30" t="s">
        <v>63</v>
      </c>
      <c r="H104" s="45">
        <v>0</v>
      </c>
      <c r="I104" s="30" t="s">
        <v>64</v>
      </c>
      <c r="J104" s="62"/>
      <c r="K104" s="7"/>
      <c r="L104" s="62">
        <v>215200000</v>
      </c>
      <c r="M104" s="5"/>
      <c r="N104" s="62"/>
      <c r="O104" s="7"/>
      <c r="P104" s="62">
        <v>215200000</v>
      </c>
      <c r="Q104" s="9" t="s">
        <v>229</v>
      </c>
      <c r="R104" s="62">
        <f t="shared" si="4"/>
        <v>0</v>
      </c>
      <c r="T104" s="62">
        <f t="shared" si="5"/>
        <v>0</v>
      </c>
    </row>
    <row r="105" spans="1:20" s="9" customFormat="1" x14ac:dyDescent="0.2">
      <c r="A105" s="30"/>
      <c r="C105" s="30"/>
      <c r="D105" s="19"/>
      <c r="E105" s="30"/>
      <c r="F105" s="30"/>
      <c r="G105" s="30"/>
      <c r="H105" s="45"/>
      <c r="I105" s="30"/>
      <c r="J105" s="71">
        <f>SUM(J99:J104)</f>
        <v>3652000</v>
      </c>
      <c r="K105" s="7"/>
      <c r="L105" s="71">
        <f>SUM(L99:L104)</f>
        <v>547464695</v>
      </c>
      <c r="M105" s="5"/>
      <c r="N105" s="71">
        <f>SUM(N99:N104)</f>
        <v>3652000</v>
      </c>
      <c r="O105" s="7"/>
      <c r="P105" s="71">
        <f>SUM(P99:P104)</f>
        <v>547464695</v>
      </c>
      <c r="R105" s="71">
        <f>SUM(R99:R104)</f>
        <v>0</v>
      </c>
      <c r="T105" s="71">
        <f>SUM(T99:T104)</f>
        <v>0</v>
      </c>
    </row>
    <row r="106" spans="1:20" s="9" customFormat="1" x14ac:dyDescent="0.2">
      <c r="A106" s="30"/>
      <c r="C106" s="30"/>
      <c r="D106" s="19"/>
      <c r="E106" s="30"/>
      <c r="F106" s="30"/>
      <c r="G106" s="30"/>
      <c r="H106" s="45"/>
      <c r="I106" s="30"/>
      <c r="J106" s="7"/>
      <c r="K106" s="7"/>
      <c r="L106" s="7"/>
      <c r="M106" s="5"/>
      <c r="N106" s="7"/>
      <c r="O106" s="7"/>
      <c r="P106" s="7"/>
      <c r="R106" s="7"/>
      <c r="T106" s="7"/>
    </row>
    <row r="107" spans="1:20" x14ac:dyDescent="0.2">
      <c r="A107" s="7" t="s">
        <v>239</v>
      </c>
      <c r="B107" s="7"/>
      <c r="C107" s="7" t="s">
        <v>150</v>
      </c>
      <c r="D107" s="55">
        <v>0</v>
      </c>
      <c r="E107" s="7" t="s">
        <v>0</v>
      </c>
      <c r="F107" s="7" t="s">
        <v>7</v>
      </c>
      <c r="G107" s="7" t="s">
        <v>8</v>
      </c>
      <c r="H107" s="46">
        <v>0.5</v>
      </c>
      <c r="I107" s="7" t="s">
        <v>276</v>
      </c>
      <c r="J107" s="7">
        <v>1831469</v>
      </c>
      <c r="M107" s="7"/>
      <c r="N107" s="7">
        <v>1844686</v>
      </c>
      <c r="P107" s="7">
        <v>0</v>
      </c>
      <c r="R107" s="7">
        <f t="shared" si="4"/>
        <v>13217</v>
      </c>
      <c r="S107" s="9"/>
      <c r="T107" s="7">
        <f t="shared" si="5"/>
        <v>0</v>
      </c>
    </row>
    <row r="108" spans="1:20" s="9" customFormat="1" x14ac:dyDescent="0.2">
      <c r="A108" s="7" t="s">
        <v>241</v>
      </c>
      <c r="B108" s="7"/>
      <c r="C108" s="7" t="s">
        <v>141</v>
      </c>
      <c r="D108" s="55">
        <v>0</v>
      </c>
      <c r="E108" s="7" t="s">
        <v>0</v>
      </c>
      <c r="F108" s="7" t="s">
        <v>11</v>
      </c>
      <c r="G108" s="7" t="s">
        <v>8</v>
      </c>
      <c r="H108" s="46">
        <v>0.49</v>
      </c>
      <c r="I108" s="7" t="s">
        <v>276</v>
      </c>
      <c r="J108" s="7">
        <v>4851750</v>
      </c>
      <c r="K108" s="7"/>
      <c r="L108" s="7"/>
      <c r="M108" s="5"/>
      <c r="N108" s="7">
        <v>5000000</v>
      </c>
      <c r="O108" s="7"/>
      <c r="P108" s="7">
        <v>0</v>
      </c>
      <c r="R108" s="7">
        <f t="shared" si="4"/>
        <v>148250</v>
      </c>
      <c r="T108" s="7">
        <f t="shared" si="5"/>
        <v>0</v>
      </c>
    </row>
    <row r="109" spans="1:20" x14ac:dyDescent="0.2">
      <c r="A109" s="7" t="s">
        <v>242</v>
      </c>
      <c r="B109" s="7"/>
      <c r="C109" s="7" t="s">
        <v>141</v>
      </c>
      <c r="D109" s="55">
        <v>0</v>
      </c>
      <c r="E109" s="7" t="s">
        <v>1</v>
      </c>
      <c r="F109" s="7" t="s">
        <v>11</v>
      </c>
      <c r="G109" s="7" t="s">
        <v>8</v>
      </c>
      <c r="H109" s="46">
        <v>0.33</v>
      </c>
      <c r="I109" s="7" t="s">
        <v>276</v>
      </c>
      <c r="J109" s="7">
        <v>798366</v>
      </c>
      <c r="N109" s="7">
        <v>798366</v>
      </c>
      <c r="P109" s="7">
        <v>0</v>
      </c>
      <c r="Q109" s="9"/>
      <c r="R109" s="7">
        <f t="shared" si="4"/>
        <v>0</v>
      </c>
      <c r="S109" s="9"/>
      <c r="T109" s="7">
        <f t="shared" si="5"/>
        <v>0</v>
      </c>
    </row>
    <row r="110" spans="1:20" x14ac:dyDescent="0.2">
      <c r="A110" s="32" t="s">
        <v>252</v>
      </c>
      <c r="C110" s="7" t="s">
        <v>290</v>
      </c>
      <c r="D110" s="27">
        <v>0</v>
      </c>
      <c r="E110" s="32" t="s">
        <v>0</v>
      </c>
      <c r="F110" s="32" t="s">
        <v>7</v>
      </c>
      <c r="G110" s="32" t="s">
        <v>8</v>
      </c>
      <c r="H110" s="45">
        <v>1</v>
      </c>
      <c r="I110" s="32" t="s">
        <v>276</v>
      </c>
      <c r="J110" s="7">
        <v>478936</v>
      </c>
      <c r="N110" s="7">
        <v>478030</v>
      </c>
      <c r="P110" s="7">
        <v>0</v>
      </c>
      <c r="R110" s="7">
        <f t="shared" si="4"/>
        <v>-906</v>
      </c>
      <c r="S110" s="9"/>
      <c r="T110" s="7">
        <f t="shared" si="5"/>
        <v>0</v>
      </c>
    </row>
    <row r="111" spans="1:20" x14ac:dyDescent="0.2">
      <c r="A111" s="32" t="s">
        <v>281</v>
      </c>
      <c r="C111" s="7" t="s">
        <v>290</v>
      </c>
      <c r="D111" s="27">
        <v>0</v>
      </c>
      <c r="E111" s="32" t="s">
        <v>0</v>
      </c>
      <c r="F111" s="32" t="s">
        <v>7</v>
      </c>
      <c r="G111" s="32" t="s">
        <v>8</v>
      </c>
      <c r="H111" s="45"/>
      <c r="I111" s="32" t="s">
        <v>276</v>
      </c>
      <c r="J111" s="62"/>
      <c r="L111" s="62"/>
      <c r="N111" s="62">
        <v>2</v>
      </c>
      <c r="P111" s="62">
        <v>0</v>
      </c>
      <c r="R111" s="62">
        <f t="shared" si="4"/>
        <v>2</v>
      </c>
      <c r="S111" s="7"/>
      <c r="T111" s="62">
        <f t="shared" si="5"/>
        <v>0</v>
      </c>
    </row>
    <row r="112" spans="1:20" x14ac:dyDescent="0.2">
      <c r="A112" s="32"/>
      <c r="C112" s="64"/>
      <c r="D112" s="27"/>
      <c r="E112" s="32"/>
      <c r="F112" s="32"/>
      <c r="G112" s="32"/>
      <c r="H112" s="45"/>
      <c r="I112" s="32"/>
      <c r="J112" s="71">
        <f>SUM(J107:J111)</f>
        <v>7960521</v>
      </c>
      <c r="L112" s="71">
        <f>SUM(L107:L111)</f>
        <v>0</v>
      </c>
      <c r="N112" s="71">
        <f>SUM(N107:N111)</f>
        <v>8121084</v>
      </c>
      <c r="P112" s="71">
        <f>SUM(P107:P111)</f>
        <v>0</v>
      </c>
      <c r="R112" s="71">
        <f>SUM(R107:R111)</f>
        <v>160563</v>
      </c>
      <c r="S112" s="7"/>
      <c r="T112" s="71">
        <f>SUM(T107:T111)</f>
        <v>0</v>
      </c>
    </row>
    <row r="113" spans="1:20" x14ac:dyDescent="0.2">
      <c r="A113" s="32"/>
      <c r="C113" s="64"/>
      <c r="D113" s="27"/>
      <c r="E113" s="32"/>
      <c r="F113" s="32"/>
      <c r="G113" s="32"/>
      <c r="H113" s="45"/>
      <c r="I113" s="32"/>
      <c r="R113" s="7"/>
      <c r="S113" s="7"/>
      <c r="T113" s="7"/>
    </row>
    <row r="114" spans="1:20" x14ac:dyDescent="0.2">
      <c r="A114" s="30"/>
      <c r="C114" s="30"/>
      <c r="D114" s="19"/>
      <c r="E114" s="30"/>
      <c r="F114" s="30"/>
      <c r="G114" s="30"/>
      <c r="H114" s="45"/>
      <c r="I114" s="7"/>
      <c r="J114" s="23"/>
      <c r="L114" s="23"/>
      <c r="N114" s="23"/>
      <c r="P114" s="23"/>
      <c r="Q114" s="9"/>
      <c r="R114" s="23"/>
      <c r="S114" s="7"/>
      <c r="T114" s="23"/>
    </row>
    <row r="115" spans="1:20" s="9" customFormat="1" x14ac:dyDescent="0.2">
      <c r="A115" s="34" t="s">
        <v>196</v>
      </c>
      <c r="C115" s="34" t="s">
        <v>157</v>
      </c>
      <c r="D115" s="23">
        <v>0</v>
      </c>
      <c r="E115" s="32" t="s">
        <v>0</v>
      </c>
      <c r="F115" s="34" t="s">
        <v>47</v>
      </c>
      <c r="G115" s="34" t="s">
        <v>194</v>
      </c>
      <c r="H115" s="44"/>
      <c r="I115" s="34" t="s">
        <v>46</v>
      </c>
      <c r="J115" s="23">
        <v>30450587</v>
      </c>
      <c r="K115" s="7"/>
      <c r="L115" s="23"/>
      <c r="M115" s="5"/>
      <c r="N115" s="23">
        <v>27561494</v>
      </c>
      <c r="O115" s="7"/>
      <c r="P115" s="23">
        <v>0</v>
      </c>
      <c r="Q115" s="13"/>
      <c r="R115" s="23">
        <f t="shared" si="4"/>
        <v>-2889093</v>
      </c>
      <c r="T115" s="23">
        <f t="shared" si="5"/>
        <v>0</v>
      </c>
    </row>
    <row r="116" spans="1:20" s="9" customFormat="1" x14ac:dyDescent="0.2">
      <c r="A116" s="32" t="s">
        <v>230</v>
      </c>
      <c r="C116" s="32" t="s">
        <v>152</v>
      </c>
      <c r="D116" s="27">
        <v>0</v>
      </c>
      <c r="E116" s="32" t="s">
        <v>0</v>
      </c>
      <c r="F116" s="32" t="s">
        <v>14</v>
      </c>
      <c r="G116" s="32" t="s">
        <v>194</v>
      </c>
      <c r="H116" s="45"/>
      <c r="I116" s="32" t="s">
        <v>46</v>
      </c>
      <c r="J116" s="62">
        <v>27238671</v>
      </c>
      <c r="K116" s="7"/>
      <c r="L116" s="62"/>
      <c r="M116" s="5"/>
      <c r="N116" s="62">
        <v>27238671</v>
      </c>
      <c r="O116" s="7"/>
      <c r="P116" s="62">
        <v>0</v>
      </c>
      <c r="Q116" s="13"/>
      <c r="R116" s="62">
        <f t="shared" si="4"/>
        <v>0</v>
      </c>
      <c r="S116" s="7"/>
      <c r="T116" s="62">
        <f t="shared" si="5"/>
        <v>0</v>
      </c>
    </row>
    <row r="117" spans="1:20" s="9" customFormat="1" x14ac:dyDescent="0.2">
      <c r="A117" s="32"/>
      <c r="C117" s="32"/>
      <c r="D117" s="27"/>
      <c r="E117" s="32"/>
      <c r="F117" s="32"/>
      <c r="G117" s="32"/>
      <c r="H117" s="45"/>
      <c r="I117" s="32"/>
      <c r="J117" s="71">
        <f>SUM(J115:J116)</f>
        <v>57689258</v>
      </c>
      <c r="K117" s="7"/>
      <c r="L117" s="71">
        <f>SUM(L115:L116)</f>
        <v>0</v>
      </c>
      <c r="M117" s="5"/>
      <c r="N117" s="71">
        <f>SUM(N115:N116)</f>
        <v>54800165</v>
      </c>
      <c r="O117" s="7"/>
      <c r="P117" s="71">
        <f>SUM(P115:P116)</f>
        <v>0</v>
      </c>
      <c r="Q117" s="13"/>
      <c r="R117" s="71">
        <f>SUM(R115:R116)</f>
        <v>-2889093</v>
      </c>
      <c r="S117" s="7"/>
      <c r="T117" s="71">
        <f>SUM(T115:T116)</f>
        <v>0</v>
      </c>
    </row>
    <row r="118" spans="1:20" s="9" customFormat="1" x14ac:dyDescent="0.2">
      <c r="A118" s="32"/>
      <c r="C118" s="32"/>
      <c r="D118" s="27"/>
      <c r="E118" s="32"/>
      <c r="F118" s="32"/>
      <c r="G118" s="32"/>
      <c r="H118" s="45"/>
      <c r="I118" s="32"/>
      <c r="J118" s="7"/>
      <c r="K118" s="7"/>
      <c r="L118" s="7"/>
      <c r="M118" s="5"/>
      <c r="N118" s="7"/>
      <c r="O118" s="7"/>
      <c r="P118" s="7"/>
      <c r="Q118" s="13"/>
      <c r="R118" s="7"/>
      <c r="S118" s="7"/>
      <c r="T118" s="7"/>
    </row>
    <row r="119" spans="1:20" x14ac:dyDescent="0.2">
      <c r="A119" s="7" t="s">
        <v>84</v>
      </c>
      <c r="B119" s="7"/>
      <c r="C119" s="7" t="s">
        <v>141</v>
      </c>
      <c r="D119" s="55">
        <v>0</v>
      </c>
      <c r="E119" s="7" t="s">
        <v>1</v>
      </c>
      <c r="F119" s="7" t="s">
        <v>85</v>
      </c>
      <c r="G119" s="7" t="s">
        <v>77</v>
      </c>
      <c r="H119" s="46"/>
      <c r="I119" s="7" t="s">
        <v>78</v>
      </c>
      <c r="J119" s="62">
        <v>7202116</v>
      </c>
      <c r="L119" s="62"/>
      <c r="M119" s="7"/>
      <c r="N119" s="62">
        <v>7000206</v>
      </c>
      <c r="P119" s="62">
        <v>0</v>
      </c>
      <c r="R119" s="62">
        <f t="shared" si="4"/>
        <v>-201910</v>
      </c>
      <c r="S119" s="9"/>
      <c r="T119" s="62">
        <f t="shared" si="5"/>
        <v>0</v>
      </c>
    </row>
    <row r="120" spans="1:20" x14ac:dyDescent="0.2">
      <c r="A120" s="7"/>
      <c r="B120" s="7"/>
      <c r="C120" s="7"/>
      <c r="D120" s="55"/>
      <c r="E120" s="7"/>
      <c r="F120" s="7"/>
      <c r="G120" s="7"/>
      <c r="H120" s="46"/>
      <c r="I120" s="7"/>
      <c r="J120" s="71">
        <f>SUM(J119)</f>
        <v>7202116</v>
      </c>
      <c r="L120" s="71">
        <f>SUM(L119)</f>
        <v>0</v>
      </c>
      <c r="M120" s="7"/>
      <c r="N120" s="71">
        <f>SUM(N119)</f>
        <v>7000206</v>
      </c>
      <c r="P120" s="71">
        <f>SUM(P119)</f>
        <v>0</v>
      </c>
      <c r="R120" s="71">
        <f>SUM(R119)</f>
        <v>-201910</v>
      </c>
      <c r="S120" s="9"/>
      <c r="T120" s="71">
        <f>SUM(T119)</f>
        <v>0</v>
      </c>
    </row>
    <row r="121" spans="1:20" x14ac:dyDescent="0.2">
      <c r="A121" s="7"/>
      <c r="B121" s="7"/>
      <c r="C121" s="7"/>
      <c r="D121" s="55"/>
      <c r="E121" s="7"/>
      <c r="F121" s="7"/>
      <c r="G121" s="7"/>
      <c r="H121" s="46"/>
      <c r="I121" s="7"/>
      <c r="M121" s="7"/>
      <c r="R121" s="7"/>
      <c r="S121" s="9"/>
      <c r="T121" s="7"/>
    </row>
    <row r="122" spans="1:20" x14ac:dyDescent="0.2">
      <c r="A122" s="30" t="s">
        <v>132</v>
      </c>
      <c r="C122" s="30" t="s">
        <v>153</v>
      </c>
      <c r="D122" s="19">
        <v>0</v>
      </c>
      <c r="E122" s="30" t="s">
        <v>1</v>
      </c>
      <c r="F122" s="30" t="s">
        <v>23</v>
      </c>
      <c r="G122" s="30" t="s">
        <v>26</v>
      </c>
      <c r="H122" s="45"/>
      <c r="I122" s="30" t="s">
        <v>27</v>
      </c>
      <c r="J122" s="23">
        <v>3482826</v>
      </c>
      <c r="L122" s="23"/>
      <c r="N122" s="23">
        <v>3482826</v>
      </c>
      <c r="P122" s="23">
        <v>0</v>
      </c>
      <c r="R122" s="23">
        <f t="shared" si="4"/>
        <v>0</v>
      </c>
      <c r="T122" s="23">
        <f t="shared" si="5"/>
        <v>0</v>
      </c>
    </row>
    <row r="123" spans="1:20" x14ac:dyDescent="0.2">
      <c r="A123" s="30" t="s">
        <v>36</v>
      </c>
      <c r="C123" s="30" t="s">
        <v>159</v>
      </c>
      <c r="D123" s="19">
        <v>0</v>
      </c>
      <c r="E123" s="30" t="s">
        <v>1</v>
      </c>
      <c r="F123" s="30" t="s">
        <v>23</v>
      </c>
      <c r="G123" s="30" t="s">
        <v>26</v>
      </c>
      <c r="H123" s="45"/>
      <c r="I123" s="30" t="s">
        <v>27</v>
      </c>
      <c r="J123" s="23">
        <v>2171349</v>
      </c>
      <c r="L123" s="23"/>
      <c r="N123" s="23">
        <v>2382091</v>
      </c>
      <c r="P123" s="23">
        <v>0</v>
      </c>
      <c r="R123" s="23">
        <f t="shared" si="4"/>
        <v>210742</v>
      </c>
      <c r="T123" s="23">
        <f t="shared" si="5"/>
        <v>0</v>
      </c>
    </row>
    <row r="124" spans="1:20" x14ac:dyDescent="0.2">
      <c r="A124" s="30" t="s">
        <v>131</v>
      </c>
      <c r="C124" s="30" t="s">
        <v>153</v>
      </c>
      <c r="D124" s="19">
        <v>0</v>
      </c>
      <c r="E124" s="30" t="s">
        <v>1</v>
      </c>
      <c r="F124" s="30" t="s">
        <v>23</v>
      </c>
      <c r="G124" s="30" t="s">
        <v>26</v>
      </c>
      <c r="H124" s="45"/>
      <c r="I124" s="30" t="s">
        <v>27</v>
      </c>
      <c r="J124" s="23">
        <v>4546992</v>
      </c>
      <c r="K124" s="23"/>
      <c r="L124" s="23"/>
      <c r="M124" s="19"/>
      <c r="N124" s="23">
        <v>4624060</v>
      </c>
      <c r="O124" s="23"/>
      <c r="P124" s="23">
        <v>0</v>
      </c>
      <c r="R124" s="23">
        <f t="shared" si="4"/>
        <v>77068</v>
      </c>
      <c r="T124" s="23">
        <f t="shared" si="5"/>
        <v>0</v>
      </c>
    </row>
    <row r="125" spans="1:20" s="9" customFormat="1" x14ac:dyDescent="0.2">
      <c r="A125" s="38" t="s">
        <v>25</v>
      </c>
      <c r="C125" s="30" t="s">
        <v>153</v>
      </c>
      <c r="D125" s="27">
        <v>0</v>
      </c>
      <c r="E125" s="5" t="s">
        <v>1</v>
      </c>
      <c r="F125" s="5" t="s">
        <v>37</v>
      </c>
      <c r="G125" s="5" t="s">
        <v>26</v>
      </c>
      <c r="H125" s="43"/>
      <c r="I125" s="5" t="s">
        <v>27</v>
      </c>
      <c r="J125" s="7">
        <v>1359897</v>
      </c>
      <c r="K125" s="7"/>
      <c r="L125" s="7"/>
      <c r="M125" s="5"/>
      <c r="N125" s="7">
        <v>2043460</v>
      </c>
      <c r="O125" s="7"/>
      <c r="P125" s="7">
        <v>0</v>
      </c>
      <c r="Q125" s="13"/>
      <c r="R125" s="7">
        <f t="shared" si="4"/>
        <v>683563</v>
      </c>
      <c r="S125" s="13"/>
      <c r="T125" s="7">
        <f t="shared" si="5"/>
        <v>0</v>
      </c>
    </row>
    <row r="126" spans="1:20" x14ac:dyDescent="0.2">
      <c r="A126" s="30" t="s">
        <v>25</v>
      </c>
      <c r="C126" s="30" t="s">
        <v>159</v>
      </c>
      <c r="D126" s="19">
        <v>0</v>
      </c>
      <c r="E126" s="30" t="s">
        <v>1</v>
      </c>
      <c r="F126" s="30" t="s">
        <v>23</v>
      </c>
      <c r="G126" s="30" t="s">
        <v>26</v>
      </c>
      <c r="H126" s="45"/>
      <c r="I126" s="30" t="s">
        <v>27</v>
      </c>
      <c r="J126" s="23">
        <v>921172</v>
      </c>
      <c r="L126" s="23"/>
      <c r="N126" s="23">
        <v>881999</v>
      </c>
      <c r="P126" s="23">
        <v>0</v>
      </c>
      <c r="Q126" s="9"/>
      <c r="R126" s="23">
        <f t="shared" si="4"/>
        <v>-39173</v>
      </c>
      <c r="S126" s="9"/>
      <c r="T126" s="23">
        <f t="shared" si="5"/>
        <v>0</v>
      </c>
    </row>
    <row r="127" spans="1:20" x14ac:dyDescent="0.2">
      <c r="A127" s="30" t="s">
        <v>31</v>
      </c>
      <c r="C127" s="30" t="s">
        <v>156</v>
      </c>
      <c r="D127" s="19">
        <v>0</v>
      </c>
      <c r="E127" s="30" t="s">
        <v>1</v>
      </c>
      <c r="F127" s="30" t="s">
        <v>23</v>
      </c>
      <c r="G127" s="30" t="s">
        <v>26</v>
      </c>
      <c r="H127" s="45"/>
      <c r="I127" s="30" t="s">
        <v>27</v>
      </c>
      <c r="J127" s="23"/>
      <c r="L127" s="23"/>
      <c r="N127" s="23">
        <v>6784610.4100000001</v>
      </c>
      <c r="P127" s="23">
        <v>0</v>
      </c>
      <c r="Q127" s="9"/>
      <c r="R127" s="23">
        <f t="shared" ref="R127:R166" si="6">N127-J127</f>
        <v>6784610.4100000001</v>
      </c>
      <c r="S127" s="9"/>
      <c r="T127" s="23">
        <f t="shared" ref="T127:T166" si="7">P127-L127</f>
        <v>0</v>
      </c>
    </row>
    <row r="128" spans="1:20" x14ac:dyDescent="0.2">
      <c r="A128" s="30" t="s">
        <v>31</v>
      </c>
      <c r="C128" s="30" t="s">
        <v>153</v>
      </c>
      <c r="D128" s="19">
        <v>0</v>
      </c>
      <c r="E128" s="30" t="s">
        <v>1</v>
      </c>
      <c r="F128" s="30" t="s">
        <v>23</v>
      </c>
      <c r="G128" s="30" t="s">
        <v>26</v>
      </c>
      <c r="H128" s="45"/>
      <c r="I128" s="30" t="s">
        <v>27</v>
      </c>
      <c r="J128" s="23">
        <v>3924954</v>
      </c>
      <c r="K128" s="23"/>
      <c r="L128" s="23"/>
      <c r="M128" s="19"/>
      <c r="N128" s="23">
        <v>6604932</v>
      </c>
      <c r="O128" s="23"/>
      <c r="P128" s="23">
        <v>0</v>
      </c>
      <c r="Q128" s="9"/>
      <c r="R128" s="23">
        <f t="shared" si="6"/>
        <v>2679978</v>
      </c>
      <c r="S128" s="9"/>
      <c r="T128" s="23">
        <f t="shared" si="7"/>
        <v>0</v>
      </c>
    </row>
    <row r="129" spans="1:20" s="9" customFormat="1" x14ac:dyDescent="0.2">
      <c r="A129" s="30" t="s">
        <v>30</v>
      </c>
      <c r="C129" s="30" t="s">
        <v>153</v>
      </c>
      <c r="D129" s="19">
        <v>0</v>
      </c>
      <c r="E129" s="30" t="s">
        <v>1</v>
      </c>
      <c r="F129" s="30" t="s">
        <v>23</v>
      </c>
      <c r="G129" s="30" t="s">
        <v>26</v>
      </c>
      <c r="H129" s="45"/>
      <c r="I129" s="30" t="s">
        <v>27</v>
      </c>
      <c r="J129" s="23">
        <v>3722693</v>
      </c>
      <c r="K129" s="23"/>
      <c r="L129" s="23"/>
      <c r="M129" s="19"/>
      <c r="N129" s="23">
        <v>3722693</v>
      </c>
      <c r="O129" s="23"/>
      <c r="P129" s="23">
        <v>0</v>
      </c>
      <c r="R129" s="23">
        <f t="shared" si="6"/>
        <v>0</v>
      </c>
      <c r="T129" s="23">
        <f t="shared" si="7"/>
        <v>0</v>
      </c>
    </row>
    <row r="130" spans="1:20" s="9" customFormat="1" x14ac:dyDescent="0.2">
      <c r="A130" s="30" t="s">
        <v>29</v>
      </c>
      <c r="C130" s="30" t="s">
        <v>159</v>
      </c>
      <c r="D130" s="19">
        <v>0</v>
      </c>
      <c r="E130" s="30" t="s">
        <v>1</v>
      </c>
      <c r="F130" s="30" t="s">
        <v>23</v>
      </c>
      <c r="G130" s="30" t="s">
        <v>26</v>
      </c>
      <c r="H130" s="45"/>
      <c r="I130" s="30" t="s">
        <v>27</v>
      </c>
      <c r="J130" s="62">
        <v>2111934</v>
      </c>
      <c r="K130" s="7"/>
      <c r="L130" s="62"/>
      <c r="M130" s="5"/>
      <c r="N130" s="62">
        <v>919927</v>
      </c>
      <c r="O130" s="7"/>
      <c r="P130" s="62">
        <v>0</v>
      </c>
      <c r="R130" s="62">
        <f t="shared" si="6"/>
        <v>-1192007</v>
      </c>
      <c r="T130" s="62">
        <f t="shared" si="7"/>
        <v>0</v>
      </c>
    </row>
    <row r="131" spans="1:20" s="9" customFormat="1" x14ac:dyDescent="0.2">
      <c r="A131" s="30"/>
      <c r="C131" s="30"/>
      <c r="D131" s="19"/>
      <c r="E131" s="30"/>
      <c r="F131" s="30"/>
      <c r="G131" s="30"/>
      <c r="H131" s="45"/>
      <c r="I131" s="30"/>
      <c r="J131" s="71">
        <f>SUM(J122:J130)</f>
        <v>22241817</v>
      </c>
      <c r="K131" s="7"/>
      <c r="L131" s="71">
        <f>SUM(L122:L130)</f>
        <v>0</v>
      </c>
      <c r="M131" s="5"/>
      <c r="N131" s="71">
        <f>SUM(N122:N130)</f>
        <v>31446598.41</v>
      </c>
      <c r="O131" s="7"/>
      <c r="P131" s="71">
        <f>SUM(P122:P130)</f>
        <v>0</v>
      </c>
      <c r="R131" s="71">
        <f>SUM(R122:R130)</f>
        <v>9204781.4100000001</v>
      </c>
      <c r="T131" s="71">
        <f>SUM(T122:T130)</f>
        <v>0</v>
      </c>
    </row>
    <row r="132" spans="1:20" s="9" customFormat="1" x14ac:dyDescent="0.2">
      <c r="A132" s="30"/>
      <c r="C132" s="30"/>
      <c r="D132" s="19"/>
      <c r="E132" s="30"/>
      <c r="F132" s="30"/>
      <c r="G132" s="30"/>
      <c r="H132" s="45"/>
      <c r="I132" s="30"/>
      <c r="J132" s="7"/>
      <c r="K132" s="7"/>
      <c r="L132" s="7"/>
      <c r="M132" s="5"/>
      <c r="N132" s="7"/>
      <c r="O132" s="7"/>
      <c r="P132" s="7"/>
      <c r="R132" s="7"/>
      <c r="T132" s="7"/>
    </row>
    <row r="133" spans="1:20" x14ac:dyDescent="0.2">
      <c r="A133" s="32" t="s">
        <v>9</v>
      </c>
      <c r="B133" s="32"/>
      <c r="C133" s="32" t="s">
        <v>150</v>
      </c>
      <c r="D133" s="27">
        <v>0</v>
      </c>
      <c r="E133" s="32" t="s">
        <v>0</v>
      </c>
      <c r="F133" s="32" t="s">
        <v>7</v>
      </c>
      <c r="G133" s="32" t="s">
        <v>10</v>
      </c>
      <c r="H133" s="45"/>
      <c r="I133" s="32" t="s">
        <v>118</v>
      </c>
      <c r="J133" s="62">
        <v>23912213</v>
      </c>
      <c r="K133" s="20"/>
      <c r="L133" s="62"/>
      <c r="M133" s="20"/>
      <c r="N133" s="62">
        <v>24479586</v>
      </c>
      <c r="O133" s="20"/>
      <c r="P133" s="62">
        <v>0</v>
      </c>
      <c r="R133" s="62">
        <f t="shared" si="6"/>
        <v>567373</v>
      </c>
      <c r="S133" s="7"/>
      <c r="T133" s="62">
        <f t="shared" si="7"/>
        <v>0</v>
      </c>
    </row>
    <row r="134" spans="1:20" x14ac:dyDescent="0.2">
      <c r="A134" s="32"/>
      <c r="B134" s="32"/>
      <c r="C134" s="32"/>
      <c r="D134" s="27"/>
      <c r="E134" s="32"/>
      <c r="F134" s="32"/>
      <c r="G134" s="32"/>
      <c r="H134" s="45"/>
      <c r="I134" s="32"/>
      <c r="J134" s="71">
        <f>SUM(J133)</f>
        <v>23912213</v>
      </c>
      <c r="K134" s="20"/>
      <c r="L134" s="71">
        <f>SUM(L133)</f>
        <v>0</v>
      </c>
      <c r="M134" s="20"/>
      <c r="N134" s="71">
        <f>SUM(N133)</f>
        <v>24479586</v>
      </c>
      <c r="O134" s="20"/>
      <c r="P134" s="71">
        <f>SUM(P133)</f>
        <v>0</v>
      </c>
      <c r="R134" s="71">
        <f>SUM(R133)</f>
        <v>567373</v>
      </c>
      <c r="S134" s="7"/>
      <c r="T134" s="71">
        <f>SUM(T133)</f>
        <v>0</v>
      </c>
    </row>
    <row r="135" spans="1:20" x14ac:dyDescent="0.2">
      <c r="A135" s="32"/>
      <c r="B135" s="32"/>
      <c r="C135" s="32"/>
      <c r="D135" s="27"/>
      <c r="E135" s="32"/>
      <c r="F135" s="32"/>
      <c r="G135" s="32"/>
      <c r="H135" s="45"/>
      <c r="I135" s="32"/>
      <c r="K135" s="20"/>
      <c r="M135" s="20"/>
      <c r="O135" s="20"/>
      <c r="R135" s="7"/>
      <c r="S135" s="7"/>
      <c r="T135" s="7"/>
    </row>
    <row r="136" spans="1:20" s="9" customFormat="1" x14ac:dyDescent="0.2">
      <c r="A136" s="5" t="s">
        <v>80</v>
      </c>
      <c r="B136" s="5"/>
      <c r="C136" s="5" t="s">
        <v>141</v>
      </c>
      <c r="D136" s="27">
        <v>0</v>
      </c>
      <c r="E136" s="5" t="s">
        <v>0</v>
      </c>
      <c r="F136" s="5" t="s">
        <v>79</v>
      </c>
      <c r="G136" s="5" t="s">
        <v>81</v>
      </c>
      <c r="H136" s="45"/>
      <c r="I136" s="5" t="s">
        <v>33</v>
      </c>
      <c r="J136" s="7">
        <v>378248101</v>
      </c>
      <c r="K136" s="7"/>
      <c r="L136" s="7"/>
      <c r="M136" s="5"/>
      <c r="N136" s="7">
        <v>351580739</v>
      </c>
      <c r="O136" s="7"/>
      <c r="P136" s="7">
        <v>0</v>
      </c>
      <c r="Q136" s="13"/>
      <c r="R136" s="7">
        <f t="shared" si="6"/>
        <v>-26667362</v>
      </c>
      <c r="S136" s="13"/>
      <c r="T136" s="7">
        <f t="shared" si="7"/>
        <v>0</v>
      </c>
    </row>
    <row r="137" spans="1:20" x14ac:dyDescent="0.2">
      <c r="A137" s="32" t="s">
        <v>233</v>
      </c>
      <c r="C137" s="7" t="s">
        <v>141</v>
      </c>
      <c r="D137" s="27">
        <v>0</v>
      </c>
      <c r="E137" s="32" t="s">
        <v>0</v>
      </c>
      <c r="F137" s="32" t="s">
        <v>79</v>
      </c>
      <c r="G137" s="32">
        <v>0</v>
      </c>
      <c r="H137" s="45"/>
      <c r="I137" s="32" t="s">
        <v>33</v>
      </c>
      <c r="J137" s="62">
        <v>616000</v>
      </c>
      <c r="L137" s="62"/>
      <c r="N137" s="62">
        <v>616000</v>
      </c>
      <c r="P137" s="62">
        <v>0</v>
      </c>
      <c r="R137" s="62">
        <f t="shared" si="6"/>
        <v>0</v>
      </c>
      <c r="S137" s="9"/>
      <c r="T137" s="62">
        <f t="shared" si="7"/>
        <v>0</v>
      </c>
    </row>
    <row r="138" spans="1:20" x14ac:dyDescent="0.2">
      <c r="A138" s="32"/>
      <c r="C138" s="7"/>
      <c r="D138" s="27"/>
      <c r="E138" s="32"/>
      <c r="F138" s="32"/>
      <c r="G138" s="32"/>
      <c r="H138" s="45"/>
      <c r="I138" s="32"/>
      <c r="J138" s="71">
        <f>SUM(J136:J137)</f>
        <v>378864101</v>
      </c>
      <c r="L138" s="71">
        <f>SUM(L136:L137)</f>
        <v>0</v>
      </c>
      <c r="N138" s="71">
        <f>SUM(N136:N137)</f>
        <v>352196739</v>
      </c>
      <c r="P138" s="71">
        <f>SUM(P136:P137)</f>
        <v>0</v>
      </c>
      <c r="R138" s="71">
        <f>SUM(R136:R137)</f>
        <v>-26667362</v>
      </c>
      <c r="S138" s="9"/>
      <c r="T138" s="71">
        <f>SUM(T136:T137)</f>
        <v>0</v>
      </c>
    </row>
    <row r="139" spans="1:20" x14ac:dyDescent="0.2">
      <c r="A139" s="32"/>
      <c r="C139" s="7"/>
      <c r="D139" s="27"/>
      <c r="E139" s="32"/>
      <c r="F139" s="32"/>
      <c r="G139" s="32"/>
      <c r="H139" s="45"/>
      <c r="I139" s="32"/>
      <c r="R139" s="7"/>
      <c r="S139" s="9"/>
      <c r="T139" s="7"/>
    </row>
    <row r="140" spans="1:20" s="9" customFormat="1" x14ac:dyDescent="0.2">
      <c r="A140" s="5" t="s">
        <v>136</v>
      </c>
      <c r="B140" s="5"/>
      <c r="C140" s="5" t="s">
        <v>144</v>
      </c>
      <c r="D140" s="27" t="s">
        <v>99</v>
      </c>
      <c r="E140" s="5" t="s">
        <v>0</v>
      </c>
      <c r="F140" s="5" t="s">
        <v>170</v>
      </c>
      <c r="G140" s="5" t="s">
        <v>52</v>
      </c>
      <c r="H140" s="45">
        <v>1</v>
      </c>
      <c r="I140" s="5" t="s">
        <v>90</v>
      </c>
      <c r="J140" s="7">
        <v>0</v>
      </c>
      <c r="K140" s="23"/>
      <c r="L140" s="7">
        <v>8875341</v>
      </c>
      <c r="M140" s="19"/>
      <c r="N140" s="7">
        <v>0</v>
      </c>
      <c r="O140" s="23"/>
      <c r="P140" s="7">
        <v>14158243</v>
      </c>
      <c r="R140" s="7">
        <f t="shared" si="6"/>
        <v>0</v>
      </c>
      <c r="T140" s="7">
        <f t="shared" si="7"/>
        <v>5282902</v>
      </c>
    </row>
    <row r="141" spans="1:20" x14ac:dyDescent="0.2">
      <c r="A141" s="5" t="s">
        <v>138</v>
      </c>
      <c r="B141" s="5"/>
      <c r="C141" s="5" t="s">
        <v>144</v>
      </c>
      <c r="D141" s="27" t="s">
        <v>99</v>
      </c>
      <c r="E141" s="5" t="s">
        <v>0</v>
      </c>
      <c r="F141" s="5" t="s">
        <v>170</v>
      </c>
      <c r="G141" s="5" t="s">
        <v>52</v>
      </c>
      <c r="H141" s="45">
        <v>1</v>
      </c>
      <c r="I141" s="5" t="s">
        <v>90</v>
      </c>
      <c r="J141" s="7">
        <v>0</v>
      </c>
      <c r="K141" s="36"/>
      <c r="L141" s="7">
        <f>4879440+660960</f>
        <v>5540400</v>
      </c>
      <c r="M141" s="21"/>
      <c r="N141" s="7">
        <v>0</v>
      </c>
      <c r="O141" s="36"/>
      <c r="P141" s="7">
        <v>4879440</v>
      </c>
      <c r="Q141" s="9"/>
      <c r="R141" s="7">
        <f t="shared" si="6"/>
        <v>0</v>
      </c>
      <c r="S141" s="9"/>
      <c r="T141" s="7">
        <f t="shared" si="7"/>
        <v>-660960</v>
      </c>
    </row>
    <row r="142" spans="1:20" x14ac:dyDescent="0.2">
      <c r="A142" s="32" t="s">
        <v>180</v>
      </c>
      <c r="C142" s="32" t="s">
        <v>313</v>
      </c>
      <c r="D142" s="27" t="s">
        <v>87</v>
      </c>
      <c r="E142" s="32" t="s">
        <v>0</v>
      </c>
      <c r="F142" s="32" t="s">
        <v>170</v>
      </c>
      <c r="G142" s="32" t="s">
        <v>52</v>
      </c>
      <c r="H142" s="45">
        <v>0.5</v>
      </c>
      <c r="I142" s="32" t="s">
        <v>90</v>
      </c>
      <c r="J142" s="7">
        <v>0</v>
      </c>
      <c r="L142" s="7">
        <v>9750375</v>
      </c>
      <c r="M142" s="7"/>
      <c r="N142" s="7">
        <v>0</v>
      </c>
      <c r="P142" s="7">
        <v>9750375</v>
      </c>
      <c r="R142" s="7">
        <f t="shared" si="6"/>
        <v>0</v>
      </c>
      <c r="T142" s="7">
        <f t="shared" si="7"/>
        <v>0</v>
      </c>
    </row>
    <row r="143" spans="1:20" x14ac:dyDescent="0.2">
      <c r="A143" s="5" t="s">
        <v>180</v>
      </c>
      <c r="B143" s="5"/>
      <c r="C143" s="5" t="s">
        <v>144</v>
      </c>
      <c r="D143" s="27" t="s">
        <v>99</v>
      </c>
      <c r="E143" s="5" t="s">
        <v>0</v>
      </c>
      <c r="F143" s="5" t="s">
        <v>170</v>
      </c>
      <c r="G143" s="5" t="s">
        <v>52</v>
      </c>
      <c r="H143" s="45">
        <v>1</v>
      </c>
      <c r="I143" s="5" t="s">
        <v>90</v>
      </c>
      <c r="J143" s="7">
        <v>0</v>
      </c>
      <c r="K143" s="23"/>
      <c r="L143" s="7">
        <v>6500250</v>
      </c>
      <c r="M143" s="19"/>
      <c r="N143" s="7">
        <v>0</v>
      </c>
      <c r="O143" s="23"/>
      <c r="P143" s="7">
        <v>6500250</v>
      </c>
      <c r="R143" s="7">
        <f t="shared" si="6"/>
        <v>0</v>
      </c>
      <c r="T143" s="7">
        <f t="shared" si="7"/>
        <v>0</v>
      </c>
    </row>
    <row r="144" spans="1:20" x14ac:dyDescent="0.2">
      <c r="A144" s="32" t="s">
        <v>50</v>
      </c>
      <c r="B144" s="32"/>
      <c r="C144" s="32" t="s">
        <v>148</v>
      </c>
      <c r="D144" s="27">
        <v>0</v>
      </c>
      <c r="E144" s="32" t="s">
        <v>0</v>
      </c>
      <c r="F144" s="32" t="s">
        <v>51</v>
      </c>
      <c r="G144" s="32" t="s">
        <v>52</v>
      </c>
      <c r="H144" s="45">
        <v>1</v>
      </c>
      <c r="I144" s="32" t="s">
        <v>90</v>
      </c>
      <c r="J144" s="7">
        <v>17000000</v>
      </c>
      <c r="L144" s="7">
        <v>0</v>
      </c>
      <c r="N144" s="7">
        <v>17000000</v>
      </c>
      <c r="P144" s="7">
        <v>0</v>
      </c>
      <c r="R144" s="7">
        <f t="shared" si="6"/>
        <v>0</v>
      </c>
      <c r="T144" s="7">
        <f t="shared" si="7"/>
        <v>0</v>
      </c>
    </row>
    <row r="145" spans="1:20" s="9" customFormat="1" x14ac:dyDescent="0.2">
      <c r="A145" s="5" t="s">
        <v>106</v>
      </c>
      <c r="B145" s="5"/>
      <c r="C145" s="5" t="s">
        <v>144</v>
      </c>
      <c r="D145" s="27" t="s">
        <v>99</v>
      </c>
      <c r="E145" s="5" t="s">
        <v>0</v>
      </c>
      <c r="F145" s="5" t="s">
        <v>51</v>
      </c>
      <c r="G145" s="5" t="s">
        <v>52</v>
      </c>
      <c r="H145" s="45">
        <v>1</v>
      </c>
      <c r="I145" s="5" t="s">
        <v>90</v>
      </c>
      <c r="J145" s="7">
        <v>0</v>
      </c>
      <c r="K145" s="24"/>
      <c r="L145" s="7">
        <v>9850463</v>
      </c>
      <c r="M145" s="22"/>
      <c r="N145" s="7">
        <v>0</v>
      </c>
      <c r="O145" s="24"/>
      <c r="P145" s="7">
        <v>9850463</v>
      </c>
      <c r="Q145" s="13"/>
      <c r="R145" s="7">
        <f t="shared" si="6"/>
        <v>0</v>
      </c>
      <c r="S145" s="13"/>
      <c r="T145" s="7">
        <f t="shared" si="7"/>
        <v>0</v>
      </c>
    </row>
    <row r="146" spans="1:20" x14ac:dyDescent="0.2">
      <c r="A146" s="20" t="s">
        <v>105</v>
      </c>
      <c r="B146" s="20"/>
      <c r="C146" s="20" t="s">
        <v>144</v>
      </c>
      <c r="D146" s="56" t="s">
        <v>99</v>
      </c>
      <c r="E146" s="20" t="s">
        <v>0</v>
      </c>
      <c r="F146" s="20" t="s">
        <v>170</v>
      </c>
      <c r="G146" s="20" t="s">
        <v>52</v>
      </c>
      <c r="H146" s="46">
        <v>1</v>
      </c>
      <c r="I146" s="20" t="s">
        <v>90</v>
      </c>
      <c r="J146" s="20">
        <v>0</v>
      </c>
      <c r="L146" s="20">
        <v>15500000</v>
      </c>
      <c r="M146" s="7"/>
      <c r="N146" s="20">
        <v>0</v>
      </c>
      <c r="P146" s="20">
        <v>15500000</v>
      </c>
      <c r="Q146" s="9"/>
      <c r="R146" s="20">
        <f t="shared" si="6"/>
        <v>0</v>
      </c>
      <c r="S146" s="9"/>
      <c r="T146" s="20">
        <f t="shared" si="7"/>
        <v>0</v>
      </c>
    </row>
    <row r="147" spans="1:20" x14ac:dyDescent="0.2">
      <c r="A147" s="5" t="s">
        <v>104</v>
      </c>
      <c r="B147" s="5"/>
      <c r="C147" s="5" t="s">
        <v>147</v>
      </c>
      <c r="D147" s="27"/>
      <c r="E147" s="5" t="s">
        <v>0</v>
      </c>
      <c r="F147" s="5" t="s">
        <v>51</v>
      </c>
      <c r="G147" s="5" t="s">
        <v>52</v>
      </c>
      <c r="H147" s="45">
        <v>1</v>
      </c>
      <c r="I147" s="5" t="s">
        <v>90</v>
      </c>
      <c r="J147" s="7">
        <v>4998400</v>
      </c>
      <c r="K147" s="23"/>
      <c r="L147" s="7">
        <v>0</v>
      </c>
      <c r="M147" s="19"/>
      <c r="N147" s="7">
        <v>4998400</v>
      </c>
      <c r="O147" s="23"/>
      <c r="P147" s="7">
        <v>0</v>
      </c>
      <c r="R147" s="7">
        <f t="shared" si="6"/>
        <v>0</v>
      </c>
      <c r="T147" s="7">
        <f t="shared" si="7"/>
        <v>0</v>
      </c>
    </row>
    <row r="148" spans="1:20" x14ac:dyDescent="0.2">
      <c r="A148" s="7" t="s">
        <v>104</v>
      </c>
      <c r="B148" s="7"/>
      <c r="C148" s="7" t="s">
        <v>144</v>
      </c>
      <c r="D148" s="55" t="s">
        <v>99</v>
      </c>
      <c r="E148" s="7" t="s">
        <v>0</v>
      </c>
      <c r="F148" s="7" t="s">
        <v>51</v>
      </c>
      <c r="G148" s="7" t="s">
        <v>52</v>
      </c>
      <c r="H148" s="46">
        <v>1</v>
      </c>
      <c r="I148" s="7" t="s">
        <v>90</v>
      </c>
      <c r="J148" s="7">
        <v>0</v>
      </c>
      <c r="K148" s="36"/>
      <c r="L148" s="7">
        <v>15107669</v>
      </c>
      <c r="M148" s="36"/>
      <c r="N148" s="7">
        <v>0</v>
      </c>
      <c r="O148" s="36"/>
      <c r="P148" s="7">
        <v>15107669</v>
      </c>
      <c r="R148" s="7">
        <f t="shared" si="6"/>
        <v>0</v>
      </c>
      <c r="T148" s="7">
        <f t="shared" si="7"/>
        <v>0</v>
      </c>
    </row>
    <row r="149" spans="1:20" s="9" customFormat="1" x14ac:dyDescent="0.2">
      <c r="A149" s="32" t="s">
        <v>71</v>
      </c>
      <c r="B149" s="32"/>
      <c r="C149" s="32" t="s">
        <v>148</v>
      </c>
      <c r="D149" s="27">
        <v>0</v>
      </c>
      <c r="E149" s="32" t="s">
        <v>0</v>
      </c>
      <c r="F149" s="32" t="s">
        <v>170</v>
      </c>
      <c r="G149" s="32" t="s">
        <v>52</v>
      </c>
      <c r="H149" s="45">
        <v>1</v>
      </c>
      <c r="I149" s="32" t="s">
        <v>90</v>
      </c>
      <c r="J149" s="7">
        <v>53123</v>
      </c>
      <c r="K149" s="7"/>
      <c r="L149" s="7">
        <v>0</v>
      </c>
      <c r="M149" s="7"/>
      <c r="N149" s="7">
        <v>53123</v>
      </c>
      <c r="O149" s="7"/>
      <c r="P149" s="7">
        <v>0</v>
      </c>
      <c r="Q149" s="13"/>
      <c r="R149" s="7">
        <f t="shared" si="6"/>
        <v>0</v>
      </c>
      <c r="S149" s="13"/>
      <c r="T149" s="7">
        <f t="shared" si="7"/>
        <v>0</v>
      </c>
    </row>
    <row r="150" spans="1:20" s="9" customFormat="1" x14ac:dyDescent="0.2">
      <c r="A150" s="7" t="s">
        <v>109</v>
      </c>
      <c r="B150" s="7"/>
      <c r="C150" s="7" t="s">
        <v>144</v>
      </c>
      <c r="D150" s="55" t="s">
        <v>99</v>
      </c>
      <c r="E150" s="7" t="s">
        <v>0</v>
      </c>
      <c r="F150" s="7" t="s">
        <v>170</v>
      </c>
      <c r="G150" s="7" t="s">
        <v>52</v>
      </c>
      <c r="H150" s="46">
        <v>1</v>
      </c>
      <c r="I150" s="7" t="s">
        <v>90</v>
      </c>
      <c r="J150" s="7">
        <v>0</v>
      </c>
      <c r="K150" s="23"/>
      <c r="L150" s="7">
        <f>4054645+1477336</f>
        <v>5531981</v>
      </c>
      <c r="M150" s="23"/>
      <c r="N150" s="7">
        <v>0</v>
      </c>
      <c r="O150" s="23"/>
      <c r="P150" s="7">
        <v>4054645</v>
      </c>
      <c r="R150" s="7">
        <f t="shared" si="6"/>
        <v>0</v>
      </c>
      <c r="T150" s="7">
        <f t="shared" si="7"/>
        <v>-1477336</v>
      </c>
    </row>
    <row r="151" spans="1:20" s="9" customFormat="1" x14ac:dyDescent="0.2">
      <c r="A151" s="30" t="s">
        <v>111</v>
      </c>
      <c r="C151" s="30" t="s">
        <v>144</v>
      </c>
      <c r="D151" s="19" t="s">
        <v>99</v>
      </c>
      <c r="E151" s="30" t="s">
        <v>0</v>
      </c>
      <c r="F151" s="30" t="s">
        <v>170</v>
      </c>
      <c r="G151" s="30" t="s">
        <v>52</v>
      </c>
      <c r="H151" s="45">
        <v>1</v>
      </c>
      <c r="I151" s="30" t="s">
        <v>90</v>
      </c>
      <c r="J151" s="36">
        <v>0</v>
      </c>
      <c r="K151" s="7"/>
      <c r="L151" s="36">
        <v>4600000</v>
      </c>
      <c r="M151" s="5"/>
      <c r="N151" s="36">
        <v>0</v>
      </c>
      <c r="O151" s="7"/>
      <c r="P151" s="36">
        <v>4600000</v>
      </c>
      <c r="R151" s="36">
        <f t="shared" si="6"/>
        <v>0</v>
      </c>
      <c r="T151" s="36">
        <f t="shared" si="7"/>
        <v>0</v>
      </c>
    </row>
    <row r="152" spans="1:20" s="9" customFormat="1" x14ac:dyDescent="0.2">
      <c r="A152" s="33" t="s">
        <v>108</v>
      </c>
      <c r="B152" s="33"/>
      <c r="C152" s="33" t="s">
        <v>144</v>
      </c>
      <c r="D152" s="56" t="s">
        <v>99</v>
      </c>
      <c r="E152" s="33" t="s">
        <v>0</v>
      </c>
      <c r="F152" s="33" t="s">
        <v>51</v>
      </c>
      <c r="G152" s="33" t="s">
        <v>52</v>
      </c>
      <c r="H152" s="46">
        <v>1</v>
      </c>
      <c r="I152" s="33" t="s">
        <v>90</v>
      </c>
      <c r="J152" s="20">
        <v>0</v>
      </c>
      <c r="K152" s="7"/>
      <c r="L152" s="20">
        <v>6060606</v>
      </c>
      <c r="M152" s="7"/>
      <c r="N152" s="20">
        <v>0</v>
      </c>
      <c r="O152" s="7"/>
      <c r="P152" s="20">
        <v>6060606</v>
      </c>
      <c r="Q152" s="13"/>
      <c r="R152" s="20">
        <f t="shared" si="6"/>
        <v>0</v>
      </c>
      <c r="S152" s="13"/>
      <c r="T152" s="20">
        <f t="shared" si="7"/>
        <v>0</v>
      </c>
    </row>
    <row r="153" spans="1:20" s="9" customFormat="1" x14ac:dyDescent="0.2">
      <c r="A153" s="30" t="s">
        <v>123</v>
      </c>
      <c r="C153" s="30" t="s">
        <v>148</v>
      </c>
      <c r="D153" s="19">
        <v>0</v>
      </c>
      <c r="E153" s="30" t="s">
        <v>0</v>
      </c>
      <c r="F153" s="30" t="s">
        <v>170</v>
      </c>
      <c r="G153" s="30" t="s">
        <v>52</v>
      </c>
      <c r="H153" s="45">
        <v>1</v>
      </c>
      <c r="I153" s="30" t="s">
        <v>90</v>
      </c>
      <c r="J153" s="36">
        <v>2500000</v>
      </c>
      <c r="K153" s="7"/>
      <c r="L153" s="36">
        <v>0</v>
      </c>
      <c r="M153" s="5"/>
      <c r="N153" s="36">
        <v>2500000</v>
      </c>
      <c r="O153" s="7"/>
      <c r="P153" s="36">
        <v>0</v>
      </c>
      <c r="R153" s="36">
        <f t="shared" si="6"/>
        <v>0</v>
      </c>
      <c r="T153" s="36">
        <f t="shared" si="7"/>
        <v>0</v>
      </c>
    </row>
    <row r="154" spans="1:20" s="9" customFormat="1" x14ac:dyDescent="0.2">
      <c r="A154" s="7" t="s">
        <v>181</v>
      </c>
      <c r="B154" s="7"/>
      <c r="C154" s="7" t="s">
        <v>147</v>
      </c>
      <c r="D154" s="55" t="s">
        <v>96</v>
      </c>
      <c r="E154" s="7" t="s">
        <v>0</v>
      </c>
      <c r="F154" s="7" t="s">
        <v>170</v>
      </c>
      <c r="G154" s="7" t="s">
        <v>52</v>
      </c>
      <c r="H154" s="46">
        <v>1</v>
      </c>
      <c r="I154" s="7" t="s">
        <v>90</v>
      </c>
      <c r="J154" s="7">
        <v>2250000</v>
      </c>
      <c r="K154" s="23"/>
      <c r="L154" s="7">
        <v>0</v>
      </c>
      <c r="M154" s="23"/>
      <c r="N154" s="7">
        <v>2250000</v>
      </c>
      <c r="O154" s="23"/>
      <c r="P154" s="7">
        <v>0</v>
      </c>
      <c r="Q154" s="13"/>
      <c r="R154" s="7">
        <f t="shared" si="6"/>
        <v>0</v>
      </c>
      <c r="S154" s="13"/>
      <c r="T154" s="7">
        <f t="shared" si="7"/>
        <v>0</v>
      </c>
    </row>
    <row r="155" spans="1:20" s="9" customFormat="1" x14ac:dyDescent="0.2">
      <c r="A155" s="5" t="s">
        <v>107</v>
      </c>
      <c r="B155" s="5"/>
      <c r="C155" s="5" t="s">
        <v>144</v>
      </c>
      <c r="D155" s="27" t="s">
        <v>99</v>
      </c>
      <c r="E155" s="5" t="s">
        <v>0</v>
      </c>
      <c r="F155" s="5" t="s">
        <v>170</v>
      </c>
      <c r="G155" s="5" t="s">
        <v>52</v>
      </c>
      <c r="H155" s="45">
        <v>1</v>
      </c>
      <c r="I155" s="5" t="s">
        <v>90</v>
      </c>
      <c r="J155" s="7">
        <v>0</v>
      </c>
      <c r="K155" s="23"/>
      <c r="L155" s="7">
        <v>7488000</v>
      </c>
      <c r="M155" s="19"/>
      <c r="N155" s="7">
        <v>0</v>
      </c>
      <c r="O155" s="23"/>
      <c r="P155" s="7">
        <v>7488000</v>
      </c>
      <c r="R155" s="7">
        <f t="shared" si="6"/>
        <v>0</v>
      </c>
      <c r="T155" s="7">
        <f t="shared" si="7"/>
        <v>0</v>
      </c>
    </row>
    <row r="156" spans="1:20" s="9" customFormat="1" x14ac:dyDescent="0.2">
      <c r="A156" s="32" t="s">
        <v>61</v>
      </c>
      <c r="B156" s="32"/>
      <c r="C156" s="32" t="s">
        <v>148</v>
      </c>
      <c r="D156" s="27">
        <v>0</v>
      </c>
      <c r="E156" s="32" t="s">
        <v>0</v>
      </c>
      <c r="F156" s="32" t="s">
        <v>170</v>
      </c>
      <c r="G156" s="32" t="s">
        <v>52</v>
      </c>
      <c r="H156" s="45">
        <v>1</v>
      </c>
      <c r="I156" s="32" t="s">
        <v>90</v>
      </c>
      <c r="J156" s="7">
        <v>4077000</v>
      </c>
      <c r="K156" s="20"/>
      <c r="L156" s="7">
        <v>0</v>
      </c>
      <c r="M156" s="20"/>
      <c r="N156" s="7">
        <v>4077000</v>
      </c>
      <c r="O156" s="20"/>
      <c r="P156" s="7">
        <v>0</v>
      </c>
      <c r="Q156" s="13"/>
      <c r="R156" s="7">
        <f t="shared" si="6"/>
        <v>0</v>
      </c>
      <c r="S156" s="13"/>
      <c r="T156" s="7">
        <f t="shared" si="7"/>
        <v>0</v>
      </c>
    </row>
    <row r="157" spans="1:20" x14ac:dyDescent="0.2">
      <c r="A157" s="20" t="s">
        <v>110</v>
      </c>
      <c r="B157" s="20"/>
      <c r="C157" s="20" t="s">
        <v>147</v>
      </c>
      <c r="D157" s="56" t="s">
        <v>96</v>
      </c>
      <c r="E157" s="20" t="s">
        <v>0</v>
      </c>
      <c r="F157" s="20" t="s">
        <v>51</v>
      </c>
      <c r="G157" s="20" t="s">
        <v>52</v>
      </c>
      <c r="H157" s="46">
        <v>1</v>
      </c>
      <c r="I157" s="20" t="s">
        <v>90</v>
      </c>
      <c r="J157" s="20">
        <v>5000000</v>
      </c>
      <c r="L157" s="20">
        <v>0</v>
      </c>
      <c r="N157" s="20">
        <v>5000000</v>
      </c>
      <c r="P157" s="20">
        <v>0</v>
      </c>
      <c r="R157" s="20">
        <f t="shared" si="6"/>
        <v>0</v>
      </c>
      <c r="T157" s="20">
        <f t="shared" si="7"/>
        <v>0</v>
      </c>
    </row>
    <row r="158" spans="1:20" x14ac:dyDescent="0.2">
      <c r="A158" s="34" t="s">
        <v>110</v>
      </c>
      <c r="B158" s="8"/>
      <c r="C158" s="34" t="s">
        <v>144</v>
      </c>
      <c r="D158" s="23" t="s">
        <v>99</v>
      </c>
      <c r="E158" s="34" t="s">
        <v>0</v>
      </c>
      <c r="F158" s="34" t="s">
        <v>51</v>
      </c>
      <c r="G158" s="34" t="s">
        <v>52</v>
      </c>
      <c r="H158" s="46">
        <v>1</v>
      </c>
      <c r="I158" s="34" t="s">
        <v>90</v>
      </c>
      <c r="J158" s="62">
        <v>0</v>
      </c>
      <c r="L158" s="62">
        <v>5025082</v>
      </c>
      <c r="N158" s="62">
        <v>0</v>
      </c>
      <c r="P158" s="62">
        <v>5025082</v>
      </c>
      <c r="R158" s="62">
        <f t="shared" si="6"/>
        <v>0</v>
      </c>
      <c r="S158" s="7"/>
      <c r="T158" s="62">
        <f t="shared" si="7"/>
        <v>0</v>
      </c>
    </row>
    <row r="159" spans="1:20" x14ac:dyDescent="0.2">
      <c r="A159" s="34"/>
      <c r="B159" s="8"/>
      <c r="C159" s="34"/>
      <c r="D159" s="23"/>
      <c r="E159" s="34"/>
      <c r="F159" s="34"/>
      <c r="G159" s="34"/>
      <c r="H159" s="46"/>
      <c r="I159" s="34"/>
      <c r="J159" s="71">
        <f>SUM(J140:J158)</f>
        <v>35878523</v>
      </c>
      <c r="L159" s="71">
        <f>SUM(L140:L158)</f>
        <v>99830167</v>
      </c>
      <c r="N159" s="71">
        <f>SUM(N140:N158)</f>
        <v>35878523</v>
      </c>
      <c r="P159" s="71">
        <f>SUM(P140:P158)</f>
        <v>102974773</v>
      </c>
      <c r="R159" s="71">
        <f>SUM(R140:R158)</f>
        <v>0</v>
      </c>
      <c r="S159" s="7"/>
      <c r="T159" s="71">
        <f>SUM(T140:T158)</f>
        <v>3144606</v>
      </c>
    </row>
    <row r="160" spans="1:20" x14ac:dyDescent="0.2">
      <c r="A160" s="34"/>
      <c r="B160" s="8"/>
      <c r="C160" s="34"/>
      <c r="D160" s="23"/>
      <c r="E160" s="34"/>
      <c r="F160" s="34"/>
      <c r="G160" s="34"/>
      <c r="H160" s="46"/>
      <c r="I160" s="34"/>
      <c r="R160" s="7"/>
      <c r="S160" s="7"/>
      <c r="T160" s="7"/>
    </row>
    <row r="161" spans="1:20" x14ac:dyDescent="0.2">
      <c r="A161" s="32" t="s">
        <v>162</v>
      </c>
      <c r="B161" s="32"/>
      <c r="C161" s="32" t="s">
        <v>145</v>
      </c>
      <c r="D161" s="27" t="s">
        <v>86</v>
      </c>
      <c r="E161" s="32" t="s">
        <v>0</v>
      </c>
      <c r="F161" s="32" t="s">
        <v>60</v>
      </c>
      <c r="G161" s="32" t="s">
        <v>119</v>
      </c>
      <c r="H161" s="45">
        <v>1</v>
      </c>
      <c r="I161" s="32" t="s">
        <v>49</v>
      </c>
      <c r="J161" s="7">
        <v>236362</v>
      </c>
      <c r="L161" s="7">
        <v>0</v>
      </c>
      <c r="N161" s="7">
        <v>236362</v>
      </c>
      <c r="P161" s="7">
        <v>0</v>
      </c>
      <c r="R161" s="7">
        <f t="shared" si="6"/>
        <v>0</v>
      </c>
      <c r="T161" s="7">
        <f t="shared" si="7"/>
        <v>0</v>
      </c>
    </row>
    <row r="162" spans="1:20" x14ac:dyDescent="0.2">
      <c r="A162" s="5" t="s">
        <v>113</v>
      </c>
      <c r="B162" s="5"/>
      <c r="C162" s="5" t="s">
        <v>144</v>
      </c>
      <c r="D162" s="27" t="s">
        <v>99</v>
      </c>
      <c r="E162" s="5" t="s">
        <v>0</v>
      </c>
      <c r="F162" s="5" t="s">
        <v>48</v>
      </c>
      <c r="G162" s="5" t="s">
        <v>119</v>
      </c>
      <c r="H162" s="45">
        <v>1</v>
      </c>
      <c r="I162" s="5" t="s">
        <v>49</v>
      </c>
      <c r="J162" s="7">
        <v>0</v>
      </c>
      <c r="L162" s="7">
        <v>2850000</v>
      </c>
      <c r="N162" s="7">
        <v>0</v>
      </c>
      <c r="P162" s="7">
        <v>2850000</v>
      </c>
      <c r="Q162" s="9"/>
      <c r="R162" s="7">
        <f t="shared" si="6"/>
        <v>0</v>
      </c>
      <c r="S162" s="9"/>
      <c r="T162" s="7">
        <f t="shared" si="7"/>
        <v>0</v>
      </c>
    </row>
    <row r="163" spans="1:20" s="9" customFormat="1" x14ac:dyDescent="0.2">
      <c r="A163" s="30" t="s">
        <v>114</v>
      </c>
      <c r="C163" s="30" t="s">
        <v>144</v>
      </c>
      <c r="D163" s="19" t="s">
        <v>99</v>
      </c>
      <c r="E163" s="30" t="s">
        <v>0</v>
      </c>
      <c r="F163" s="30" t="s">
        <v>48</v>
      </c>
      <c r="G163" s="30" t="s">
        <v>119</v>
      </c>
      <c r="H163" s="45">
        <v>1</v>
      </c>
      <c r="I163" s="30" t="s">
        <v>49</v>
      </c>
      <c r="J163" s="36">
        <v>0</v>
      </c>
      <c r="K163" s="7"/>
      <c r="L163" s="36">
        <v>98263</v>
      </c>
      <c r="M163" s="5"/>
      <c r="N163" s="36">
        <v>0</v>
      </c>
      <c r="O163" s="7"/>
      <c r="P163" s="36">
        <v>98263</v>
      </c>
      <c r="R163" s="36">
        <f t="shared" si="6"/>
        <v>0</v>
      </c>
      <c r="T163" s="36">
        <f t="shared" si="7"/>
        <v>0</v>
      </c>
    </row>
    <row r="164" spans="1:20" s="9" customFormat="1" x14ac:dyDescent="0.2">
      <c r="A164" s="32" t="s">
        <v>66</v>
      </c>
      <c r="B164" s="32"/>
      <c r="C164" s="32" t="s">
        <v>148</v>
      </c>
      <c r="D164" s="27">
        <v>0</v>
      </c>
      <c r="E164" s="32" t="s">
        <v>0</v>
      </c>
      <c r="F164" s="32" t="s">
        <v>67</v>
      </c>
      <c r="G164" s="32" t="s">
        <v>119</v>
      </c>
      <c r="H164" s="45">
        <v>1</v>
      </c>
      <c r="I164" s="32" t="s">
        <v>49</v>
      </c>
      <c r="J164" s="7">
        <v>481525</v>
      </c>
      <c r="K164" s="7"/>
      <c r="L164" s="7">
        <v>0</v>
      </c>
      <c r="M164" s="7"/>
      <c r="N164" s="7">
        <v>550778</v>
      </c>
      <c r="O164" s="7"/>
      <c r="P164" s="7">
        <v>0</v>
      </c>
      <c r="Q164" s="13"/>
      <c r="R164" s="7">
        <f t="shared" si="6"/>
        <v>69253</v>
      </c>
      <c r="S164" s="13"/>
      <c r="T164" s="7">
        <f t="shared" si="7"/>
        <v>0</v>
      </c>
    </row>
    <row r="165" spans="1:20" x14ac:dyDescent="0.2">
      <c r="A165" s="5" t="s">
        <v>94</v>
      </c>
      <c r="C165" s="5" t="s">
        <v>313</v>
      </c>
      <c r="D165" s="27" t="s">
        <v>87</v>
      </c>
      <c r="E165" s="5" t="s">
        <v>0</v>
      </c>
      <c r="F165" s="5" t="s">
        <v>60</v>
      </c>
      <c r="G165" s="5" t="s">
        <v>119</v>
      </c>
      <c r="H165" s="45">
        <v>0.5</v>
      </c>
      <c r="I165" s="5" t="s">
        <v>49</v>
      </c>
      <c r="J165" s="7">
        <v>0</v>
      </c>
      <c r="L165" s="7">
        <v>770245</v>
      </c>
      <c r="M165" s="7"/>
      <c r="N165" s="7">
        <v>0</v>
      </c>
      <c r="P165" s="7">
        <v>770245</v>
      </c>
      <c r="Q165" s="9"/>
      <c r="R165" s="7">
        <f t="shared" si="6"/>
        <v>0</v>
      </c>
      <c r="S165" s="9"/>
      <c r="T165" s="7">
        <f t="shared" si="7"/>
        <v>0</v>
      </c>
    </row>
    <row r="166" spans="1:20" x14ac:dyDescent="0.2">
      <c r="A166" s="32" t="s">
        <v>168</v>
      </c>
      <c r="B166" s="32"/>
      <c r="C166" s="32" t="s">
        <v>148</v>
      </c>
      <c r="D166" s="27">
        <v>0</v>
      </c>
      <c r="E166" s="32" t="s">
        <v>0</v>
      </c>
      <c r="F166" s="32" t="s">
        <v>48</v>
      </c>
      <c r="G166" s="32" t="s">
        <v>119</v>
      </c>
      <c r="H166" s="45">
        <v>1</v>
      </c>
      <c r="I166" s="32" t="s">
        <v>49</v>
      </c>
      <c r="J166" s="7">
        <v>218939</v>
      </c>
      <c r="K166" s="20"/>
      <c r="L166" s="7">
        <v>0</v>
      </c>
      <c r="M166" s="20"/>
      <c r="N166" s="7">
        <v>218939</v>
      </c>
      <c r="O166" s="20"/>
      <c r="P166" s="7">
        <v>0</v>
      </c>
      <c r="R166" s="7">
        <f t="shared" si="6"/>
        <v>0</v>
      </c>
      <c r="T166" s="7">
        <f t="shared" si="7"/>
        <v>0</v>
      </c>
    </row>
    <row r="167" spans="1:20" x14ac:dyDescent="0.2">
      <c r="A167" s="5" t="s">
        <v>164</v>
      </c>
      <c r="C167" s="5" t="s">
        <v>313</v>
      </c>
      <c r="D167" s="27" t="s">
        <v>87</v>
      </c>
      <c r="E167" s="5" t="s">
        <v>0</v>
      </c>
      <c r="F167" s="5" t="s">
        <v>48</v>
      </c>
      <c r="G167" s="5" t="s">
        <v>119</v>
      </c>
      <c r="H167" s="45">
        <v>0.5</v>
      </c>
      <c r="I167" s="5" t="s">
        <v>49</v>
      </c>
      <c r="J167" s="7">
        <v>0</v>
      </c>
      <c r="L167" s="7">
        <v>328409</v>
      </c>
      <c r="N167" s="7">
        <v>0</v>
      </c>
      <c r="P167" s="7">
        <v>328409</v>
      </c>
      <c r="Q167" s="9"/>
      <c r="R167" s="7">
        <f t="shared" ref="R167:R208" si="8">N167-J167</f>
        <v>0</v>
      </c>
      <c r="S167" s="9"/>
      <c r="T167" s="7">
        <f t="shared" ref="T167:T208" si="9">P167-L167</f>
        <v>0</v>
      </c>
    </row>
    <row r="168" spans="1:20" s="9" customFormat="1" x14ac:dyDescent="0.2">
      <c r="A168" s="32" t="s">
        <v>165</v>
      </c>
      <c r="B168" s="32"/>
      <c r="C168" s="32" t="s">
        <v>148</v>
      </c>
      <c r="D168" s="27">
        <v>0</v>
      </c>
      <c r="E168" s="32" t="s">
        <v>0</v>
      </c>
      <c r="F168" s="32" t="s">
        <v>48</v>
      </c>
      <c r="G168" s="32" t="s">
        <v>119</v>
      </c>
      <c r="H168" s="45">
        <v>1</v>
      </c>
      <c r="I168" s="32" t="s">
        <v>49</v>
      </c>
      <c r="J168" s="7">
        <f>28041301-5883632.5</f>
        <v>22157668.5</v>
      </c>
      <c r="K168" s="7"/>
      <c r="L168" s="7">
        <v>0</v>
      </c>
      <c r="M168" s="5"/>
      <c r="N168" s="7">
        <v>28041301</v>
      </c>
      <c r="O168" s="7"/>
      <c r="P168" s="7">
        <v>0</v>
      </c>
      <c r="Q168" s="13"/>
      <c r="R168" s="7">
        <f t="shared" si="8"/>
        <v>5883632.5</v>
      </c>
      <c r="S168" s="13"/>
      <c r="T168" s="7">
        <f t="shared" si="9"/>
        <v>0</v>
      </c>
    </row>
    <row r="169" spans="1:20" x14ac:dyDescent="0.2">
      <c r="A169" s="5" t="s">
        <v>89</v>
      </c>
      <c r="B169" s="5"/>
      <c r="C169" s="5" t="s">
        <v>148</v>
      </c>
      <c r="D169" s="27" t="s">
        <v>86</v>
      </c>
      <c r="E169" s="5" t="s">
        <v>0</v>
      </c>
      <c r="F169" s="5" t="s">
        <v>51</v>
      </c>
      <c r="G169" s="5" t="s">
        <v>119</v>
      </c>
      <c r="H169" s="45">
        <v>1</v>
      </c>
      <c r="I169" s="5" t="s">
        <v>49</v>
      </c>
      <c r="J169" s="7">
        <v>15000000</v>
      </c>
      <c r="K169" s="23"/>
      <c r="L169" s="7">
        <v>0</v>
      </c>
      <c r="M169" s="19"/>
      <c r="N169" s="7">
        <v>15000000</v>
      </c>
      <c r="O169" s="23"/>
      <c r="P169" s="7">
        <v>0</v>
      </c>
      <c r="Q169" s="9"/>
      <c r="R169" s="7">
        <f t="shared" si="8"/>
        <v>0</v>
      </c>
      <c r="S169" s="9"/>
      <c r="T169" s="7">
        <f t="shared" si="9"/>
        <v>0</v>
      </c>
    </row>
    <row r="170" spans="1:20" s="9" customFormat="1" x14ac:dyDescent="0.2">
      <c r="A170" s="5" t="s">
        <v>68</v>
      </c>
      <c r="B170" s="5"/>
      <c r="C170" s="32" t="s">
        <v>148</v>
      </c>
      <c r="D170" s="27">
        <v>0</v>
      </c>
      <c r="E170" s="32" t="s">
        <v>0</v>
      </c>
      <c r="F170" s="32" t="s">
        <v>60</v>
      </c>
      <c r="G170" s="32" t="s">
        <v>119</v>
      </c>
      <c r="H170" s="45">
        <v>1</v>
      </c>
      <c r="I170" s="32" t="s">
        <v>49</v>
      </c>
      <c r="J170" s="7">
        <v>604222</v>
      </c>
      <c r="K170" s="7"/>
      <c r="L170" s="7">
        <v>0</v>
      </c>
      <c r="M170" s="5"/>
      <c r="N170" s="7">
        <v>622198</v>
      </c>
      <c r="O170" s="7"/>
      <c r="P170" s="7">
        <v>0</v>
      </c>
      <c r="Q170" s="13"/>
      <c r="R170" s="7">
        <f t="shared" si="8"/>
        <v>17976</v>
      </c>
      <c r="S170" s="13"/>
      <c r="T170" s="7">
        <f t="shared" si="9"/>
        <v>0</v>
      </c>
    </row>
    <row r="171" spans="1:20" s="9" customFormat="1" x14ac:dyDescent="0.2">
      <c r="A171" s="30" t="s">
        <v>126</v>
      </c>
      <c r="C171" s="30" t="s">
        <v>148</v>
      </c>
      <c r="D171" s="19">
        <v>0</v>
      </c>
      <c r="E171" s="30" t="s">
        <v>0</v>
      </c>
      <c r="F171" s="30" t="s">
        <v>60</v>
      </c>
      <c r="G171" s="30" t="s">
        <v>119</v>
      </c>
      <c r="H171" s="45">
        <v>1</v>
      </c>
      <c r="I171" s="30" t="s">
        <v>49</v>
      </c>
      <c r="J171" s="36">
        <v>4899386</v>
      </c>
      <c r="K171" s="7"/>
      <c r="L171" s="36">
        <v>0</v>
      </c>
      <c r="M171" s="5"/>
      <c r="N171" s="36">
        <v>4899386</v>
      </c>
      <c r="O171" s="7"/>
      <c r="P171" s="36">
        <v>0</v>
      </c>
      <c r="R171" s="36">
        <f t="shared" si="8"/>
        <v>0</v>
      </c>
      <c r="T171" s="36">
        <f t="shared" si="9"/>
        <v>0</v>
      </c>
    </row>
    <row r="172" spans="1:20" x14ac:dyDescent="0.2">
      <c r="A172" s="30" t="s">
        <v>95</v>
      </c>
      <c r="C172" s="30" t="s">
        <v>141</v>
      </c>
      <c r="D172" s="27" t="s">
        <v>95</v>
      </c>
      <c r="E172" s="32" t="s">
        <v>0</v>
      </c>
      <c r="F172" s="32" t="s">
        <v>170</v>
      </c>
      <c r="G172" s="32" t="s">
        <v>119</v>
      </c>
      <c r="H172" s="45">
        <v>0.5</v>
      </c>
      <c r="I172" s="32" t="s">
        <v>49</v>
      </c>
      <c r="J172" s="36">
        <v>-778232</v>
      </c>
      <c r="L172" s="36"/>
      <c r="N172" s="36"/>
      <c r="P172" s="36"/>
      <c r="Q172" s="9"/>
      <c r="R172" s="36">
        <f t="shared" si="8"/>
        <v>778232</v>
      </c>
      <c r="S172" s="9"/>
      <c r="T172" s="36">
        <f t="shared" si="9"/>
        <v>0</v>
      </c>
    </row>
    <row r="173" spans="1:20" s="9" customFormat="1" x14ac:dyDescent="0.2">
      <c r="A173" s="32" t="s">
        <v>183</v>
      </c>
      <c r="B173" s="32"/>
      <c r="C173" s="32" t="s">
        <v>182</v>
      </c>
      <c r="D173" s="27" t="s">
        <v>95</v>
      </c>
      <c r="E173" s="32" t="s">
        <v>0</v>
      </c>
      <c r="F173" s="32" t="s">
        <v>170</v>
      </c>
      <c r="G173" s="32" t="s">
        <v>119</v>
      </c>
      <c r="H173" s="45">
        <v>0.5</v>
      </c>
      <c r="I173" s="32" t="s">
        <v>49</v>
      </c>
      <c r="J173" s="7">
        <v>0</v>
      </c>
      <c r="K173" s="20"/>
      <c r="L173" s="7">
        <v>0</v>
      </c>
      <c r="M173" s="20"/>
      <c r="N173" s="7">
        <v>0</v>
      </c>
      <c r="O173" s="20"/>
      <c r="P173" s="7">
        <v>4387500</v>
      </c>
      <c r="Q173" s="13"/>
      <c r="R173" s="7">
        <f t="shared" si="8"/>
        <v>0</v>
      </c>
      <c r="S173" s="13"/>
      <c r="T173" s="7">
        <f t="shared" si="9"/>
        <v>4387500</v>
      </c>
    </row>
    <row r="174" spans="1:20" x14ac:dyDescent="0.2">
      <c r="A174" s="5" t="s">
        <v>163</v>
      </c>
      <c r="C174" s="5" t="s">
        <v>148</v>
      </c>
      <c r="D174" s="27" t="s">
        <v>86</v>
      </c>
      <c r="E174" s="5" t="s">
        <v>0</v>
      </c>
      <c r="F174" s="5" t="s">
        <v>60</v>
      </c>
      <c r="G174" s="5" t="s">
        <v>119</v>
      </c>
      <c r="H174" s="45">
        <v>1</v>
      </c>
      <c r="I174" s="5" t="s">
        <v>49</v>
      </c>
      <c r="J174" s="7">
        <f>137912625+20447637</f>
        <v>158360262</v>
      </c>
      <c r="L174" s="7">
        <v>0</v>
      </c>
      <c r="N174" s="7">
        <v>137912625</v>
      </c>
      <c r="P174" s="7">
        <v>0</v>
      </c>
      <c r="Q174" s="9"/>
      <c r="R174" s="7">
        <f t="shared" si="8"/>
        <v>-20447637</v>
      </c>
      <c r="S174" s="9"/>
      <c r="T174" s="7">
        <f t="shared" si="9"/>
        <v>0</v>
      </c>
    </row>
    <row r="175" spans="1:20" x14ac:dyDescent="0.2">
      <c r="A175" s="5" t="s">
        <v>59</v>
      </c>
      <c r="B175" s="5"/>
      <c r="C175" s="5" t="s">
        <v>148</v>
      </c>
      <c r="D175" s="27">
        <v>0</v>
      </c>
      <c r="E175" s="5" t="s">
        <v>0</v>
      </c>
      <c r="F175" s="5" t="s">
        <v>60</v>
      </c>
      <c r="G175" s="5" t="s">
        <v>119</v>
      </c>
      <c r="H175" s="45">
        <v>1</v>
      </c>
      <c r="I175" s="5" t="s">
        <v>49</v>
      </c>
      <c r="J175" s="7">
        <v>0</v>
      </c>
      <c r="L175" s="7">
        <v>0</v>
      </c>
      <c r="M175" s="7"/>
      <c r="N175" s="7">
        <v>11481947</v>
      </c>
      <c r="P175" s="7">
        <v>0</v>
      </c>
      <c r="R175" s="7">
        <f t="shared" si="8"/>
        <v>11481947</v>
      </c>
      <c r="T175" s="7">
        <f t="shared" si="9"/>
        <v>0</v>
      </c>
    </row>
    <row r="176" spans="1:20" x14ac:dyDescent="0.2">
      <c r="A176" s="32" t="s">
        <v>135</v>
      </c>
      <c r="B176" s="32"/>
      <c r="C176" s="32" t="s">
        <v>144</v>
      </c>
      <c r="D176" s="27" t="s">
        <v>99</v>
      </c>
      <c r="E176" s="32" t="s">
        <v>0</v>
      </c>
      <c r="F176" s="32" t="s">
        <v>48</v>
      </c>
      <c r="G176" s="32" t="s">
        <v>119</v>
      </c>
      <c r="H176" s="45">
        <v>1</v>
      </c>
      <c r="I176" s="32" t="s">
        <v>49</v>
      </c>
      <c r="J176" s="7">
        <v>0</v>
      </c>
      <c r="L176" s="7">
        <v>15675623</v>
      </c>
      <c r="N176" s="7">
        <v>0</v>
      </c>
      <c r="P176" s="7">
        <v>15675623</v>
      </c>
      <c r="R176" s="7">
        <f t="shared" si="8"/>
        <v>0</v>
      </c>
      <c r="T176" s="7">
        <f t="shared" si="9"/>
        <v>0</v>
      </c>
    </row>
    <row r="177" spans="1:20" x14ac:dyDescent="0.2">
      <c r="A177" s="5" t="s">
        <v>135</v>
      </c>
      <c r="C177" s="5" t="s">
        <v>313</v>
      </c>
      <c r="D177" s="27" t="s">
        <v>87</v>
      </c>
      <c r="E177" s="5" t="s">
        <v>0</v>
      </c>
      <c r="F177" s="5" t="s">
        <v>48</v>
      </c>
      <c r="G177" s="5" t="s">
        <v>119</v>
      </c>
      <c r="H177" s="45">
        <v>0.5</v>
      </c>
      <c r="I177" s="5" t="s">
        <v>49</v>
      </c>
      <c r="J177" s="7">
        <v>0</v>
      </c>
      <c r="K177" s="23"/>
      <c r="L177" s="7">
        <v>7837812</v>
      </c>
      <c r="M177" s="19"/>
      <c r="N177" s="7">
        <v>0</v>
      </c>
      <c r="O177" s="23"/>
      <c r="P177" s="7">
        <v>7837812</v>
      </c>
      <c r="R177" s="7">
        <f t="shared" si="8"/>
        <v>0</v>
      </c>
      <c r="T177" s="7">
        <f t="shared" si="9"/>
        <v>0</v>
      </c>
    </row>
    <row r="178" spans="1:20" s="9" customFormat="1" x14ac:dyDescent="0.2">
      <c r="A178" s="32" t="s">
        <v>166</v>
      </c>
      <c r="B178" s="32"/>
      <c r="C178" s="32" t="s">
        <v>182</v>
      </c>
      <c r="D178" s="27" t="s">
        <v>95</v>
      </c>
      <c r="E178" s="32" t="s">
        <v>0</v>
      </c>
      <c r="F178" s="32" t="s">
        <v>170</v>
      </c>
      <c r="G178" s="32" t="s">
        <v>119</v>
      </c>
      <c r="H178" s="45">
        <v>0.5</v>
      </c>
      <c r="I178" s="32" t="s">
        <v>49</v>
      </c>
      <c r="J178" s="7">
        <v>0</v>
      </c>
      <c r="K178" s="23"/>
      <c r="L178" s="7">
        <v>7121810</v>
      </c>
      <c r="M178" s="23"/>
      <c r="N178" s="7">
        <v>0</v>
      </c>
      <c r="O178" s="23"/>
      <c r="P178" s="7">
        <v>7121810</v>
      </c>
      <c r="Q178" s="13"/>
      <c r="R178" s="7">
        <f t="shared" si="8"/>
        <v>0</v>
      </c>
      <c r="S178" s="13"/>
      <c r="T178" s="7">
        <f t="shared" si="9"/>
        <v>0</v>
      </c>
    </row>
    <row r="179" spans="1:20" x14ac:dyDescent="0.2">
      <c r="A179" s="20" t="s">
        <v>91</v>
      </c>
      <c r="B179" s="20"/>
      <c r="C179" s="20" t="s">
        <v>144</v>
      </c>
      <c r="D179" s="56" t="s">
        <v>99</v>
      </c>
      <c r="E179" s="20" t="s">
        <v>0</v>
      </c>
      <c r="F179" s="20" t="s">
        <v>67</v>
      </c>
      <c r="G179" s="20" t="s">
        <v>119</v>
      </c>
      <c r="H179" s="46">
        <v>1</v>
      </c>
      <c r="I179" s="20" t="s">
        <v>49</v>
      </c>
      <c r="J179" s="20">
        <v>0</v>
      </c>
      <c r="K179" s="23"/>
      <c r="L179" s="20">
        <v>5629273</v>
      </c>
      <c r="M179" s="23"/>
      <c r="N179" s="20">
        <v>0</v>
      </c>
      <c r="O179" s="23"/>
      <c r="P179" s="20">
        <v>5795637</v>
      </c>
      <c r="Q179" s="9"/>
      <c r="R179" s="20">
        <f t="shared" si="8"/>
        <v>0</v>
      </c>
      <c r="S179" s="9"/>
      <c r="T179" s="20">
        <f t="shared" si="9"/>
        <v>166364</v>
      </c>
    </row>
    <row r="180" spans="1:20" s="9" customFormat="1" x14ac:dyDescent="0.2">
      <c r="A180" s="5" t="s">
        <v>91</v>
      </c>
      <c r="C180" s="5" t="s">
        <v>313</v>
      </c>
      <c r="D180" s="27" t="s">
        <v>87</v>
      </c>
      <c r="E180" s="5" t="s">
        <v>0</v>
      </c>
      <c r="F180" s="5" t="s">
        <v>67</v>
      </c>
      <c r="G180" s="5" t="s">
        <v>119</v>
      </c>
      <c r="H180" s="45">
        <v>0.5</v>
      </c>
      <c r="I180" s="5" t="s">
        <v>49</v>
      </c>
      <c r="J180" s="7">
        <v>0</v>
      </c>
      <c r="K180" s="7"/>
      <c r="L180" s="7">
        <v>8443910</v>
      </c>
      <c r="M180" s="7"/>
      <c r="N180" s="7">
        <v>0</v>
      </c>
      <c r="O180" s="7"/>
      <c r="P180" s="7">
        <v>8693455</v>
      </c>
      <c r="Q180" s="13"/>
      <c r="R180" s="7">
        <f t="shared" si="8"/>
        <v>0</v>
      </c>
      <c r="S180" s="13"/>
      <c r="T180" s="7">
        <f t="shared" si="9"/>
        <v>249545</v>
      </c>
    </row>
    <row r="181" spans="1:20" s="9" customFormat="1" x14ac:dyDescent="0.2">
      <c r="A181" s="32" t="s">
        <v>112</v>
      </c>
      <c r="B181" s="32"/>
      <c r="C181" s="32" t="s">
        <v>144</v>
      </c>
      <c r="D181" s="27" t="s">
        <v>99</v>
      </c>
      <c r="E181" s="32" t="s">
        <v>0</v>
      </c>
      <c r="F181" s="32" t="s">
        <v>48</v>
      </c>
      <c r="G181" s="32" t="s">
        <v>119</v>
      </c>
      <c r="H181" s="45">
        <v>1</v>
      </c>
      <c r="I181" s="32" t="s">
        <v>49</v>
      </c>
      <c r="J181" s="7">
        <v>0</v>
      </c>
      <c r="K181" s="7"/>
      <c r="L181" s="7">
        <v>3896000</v>
      </c>
      <c r="M181" s="7"/>
      <c r="N181" s="7">
        <v>0</v>
      </c>
      <c r="O181" s="7"/>
      <c r="P181" s="7">
        <v>3896000</v>
      </c>
      <c r="Q181" s="13"/>
      <c r="R181" s="7">
        <f t="shared" si="8"/>
        <v>0</v>
      </c>
      <c r="S181" s="13"/>
      <c r="T181" s="7">
        <f t="shared" si="9"/>
        <v>0</v>
      </c>
    </row>
    <row r="182" spans="1:20" x14ac:dyDescent="0.2">
      <c r="A182" s="32" t="s">
        <v>167</v>
      </c>
      <c r="B182" s="32"/>
      <c r="C182" s="32" t="s">
        <v>182</v>
      </c>
      <c r="D182" s="27" t="s">
        <v>95</v>
      </c>
      <c r="E182" s="32" t="s">
        <v>0</v>
      </c>
      <c r="F182" s="32" t="s">
        <v>170</v>
      </c>
      <c r="G182" s="32" t="s">
        <v>119</v>
      </c>
      <c r="H182" s="45">
        <v>0.5</v>
      </c>
      <c r="I182" s="32" t="s">
        <v>49</v>
      </c>
      <c r="J182" s="7">
        <v>0</v>
      </c>
      <c r="K182" s="23"/>
      <c r="L182" s="7">
        <v>313836</v>
      </c>
      <c r="M182" s="23"/>
      <c r="N182" s="7">
        <v>0</v>
      </c>
      <c r="O182" s="23"/>
      <c r="P182" s="7">
        <v>314428</v>
      </c>
      <c r="R182" s="7">
        <f t="shared" si="8"/>
        <v>0</v>
      </c>
      <c r="T182" s="7">
        <f t="shared" si="9"/>
        <v>592</v>
      </c>
    </row>
    <row r="183" spans="1:20" s="9" customFormat="1" x14ac:dyDescent="0.2">
      <c r="A183" s="5" t="s">
        <v>134</v>
      </c>
      <c r="C183" s="5" t="s">
        <v>313</v>
      </c>
      <c r="D183" s="27" t="s">
        <v>87</v>
      </c>
      <c r="E183" s="5" t="s">
        <v>0</v>
      </c>
      <c r="F183" s="5" t="s">
        <v>67</v>
      </c>
      <c r="G183" s="5" t="s">
        <v>119</v>
      </c>
      <c r="H183" s="45">
        <v>0.5</v>
      </c>
      <c r="I183" s="5" t="s">
        <v>49</v>
      </c>
      <c r="J183" s="7">
        <v>0</v>
      </c>
      <c r="K183" s="7"/>
      <c r="L183" s="7">
        <v>28757409</v>
      </c>
      <c r="M183" s="5"/>
      <c r="N183" s="7">
        <v>0</v>
      </c>
      <c r="O183" s="7"/>
      <c r="P183" s="7">
        <v>28125000</v>
      </c>
      <c r="R183" s="7">
        <f t="shared" si="8"/>
        <v>0</v>
      </c>
      <c r="T183" s="7">
        <f t="shared" si="9"/>
        <v>-632409</v>
      </c>
    </row>
    <row r="184" spans="1:20" x14ac:dyDescent="0.2">
      <c r="A184" s="34" t="s">
        <v>134</v>
      </c>
      <c r="B184" s="8"/>
      <c r="C184" s="34" t="s">
        <v>144</v>
      </c>
      <c r="D184" s="23" t="s">
        <v>99</v>
      </c>
      <c r="E184" s="34" t="s">
        <v>0</v>
      </c>
      <c r="F184" s="34" t="s">
        <v>67</v>
      </c>
      <c r="G184" s="34" t="s">
        <v>119</v>
      </c>
      <c r="H184" s="46">
        <v>1</v>
      </c>
      <c r="I184" s="34" t="s">
        <v>49</v>
      </c>
      <c r="J184" s="62">
        <v>0</v>
      </c>
      <c r="L184" s="62">
        <v>19171606</v>
      </c>
      <c r="N184" s="62">
        <v>0</v>
      </c>
      <c r="P184" s="62">
        <v>18750000</v>
      </c>
      <c r="R184" s="62">
        <f t="shared" si="8"/>
        <v>0</v>
      </c>
      <c r="S184" s="7"/>
      <c r="T184" s="62">
        <f t="shared" si="9"/>
        <v>-421606</v>
      </c>
    </row>
    <row r="185" spans="1:20" x14ac:dyDescent="0.2">
      <c r="A185" s="34"/>
      <c r="B185" s="8"/>
      <c r="C185" s="34"/>
      <c r="D185" s="23"/>
      <c r="E185" s="34"/>
      <c r="F185" s="34"/>
      <c r="G185" s="34"/>
      <c r="H185" s="46"/>
      <c r="I185" s="34"/>
      <c r="J185" s="71">
        <f>SUM(J161:J184)</f>
        <v>201180132.5</v>
      </c>
      <c r="L185" s="71">
        <f>SUM(L161:L184)</f>
        <v>100894196</v>
      </c>
      <c r="N185" s="71">
        <f>SUM(N161:N184)</f>
        <v>198963536</v>
      </c>
      <c r="P185" s="71">
        <f>SUM(P161:P184)</f>
        <v>104644182</v>
      </c>
      <c r="R185" s="71">
        <f>SUM(R161:R184)</f>
        <v>-2216596.5</v>
      </c>
      <c r="S185" s="7"/>
      <c r="T185" s="71">
        <f>SUM(T161:T184)</f>
        <v>3749986</v>
      </c>
    </row>
    <row r="186" spans="1:20" x14ac:dyDescent="0.2">
      <c r="A186" s="34"/>
      <c r="B186" s="8"/>
      <c r="C186" s="34"/>
      <c r="D186" s="23"/>
      <c r="E186" s="34"/>
      <c r="F186" s="34"/>
      <c r="G186" s="34"/>
      <c r="H186" s="46"/>
      <c r="I186" s="34"/>
      <c r="R186" s="7"/>
      <c r="S186" s="7"/>
      <c r="T186" s="7"/>
    </row>
    <row r="187" spans="1:20" x14ac:dyDescent="0.2">
      <c r="A187" s="31" t="s">
        <v>16</v>
      </c>
      <c r="B187" s="7"/>
      <c r="C187" s="31" t="s">
        <v>151</v>
      </c>
      <c r="D187" s="55">
        <v>0</v>
      </c>
      <c r="E187" s="31" t="s">
        <v>0</v>
      </c>
      <c r="F187" s="31" t="s">
        <v>14</v>
      </c>
      <c r="G187" s="31" t="s">
        <v>33</v>
      </c>
      <c r="H187" s="46"/>
      <c r="I187" s="31" t="s">
        <v>15</v>
      </c>
      <c r="J187" s="7">
        <v>167870501</v>
      </c>
      <c r="N187" s="7">
        <v>168300408</v>
      </c>
      <c r="P187" s="7">
        <v>0</v>
      </c>
      <c r="Q187" s="9"/>
      <c r="R187" s="7">
        <f t="shared" si="8"/>
        <v>429907</v>
      </c>
      <c r="T187" s="7">
        <f t="shared" si="9"/>
        <v>0</v>
      </c>
    </row>
    <row r="188" spans="1:20" s="9" customFormat="1" x14ac:dyDescent="0.2">
      <c r="A188" s="31" t="s">
        <v>13</v>
      </c>
      <c r="B188" s="7"/>
      <c r="C188" s="31" t="s">
        <v>151</v>
      </c>
      <c r="D188" s="55">
        <v>0</v>
      </c>
      <c r="E188" s="31" t="s">
        <v>0</v>
      </c>
      <c r="F188" s="31" t="s">
        <v>14</v>
      </c>
      <c r="G188" s="31" t="s">
        <v>33</v>
      </c>
      <c r="H188" s="46"/>
      <c r="I188" s="31" t="s">
        <v>15</v>
      </c>
      <c r="J188" s="7">
        <v>259249929</v>
      </c>
      <c r="K188" s="20"/>
      <c r="L188" s="7"/>
      <c r="M188" s="20"/>
      <c r="N188" s="7">
        <v>259492218</v>
      </c>
      <c r="O188" s="20"/>
      <c r="P188" s="7">
        <v>0</v>
      </c>
      <c r="R188" s="7">
        <f t="shared" si="8"/>
        <v>242289</v>
      </c>
      <c r="T188" s="7">
        <f t="shared" si="9"/>
        <v>0</v>
      </c>
    </row>
    <row r="189" spans="1:20" x14ac:dyDescent="0.2">
      <c r="A189" s="31" t="s">
        <v>19</v>
      </c>
      <c r="B189" s="7"/>
      <c r="C189" s="31" t="s">
        <v>151</v>
      </c>
      <c r="D189" s="55">
        <v>0</v>
      </c>
      <c r="E189" s="31" t="s">
        <v>0</v>
      </c>
      <c r="F189" s="31" t="s">
        <v>14</v>
      </c>
      <c r="G189" s="31" t="s">
        <v>33</v>
      </c>
      <c r="H189" s="46"/>
      <c r="I189" s="31" t="s">
        <v>15</v>
      </c>
      <c r="J189" s="62">
        <v>148693674</v>
      </c>
      <c r="L189" s="62"/>
      <c r="N189" s="62">
        <v>148568420</v>
      </c>
      <c r="P189" s="62">
        <v>0</v>
      </c>
      <c r="Q189" s="9"/>
      <c r="R189" s="62">
        <f t="shared" si="8"/>
        <v>-125254</v>
      </c>
      <c r="S189" s="7"/>
      <c r="T189" s="62">
        <f t="shared" si="9"/>
        <v>0</v>
      </c>
    </row>
    <row r="190" spans="1:20" x14ac:dyDescent="0.2">
      <c r="A190" s="31"/>
      <c r="B190" s="7"/>
      <c r="C190" s="31"/>
      <c r="D190" s="55"/>
      <c r="E190" s="31"/>
      <c r="F190" s="31"/>
      <c r="G190" s="31"/>
      <c r="H190" s="46"/>
      <c r="I190" s="31"/>
      <c r="J190" s="71">
        <f>SUM(J187:J189)</f>
        <v>575814104</v>
      </c>
      <c r="L190" s="71">
        <f>SUM(L187:L189)</f>
        <v>0</v>
      </c>
      <c r="N190" s="71">
        <f>SUM(N187:N189)</f>
        <v>576361046</v>
      </c>
      <c r="P190" s="71">
        <f>SUM(P187:P189)</f>
        <v>0</v>
      </c>
      <c r="Q190" s="9"/>
      <c r="R190" s="71">
        <f>SUM(R187:R189)</f>
        <v>546942</v>
      </c>
      <c r="S190" s="7"/>
      <c r="T190" s="71">
        <f>SUM(T187:T189)</f>
        <v>0</v>
      </c>
    </row>
    <row r="191" spans="1:20" x14ac:dyDescent="0.2">
      <c r="A191" s="31"/>
      <c r="B191" s="7"/>
      <c r="C191" s="31"/>
      <c r="D191" s="55"/>
      <c r="E191" s="31"/>
      <c r="F191" s="31"/>
      <c r="G191" s="31"/>
      <c r="H191" s="46"/>
      <c r="I191" s="31"/>
      <c r="Q191" s="9"/>
      <c r="R191" s="7"/>
      <c r="S191" s="7"/>
      <c r="T191" s="7"/>
    </row>
    <row r="192" spans="1:20" x14ac:dyDescent="0.2">
      <c r="A192" s="5" t="s">
        <v>32</v>
      </c>
      <c r="C192" s="5" t="s">
        <v>154</v>
      </c>
      <c r="D192" s="27">
        <v>0</v>
      </c>
      <c r="E192" s="5" t="s">
        <v>1</v>
      </c>
      <c r="F192" s="5" t="s">
        <v>14</v>
      </c>
      <c r="G192" s="5" t="s">
        <v>63</v>
      </c>
      <c r="H192" s="45"/>
      <c r="I192" s="5" t="s">
        <v>260</v>
      </c>
      <c r="J192" s="62">
        <v>3822187</v>
      </c>
      <c r="L192" s="62"/>
      <c r="N192" s="62">
        <v>3815058</v>
      </c>
      <c r="P192" s="62">
        <v>0</v>
      </c>
      <c r="Q192" s="9"/>
      <c r="R192" s="62">
        <f t="shared" si="8"/>
        <v>-7129</v>
      </c>
      <c r="S192" s="9"/>
      <c r="T192" s="62">
        <f t="shared" si="9"/>
        <v>0</v>
      </c>
    </row>
    <row r="193" spans="1:20" x14ac:dyDescent="0.2">
      <c r="A193" s="5"/>
      <c r="C193" s="5"/>
      <c r="D193" s="27"/>
      <c r="E193" s="5"/>
      <c r="F193" s="5"/>
      <c r="G193" s="5"/>
      <c r="H193" s="45"/>
      <c r="I193" s="5"/>
      <c r="J193" s="71">
        <f>SUM(J192)</f>
        <v>3822187</v>
      </c>
      <c r="L193" s="71">
        <f>SUM(L192)</f>
        <v>0</v>
      </c>
      <c r="N193" s="71">
        <f>SUM(N192)</f>
        <v>3815058</v>
      </c>
      <c r="P193" s="71">
        <f>SUM(P192)</f>
        <v>0</v>
      </c>
      <c r="Q193" s="9"/>
      <c r="R193" s="71">
        <f>SUM(R192)</f>
        <v>-7129</v>
      </c>
      <c r="S193" s="9"/>
      <c r="T193" s="71">
        <f>SUM(T192)</f>
        <v>0</v>
      </c>
    </row>
    <row r="194" spans="1:20" x14ac:dyDescent="0.2">
      <c r="A194" s="5"/>
      <c r="C194" s="5"/>
      <c r="D194" s="27"/>
      <c r="E194" s="5"/>
      <c r="F194" s="5"/>
      <c r="G194" s="5"/>
      <c r="H194" s="45"/>
      <c r="I194" s="5"/>
      <c r="Q194" s="9"/>
      <c r="R194" s="7"/>
      <c r="S194" s="9"/>
      <c r="T194" s="7"/>
    </row>
    <row r="195" spans="1:20" x14ac:dyDescent="0.2">
      <c r="A195" s="5" t="s">
        <v>69</v>
      </c>
      <c r="B195" s="5"/>
      <c r="C195" s="5" t="s">
        <v>148</v>
      </c>
      <c r="D195" s="27">
        <v>0</v>
      </c>
      <c r="E195" s="5" t="s">
        <v>0</v>
      </c>
      <c r="F195" s="5" t="s">
        <v>70</v>
      </c>
      <c r="G195" s="5" t="s">
        <v>193</v>
      </c>
      <c r="H195" s="45">
        <v>1</v>
      </c>
      <c r="I195" s="5" t="s">
        <v>127</v>
      </c>
      <c r="J195" s="7">
        <v>914107</v>
      </c>
      <c r="L195" s="7">
        <v>0</v>
      </c>
      <c r="N195" s="7">
        <v>914107</v>
      </c>
      <c r="P195" s="7">
        <v>0</v>
      </c>
      <c r="R195" s="7">
        <f t="shared" si="8"/>
        <v>0</v>
      </c>
      <c r="T195" s="7">
        <f t="shared" si="9"/>
        <v>0</v>
      </c>
    </row>
    <row r="196" spans="1:20" x14ac:dyDescent="0.2">
      <c r="A196" s="5" t="s">
        <v>187</v>
      </c>
      <c r="B196" s="5"/>
      <c r="C196" s="5" t="s">
        <v>141</v>
      </c>
      <c r="D196" s="27">
        <v>0</v>
      </c>
      <c r="E196" s="5" t="s">
        <v>0</v>
      </c>
      <c r="F196" s="5" t="s">
        <v>70</v>
      </c>
      <c r="G196" s="5" t="s">
        <v>63</v>
      </c>
      <c r="H196" s="45">
        <v>1</v>
      </c>
      <c r="I196" s="5" t="s">
        <v>127</v>
      </c>
      <c r="J196" s="62">
        <v>22000000</v>
      </c>
      <c r="L196" s="62">
        <v>0</v>
      </c>
      <c r="N196" s="62">
        <v>22000000</v>
      </c>
      <c r="P196" s="62">
        <v>0</v>
      </c>
      <c r="Q196" s="9"/>
      <c r="R196" s="62">
        <f t="shared" si="8"/>
        <v>0</v>
      </c>
      <c r="S196" s="9"/>
      <c r="T196" s="62">
        <f t="shared" si="9"/>
        <v>0</v>
      </c>
    </row>
    <row r="197" spans="1:20" x14ac:dyDescent="0.2">
      <c r="A197" s="5"/>
      <c r="B197" s="5"/>
      <c r="C197" s="5"/>
      <c r="D197" s="27"/>
      <c r="E197" s="5"/>
      <c r="F197" s="5"/>
      <c r="G197" s="5"/>
      <c r="H197" s="45"/>
      <c r="I197" s="5"/>
      <c r="J197" s="71">
        <f>SUM(J195:J196)</f>
        <v>22914107</v>
      </c>
      <c r="L197" s="71">
        <f>SUM(L195:L196)</f>
        <v>0</v>
      </c>
      <c r="N197" s="71">
        <f>SUM(N195:N196)</f>
        <v>22914107</v>
      </c>
      <c r="P197" s="71">
        <f>SUM(P195:P196)</f>
        <v>0</v>
      </c>
      <c r="Q197" s="9"/>
      <c r="R197" s="71">
        <f>SUM(R195:R196)</f>
        <v>0</v>
      </c>
      <c r="S197" s="9"/>
      <c r="T197" s="71">
        <f>SUM(T195:T196)</f>
        <v>0</v>
      </c>
    </row>
    <row r="198" spans="1:20" x14ac:dyDescent="0.2">
      <c r="A198" s="5"/>
      <c r="B198" s="5"/>
      <c r="C198" s="5"/>
      <c r="D198" s="27"/>
      <c r="E198" s="5"/>
      <c r="F198" s="5"/>
      <c r="G198" s="5"/>
      <c r="H198" s="45"/>
      <c r="I198" s="5"/>
      <c r="Q198" s="9"/>
      <c r="R198" s="7"/>
      <c r="S198" s="9"/>
      <c r="T198" s="7"/>
    </row>
    <row r="199" spans="1:20" x14ac:dyDescent="0.2">
      <c r="A199" s="30" t="s">
        <v>190</v>
      </c>
      <c r="C199" s="30" t="s">
        <v>148</v>
      </c>
      <c r="D199" s="19">
        <v>0</v>
      </c>
      <c r="E199" s="30" t="s">
        <v>0</v>
      </c>
      <c r="F199" s="30" t="s">
        <v>293</v>
      </c>
      <c r="G199" s="30" t="s">
        <v>10</v>
      </c>
      <c r="H199" s="45">
        <v>1</v>
      </c>
      <c r="I199" s="30" t="s">
        <v>191</v>
      </c>
      <c r="J199" s="67">
        <v>981668</v>
      </c>
      <c r="L199" s="67">
        <v>0</v>
      </c>
      <c r="N199" s="67">
        <v>396793</v>
      </c>
      <c r="P199" s="67">
        <v>0</v>
      </c>
      <c r="Q199" s="9"/>
      <c r="R199" s="67">
        <f t="shared" si="8"/>
        <v>-584875</v>
      </c>
      <c r="S199" s="9"/>
      <c r="T199" s="67">
        <f t="shared" si="9"/>
        <v>0</v>
      </c>
    </row>
    <row r="200" spans="1:20" x14ac:dyDescent="0.2">
      <c r="A200" s="30"/>
      <c r="C200" s="30"/>
      <c r="D200" s="19"/>
      <c r="E200" s="30"/>
      <c r="F200" s="30"/>
      <c r="G200" s="30"/>
      <c r="H200" s="45"/>
      <c r="I200" s="30"/>
      <c r="J200" s="80">
        <f>SUM(J199)</f>
        <v>981668</v>
      </c>
      <c r="L200" s="80">
        <f>SUM(L199)</f>
        <v>0</v>
      </c>
      <c r="N200" s="80">
        <f>SUM(N199)</f>
        <v>396793</v>
      </c>
      <c r="P200" s="80">
        <f>SUM(P199)</f>
        <v>0</v>
      </c>
      <c r="Q200" s="9"/>
      <c r="R200" s="80">
        <f>SUM(R199)</f>
        <v>-584875</v>
      </c>
      <c r="S200" s="9"/>
      <c r="T200" s="80">
        <f>SUM(T199)</f>
        <v>0</v>
      </c>
    </row>
    <row r="201" spans="1:20" x14ac:dyDescent="0.2">
      <c r="A201" s="30"/>
      <c r="C201" s="30"/>
      <c r="D201" s="19"/>
      <c r="E201" s="30"/>
      <c r="F201" s="30"/>
      <c r="G201" s="30"/>
      <c r="H201" s="45"/>
      <c r="I201" s="30"/>
      <c r="J201" s="36"/>
      <c r="L201" s="36"/>
      <c r="N201" s="36"/>
      <c r="P201" s="36"/>
      <c r="Q201" s="9"/>
      <c r="R201" s="36"/>
      <c r="S201" s="9"/>
      <c r="T201" s="36"/>
    </row>
    <row r="202" spans="1:20" x14ac:dyDescent="0.2">
      <c r="A202" s="39" t="s">
        <v>197</v>
      </c>
      <c r="C202" s="30" t="s">
        <v>287</v>
      </c>
      <c r="D202" s="19"/>
      <c r="E202" s="30"/>
      <c r="F202" s="30"/>
      <c r="G202" s="30" t="s">
        <v>54</v>
      </c>
      <c r="H202" s="45"/>
      <c r="I202" s="7" t="s">
        <v>20</v>
      </c>
      <c r="J202" s="23"/>
      <c r="L202" s="23">
        <v>6559600</v>
      </c>
      <c r="N202" s="23"/>
      <c r="P202" s="23">
        <v>8050000</v>
      </c>
      <c r="Q202" s="9"/>
      <c r="R202" s="23">
        <f t="shared" si="8"/>
        <v>0</v>
      </c>
      <c r="S202" s="9"/>
      <c r="T202" s="23">
        <f t="shared" si="9"/>
        <v>1490400</v>
      </c>
    </row>
    <row r="203" spans="1:20" x14ac:dyDescent="0.2">
      <c r="A203" s="39" t="s">
        <v>282</v>
      </c>
      <c r="C203" s="30" t="s">
        <v>154</v>
      </c>
      <c r="D203" s="19">
        <v>0</v>
      </c>
      <c r="E203" s="30" t="s">
        <v>1</v>
      </c>
      <c r="F203" s="30" t="s">
        <v>14</v>
      </c>
      <c r="G203" s="30" t="s">
        <v>54</v>
      </c>
      <c r="H203" s="45"/>
      <c r="I203" s="7" t="s">
        <v>20</v>
      </c>
      <c r="J203" s="23">
        <v>1813724</v>
      </c>
      <c r="L203" s="23"/>
      <c r="N203" s="23">
        <v>10773072</v>
      </c>
      <c r="P203" s="23">
        <v>0</v>
      </c>
      <c r="Q203" s="9"/>
      <c r="R203" s="23">
        <f t="shared" si="8"/>
        <v>8959348</v>
      </c>
      <c r="S203" s="9"/>
      <c r="T203" s="23">
        <f t="shared" si="9"/>
        <v>0</v>
      </c>
    </row>
    <row r="204" spans="1:20" x14ac:dyDescent="0.2">
      <c r="A204" s="32" t="s">
        <v>102</v>
      </c>
      <c r="B204" s="32"/>
      <c r="C204" s="32" t="s">
        <v>144</v>
      </c>
      <c r="D204" s="27" t="s">
        <v>99</v>
      </c>
      <c r="E204" s="32" t="s">
        <v>0</v>
      </c>
      <c r="F204" s="32" t="s">
        <v>48</v>
      </c>
      <c r="G204" s="32" t="s">
        <v>54</v>
      </c>
      <c r="H204" s="45">
        <v>1</v>
      </c>
      <c r="I204" s="7" t="s">
        <v>20</v>
      </c>
      <c r="J204" s="7">
        <v>0</v>
      </c>
      <c r="L204" s="7">
        <v>27369630</v>
      </c>
      <c r="N204" s="7">
        <v>0</v>
      </c>
      <c r="P204" s="7">
        <v>27880000</v>
      </c>
      <c r="R204" s="7">
        <f t="shared" si="8"/>
        <v>0</v>
      </c>
      <c r="T204" s="7">
        <f t="shared" si="9"/>
        <v>510370</v>
      </c>
    </row>
    <row r="205" spans="1:20" s="9" customFormat="1" x14ac:dyDescent="0.2">
      <c r="A205" s="32" t="s">
        <v>195</v>
      </c>
      <c r="C205" s="38" t="s">
        <v>288</v>
      </c>
      <c r="D205" s="27" t="s">
        <v>283</v>
      </c>
      <c r="E205" s="32"/>
      <c r="F205" s="32"/>
      <c r="G205" s="32" t="s">
        <v>54</v>
      </c>
      <c r="H205" s="41"/>
      <c r="I205" s="7" t="s">
        <v>20</v>
      </c>
      <c r="J205" s="7"/>
      <c r="K205" s="7"/>
      <c r="L205" s="7">
        <v>6331400</v>
      </c>
      <c r="M205" s="7"/>
      <c r="N205" s="7"/>
      <c r="O205" s="7"/>
      <c r="P205" s="7">
        <v>5116000</v>
      </c>
      <c r="Q205" s="13"/>
      <c r="R205" s="7">
        <f t="shared" si="8"/>
        <v>0</v>
      </c>
      <c r="S205" s="13"/>
      <c r="T205" s="7">
        <f t="shared" si="9"/>
        <v>-1215400</v>
      </c>
    </row>
    <row r="206" spans="1:20" x14ac:dyDescent="0.2">
      <c r="A206" s="5" t="s">
        <v>55</v>
      </c>
      <c r="B206" s="5"/>
      <c r="C206" s="32" t="s">
        <v>148</v>
      </c>
      <c r="D206" s="27">
        <v>0</v>
      </c>
      <c r="E206" s="32" t="s">
        <v>0</v>
      </c>
      <c r="F206" s="32" t="s">
        <v>48</v>
      </c>
      <c r="G206" s="32" t="s">
        <v>54</v>
      </c>
      <c r="H206" s="45">
        <v>1</v>
      </c>
      <c r="I206" s="7" t="s">
        <v>20</v>
      </c>
      <c r="J206" s="7">
        <v>7393823</v>
      </c>
      <c r="L206" s="7">
        <v>0</v>
      </c>
      <c r="N206" s="7">
        <v>7393823</v>
      </c>
      <c r="P206" s="7">
        <v>0</v>
      </c>
      <c r="R206" s="7">
        <f t="shared" si="8"/>
        <v>0</v>
      </c>
      <c r="T206" s="7">
        <f t="shared" si="9"/>
        <v>0</v>
      </c>
    </row>
    <row r="207" spans="1:20" x14ac:dyDescent="0.2">
      <c r="A207" s="5" t="s">
        <v>55</v>
      </c>
      <c r="C207" s="5" t="s">
        <v>313</v>
      </c>
      <c r="D207" s="27" t="s">
        <v>87</v>
      </c>
      <c r="E207" s="5" t="s">
        <v>0</v>
      </c>
      <c r="F207" s="5" t="s">
        <v>48</v>
      </c>
      <c r="G207" s="5" t="s">
        <v>54</v>
      </c>
      <c r="H207" s="45">
        <v>0.5</v>
      </c>
      <c r="I207" s="7" t="s">
        <v>20</v>
      </c>
      <c r="J207" s="7">
        <v>0</v>
      </c>
      <c r="L207" s="7">
        <v>3696911</v>
      </c>
      <c r="M207" s="7"/>
      <c r="N207" s="7">
        <v>0</v>
      </c>
      <c r="P207" s="7">
        <v>3696911</v>
      </c>
      <c r="R207" s="7">
        <f t="shared" si="8"/>
        <v>0</v>
      </c>
      <c r="T207" s="7">
        <f t="shared" si="9"/>
        <v>0</v>
      </c>
    </row>
    <row r="208" spans="1:20" x14ac:dyDescent="0.2">
      <c r="A208" s="7" t="s">
        <v>93</v>
      </c>
      <c r="C208" s="7" t="s">
        <v>313</v>
      </c>
      <c r="D208" s="55" t="s">
        <v>87</v>
      </c>
      <c r="E208" s="7" t="s">
        <v>0</v>
      </c>
      <c r="F208" s="7" t="s">
        <v>48</v>
      </c>
      <c r="G208" s="7" t="s">
        <v>54</v>
      </c>
      <c r="H208" s="46">
        <v>0.5</v>
      </c>
      <c r="I208" s="7" t="s">
        <v>20</v>
      </c>
      <c r="J208" s="7">
        <v>0</v>
      </c>
      <c r="K208" s="29"/>
      <c r="L208" s="7">
        <v>3629375</v>
      </c>
      <c r="M208" s="29"/>
      <c r="N208" s="7">
        <v>0</v>
      </c>
      <c r="O208" s="29"/>
      <c r="P208" s="7">
        <v>3629375</v>
      </c>
      <c r="R208" s="7">
        <f t="shared" si="8"/>
        <v>0</v>
      </c>
      <c r="T208" s="7">
        <f t="shared" si="9"/>
        <v>0</v>
      </c>
    </row>
    <row r="209" spans="1:22" x14ac:dyDescent="0.2">
      <c r="A209" s="7" t="s">
        <v>53</v>
      </c>
      <c r="B209" s="7"/>
      <c r="C209" s="7" t="s">
        <v>148</v>
      </c>
      <c r="D209" s="55">
        <v>0</v>
      </c>
      <c r="E209" s="7" t="s">
        <v>0</v>
      </c>
      <c r="F209" s="7" t="s">
        <v>48</v>
      </c>
      <c r="G209" s="7" t="s">
        <v>54</v>
      </c>
      <c r="H209" s="46">
        <v>1</v>
      </c>
      <c r="I209" s="7" t="s">
        <v>20</v>
      </c>
      <c r="J209" s="7">
        <v>7258750</v>
      </c>
      <c r="L209" s="7">
        <v>0</v>
      </c>
      <c r="M209" s="7"/>
      <c r="N209" s="7">
        <v>7258750</v>
      </c>
      <c r="P209" s="7">
        <v>0</v>
      </c>
      <c r="Q209" s="9"/>
      <c r="R209" s="7">
        <f t="shared" ref="R209:R220" si="10">N209-J209</f>
        <v>0</v>
      </c>
      <c r="S209" s="9"/>
      <c r="T209" s="7">
        <f t="shared" ref="T209:T220" si="11">P209-L209</f>
        <v>0</v>
      </c>
    </row>
    <row r="210" spans="1:22" x14ac:dyDescent="0.2">
      <c r="A210" s="7" t="s">
        <v>128</v>
      </c>
      <c r="B210" s="7"/>
      <c r="C210" s="7" t="s">
        <v>152</v>
      </c>
      <c r="D210" s="55" t="s">
        <v>283</v>
      </c>
      <c r="E210" s="7" t="s">
        <v>0</v>
      </c>
      <c r="F210" s="7" t="s">
        <v>14</v>
      </c>
      <c r="G210" s="7" t="s">
        <v>54</v>
      </c>
      <c r="H210" s="46"/>
      <c r="I210" s="7" t="s">
        <v>20</v>
      </c>
      <c r="J210" s="7">
        <v>4787359</v>
      </c>
      <c r="L210" s="7">
        <v>17440900</v>
      </c>
      <c r="M210" s="7"/>
      <c r="N210" s="7">
        <v>3865138</v>
      </c>
      <c r="P210" s="7">
        <v>9464000</v>
      </c>
      <c r="R210" s="7">
        <f t="shared" si="10"/>
        <v>-922221</v>
      </c>
      <c r="T210" s="7">
        <f t="shared" si="11"/>
        <v>-7976900</v>
      </c>
    </row>
    <row r="211" spans="1:22" x14ac:dyDescent="0.2">
      <c r="A211" s="7" t="s">
        <v>292</v>
      </c>
      <c r="B211" s="7"/>
      <c r="C211" s="7" t="s">
        <v>287</v>
      </c>
      <c r="D211" s="55" t="s">
        <v>283</v>
      </c>
      <c r="E211" s="7"/>
      <c r="F211" s="7"/>
      <c r="G211" s="7" t="s">
        <v>54</v>
      </c>
      <c r="H211" s="46"/>
      <c r="I211" s="7" t="s">
        <v>20</v>
      </c>
      <c r="J211" s="7">
        <v>0</v>
      </c>
      <c r="L211" s="7">
        <v>7958800</v>
      </c>
      <c r="M211" s="7"/>
      <c r="N211" s="7">
        <v>0</v>
      </c>
      <c r="P211" s="7">
        <v>0</v>
      </c>
      <c r="R211" s="7">
        <f t="shared" si="10"/>
        <v>0</v>
      </c>
      <c r="T211" s="7">
        <f t="shared" si="11"/>
        <v>-7958800</v>
      </c>
    </row>
    <row r="212" spans="1:22" s="9" customFormat="1" x14ac:dyDescent="0.2">
      <c r="A212" s="40" t="s">
        <v>286</v>
      </c>
      <c r="B212" s="7"/>
      <c r="C212" s="7" t="s">
        <v>152</v>
      </c>
      <c r="D212" s="55">
        <v>0</v>
      </c>
      <c r="E212" s="7" t="s">
        <v>0</v>
      </c>
      <c r="F212" s="7" t="s">
        <v>14</v>
      </c>
      <c r="G212" s="7" t="s">
        <v>54</v>
      </c>
      <c r="H212" s="46"/>
      <c r="I212" s="7" t="s">
        <v>20</v>
      </c>
      <c r="J212" s="7">
        <v>6598438</v>
      </c>
      <c r="K212" s="7"/>
      <c r="L212" s="7"/>
      <c r="M212" s="5"/>
      <c r="N212" s="7">
        <v>45087808</v>
      </c>
      <c r="O212" s="7"/>
      <c r="P212" s="7"/>
      <c r="Q212" s="13"/>
      <c r="R212" s="7">
        <f t="shared" si="10"/>
        <v>38489370</v>
      </c>
      <c r="S212" s="13"/>
      <c r="T212" s="7">
        <f t="shared" si="11"/>
        <v>0</v>
      </c>
    </row>
    <row r="213" spans="1:22" x14ac:dyDescent="0.2">
      <c r="A213" s="5" t="s">
        <v>92</v>
      </c>
      <c r="B213" s="5"/>
      <c r="C213" s="5" t="s">
        <v>144</v>
      </c>
      <c r="D213" s="27" t="s">
        <v>99</v>
      </c>
      <c r="E213" s="5" t="s">
        <v>0</v>
      </c>
      <c r="F213" s="5" t="s">
        <v>48</v>
      </c>
      <c r="G213" s="5" t="s">
        <v>54</v>
      </c>
      <c r="H213" s="45">
        <v>1</v>
      </c>
      <c r="I213" s="7" t="s">
        <v>20</v>
      </c>
      <c r="J213" s="7">
        <v>0</v>
      </c>
      <c r="L213" s="7">
        <v>10004500</v>
      </c>
      <c r="N213" s="7">
        <v>0</v>
      </c>
      <c r="P213" s="7">
        <v>10004500</v>
      </c>
      <c r="R213" s="7">
        <f t="shared" si="10"/>
        <v>0</v>
      </c>
      <c r="T213" s="7">
        <f t="shared" si="11"/>
        <v>0</v>
      </c>
    </row>
    <row r="214" spans="1:22" x14ac:dyDescent="0.2">
      <c r="A214" s="5" t="s">
        <v>92</v>
      </c>
      <c r="C214" s="5" t="s">
        <v>313</v>
      </c>
      <c r="D214" s="27" t="s">
        <v>87</v>
      </c>
      <c r="E214" s="5" t="s">
        <v>0</v>
      </c>
      <c r="F214" s="5" t="s">
        <v>48</v>
      </c>
      <c r="G214" s="5" t="s">
        <v>54</v>
      </c>
      <c r="H214" s="45">
        <v>0.5</v>
      </c>
      <c r="I214" s="7" t="s">
        <v>20</v>
      </c>
      <c r="J214" s="7">
        <v>0</v>
      </c>
      <c r="L214" s="7">
        <v>5002250</v>
      </c>
      <c r="N214" s="7">
        <v>0</v>
      </c>
      <c r="P214" s="7">
        <v>5002250</v>
      </c>
      <c r="R214" s="7">
        <f t="shared" si="10"/>
        <v>0</v>
      </c>
      <c r="T214" s="7">
        <f t="shared" si="11"/>
        <v>0</v>
      </c>
    </row>
    <row r="215" spans="1:22" x14ac:dyDescent="0.2">
      <c r="A215" s="5" t="s">
        <v>176</v>
      </c>
      <c r="C215" s="5" t="s">
        <v>152</v>
      </c>
      <c r="D215" s="27" t="s">
        <v>283</v>
      </c>
      <c r="E215" s="5" t="s">
        <v>0</v>
      </c>
      <c r="F215" s="5" t="s">
        <v>14</v>
      </c>
      <c r="G215" s="5" t="s">
        <v>54</v>
      </c>
      <c r="H215" s="45"/>
      <c r="I215" s="7" t="s">
        <v>20</v>
      </c>
      <c r="L215" s="7">
        <v>0</v>
      </c>
      <c r="N215" s="7">
        <v>0</v>
      </c>
      <c r="P215" s="7">
        <v>115634000</v>
      </c>
      <c r="Q215" s="9"/>
      <c r="R215" s="7">
        <f t="shared" si="10"/>
        <v>0</v>
      </c>
      <c r="S215" s="9"/>
      <c r="T215" s="7">
        <f t="shared" si="11"/>
        <v>115634000</v>
      </c>
    </row>
    <row r="216" spans="1:22" s="9" customFormat="1" x14ac:dyDescent="0.2">
      <c r="A216" s="5" t="s">
        <v>273</v>
      </c>
      <c r="C216" s="38" t="s">
        <v>289</v>
      </c>
      <c r="D216" s="27"/>
      <c r="E216" s="5"/>
      <c r="F216" s="5"/>
      <c r="G216" s="5" t="s">
        <v>54</v>
      </c>
      <c r="H216" s="45">
        <v>1</v>
      </c>
      <c r="I216" s="7" t="s">
        <v>20</v>
      </c>
      <c r="J216" s="7">
        <v>1267140</v>
      </c>
      <c r="K216" s="7"/>
      <c r="L216" s="7"/>
      <c r="M216" s="5"/>
      <c r="N216" s="7"/>
      <c r="O216" s="7"/>
      <c r="P216" s="7"/>
      <c r="R216" s="7">
        <f t="shared" si="10"/>
        <v>-1267140</v>
      </c>
      <c r="T216" s="7">
        <f t="shared" si="11"/>
        <v>0</v>
      </c>
    </row>
    <row r="217" spans="1:22" s="9" customFormat="1" x14ac:dyDescent="0.2">
      <c r="A217" s="30" t="s">
        <v>35</v>
      </c>
      <c r="C217" s="30" t="s">
        <v>154</v>
      </c>
      <c r="D217" s="19">
        <v>0</v>
      </c>
      <c r="E217" s="30" t="s">
        <v>1</v>
      </c>
      <c r="F217" s="30" t="s">
        <v>14</v>
      </c>
      <c r="G217" s="30" t="s">
        <v>54</v>
      </c>
      <c r="H217" s="45"/>
      <c r="I217" s="7" t="s">
        <v>20</v>
      </c>
      <c r="J217" s="61"/>
      <c r="K217" s="7"/>
      <c r="L217" s="61"/>
      <c r="M217" s="5"/>
      <c r="N217" s="61">
        <v>1242448</v>
      </c>
      <c r="O217" s="7"/>
      <c r="P217" s="61">
        <v>0</v>
      </c>
      <c r="R217" s="61">
        <f t="shared" si="10"/>
        <v>1242448</v>
      </c>
      <c r="T217" s="61">
        <f t="shared" si="11"/>
        <v>0</v>
      </c>
    </row>
    <row r="218" spans="1:22" s="9" customFormat="1" x14ac:dyDescent="0.2">
      <c r="A218" s="30"/>
      <c r="C218" s="30"/>
      <c r="D218" s="19"/>
      <c r="E218" s="30"/>
      <c r="F218" s="30"/>
      <c r="G218" s="30"/>
      <c r="H218" s="45"/>
      <c r="I218" s="7"/>
      <c r="J218" s="79">
        <f>SUM(J202:J217)</f>
        <v>29119234</v>
      </c>
      <c r="K218" s="7"/>
      <c r="L218" s="79">
        <f>SUM(L202:L217)</f>
        <v>87993366</v>
      </c>
      <c r="M218" s="5"/>
      <c r="N218" s="79">
        <f>SUM(N202:N217)</f>
        <v>75621039</v>
      </c>
      <c r="O218" s="7"/>
      <c r="P218" s="79">
        <f>SUM(P202:P217)</f>
        <v>188477036</v>
      </c>
      <c r="R218" s="79">
        <f>SUM(R202:R217)</f>
        <v>46501805</v>
      </c>
      <c r="T218" s="79">
        <f>SUM(T202:T217)</f>
        <v>100483670</v>
      </c>
      <c r="V218" s="79"/>
    </row>
    <row r="219" spans="1:22" s="9" customFormat="1" x14ac:dyDescent="0.2">
      <c r="A219" s="30"/>
      <c r="C219" s="30"/>
      <c r="D219" s="19"/>
      <c r="E219" s="30"/>
      <c r="F219" s="30"/>
      <c r="G219" s="30"/>
      <c r="H219" s="45"/>
      <c r="I219" s="7"/>
      <c r="J219" s="23"/>
      <c r="K219" s="7"/>
      <c r="L219" s="23"/>
      <c r="M219" s="5"/>
      <c r="N219" s="23"/>
      <c r="O219" s="7"/>
      <c r="P219" s="23"/>
      <c r="R219" s="23"/>
      <c r="T219" s="23"/>
    </row>
    <row r="220" spans="1:22" s="9" customFormat="1" x14ac:dyDescent="0.2">
      <c r="A220" s="38" t="s">
        <v>228</v>
      </c>
      <c r="C220" s="7" t="s">
        <v>141</v>
      </c>
      <c r="D220" s="27"/>
      <c r="E220" s="5"/>
      <c r="F220" s="5"/>
      <c r="G220" s="32">
        <v>0</v>
      </c>
      <c r="H220" s="43"/>
      <c r="I220" s="5"/>
      <c r="J220" s="7">
        <v>197926227</v>
      </c>
      <c r="K220" s="7"/>
      <c r="L220" s="7"/>
      <c r="M220" s="5"/>
      <c r="N220" s="7">
        <v>197809340</v>
      </c>
      <c r="O220" s="7"/>
      <c r="P220" s="7"/>
      <c r="Q220" s="13"/>
      <c r="R220" s="7">
        <f t="shared" si="10"/>
        <v>-116887</v>
      </c>
      <c r="T220" s="7">
        <f t="shared" si="11"/>
        <v>0</v>
      </c>
    </row>
    <row r="221" spans="1:22" s="9" customFormat="1" x14ac:dyDescent="0.2">
      <c r="A221" s="7" t="s">
        <v>235</v>
      </c>
      <c r="B221" s="7"/>
      <c r="C221" s="7" t="s">
        <v>141</v>
      </c>
      <c r="D221" s="55">
        <v>0</v>
      </c>
      <c r="E221" s="7">
        <v>0</v>
      </c>
      <c r="F221" s="7">
        <v>0</v>
      </c>
      <c r="G221" s="7">
        <v>0</v>
      </c>
      <c r="H221" s="46"/>
      <c r="I221" s="7">
        <v>0</v>
      </c>
      <c r="J221" s="7">
        <v>500000</v>
      </c>
      <c r="K221" s="7"/>
      <c r="L221" s="7"/>
      <c r="M221" s="5"/>
      <c r="N221" s="7">
        <v>1000000</v>
      </c>
      <c r="O221" s="7"/>
      <c r="P221" s="7">
        <v>0</v>
      </c>
      <c r="Q221" s="13"/>
      <c r="R221" s="7">
        <f>N221-J221</f>
        <v>500000</v>
      </c>
      <c r="T221" s="7">
        <f>P221-L221</f>
        <v>0</v>
      </c>
    </row>
    <row r="222" spans="1:22" s="9" customFormat="1" x14ac:dyDescent="0.2">
      <c r="A222" s="38"/>
      <c r="C222" s="7"/>
      <c r="D222" s="27"/>
      <c r="E222" s="5"/>
      <c r="F222" s="5"/>
      <c r="G222" s="32"/>
      <c r="H222" s="43"/>
      <c r="I222" s="5"/>
      <c r="J222" s="7"/>
      <c r="K222" s="7"/>
      <c r="L222" s="7"/>
      <c r="M222" s="5"/>
      <c r="N222" s="7"/>
      <c r="O222" s="7"/>
      <c r="P222" s="7"/>
      <c r="Q222" s="13"/>
      <c r="R222" s="7"/>
      <c r="T222" s="7"/>
    </row>
    <row r="223" spans="1:22" x14ac:dyDescent="0.2">
      <c r="R223" s="7"/>
      <c r="T223" s="7"/>
    </row>
    <row r="224" spans="1:22" x14ac:dyDescent="0.2">
      <c r="B224" s="82" t="s">
        <v>278</v>
      </c>
      <c r="J224" s="83">
        <f>J220+J221+J218+J200+J197+J193+J190+J185+J159+J138+J134+J131+J120+J117+J112+J105+J97+J84+J54+J51+J47+J39+J36+J26+J22+J15</f>
        <v>2862525843.5799999</v>
      </c>
      <c r="L224" s="83">
        <f>L220+L221+L218+L200+L197+L193+L190+L185+L159+L138+L134+L131+L120+L117+L112+L105+L97+L84+L54+L51+L47+L39+L36+L26+L22+L15</f>
        <v>1475137434.28</v>
      </c>
      <c r="N224" s="83">
        <f>N220+N221+N218+N200+N197+N193+N190+N185+N159+N138+N134+N131+N120+N117+N112+N105+N97+N84+N54+N51+N47+N39+N36+N26+N22+N15</f>
        <v>2946724255.9699998</v>
      </c>
      <c r="P224" s="83">
        <f>P220+P221+P218+P200+P197+P193+P190+P185+P159+P138+P134+P131+P120+P117+P112+P105+P97+P84+P54+P51+P47+P39+P36+P26+P22+P15</f>
        <v>1565258511</v>
      </c>
      <c r="R224" s="83">
        <f>R220+R221+R218+R200+R197+R193+R190+R185+R159+R138+R134+R131+R120+R117+R112+R105+R97+R84+R54+R51+R47+R39+R36+R26+R22+R15</f>
        <v>84198412.390000001</v>
      </c>
      <c r="T224" s="83">
        <f>T220+T221+T218+T200+T197+T193+T190+T185+T159+T138+T134+T131+T120+T117+T112+T105+T97+T84+T54+T51+T47+T39+T36+T26+T22+T15</f>
        <v>90121076.719999999</v>
      </c>
    </row>
    <row r="226" spans="1:20" x14ac:dyDescent="0.2">
      <c r="A226" s="30" t="s">
        <v>240</v>
      </c>
      <c r="C226" s="30" t="s">
        <v>141</v>
      </c>
      <c r="D226" s="19">
        <v>0</v>
      </c>
      <c r="E226" s="30" t="s">
        <v>1</v>
      </c>
      <c r="F226" s="30" t="s">
        <v>11</v>
      </c>
      <c r="G226" s="30" t="s">
        <v>8</v>
      </c>
      <c r="H226" s="45"/>
      <c r="I226" s="7" t="s">
        <v>277</v>
      </c>
      <c r="J226" s="36"/>
      <c r="L226" s="36"/>
      <c r="N226" s="36">
        <v>11000000</v>
      </c>
      <c r="P226" s="36">
        <v>0</v>
      </c>
      <c r="Q226" s="9"/>
      <c r="R226" s="36">
        <f t="shared" ref="R226:R232" si="12">N226-J226</f>
        <v>11000000</v>
      </c>
      <c r="S226" s="9"/>
      <c r="T226" s="36">
        <f t="shared" ref="T226:T232" si="13">P226-L226</f>
        <v>0</v>
      </c>
    </row>
    <row r="227" spans="1:20" s="9" customFormat="1" x14ac:dyDescent="0.2">
      <c r="A227" s="40" t="s">
        <v>248</v>
      </c>
      <c r="B227" s="7"/>
      <c r="C227" s="7" t="s">
        <v>149</v>
      </c>
      <c r="D227" s="55">
        <v>0</v>
      </c>
      <c r="E227" s="7" t="s">
        <v>0</v>
      </c>
      <c r="F227" s="7" t="s">
        <v>7</v>
      </c>
      <c r="G227" s="7" t="s">
        <v>8</v>
      </c>
      <c r="H227" s="46"/>
      <c r="I227" s="7" t="s">
        <v>277</v>
      </c>
      <c r="J227" s="7">
        <f>246461600+1833280+13122000+3465627</f>
        <v>264882507</v>
      </c>
      <c r="K227" s="7"/>
      <c r="L227" s="7"/>
      <c r="M227" s="7"/>
      <c r="N227" s="7">
        <v>261129677</v>
      </c>
      <c r="O227" s="7"/>
      <c r="P227" s="7">
        <v>0</v>
      </c>
      <c r="Q227" s="13"/>
      <c r="R227" s="7">
        <f t="shared" si="12"/>
        <v>-3752830</v>
      </c>
      <c r="T227" s="7">
        <f t="shared" si="13"/>
        <v>0</v>
      </c>
    </row>
    <row r="228" spans="1:20" x14ac:dyDescent="0.2">
      <c r="A228" s="7" t="s">
        <v>243</v>
      </c>
      <c r="B228" s="7"/>
      <c r="C228" s="7" t="s">
        <v>149</v>
      </c>
      <c r="D228" s="55">
        <v>0</v>
      </c>
      <c r="E228" s="7" t="s">
        <v>0</v>
      </c>
      <c r="F228" s="7" t="s">
        <v>7</v>
      </c>
      <c r="G228" s="7" t="s">
        <v>8</v>
      </c>
      <c r="H228" s="46"/>
      <c r="I228" s="7" t="s">
        <v>277</v>
      </c>
      <c r="J228" s="7">
        <v>4444200</v>
      </c>
      <c r="M228" s="7"/>
      <c r="N228" s="7">
        <v>4478486</v>
      </c>
      <c r="P228" s="7">
        <v>0</v>
      </c>
      <c r="R228" s="7">
        <f t="shared" si="12"/>
        <v>34286</v>
      </c>
      <c r="S228" s="9"/>
      <c r="T228" s="7">
        <f t="shared" si="13"/>
        <v>0</v>
      </c>
    </row>
    <row r="229" spans="1:20" x14ac:dyDescent="0.2">
      <c r="A229" s="7" t="s">
        <v>245</v>
      </c>
      <c r="B229" s="7"/>
      <c r="C229" s="7" t="s">
        <v>141</v>
      </c>
      <c r="D229" s="55">
        <v>0</v>
      </c>
      <c r="E229" s="7" t="s">
        <v>1</v>
      </c>
      <c r="F229" s="7" t="s">
        <v>11</v>
      </c>
      <c r="G229" s="7" t="s">
        <v>8</v>
      </c>
      <c r="H229" s="46"/>
      <c r="I229" s="7" t="s">
        <v>277</v>
      </c>
      <c r="J229" s="7">
        <v>1115115</v>
      </c>
      <c r="K229" s="23"/>
      <c r="M229" s="19"/>
      <c r="N229" s="7">
        <v>-10000000</v>
      </c>
      <c r="O229" s="23"/>
      <c r="P229" s="7">
        <v>0</v>
      </c>
      <c r="R229" s="7">
        <f t="shared" si="12"/>
        <v>-11115115</v>
      </c>
      <c r="S229" s="9"/>
      <c r="T229" s="7">
        <f t="shared" si="13"/>
        <v>0</v>
      </c>
    </row>
    <row r="230" spans="1:20" x14ac:dyDescent="0.2">
      <c r="A230" s="51" t="s">
        <v>251</v>
      </c>
      <c r="B230" s="20"/>
      <c r="C230" s="20" t="s">
        <v>141</v>
      </c>
      <c r="D230" s="56">
        <v>0</v>
      </c>
      <c r="E230" s="20" t="s">
        <v>0</v>
      </c>
      <c r="F230" s="20" t="s">
        <v>11</v>
      </c>
      <c r="G230" s="20" t="s">
        <v>8</v>
      </c>
      <c r="H230" s="46"/>
      <c r="I230" s="7" t="s">
        <v>277</v>
      </c>
      <c r="J230" s="20">
        <v>5591312</v>
      </c>
      <c r="L230" s="20"/>
      <c r="M230" s="7"/>
      <c r="N230" s="20">
        <v>6293460</v>
      </c>
      <c r="P230" s="20">
        <v>0</v>
      </c>
      <c r="Q230" s="9"/>
      <c r="R230" s="20">
        <f t="shared" si="12"/>
        <v>702148</v>
      </c>
      <c r="S230" s="9"/>
      <c r="T230" s="20">
        <f t="shared" si="13"/>
        <v>0</v>
      </c>
    </row>
    <row r="231" spans="1:20" s="9" customFormat="1" x14ac:dyDescent="0.2">
      <c r="A231" s="20" t="s">
        <v>246</v>
      </c>
      <c r="B231" s="20"/>
      <c r="C231" s="20" t="s">
        <v>142</v>
      </c>
      <c r="D231" s="56">
        <v>0</v>
      </c>
      <c r="E231" s="20" t="s">
        <v>0</v>
      </c>
      <c r="F231" s="20" t="s">
        <v>11</v>
      </c>
      <c r="G231" s="20" t="s">
        <v>8</v>
      </c>
      <c r="H231" s="46"/>
      <c r="I231" s="7" t="s">
        <v>277</v>
      </c>
      <c r="J231" s="20"/>
      <c r="K231" s="7"/>
      <c r="L231" s="20">
        <v>34465858</v>
      </c>
      <c r="M231" s="7"/>
      <c r="N231" s="20">
        <v>0</v>
      </c>
      <c r="O231" s="7"/>
      <c r="P231" s="20">
        <v>34465858</v>
      </c>
      <c r="R231" s="20">
        <f t="shared" si="12"/>
        <v>0</v>
      </c>
      <c r="T231" s="20">
        <f t="shared" si="13"/>
        <v>0</v>
      </c>
    </row>
    <row r="232" spans="1:20" x14ac:dyDescent="0.2">
      <c r="A232" s="30" t="s">
        <v>247</v>
      </c>
      <c r="C232" s="30" t="s">
        <v>143</v>
      </c>
      <c r="D232" s="19">
        <v>0</v>
      </c>
      <c r="E232" s="30" t="s">
        <v>0</v>
      </c>
      <c r="F232" s="30" t="s">
        <v>11</v>
      </c>
      <c r="G232" s="30" t="s">
        <v>8</v>
      </c>
      <c r="H232" s="45"/>
      <c r="I232" s="7" t="s">
        <v>277</v>
      </c>
      <c r="J232" s="61"/>
      <c r="L232" s="61">
        <v>73828457</v>
      </c>
      <c r="N232" s="61">
        <v>0</v>
      </c>
      <c r="P232" s="61">
        <v>73828457</v>
      </c>
      <c r="Q232" s="9"/>
      <c r="R232" s="61">
        <f t="shared" si="12"/>
        <v>0</v>
      </c>
      <c r="S232" s="7"/>
      <c r="T232" s="61">
        <f t="shared" si="13"/>
        <v>0</v>
      </c>
    </row>
    <row r="233" spans="1:20" x14ac:dyDescent="0.2">
      <c r="A233" s="30"/>
      <c r="B233" s="82" t="s">
        <v>279</v>
      </c>
      <c r="C233" s="30"/>
      <c r="D233" s="19"/>
      <c r="E233" s="30"/>
      <c r="F233" s="30"/>
      <c r="G233" s="30"/>
      <c r="H233" s="45"/>
      <c r="I233" s="7"/>
      <c r="J233" s="79">
        <f>SUM(J226:J232)</f>
        <v>276033134</v>
      </c>
      <c r="L233" s="79">
        <f>SUM(L226:L232)</f>
        <v>108294315</v>
      </c>
      <c r="N233" s="79">
        <f>SUM(N226:N232)</f>
        <v>272901623</v>
      </c>
      <c r="P233" s="79">
        <f>SUM(P226:P232)</f>
        <v>108294315</v>
      </c>
      <c r="Q233" s="9"/>
      <c r="R233" s="79">
        <f>SUM(R226:R232)</f>
        <v>-3131511</v>
      </c>
      <c r="S233" s="7"/>
      <c r="T233" s="79">
        <f>SUM(T226:T232)</f>
        <v>0</v>
      </c>
    </row>
    <row r="235" spans="1:20" ht="13.5" thickBot="1" x14ac:dyDescent="0.25">
      <c r="B235" s="74" t="s">
        <v>120</v>
      </c>
      <c r="J235" s="81">
        <f>J224+J233</f>
        <v>3138558977.5799999</v>
      </c>
      <c r="L235" s="81">
        <f>L224+L233</f>
        <v>1583431749.28</v>
      </c>
      <c r="N235" s="81">
        <f>N224+N233</f>
        <v>3219625878.9699998</v>
      </c>
      <c r="P235" s="81">
        <f>P224+P233</f>
        <v>1673552826</v>
      </c>
      <c r="R235" s="81">
        <f>R224+R233</f>
        <v>81066901.390000001</v>
      </c>
      <c r="T235" s="81">
        <f>T224+T233</f>
        <v>90121076.719999999</v>
      </c>
    </row>
    <row r="236" spans="1:20" ht="13.5" thickTop="1" x14ac:dyDescent="0.2"/>
    <row r="237" spans="1:20" hidden="1" x14ac:dyDescent="0.2">
      <c r="I237" s="13" t="s">
        <v>301</v>
      </c>
      <c r="J237" s="7">
        <v>3138558977.5799999</v>
      </c>
      <c r="L237" s="7">
        <v>1583431749.28</v>
      </c>
      <c r="N237" s="7">
        <v>3219625878.9700003</v>
      </c>
      <c r="P237" s="7">
        <v>1673552826</v>
      </c>
      <c r="R237" s="13">
        <v>81066901.390000001</v>
      </c>
      <c r="T237" s="13">
        <v>90121076.719999999</v>
      </c>
    </row>
    <row r="238" spans="1:20" hidden="1" x14ac:dyDescent="0.2"/>
    <row r="239" spans="1:20" hidden="1" x14ac:dyDescent="0.2">
      <c r="I239" s="13" t="s">
        <v>302</v>
      </c>
      <c r="J239" s="7">
        <f>J235-J237</f>
        <v>0</v>
      </c>
      <c r="L239" s="7">
        <f>L235-L237</f>
        <v>0</v>
      </c>
      <c r="N239" s="7">
        <f>N235-N237</f>
        <v>0</v>
      </c>
      <c r="P239" s="7">
        <f>P235-P237</f>
        <v>0</v>
      </c>
      <c r="R239" s="7">
        <f>R235-R237</f>
        <v>0</v>
      </c>
      <c r="T239" s="7">
        <f>T235-T237</f>
        <v>0</v>
      </c>
    </row>
    <row r="241" spans="1:31" x14ac:dyDescent="0.2">
      <c r="A241" s="11" t="s">
        <v>225</v>
      </c>
    </row>
    <row r="242" spans="1:31" s="2" customFormat="1" x14ac:dyDescent="0.2">
      <c r="A242" s="2" t="s">
        <v>206</v>
      </c>
      <c r="C242" s="3"/>
      <c r="D242" s="1" t="s">
        <v>207</v>
      </c>
      <c r="E242" s="13"/>
      <c r="F242" s="1"/>
      <c r="G242" s="3" t="s">
        <v>57</v>
      </c>
      <c r="H242" s="49">
        <v>0</v>
      </c>
      <c r="I242" s="2" t="s">
        <v>58</v>
      </c>
      <c r="J242" s="3"/>
      <c r="K242" s="9"/>
      <c r="L242" s="3">
        <v>7956277.9100000001</v>
      </c>
      <c r="M242" s="13"/>
      <c r="N242" s="3"/>
      <c r="O242" s="9"/>
      <c r="P242" s="3">
        <v>7956277.9100000001</v>
      </c>
      <c r="Q242" s="13"/>
      <c r="R242" s="4"/>
      <c r="S242" s="13"/>
      <c r="T242" s="4">
        <v>7734781.9500000002</v>
      </c>
      <c r="U242" s="5"/>
      <c r="V242" s="4">
        <f>+R242/1000000</f>
        <v>0</v>
      </c>
      <c r="W242" s="4">
        <v>0</v>
      </c>
      <c r="X242" s="4"/>
      <c r="Y242" s="37">
        <f>ROUND(T242*H242,0)</f>
        <v>0</v>
      </c>
      <c r="Z242" s="4"/>
      <c r="AA242" s="5"/>
      <c r="AB242" s="4">
        <v>0</v>
      </c>
      <c r="AC242" s="4"/>
      <c r="AD242" s="4">
        <v>0</v>
      </c>
      <c r="AE242" s="4">
        <f>+AB242/1000000</f>
        <v>0</v>
      </c>
    </row>
    <row r="243" spans="1:31" s="2" customFormat="1" x14ac:dyDescent="0.2">
      <c r="A243" s="2" t="s">
        <v>208</v>
      </c>
      <c r="C243" s="3"/>
      <c r="D243" s="1" t="s">
        <v>207</v>
      </c>
      <c r="E243" s="13"/>
      <c r="F243" s="1"/>
      <c r="G243" s="3" t="s">
        <v>57</v>
      </c>
      <c r="H243" s="50">
        <v>0</v>
      </c>
      <c r="I243" s="2" t="s">
        <v>58</v>
      </c>
      <c r="J243" s="3"/>
      <c r="K243" s="9"/>
      <c r="L243" s="3">
        <v>40096182</v>
      </c>
      <c r="M243" s="13"/>
      <c r="N243" s="3"/>
      <c r="O243" s="9"/>
      <c r="P243" s="3">
        <v>40096182</v>
      </c>
      <c r="Q243" s="13"/>
      <c r="R243" s="37"/>
      <c r="S243" s="13"/>
      <c r="T243" s="4">
        <v>40096181.770000003</v>
      </c>
      <c r="U243" s="5"/>
      <c r="V243" s="4">
        <f>+R243/1000000</f>
        <v>0</v>
      </c>
      <c r="W243" s="4">
        <v>0</v>
      </c>
      <c r="X243" s="4"/>
      <c r="Y243" s="37">
        <f>ROUND(T243*H243,0)</f>
        <v>0</v>
      </c>
      <c r="Z243" s="4"/>
      <c r="AA243" s="5"/>
      <c r="AB243" s="4">
        <v>0</v>
      </c>
      <c r="AC243" s="4"/>
      <c r="AD243" s="4">
        <v>0</v>
      </c>
      <c r="AE243" s="4">
        <f>+AB243/1000000</f>
        <v>0</v>
      </c>
    </row>
    <row r="244" spans="1:31" s="2" customFormat="1" x14ac:dyDescent="0.2">
      <c r="A244" s="2" t="s">
        <v>209</v>
      </c>
      <c r="C244" s="3"/>
      <c r="D244" s="1" t="s">
        <v>207</v>
      </c>
      <c r="E244" s="13"/>
      <c r="F244" s="1"/>
      <c r="G244" s="3" t="s">
        <v>57</v>
      </c>
      <c r="H244" s="50">
        <v>0</v>
      </c>
      <c r="I244" s="2" t="s">
        <v>58</v>
      </c>
      <c r="J244" s="3"/>
      <c r="K244" s="9"/>
      <c r="L244" s="3">
        <v>23677880</v>
      </c>
      <c r="M244" s="13"/>
      <c r="N244" s="3"/>
      <c r="O244" s="9"/>
      <c r="P244" s="3">
        <v>23677880</v>
      </c>
      <c r="Q244" s="13"/>
      <c r="R244" s="37"/>
      <c r="S244" s="13"/>
      <c r="T244" s="4">
        <v>23677880.109999999</v>
      </c>
      <c r="U244" s="5"/>
      <c r="V244" s="4">
        <f>+R244/1000000</f>
        <v>0</v>
      </c>
      <c r="W244" s="4">
        <v>0</v>
      </c>
      <c r="X244" s="4"/>
      <c r="Y244" s="37">
        <f>ROUND(T244*H244,0)</f>
        <v>0</v>
      </c>
      <c r="Z244" s="4"/>
      <c r="AA244" s="5"/>
      <c r="AB244" s="4">
        <v>0</v>
      </c>
      <c r="AC244" s="4"/>
      <c r="AD244" s="4">
        <v>0</v>
      </c>
      <c r="AE244" s="4">
        <f>+AB244/1000000</f>
        <v>0</v>
      </c>
    </row>
    <row r="245" spans="1:31" s="2" customFormat="1" x14ac:dyDescent="0.2">
      <c r="A245" s="2" t="s">
        <v>210</v>
      </c>
      <c r="C245" s="3"/>
      <c r="D245" s="1" t="s">
        <v>211</v>
      </c>
      <c r="E245" s="13"/>
      <c r="F245" s="1"/>
      <c r="G245" s="3" t="s">
        <v>57</v>
      </c>
      <c r="H245" s="49">
        <v>0</v>
      </c>
      <c r="I245" s="2" t="s">
        <v>58</v>
      </c>
      <c r="J245" s="3"/>
      <c r="K245" s="9"/>
      <c r="L245" s="3">
        <v>569786.12</v>
      </c>
      <c r="M245" s="13"/>
      <c r="N245" s="3"/>
      <c r="O245" s="9"/>
      <c r="P245" s="3">
        <v>569786.12</v>
      </c>
      <c r="Q245" s="13"/>
      <c r="R245" s="4"/>
      <c r="S245" s="13"/>
      <c r="T245" s="4">
        <v>543049.59</v>
      </c>
      <c r="U245" s="5"/>
      <c r="V245" s="4">
        <f>+R245/1000000</f>
        <v>0</v>
      </c>
      <c r="W245" s="4">
        <v>0</v>
      </c>
      <c r="X245" s="4"/>
      <c r="Y245" s="37">
        <f>ROUND(T245*H245,0)</f>
        <v>0</v>
      </c>
      <c r="Z245" s="4"/>
      <c r="AA245" s="5"/>
      <c r="AB245" s="4">
        <v>0</v>
      </c>
      <c r="AC245" s="4"/>
      <c r="AD245" s="4">
        <v>0</v>
      </c>
      <c r="AE245" s="4">
        <f>+AB245/1000000</f>
        <v>0</v>
      </c>
    </row>
    <row r="246" spans="1:31" x14ac:dyDescent="0.2">
      <c r="A246" s="9"/>
      <c r="C246" s="5"/>
      <c r="D246" s="14"/>
      <c r="G246" s="5"/>
      <c r="H246" s="14"/>
      <c r="I246" s="5"/>
    </row>
    <row r="247" spans="1:31" s="2" customFormat="1" x14ac:dyDescent="0.2">
      <c r="A247" s="2" t="s">
        <v>212</v>
      </c>
      <c r="C247" s="3"/>
      <c r="D247" s="1" t="s">
        <v>213</v>
      </c>
      <c r="E247" s="13"/>
      <c r="F247" s="1"/>
      <c r="G247" s="3" t="s">
        <v>188</v>
      </c>
      <c r="H247" s="50">
        <v>0</v>
      </c>
      <c r="I247" s="2" t="s">
        <v>38</v>
      </c>
      <c r="J247" s="3"/>
      <c r="K247" s="9"/>
      <c r="L247" s="3">
        <v>0</v>
      </c>
      <c r="M247" s="13"/>
      <c r="N247" s="3"/>
      <c r="O247" s="9"/>
      <c r="P247" s="3">
        <v>0</v>
      </c>
      <c r="Q247" s="13"/>
      <c r="R247" s="37"/>
      <c r="S247" s="13"/>
      <c r="T247" s="4">
        <v>0</v>
      </c>
      <c r="U247" s="5"/>
      <c r="V247" s="4">
        <f>+R247/1000000</f>
        <v>0</v>
      </c>
      <c r="W247" s="4">
        <v>11920000</v>
      </c>
      <c r="X247" s="4"/>
      <c r="Y247" s="4">
        <f>ROUND(T247*H247,0)</f>
        <v>0</v>
      </c>
      <c r="Z247" s="4"/>
      <c r="AA247" s="5"/>
      <c r="AB247" s="4">
        <f>+Y247</f>
        <v>0</v>
      </c>
      <c r="AC247" s="4"/>
      <c r="AD247" s="4">
        <v>0</v>
      </c>
      <c r="AE247" s="4">
        <f>+AB247/1000000</f>
        <v>0</v>
      </c>
    </row>
    <row r="248" spans="1:31" s="2" customFormat="1" x14ac:dyDescent="0.2">
      <c r="C248" s="3"/>
      <c r="D248" s="1"/>
      <c r="E248" s="13"/>
      <c r="F248" s="1"/>
      <c r="G248" s="3"/>
      <c r="H248" s="50"/>
      <c r="J248" s="3"/>
      <c r="K248" s="9"/>
      <c r="L248" s="3"/>
      <c r="M248" s="13"/>
      <c r="N248" s="3"/>
      <c r="O248" s="9"/>
      <c r="P248" s="3"/>
      <c r="Q248" s="13"/>
      <c r="R248" s="37"/>
      <c r="S248" s="13"/>
      <c r="T248" s="4"/>
      <c r="U248" s="5"/>
      <c r="V248" s="4"/>
      <c r="W248" s="4"/>
      <c r="X248" s="4"/>
      <c r="Y248" s="4"/>
      <c r="Z248" s="4"/>
      <c r="AA248" s="5"/>
      <c r="AB248" s="4"/>
      <c r="AC248" s="4"/>
      <c r="AD248" s="4"/>
      <c r="AE248" s="4"/>
    </row>
    <row r="249" spans="1:31" s="2" customFormat="1" x14ac:dyDescent="0.2">
      <c r="A249" s="2" t="s">
        <v>214</v>
      </c>
      <c r="C249" s="3"/>
      <c r="D249" s="1" t="s">
        <v>213</v>
      </c>
      <c r="E249" s="13"/>
      <c r="F249" s="1"/>
      <c r="G249" s="3" t="s">
        <v>63</v>
      </c>
      <c r="H249" s="50">
        <v>0</v>
      </c>
      <c r="I249" s="2" t="s">
        <v>64</v>
      </c>
      <c r="J249" s="3"/>
      <c r="K249" s="9"/>
      <c r="L249" s="3">
        <v>30000000</v>
      </c>
      <c r="M249" s="13"/>
      <c r="N249" s="3"/>
      <c r="O249" s="9"/>
      <c r="P249" s="3">
        <v>30000000</v>
      </c>
      <c r="Q249" s="13"/>
      <c r="R249" s="4"/>
      <c r="S249" s="13"/>
      <c r="T249" s="4">
        <v>30000000</v>
      </c>
      <c r="U249" s="5"/>
      <c r="V249" s="4">
        <f>+R249/1000000</f>
        <v>0</v>
      </c>
      <c r="W249" s="4">
        <v>157900000</v>
      </c>
      <c r="X249" s="4"/>
      <c r="Y249" s="37">
        <f>ROUND(T249*H249,0)</f>
        <v>0</v>
      </c>
      <c r="Z249" s="4"/>
      <c r="AA249" s="5"/>
      <c r="AB249" s="4">
        <v>0</v>
      </c>
      <c r="AC249" s="4"/>
      <c r="AD249" s="4">
        <v>110000</v>
      </c>
      <c r="AE249" s="4">
        <f>+AB249/1000000</f>
        <v>0</v>
      </c>
    </row>
    <row r="250" spans="1:31" s="2" customFormat="1" x14ac:dyDescent="0.2">
      <c r="C250" s="3"/>
      <c r="D250" s="1"/>
      <c r="E250" s="13"/>
      <c r="F250" s="1"/>
      <c r="G250" s="3"/>
      <c r="H250" s="50"/>
      <c r="J250" s="3"/>
      <c r="K250" s="9"/>
      <c r="L250" s="3"/>
      <c r="M250" s="13"/>
      <c r="N250" s="3"/>
      <c r="O250" s="9"/>
      <c r="P250" s="3"/>
      <c r="Q250" s="13"/>
      <c r="R250" s="4"/>
      <c r="S250" s="13"/>
      <c r="T250" s="4"/>
      <c r="U250" s="5"/>
      <c r="V250" s="4"/>
      <c r="W250" s="4"/>
      <c r="X250" s="4"/>
      <c r="Y250" s="37"/>
      <c r="Z250" s="4"/>
      <c r="AA250" s="5"/>
      <c r="AB250" s="4"/>
      <c r="AC250" s="4"/>
      <c r="AD250" s="4"/>
      <c r="AE250" s="4"/>
    </row>
    <row r="251" spans="1:31" s="2" customFormat="1" ht="15" x14ac:dyDescent="0.35">
      <c r="A251" s="2" t="s">
        <v>215</v>
      </c>
      <c r="C251" s="3"/>
      <c r="D251" s="1" t="s">
        <v>213</v>
      </c>
      <c r="E251" s="13"/>
      <c r="F251" s="1"/>
      <c r="G251" s="3" t="s">
        <v>119</v>
      </c>
      <c r="H251" s="50">
        <v>0</v>
      </c>
      <c r="I251" s="2" t="s">
        <v>49</v>
      </c>
      <c r="J251" s="3"/>
      <c r="K251" s="9"/>
      <c r="L251" s="3">
        <v>12500000</v>
      </c>
      <c r="M251" s="13"/>
      <c r="N251" s="3"/>
      <c r="O251" s="9"/>
      <c r="P251" s="3">
        <v>12500000</v>
      </c>
      <c r="Q251" s="13"/>
      <c r="R251" s="4"/>
      <c r="S251" s="13"/>
      <c r="T251" s="4">
        <v>12500000</v>
      </c>
      <c r="U251" s="5"/>
      <c r="V251" s="4">
        <f t="shared" ref="V251:V260" si="14">+R251/1000000</f>
        <v>0</v>
      </c>
      <c r="W251" s="4">
        <v>1300000</v>
      </c>
      <c r="X251" s="4"/>
      <c r="Y251" s="37">
        <f t="shared" ref="Y251:Y260" si="15">ROUND(T251*H251,0)</f>
        <v>0</v>
      </c>
      <c r="Z251" s="4"/>
      <c r="AA251" s="5"/>
      <c r="AB251" s="4">
        <v>0</v>
      </c>
      <c r="AC251" s="5"/>
      <c r="AD251" s="48"/>
      <c r="AE251" s="5"/>
    </row>
    <row r="252" spans="1:31" s="2" customFormat="1" ht="15" x14ac:dyDescent="0.35">
      <c r="A252" s="2" t="s">
        <v>216</v>
      </c>
      <c r="C252" s="3"/>
      <c r="D252" s="1" t="s">
        <v>213</v>
      </c>
      <c r="E252" s="13"/>
      <c r="F252" s="1"/>
      <c r="G252" s="3" t="s">
        <v>119</v>
      </c>
      <c r="H252" s="50">
        <v>0</v>
      </c>
      <c r="I252" s="2" t="s">
        <v>49</v>
      </c>
      <c r="J252" s="3"/>
      <c r="K252" s="9"/>
      <c r="L252" s="3">
        <v>25000000</v>
      </c>
      <c r="M252" s="13"/>
      <c r="N252" s="3"/>
      <c r="O252" s="9"/>
      <c r="P252" s="3">
        <v>25000000</v>
      </c>
      <c r="Q252" s="13"/>
      <c r="R252" s="4"/>
      <c r="S252" s="13"/>
      <c r="T252" s="4">
        <v>25000000</v>
      </c>
      <c r="U252" s="5"/>
      <c r="V252" s="4">
        <f t="shared" si="14"/>
        <v>0</v>
      </c>
      <c r="W252" s="4">
        <v>1300000</v>
      </c>
      <c r="X252" s="4"/>
      <c r="Y252" s="37">
        <f t="shared" si="15"/>
        <v>0</v>
      </c>
      <c r="Z252" s="4"/>
      <c r="AA252" s="5"/>
      <c r="AB252" s="4">
        <v>0</v>
      </c>
      <c r="AC252" s="5"/>
      <c r="AD252" s="48"/>
      <c r="AE252" s="12"/>
    </row>
    <row r="253" spans="1:31" s="2" customFormat="1" ht="15" x14ac:dyDescent="0.35">
      <c r="A253" s="2" t="s">
        <v>217</v>
      </c>
      <c r="C253" s="3"/>
      <c r="D253" s="1" t="s">
        <v>213</v>
      </c>
      <c r="E253" s="13"/>
      <c r="F253" s="1"/>
      <c r="G253" s="3" t="s">
        <v>119</v>
      </c>
      <c r="H253" s="50">
        <v>0</v>
      </c>
      <c r="I253" s="2" t="s">
        <v>49</v>
      </c>
      <c r="J253" s="3"/>
      <c r="K253" s="9"/>
      <c r="L253" s="3">
        <v>0</v>
      </c>
      <c r="M253" s="13"/>
      <c r="N253" s="3"/>
      <c r="O253" s="9"/>
      <c r="P253" s="3">
        <v>0</v>
      </c>
      <c r="Q253" s="13"/>
      <c r="R253" s="4"/>
      <c r="S253" s="13"/>
      <c r="T253" s="4">
        <v>0</v>
      </c>
      <c r="U253" s="5"/>
      <c r="V253" s="4">
        <f t="shared" si="14"/>
        <v>0</v>
      </c>
      <c r="W253" s="4">
        <v>1300000</v>
      </c>
      <c r="X253" s="4"/>
      <c r="Y253" s="37">
        <f t="shared" si="15"/>
        <v>0</v>
      </c>
      <c r="Z253" s="4"/>
      <c r="AA253" s="5"/>
      <c r="AB253" s="4">
        <v>0</v>
      </c>
      <c r="AC253" s="5"/>
      <c r="AD253" s="48"/>
      <c r="AE253" s="5"/>
    </row>
    <row r="254" spans="1:31" s="2" customFormat="1" ht="15" x14ac:dyDescent="0.35">
      <c r="A254" s="2" t="s">
        <v>218</v>
      </c>
      <c r="C254" s="3"/>
      <c r="D254" s="1" t="s">
        <v>213</v>
      </c>
      <c r="E254" s="13"/>
      <c r="F254" s="1"/>
      <c r="G254" s="3" t="s">
        <v>119</v>
      </c>
      <c r="H254" s="50">
        <v>0</v>
      </c>
      <c r="I254" s="2" t="s">
        <v>49</v>
      </c>
      <c r="J254" s="3"/>
      <c r="K254" s="9"/>
      <c r="L254" s="3">
        <v>10000000</v>
      </c>
      <c r="M254" s="13"/>
      <c r="N254" s="3"/>
      <c r="O254" s="9"/>
      <c r="P254" s="3">
        <v>10000000</v>
      </c>
      <c r="Q254" s="13"/>
      <c r="R254" s="4"/>
      <c r="S254" s="13"/>
      <c r="T254" s="4">
        <v>10000000</v>
      </c>
      <c r="U254" s="5"/>
      <c r="V254" s="4">
        <f t="shared" si="14"/>
        <v>0</v>
      </c>
      <c r="W254" s="4">
        <v>1300000</v>
      </c>
      <c r="X254" s="4"/>
      <c r="Y254" s="37">
        <f t="shared" si="15"/>
        <v>0</v>
      </c>
      <c r="Z254" s="4"/>
      <c r="AA254" s="5"/>
      <c r="AB254" s="4">
        <v>0</v>
      </c>
      <c r="AC254" s="5"/>
      <c r="AD254" s="48"/>
      <c r="AE254" s="5"/>
    </row>
    <row r="255" spans="1:31" s="2" customFormat="1" ht="15" x14ac:dyDescent="0.35">
      <c r="A255" s="2" t="s">
        <v>219</v>
      </c>
      <c r="C255" s="3"/>
      <c r="D255" s="1" t="s">
        <v>213</v>
      </c>
      <c r="E255" s="13"/>
      <c r="F255" s="1"/>
      <c r="G255" s="3" t="s">
        <v>119</v>
      </c>
      <c r="H255" s="50">
        <v>0</v>
      </c>
      <c r="I255" s="2" t="s">
        <v>49</v>
      </c>
      <c r="J255" s="3"/>
      <c r="K255" s="9"/>
      <c r="L255" s="3">
        <v>19610000</v>
      </c>
      <c r="M255" s="13"/>
      <c r="N255" s="3"/>
      <c r="O255" s="9"/>
      <c r="P255" s="3">
        <v>19610000</v>
      </c>
      <c r="Q255" s="13"/>
      <c r="R255" s="4"/>
      <c r="S255" s="13"/>
      <c r="T255" s="4">
        <v>19610000</v>
      </c>
      <c r="U255" s="5"/>
      <c r="V255" s="4">
        <f t="shared" si="14"/>
        <v>0</v>
      </c>
      <c r="W255" s="4">
        <v>1300000</v>
      </c>
      <c r="X255" s="4"/>
      <c r="Y255" s="37">
        <f t="shared" si="15"/>
        <v>0</v>
      </c>
      <c r="Z255" s="4"/>
      <c r="AA255" s="5"/>
      <c r="AB255" s="4">
        <v>0</v>
      </c>
      <c r="AC255" s="5"/>
      <c r="AD255" s="48"/>
      <c r="AE255" s="5"/>
    </row>
    <row r="256" spans="1:31" s="2" customFormat="1" ht="15" x14ac:dyDescent="0.35">
      <c r="A256" s="2" t="s">
        <v>220</v>
      </c>
      <c r="C256" s="3"/>
      <c r="D256" s="1" t="s">
        <v>213</v>
      </c>
      <c r="E256" s="13"/>
      <c r="F256" s="1"/>
      <c r="G256" s="3" t="s">
        <v>119</v>
      </c>
      <c r="H256" s="50">
        <v>0</v>
      </c>
      <c r="I256" s="2" t="s">
        <v>49</v>
      </c>
      <c r="J256" s="3"/>
      <c r="K256" s="9"/>
      <c r="L256" s="3">
        <v>15000000</v>
      </c>
      <c r="M256" s="13"/>
      <c r="N256" s="3"/>
      <c r="O256" s="9"/>
      <c r="P256" s="3">
        <v>15000000</v>
      </c>
      <c r="Q256" s="13"/>
      <c r="R256" s="4"/>
      <c r="S256" s="13"/>
      <c r="T256" s="4">
        <v>15000000</v>
      </c>
      <c r="U256" s="5"/>
      <c r="V256" s="4">
        <f t="shared" si="14"/>
        <v>0</v>
      </c>
      <c r="W256" s="4">
        <v>1300000</v>
      </c>
      <c r="X256" s="4"/>
      <c r="Y256" s="37">
        <f t="shared" si="15"/>
        <v>0</v>
      </c>
      <c r="Z256" s="4"/>
      <c r="AA256" s="5"/>
      <c r="AB256" s="4">
        <v>0</v>
      </c>
      <c r="AC256" s="5"/>
      <c r="AD256" s="48"/>
      <c r="AE256" s="5"/>
    </row>
    <row r="257" spans="1:31" s="2" customFormat="1" x14ac:dyDescent="0.2">
      <c r="A257" s="10" t="s">
        <v>223</v>
      </c>
      <c r="B257" s="10"/>
      <c r="C257" s="3"/>
      <c r="D257" s="1" t="s">
        <v>213</v>
      </c>
      <c r="E257" s="13"/>
      <c r="F257" s="1"/>
      <c r="G257" s="3" t="s">
        <v>119</v>
      </c>
      <c r="H257" s="50">
        <v>0</v>
      </c>
      <c r="I257" s="2" t="s">
        <v>49</v>
      </c>
      <c r="J257" s="3"/>
      <c r="K257" s="9"/>
      <c r="L257" s="3">
        <v>23542485.260000002</v>
      </c>
      <c r="M257" s="13"/>
      <c r="N257" s="3"/>
      <c r="O257" s="9"/>
      <c r="P257" s="3">
        <v>23542485.260000002</v>
      </c>
      <c r="Q257" s="13"/>
      <c r="R257" s="4"/>
      <c r="S257" s="13"/>
      <c r="T257" s="4">
        <v>23542485.260000002</v>
      </c>
      <c r="U257" s="5"/>
      <c r="V257" s="4">
        <f t="shared" si="14"/>
        <v>0</v>
      </c>
      <c r="W257" s="4">
        <v>0</v>
      </c>
      <c r="X257" s="4"/>
      <c r="Y257" s="37">
        <f t="shared" si="15"/>
        <v>0</v>
      </c>
      <c r="Z257" s="4"/>
      <c r="AA257" s="5"/>
      <c r="AB257" s="4">
        <v>0</v>
      </c>
      <c r="AC257" s="4"/>
      <c r="AD257" s="4">
        <v>0</v>
      </c>
      <c r="AE257" s="4">
        <f>+AB257/1000000</f>
        <v>0</v>
      </c>
    </row>
    <row r="258" spans="1:31" s="2" customFormat="1" x14ac:dyDescent="0.2">
      <c r="A258" s="10" t="s">
        <v>224</v>
      </c>
      <c r="B258" s="10"/>
      <c r="C258" s="3"/>
      <c r="D258" s="1" t="s">
        <v>213</v>
      </c>
      <c r="E258" s="13"/>
      <c r="F258" s="1"/>
      <c r="G258" s="3" t="s">
        <v>119</v>
      </c>
      <c r="H258" s="50">
        <v>0</v>
      </c>
      <c r="I258" s="2" t="s">
        <v>49</v>
      </c>
      <c r="J258" s="3"/>
      <c r="K258" s="9"/>
      <c r="L258" s="3">
        <v>20000000</v>
      </c>
      <c r="M258" s="13"/>
      <c r="N258" s="3"/>
      <c r="O258" s="9"/>
      <c r="P258" s="3">
        <v>20000000</v>
      </c>
      <c r="Q258" s="13"/>
      <c r="R258" s="4"/>
      <c r="S258" s="13"/>
      <c r="T258" s="4">
        <v>20000000</v>
      </c>
      <c r="U258" s="5"/>
      <c r="V258" s="4">
        <f t="shared" si="14"/>
        <v>0</v>
      </c>
      <c r="W258" s="4">
        <v>0</v>
      </c>
      <c r="X258" s="4"/>
      <c r="Y258" s="37">
        <f t="shared" si="15"/>
        <v>0</v>
      </c>
      <c r="Z258" s="4"/>
      <c r="AA258" s="5"/>
      <c r="AB258" s="4">
        <v>0</v>
      </c>
      <c r="AC258" s="4"/>
      <c r="AD258" s="4">
        <v>0</v>
      </c>
      <c r="AE258" s="4">
        <f>+AB258/1000000</f>
        <v>0</v>
      </c>
    </row>
    <row r="259" spans="1:31" s="2" customFormat="1" x14ac:dyDescent="0.2">
      <c r="A259" s="2" t="s">
        <v>221</v>
      </c>
      <c r="C259" s="3"/>
      <c r="D259" s="1" t="s">
        <v>213</v>
      </c>
      <c r="E259" s="13"/>
      <c r="F259" s="1"/>
      <c r="G259" s="3" t="s">
        <v>119</v>
      </c>
      <c r="H259" s="50">
        <v>0</v>
      </c>
      <c r="I259" s="2" t="s">
        <v>49</v>
      </c>
      <c r="J259" s="3"/>
      <c r="K259" s="9"/>
      <c r="L259" s="3">
        <v>28149.759999999998</v>
      </c>
      <c r="M259" s="13"/>
      <c r="N259" s="3"/>
      <c r="O259" s="9"/>
      <c r="P259" s="3">
        <v>28149.759999999998</v>
      </c>
      <c r="Q259" s="13"/>
      <c r="R259" s="4"/>
      <c r="S259" s="13"/>
      <c r="T259" s="4">
        <v>28149.759999999998</v>
      </c>
      <c r="U259" s="5"/>
      <c r="V259" s="4">
        <f t="shared" si="14"/>
        <v>0</v>
      </c>
      <c r="W259" s="4">
        <v>0</v>
      </c>
      <c r="X259" s="4"/>
      <c r="Y259" s="37">
        <f t="shared" si="15"/>
        <v>0</v>
      </c>
      <c r="Z259" s="4"/>
      <c r="AA259" s="5"/>
      <c r="AB259" s="4">
        <v>0</v>
      </c>
      <c r="AC259" s="4"/>
      <c r="AD259" s="4">
        <v>0</v>
      </c>
      <c r="AE259" s="4">
        <f>+AB259/1000000</f>
        <v>0</v>
      </c>
    </row>
    <row r="260" spans="1:31" s="2" customFormat="1" x14ac:dyDescent="0.2">
      <c r="A260" s="2" t="s">
        <v>222</v>
      </c>
      <c r="C260" s="3"/>
      <c r="D260" s="1" t="s">
        <v>213</v>
      </c>
      <c r="E260" s="13"/>
      <c r="F260" s="1"/>
      <c r="G260" s="3" t="s">
        <v>119</v>
      </c>
      <c r="H260" s="50">
        <v>0</v>
      </c>
      <c r="I260" s="2" t="s">
        <v>49</v>
      </c>
      <c r="J260" s="3"/>
      <c r="K260" s="9"/>
      <c r="L260" s="3">
        <v>0</v>
      </c>
      <c r="M260" s="13"/>
      <c r="N260" s="3"/>
      <c r="O260" s="9"/>
      <c r="P260" s="3">
        <v>0</v>
      </c>
      <c r="Q260" s="13"/>
      <c r="R260" s="4"/>
      <c r="S260" s="13"/>
      <c r="T260" s="4">
        <v>0</v>
      </c>
      <c r="U260" s="5"/>
      <c r="V260" s="4">
        <f t="shared" si="14"/>
        <v>0</v>
      </c>
      <c r="W260" s="4">
        <v>0</v>
      </c>
      <c r="X260" s="4"/>
      <c r="Y260" s="37">
        <f t="shared" si="15"/>
        <v>0</v>
      </c>
      <c r="Z260" s="4"/>
      <c r="AA260" s="5"/>
      <c r="AB260" s="4">
        <v>0</v>
      </c>
      <c r="AC260" s="4"/>
      <c r="AD260" s="4">
        <v>0</v>
      </c>
      <c r="AE260" s="4">
        <f>+AB260/1000000</f>
        <v>0</v>
      </c>
    </row>
    <row r="263" spans="1:31" x14ac:dyDescent="0.2">
      <c r="A263" s="11" t="s">
        <v>117</v>
      </c>
    </row>
    <row r="264" spans="1:31" x14ac:dyDescent="0.2">
      <c r="A264" s="10" t="s">
        <v>226</v>
      </c>
      <c r="B264" s="10" t="s">
        <v>231</v>
      </c>
      <c r="Q264" s="5"/>
    </row>
    <row r="265" spans="1:31" x14ac:dyDescent="0.2">
      <c r="Q265" s="5"/>
    </row>
    <row r="266" spans="1:31" x14ac:dyDescent="0.2">
      <c r="B266" s="9" t="str">
        <f ca="1">CELL("filename",B265)</f>
        <v>O:\NAES\CASHFLOW\2001\Bal Sheet\Apr2001\[April_Assets.xls]Owner</v>
      </c>
      <c r="Q266" s="5"/>
    </row>
    <row r="267" spans="1:31" x14ac:dyDescent="0.2">
      <c r="B267" s="52">
        <f ca="1">NOW()</f>
        <v>37041.560607291663</v>
      </c>
    </row>
    <row r="271" spans="1:31" x14ac:dyDescent="0.2">
      <c r="J271" s="7" t="e">
        <f>+#REF!+J35+#REF!+#REF!+J146+#REF!+#REF!+#REF!+#REF!+#REF!</f>
        <v>#REF!</v>
      </c>
      <c r="L271" s="7" t="s">
        <v>268</v>
      </c>
    </row>
    <row r="272" spans="1:31" x14ac:dyDescent="0.2">
      <c r="J272" s="7">
        <v>-22000000</v>
      </c>
      <c r="K272" s="37"/>
      <c r="L272" s="7" t="s">
        <v>271</v>
      </c>
    </row>
    <row r="273" spans="10:16" x14ac:dyDescent="0.2">
      <c r="J273" s="7">
        <v>-1500032</v>
      </c>
      <c r="K273" s="37"/>
      <c r="L273" s="7" t="s">
        <v>269</v>
      </c>
    </row>
    <row r="274" spans="10:16" x14ac:dyDescent="0.2">
      <c r="J274" s="62"/>
      <c r="K274" s="37"/>
      <c r="L274" s="62"/>
      <c r="N274" s="62"/>
      <c r="P274" s="62"/>
    </row>
    <row r="275" spans="10:16" x14ac:dyDescent="0.2">
      <c r="J275" s="20" t="e">
        <f>SUM(J271:J274)</f>
        <v>#REF!</v>
      </c>
      <c r="L275" s="20"/>
      <c r="N275" s="20"/>
      <c r="P275" s="20"/>
    </row>
    <row r="276" spans="10:16" x14ac:dyDescent="0.2">
      <c r="J276" s="62">
        <v>838818805</v>
      </c>
      <c r="L276" s="62" t="s">
        <v>267</v>
      </c>
      <c r="N276" s="62"/>
      <c r="P276" s="62"/>
    </row>
    <row r="277" spans="10:16" x14ac:dyDescent="0.2">
      <c r="J277" s="7" t="e">
        <f>+J275-J276</f>
        <v>#REF!</v>
      </c>
      <c r="L277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58" fitToHeight="0" orientation="landscape" r:id="rId1"/>
  <headerFooter alignWithMargins="0">
    <oddFooter>&amp;R&amp;P</oddFooter>
  </headerFooter>
  <rowBreaks count="5" manualBreakCount="5">
    <brk id="54" max="16" man="1"/>
    <brk id="112" max="16" man="1"/>
    <brk id="159" max="16" man="1"/>
    <brk id="218" max="16" man="1"/>
    <brk id="235" max="16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31"/>
  <sheetViews>
    <sheetView tabSelected="1" zoomScale="75" zoomScaleNormal="75" workbookViewId="0">
      <pane xSplit="3" ySplit="9" topLeftCell="G10" activePane="bottomRight" state="frozen"/>
      <selection pane="topRight" activeCell="D1" sqref="D1"/>
      <selection pane="bottomLeft" activeCell="A10" sqref="A10"/>
      <selection pane="bottomRight" sqref="A1:P1"/>
    </sheetView>
  </sheetViews>
  <sheetFormatPr defaultRowHeight="12.75" x14ac:dyDescent="0.2"/>
  <cols>
    <col min="1" max="1" width="2.85546875" style="8" customWidth="1"/>
    <col min="2" max="2" width="52.5703125" style="9" customWidth="1"/>
    <col min="3" max="3" width="27.570312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40625" style="13" bestFit="1" customWidth="1"/>
    <col min="8" max="8" width="6.28515625" style="13" customWidth="1"/>
    <col min="9" max="9" width="22.28515625" style="13" bestFit="1" customWidth="1"/>
    <col min="10" max="10" width="18.42578125" style="7" customWidth="1"/>
    <col min="11" max="11" width="2" style="7" customWidth="1"/>
    <col min="12" max="12" width="19.140625" style="7" customWidth="1"/>
    <col min="13" max="13" width="2" style="5" customWidth="1"/>
    <col min="14" max="14" width="19.28515625" style="7" customWidth="1"/>
    <col min="15" max="15" width="2.28515625" style="7" customWidth="1"/>
    <col min="16" max="16" width="19.28515625" style="7" customWidth="1"/>
    <col min="17" max="17" width="8.140625" style="13" customWidth="1"/>
    <col min="18" max="18" width="19.28515625" style="13" customWidth="1"/>
    <col min="19" max="19" width="2.7109375" style="13" customWidth="1"/>
    <col min="20" max="20" width="17.7109375" style="13" customWidth="1"/>
    <col min="21" max="21" width="9.140625" style="13"/>
    <col min="22" max="22" width="9.28515625" style="13" bestFit="1" customWidth="1"/>
    <col min="23" max="23" width="13.7109375" style="13" bestFit="1" customWidth="1"/>
    <col min="24" max="16384" width="9.140625" style="13"/>
  </cols>
  <sheetData>
    <row r="1" spans="1:20" x14ac:dyDescent="0.2">
      <c r="A1" s="84" t="s">
        <v>315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">
      <c r="B4" s="20"/>
    </row>
    <row r="5" spans="1:20" x14ac:dyDescent="0.2">
      <c r="J5" s="55"/>
      <c r="K5" s="55"/>
      <c r="L5" s="55"/>
      <c r="M5" s="27"/>
      <c r="N5" s="55"/>
      <c r="O5" s="55"/>
      <c r="P5" s="55"/>
    </row>
    <row r="6" spans="1:20" x14ac:dyDescent="0.2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s="9" customFormat="1" x14ac:dyDescent="0.2">
      <c r="A11" s="40" t="s">
        <v>261</v>
      </c>
      <c r="B11" s="7"/>
      <c r="C11" s="31" t="s">
        <v>287</v>
      </c>
      <c r="D11" s="55" t="s">
        <v>99</v>
      </c>
      <c r="E11" s="7" t="s">
        <v>1</v>
      </c>
      <c r="F11" s="7" t="s">
        <v>14</v>
      </c>
      <c r="G11" s="31" t="s">
        <v>21</v>
      </c>
      <c r="H11" s="47"/>
      <c r="I11" s="30" t="s">
        <v>22</v>
      </c>
      <c r="J11" s="7"/>
      <c r="K11" s="7"/>
      <c r="L11" s="7">
        <v>37723333</v>
      </c>
      <c r="M11" s="5"/>
      <c r="N11" s="7"/>
      <c r="O11" s="7"/>
      <c r="P11" s="7">
        <v>36000000</v>
      </c>
      <c r="R11" s="20">
        <f t="shared" ref="R11:R42" si="0">N11-J11</f>
        <v>0</v>
      </c>
      <c r="T11" s="20">
        <f t="shared" ref="T11:T42" si="1">P11-L11</f>
        <v>-1723333</v>
      </c>
    </row>
    <row r="12" spans="1:20" s="9" customFormat="1" x14ac:dyDescent="0.2">
      <c r="A12" s="39" t="s">
        <v>255</v>
      </c>
      <c r="C12" s="30" t="s">
        <v>287</v>
      </c>
      <c r="D12" s="19" t="s">
        <v>284</v>
      </c>
      <c r="E12" s="30"/>
      <c r="F12" s="30"/>
      <c r="G12" s="30" t="s">
        <v>41</v>
      </c>
      <c r="H12" s="45"/>
      <c r="I12" s="30" t="s">
        <v>42</v>
      </c>
      <c r="J12" s="36"/>
      <c r="K12" s="7"/>
      <c r="L12" s="36">
        <v>17222680</v>
      </c>
      <c r="M12" s="5"/>
      <c r="N12" s="36">
        <v>0</v>
      </c>
      <c r="O12" s="7"/>
      <c r="P12" s="36">
        <v>17222680</v>
      </c>
      <c r="R12" s="20">
        <f t="shared" si="0"/>
        <v>0</v>
      </c>
      <c r="T12" s="20">
        <f t="shared" si="1"/>
        <v>0</v>
      </c>
    </row>
    <row r="13" spans="1:20" x14ac:dyDescent="0.2">
      <c r="A13" s="39" t="s">
        <v>254</v>
      </c>
      <c r="C13" s="30" t="s">
        <v>287</v>
      </c>
      <c r="D13" s="19" t="s">
        <v>284</v>
      </c>
      <c r="E13" s="30"/>
      <c r="F13" s="30"/>
      <c r="G13" s="30" t="s">
        <v>41</v>
      </c>
      <c r="H13" s="45"/>
      <c r="I13" s="30" t="s">
        <v>42</v>
      </c>
      <c r="J13" s="36"/>
      <c r="L13" s="36">
        <v>28076391</v>
      </c>
      <c r="N13" s="36">
        <v>0</v>
      </c>
      <c r="P13" s="36">
        <v>28076391</v>
      </c>
      <c r="Q13" s="9"/>
      <c r="R13" s="20">
        <f t="shared" si="0"/>
        <v>0</v>
      </c>
      <c r="S13" s="9"/>
      <c r="T13" s="20">
        <f t="shared" si="1"/>
        <v>0</v>
      </c>
    </row>
    <row r="14" spans="1:20" x14ac:dyDescent="0.2">
      <c r="A14" s="7" t="s">
        <v>129</v>
      </c>
      <c r="B14" s="7"/>
      <c r="C14" s="7" t="s">
        <v>152</v>
      </c>
      <c r="D14" s="55">
        <v>0</v>
      </c>
      <c r="E14" s="7" t="s">
        <v>1</v>
      </c>
      <c r="F14" s="7" t="s">
        <v>14</v>
      </c>
      <c r="G14" s="7" t="s">
        <v>21</v>
      </c>
      <c r="H14" s="46"/>
      <c r="I14" s="7" t="s">
        <v>22</v>
      </c>
      <c r="J14" s="7">
        <v>7800604</v>
      </c>
      <c r="L14" s="7">
        <v>308100</v>
      </c>
      <c r="N14" s="7">
        <v>6669764</v>
      </c>
      <c r="P14" s="7">
        <v>0</v>
      </c>
      <c r="R14" s="20">
        <f t="shared" si="0"/>
        <v>-1130840</v>
      </c>
      <c r="T14" s="20">
        <f t="shared" si="1"/>
        <v>-308100</v>
      </c>
    </row>
    <row r="15" spans="1:20" x14ac:dyDescent="0.2">
      <c r="A15" s="32" t="s">
        <v>162</v>
      </c>
      <c r="B15" s="32"/>
      <c r="C15" s="32" t="s">
        <v>145</v>
      </c>
      <c r="D15" s="27" t="s">
        <v>86</v>
      </c>
      <c r="E15" s="32" t="s">
        <v>0</v>
      </c>
      <c r="F15" s="32" t="s">
        <v>60</v>
      </c>
      <c r="G15" s="32" t="s">
        <v>119</v>
      </c>
      <c r="H15" s="45">
        <v>1</v>
      </c>
      <c r="I15" s="32" t="s">
        <v>49</v>
      </c>
      <c r="J15" s="7">
        <v>236362</v>
      </c>
      <c r="L15" s="7">
        <v>0</v>
      </c>
      <c r="N15" s="7">
        <v>236362</v>
      </c>
      <c r="P15" s="7">
        <v>0</v>
      </c>
      <c r="R15" s="20">
        <f t="shared" si="0"/>
        <v>0</v>
      </c>
      <c r="T15" s="20">
        <f t="shared" si="1"/>
        <v>0</v>
      </c>
    </row>
    <row r="16" spans="1:20" x14ac:dyDescent="0.2">
      <c r="A16" s="39" t="s">
        <v>197</v>
      </c>
      <c r="C16" s="30" t="s">
        <v>287</v>
      </c>
      <c r="D16" s="19"/>
      <c r="E16" s="30"/>
      <c r="F16" s="30"/>
      <c r="G16" s="30" t="s">
        <v>54</v>
      </c>
      <c r="H16" s="45"/>
      <c r="I16" s="7" t="s">
        <v>20</v>
      </c>
      <c r="J16" s="23"/>
      <c r="L16" s="23">
        <v>6559600</v>
      </c>
      <c r="N16" s="23"/>
      <c r="P16" s="23">
        <v>8050000</v>
      </c>
      <c r="Q16" s="9"/>
      <c r="R16" s="20">
        <f t="shared" si="0"/>
        <v>0</v>
      </c>
      <c r="S16" s="9"/>
      <c r="T16" s="20">
        <f t="shared" si="1"/>
        <v>1490400</v>
      </c>
    </row>
    <row r="17" spans="1:20" x14ac:dyDescent="0.2">
      <c r="A17" s="5" t="s">
        <v>136</v>
      </c>
      <c r="B17" s="5"/>
      <c r="C17" s="5" t="s">
        <v>144</v>
      </c>
      <c r="D17" s="27" t="s">
        <v>99</v>
      </c>
      <c r="E17" s="5" t="s">
        <v>0</v>
      </c>
      <c r="F17" s="5" t="s">
        <v>170</v>
      </c>
      <c r="G17" s="5" t="s">
        <v>52</v>
      </c>
      <c r="H17" s="45">
        <v>1</v>
      </c>
      <c r="I17" s="5" t="s">
        <v>90</v>
      </c>
      <c r="J17" s="7">
        <v>0</v>
      </c>
      <c r="K17" s="23"/>
      <c r="L17" s="7">
        <v>8875341</v>
      </c>
      <c r="M17" s="19"/>
      <c r="N17" s="7">
        <v>0</v>
      </c>
      <c r="O17" s="23"/>
      <c r="P17" s="7">
        <v>14158243</v>
      </c>
      <c r="Q17" s="9"/>
      <c r="R17" s="20">
        <f t="shared" si="0"/>
        <v>0</v>
      </c>
      <c r="S17" s="9"/>
      <c r="T17" s="20">
        <f t="shared" si="1"/>
        <v>5282902</v>
      </c>
    </row>
    <row r="18" spans="1:20" s="9" customFormat="1" x14ac:dyDescent="0.2">
      <c r="A18" s="5" t="s">
        <v>138</v>
      </c>
      <c r="B18" s="5"/>
      <c r="C18" s="5" t="s">
        <v>144</v>
      </c>
      <c r="D18" s="27" t="s">
        <v>99</v>
      </c>
      <c r="E18" s="5" t="s">
        <v>0</v>
      </c>
      <c r="F18" s="5" t="s">
        <v>170</v>
      </c>
      <c r="G18" s="5" t="s">
        <v>52</v>
      </c>
      <c r="H18" s="45">
        <v>1</v>
      </c>
      <c r="I18" s="5" t="s">
        <v>90</v>
      </c>
      <c r="J18" s="7">
        <v>0</v>
      </c>
      <c r="K18" s="36"/>
      <c r="L18" s="7">
        <f>4879440+660960</f>
        <v>5540400</v>
      </c>
      <c r="M18" s="21"/>
      <c r="N18" s="7">
        <v>0</v>
      </c>
      <c r="O18" s="36"/>
      <c r="P18" s="7">
        <v>4879440</v>
      </c>
      <c r="R18" s="20">
        <f t="shared" si="0"/>
        <v>0</v>
      </c>
      <c r="T18" s="20">
        <f t="shared" si="1"/>
        <v>-660960</v>
      </c>
    </row>
    <row r="19" spans="1:20" x14ac:dyDescent="0.2">
      <c r="A19" s="5" t="s">
        <v>69</v>
      </c>
      <c r="B19" s="5"/>
      <c r="C19" s="5" t="s">
        <v>148</v>
      </c>
      <c r="D19" s="27">
        <v>0</v>
      </c>
      <c r="E19" s="5" t="s">
        <v>0</v>
      </c>
      <c r="F19" s="5" t="s">
        <v>70</v>
      </c>
      <c r="G19" s="5" t="s">
        <v>193</v>
      </c>
      <c r="H19" s="45">
        <v>1</v>
      </c>
      <c r="I19" s="5" t="s">
        <v>127</v>
      </c>
      <c r="J19" s="7">
        <v>914107</v>
      </c>
      <c r="L19" s="7">
        <v>0</v>
      </c>
      <c r="N19" s="7">
        <v>914107</v>
      </c>
      <c r="P19" s="7">
        <v>0</v>
      </c>
      <c r="R19" s="20">
        <f t="shared" si="0"/>
        <v>0</v>
      </c>
      <c r="T19" s="20">
        <f t="shared" si="1"/>
        <v>0</v>
      </c>
    </row>
    <row r="20" spans="1:20" x14ac:dyDescent="0.2">
      <c r="A20" s="5" t="s">
        <v>187</v>
      </c>
      <c r="B20" s="5"/>
      <c r="C20" s="5" t="s">
        <v>141</v>
      </c>
      <c r="D20" s="27">
        <v>0</v>
      </c>
      <c r="E20" s="5" t="s">
        <v>0</v>
      </c>
      <c r="F20" s="5" t="s">
        <v>70</v>
      </c>
      <c r="G20" s="5" t="s">
        <v>63</v>
      </c>
      <c r="H20" s="45">
        <v>1</v>
      </c>
      <c r="I20" s="5" t="s">
        <v>127</v>
      </c>
      <c r="J20" s="7">
        <v>22000000</v>
      </c>
      <c r="L20" s="7">
        <v>0</v>
      </c>
      <c r="N20" s="7">
        <v>22000000</v>
      </c>
      <c r="P20" s="7">
        <v>0</v>
      </c>
      <c r="Q20" s="9"/>
      <c r="R20" s="20">
        <f t="shared" si="0"/>
        <v>0</v>
      </c>
      <c r="S20" s="9"/>
      <c r="T20" s="20">
        <f t="shared" si="1"/>
        <v>0</v>
      </c>
    </row>
    <row r="21" spans="1:20" x14ac:dyDescent="0.2">
      <c r="A21" s="5" t="s">
        <v>113</v>
      </c>
      <c r="B21" s="5"/>
      <c r="C21" s="5" t="s">
        <v>144</v>
      </c>
      <c r="D21" s="27" t="s">
        <v>99</v>
      </c>
      <c r="E21" s="5" t="s">
        <v>0</v>
      </c>
      <c r="F21" s="5" t="s">
        <v>48</v>
      </c>
      <c r="G21" s="5" t="s">
        <v>119</v>
      </c>
      <c r="H21" s="45">
        <v>1</v>
      </c>
      <c r="I21" s="5" t="s">
        <v>49</v>
      </c>
      <c r="J21" s="7">
        <v>0</v>
      </c>
      <c r="L21" s="7">
        <v>2850000</v>
      </c>
      <c r="N21" s="7">
        <v>0</v>
      </c>
      <c r="P21" s="7">
        <v>2850000</v>
      </c>
      <c r="Q21" s="9"/>
      <c r="R21" s="20">
        <f t="shared" si="0"/>
        <v>0</v>
      </c>
      <c r="S21" s="9"/>
      <c r="T21" s="20">
        <f t="shared" si="1"/>
        <v>0</v>
      </c>
    </row>
    <row r="22" spans="1:20" x14ac:dyDescent="0.2">
      <c r="A22" s="30" t="s">
        <v>114</v>
      </c>
      <c r="C22" s="30" t="s">
        <v>144</v>
      </c>
      <c r="D22" s="19" t="s">
        <v>99</v>
      </c>
      <c r="E22" s="30" t="s">
        <v>0</v>
      </c>
      <c r="F22" s="30" t="s">
        <v>48</v>
      </c>
      <c r="G22" s="30" t="s">
        <v>119</v>
      </c>
      <c r="H22" s="45">
        <v>1</v>
      </c>
      <c r="I22" s="30" t="s">
        <v>49</v>
      </c>
      <c r="J22" s="36">
        <v>0</v>
      </c>
      <c r="L22" s="36">
        <v>98263</v>
      </c>
      <c r="N22" s="36">
        <v>0</v>
      </c>
      <c r="P22" s="36">
        <v>98263</v>
      </c>
      <c r="Q22" s="9"/>
      <c r="R22" s="20">
        <f t="shared" si="0"/>
        <v>0</v>
      </c>
      <c r="S22" s="9"/>
      <c r="T22" s="20">
        <f t="shared" si="1"/>
        <v>0</v>
      </c>
    </row>
    <row r="23" spans="1:20" x14ac:dyDescent="0.2">
      <c r="A23" s="32" t="s">
        <v>161</v>
      </c>
      <c r="C23" s="32" t="s">
        <v>148</v>
      </c>
      <c r="D23" s="27" t="s">
        <v>86</v>
      </c>
      <c r="E23" s="32" t="s">
        <v>0</v>
      </c>
      <c r="F23" s="32" t="s">
        <v>293</v>
      </c>
      <c r="G23" s="32" t="s">
        <v>57</v>
      </c>
      <c r="H23" s="45">
        <v>1</v>
      </c>
      <c r="I23" s="32" t="s">
        <v>58</v>
      </c>
      <c r="J23" s="7">
        <v>4175301.08</v>
      </c>
      <c r="L23" s="7">
        <v>0</v>
      </c>
      <c r="N23" s="7">
        <v>4200979</v>
      </c>
      <c r="P23" s="7">
        <v>0</v>
      </c>
      <c r="R23" s="20">
        <f t="shared" si="0"/>
        <v>25677.919999999925</v>
      </c>
      <c r="S23" s="9"/>
      <c r="T23" s="20">
        <f t="shared" si="1"/>
        <v>0</v>
      </c>
    </row>
    <row r="24" spans="1:20" s="9" customFormat="1" x14ac:dyDescent="0.2">
      <c r="A24" s="32" t="s">
        <v>66</v>
      </c>
      <c r="B24" s="32"/>
      <c r="C24" s="32" t="s">
        <v>148</v>
      </c>
      <c r="D24" s="27">
        <v>0</v>
      </c>
      <c r="E24" s="32" t="s">
        <v>0</v>
      </c>
      <c r="F24" s="32" t="s">
        <v>67</v>
      </c>
      <c r="G24" s="32" t="s">
        <v>119</v>
      </c>
      <c r="H24" s="45">
        <v>1</v>
      </c>
      <c r="I24" s="32" t="s">
        <v>49</v>
      </c>
      <c r="J24" s="7">
        <v>481525</v>
      </c>
      <c r="K24" s="7"/>
      <c r="L24" s="7">
        <v>0</v>
      </c>
      <c r="M24" s="7"/>
      <c r="N24" s="7">
        <v>550778</v>
      </c>
      <c r="O24" s="7"/>
      <c r="P24" s="7">
        <v>0</v>
      </c>
      <c r="Q24" s="13"/>
      <c r="R24" s="20">
        <f t="shared" si="0"/>
        <v>69253</v>
      </c>
      <c r="S24" s="13"/>
      <c r="T24" s="20">
        <f t="shared" si="1"/>
        <v>0</v>
      </c>
    </row>
    <row r="25" spans="1:20" s="9" customFormat="1" x14ac:dyDescent="0.2">
      <c r="A25" s="39" t="s">
        <v>282</v>
      </c>
      <c r="C25" s="30" t="s">
        <v>154</v>
      </c>
      <c r="D25" s="19">
        <v>0</v>
      </c>
      <c r="E25" s="30" t="s">
        <v>1</v>
      </c>
      <c r="F25" s="30" t="s">
        <v>14</v>
      </c>
      <c r="G25" s="30" t="s">
        <v>54</v>
      </c>
      <c r="H25" s="45"/>
      <c r="I25" s="7" t="s">
        <v>20</v>
      </c>
      <c r="J25" s="23">
        <v>1813724</v>
      </c>
      <c r="K25" s="7"/>
      <c r="L25" s="23"/>
      <c r="M25" s="5"/>
      <c r="N25" s="23">
        <v>10773072</v>
      </c>
      <c r="O25" s="7"/>
      <c r="P25" s="23">
        <v>0</v>
      </c>
      <c r="R25" s="20">
        <f t="shared" si="0"/>
        <v>8959348</v>
      </c>
      <c r="T25" s="20">
        <f t="shared" si="1"/>
        <v>0</v>
      </c>
    </row>
    <row r="26" spans="1:20" s="9" customFormat="1" x14ac:dyDescent="0.2">
      <c r="A26" s="30" t="s">
        <v>190</v>
      </c>
      <c r="C26" s="30" t="s">
        <v>148</v>
      </c>
      <c r="D26" s="19">
        <v>0</v>
      </c>
      <c r="E26" s="30" t="s">
        <v>0</v>
      </c>
      <c r="F26" s="30" t="s">
        <v>293</v>
      </c>
      <c r="G26" s="30" t="s">
        <v>10</v>
      </c>
      <c r="H26" s="45">
        <v>1</v>
      </c>
      <c r="I26" s="30" t="s">
        <v>191</v>
      </c>
      <c r="J26" s="36">
        <v>981668</v>
      </c>
      <c r="K26" s="7"/>
      <c r="L26" s="36">
        <v>0</v>
      </c>
      <c r="M26" s="5"/>
      <c r="N26" s="36">
        <v>396793</v>
      </c>
      <c r="O26" s="7"/>
      <c r="P26" s="36">
        <v>0</v>
      </c>
      <c r="R26" s="20">
        <f t="shared" si="0"/>
        <v>-584875</v>
      </c>
      <c r="T26" s="20">
        <f t="shared" si="1"/>
        <v>0</v>
      </c>
    </row>
    <row r="27" spans="1:20" x14ac:dyDescent="0.2">
      <c r="A27" s="34" t="s">
        <v>192</v>
      </c>
      <c r="B27" s="8"/>
      <c r="C27" s="34" t="s">
        <v>158</v>
      </c>
      <c r="D27" s="23">
        <v>0</v>
      </c>
      <c r="E27" s="34" t="s">
        <v>1</v>
      </c>
      <c r="F27" s="34" t="s">
        <v>40</v>
      </c>
      <c r="G27" s="34" t="s">
        <v>41</v>
      </c>
      <c r="H27" s="46"/>
      <c r="I27" s="34" t="s">
        <v>42</v>
      </c>
      <c r="J27" s="23">
        <v>8654796</v>
      </c>
      <c r="L27" s="23"/>
      <c r="M27" s="7"/>
      <c r="N27" s="23">
        <v>8654797</v>
      </c>
      <c r="P27" s="23">
        <v>0</v>
      </c>
      <c r="R27" s="20">
        <f t="shared" si="0"/>
        <v>1</v>
      </c>
      <c r="T27" s="20">
        <f t="shared" si="1"/>
        <v>0</v>
      </c>
    </row>
    <row r="28" spans="1:20" x14ac:dyDescent="0.2">
      <c r="A28" s="34" t="s">
        <v>39</v>
      </c>
      <c r="B28" s="8"/>
      <c r="C28" s="34" t="s">
        <v>158</v>
      </c>
      <c r="D28" s="23">
        <v>0</v>
      </c>
      <c r="E28" s="34" t="s">
        <v>1</v>
      </c>
      <c r="F28" s="34" t="s">
        <v>40</v>
      </c>
      <c r="G28" s="34" t="s">
        <v>41</v>
      </c>
      <c r="H28" s="46"/>
      <c r="I28" s="34" t="s">
        <v>42</v>
      </c>
      <c r="J28" s="23">
        <v>3207769</v>
      </c>
      <c r="L28" s="23"/>
      <c r="M28" s="7"/>
      <c r="N28" s="23">
        <v>3224089</v>
      </c>
      <c r="P28" s="23">
        <v>0</v>
      </c>
      <c r="R28" s="20">
        <f t="shared" si="0"/>
        <v>16320</v>
      </c>
      <c r="T28" s="20">
        <f t="shared" si="1"/>
        <v>0</v>
      </c>
    </row>
    <row r="29" spans="1:20" s="9" customFormat="1" x14ac:dyDescent="0.2">
      <c r="A29" s="32" t="s">
        <v>237</v>
      </c>
      <c r="B29" s="32"/>
      <c r="C29" s="32" t="s">
        <v>148</v>
      </c>
      <c r="D29" s="27">
        <v>0</v>
      </c>
      <c r="E29" s="32" t="s">
        <v>0</v>
      </c>
      <c r="F29" s="32" t="s">
        <v>293</v>
      </c>
      <c r="G29" s="32" t="s">
        <v>8</v>
      </c>
      <c r="H29" s="45">
        <v>1</v>
      </c>
      <c r="I29" s="32" t="s">
        <v>275</v>
      </c>
      <c r="J29" s="7">
        <v>6960000</v>
      </c>
      <c r="K29" s="7"/>
      <c r="L29" s="7">
        <v>0</v>
      </c>
      <c r="M29" s="7"/>
      <c r="N29" s="7">
        <v>6960000</v>
      </c>
      <c r="O29" s="7"/>
      <c r="P29" s="7">
        <v>0</v>
      </c>
      <c r="R29" s="20">
        <f t="shared" si="0"/>
        <v>0</v>
      </c>
      <c r="T29" s="20">
        <f t="shared" si="1"/>
        <v>0</v>
      </c>
    </row>
    <row r="30" spans="1:20" s="9" customFormat="1" x14ac:dyDescent="0.2">
      <c r="A30" s="5" t="s">
        <v>238</v>
      </c>
      <c r="C30" s="5" t="s">
        <v>143</v>
      </c>
      <c r="D30" s="27">
        <v>0</v>
      </c>
      <c r="E30" s="5" t="s">
        <v>0</v>
      </c>
      <c r="F30" s="5" t="s">
        <v>11</v>
      </c>
      <c r="G30" s="5" t="s">
        <v>8</v>
      </c>
      <c r="H30" s="45">
        <v>1</v>
      </c>
      <c r="I30" s="32" t="s">
        <v>275</v>
      </c>
      <c r="J30" s="7"/>
      <c r="K30" s="7"/>
      <c r="L30" s="7">
        <v>83175000</v>
      </c>
      <c r="M30" s="5"/>
      <c r="N30" s="7">
        <v>0</v>
      </c>
      <c r="O30" s="7"/>
      <c r="P30" s="7">
        <v>83175000</v>
      </c>
      <c r="R30" s="20">
        <f t="shared" si="0"/>
        <v>0</v>
      </c>
      <c r="T30" s="20">
        <f t="shared" si="1"/>
        <v>0</v>
      </c>
    </row>
    <row r="31" spans="1:20" x14ac:dyDescent="0.2">
      <c r="A31" s="7" t="s">
        <v>280</v>
      </c>
      <c r="B31" s="7"/>
      <c r="C31" s="32" t="s">
        <v>150</v>
      </c>
      <c r="D31" s="55">
        <v>0</v>
      </c>
      <c r="E31" s="7" t="s">
        <v>0</v>
      </c>
      <c r="F31" s="7" t="s">
        <v>7</v>
      </c>
      <c r="G31" s="7" t="s">
        <v>8</v>
      </c>
      <c r="H31" s="45">
        <v>1</v>
      </c>
      <c r="I31" s="32" t="s">
        <v>275</v>
      </c>
      <c r="J31" s="7">
        <f>27721815</f>
        <v>27721815</v>
      </c>
      <c r="M31" s="7"/>
      <c r="N31" s="7">
        <v>27728533</v>
      </c>
      <c r="P31" s="7">
        <v>0</v>
      </c>
      <c r="R31" s="20">
        <f t="shared" si="0"/>
        <v>6718</v>
      </c>
      <c r="S31" s="9"/>
      <c r="T31" s="20">
        <f t="shared" si="1"/>
        <v>0</v>
      </c>
    </row>
    <row r="32" spans="1:20" x14ac:dyDescent="0.2">
      <c r="A32" s="5" t="s">
        <v>94</v>
      </c>
      <c r="C32" s="5" t="s">
        <v>313</v>
      </c>
      <c r="D32" s="27" t="s">
        <v>87</v>
      </c>
      <c r="E32" s="5" t="s">
        <v>0</v>
      </c>
      <c r="F32" s="5" t="s">
        <v>60</v>
      </c>
      <c r="G32" s="5" t="s">
        <v>119</v>
      </c>
      <c r="H32" s="45">
        <v>0.5</v>
      </c>
      <c r="I32" s="5" t="s">
        <v>49</v>
      </c>
      <c r="J32" s="7">
        <v>0</v>
      </c>
      <c r="L32" s="7">
        <v>770245</v>
      </c>
      <c r="M32" s="7"/>
      <c r="N32" s="7">
        <v>0</v>
      </c>
      <c r="P32" s="7">
        <v>770245</v>
      </c>
      <c r="Q32" s="9"/>
      <c r="R32" s="20">
        <f t="shared" si="0"/>
        <v>0</v>
      </c>
      <c r="S32" s="9"/>
      <c r="T32" s="20">
        <f t="shared" si="1"/>
        <v>0</v>
      </c>
    </row>
    <row r="33" spans="1:20" s="9" customFormat="1" x14ac:dyDescent="0.2">
      <c r="A33" s="32" t="s">
        <v>102</v>
      </c>
      <c r="B33" s="32"/>
      <c r="C33" s="32" t="s">
        <v>144</v>
      </c>
      <c r="D33" s="27" t="s">
        <v>99</v>
      </c>
      <c r="E33" s="32" t="s">
        <v>0</v>
      </c>
      <c r="F33" s="32" t="s">
        <v>48</v>
      </c>
      <c r="G33" s="32" t="s">
        <v>54</v>
      </c>
      <c r="H33" s="45">
        <v>1</v>
      </c>
      <c r="I33" s="7" t="s">
        <v>20</v>
      </c>
      <c r="J33" s="7">
        <v>0</v>
      </c>
      <c r="K33" s="7"/>
      <c r="L33" s="7">
        <v>27369630</v>
      </c>
      <c r="M33" s="5"/>
      <c r="N33" s="7">
        <v>0</v>
      </c>
      <c r="O33" s="7"/>
      <c r="P33" s="7">
        <v>27880000</v>
      </c>
      <c r="Q33" s="13"/>
      <c r="R33" s="20">
        <f t="shared" si="0"/>
        <v>0</v>
      </c>
      <c r="S33" s="13"/>
      <c r="T33" s="20">
        <f t="shared" si="1"/>
        <v>510370</v>
      </c>
    </row>
    <row r="34" spans="1:20" s="9" customFormat="1" x14ac:dyDescent="0.2">
      <c r="A34" s="30" t="s">
        <v>199</v>
      </c>
      <c r="C34" s="30" t="s">
        <v>152</v>
      </c>
      <c r="D34" s="19" t="s">
        <v>283</v>
      </c>
      <c r="E34" s="30" t="s">
        <v>0</v>
      </c>
      <c r="F34" s="30" t="s">
        <v>14</v>
      </c>
      <c r="G34" s="30" t="s">
        <v>21</v>
      </c>
      <c r="H34" s="45"/>
      <c r="I34" s="30" t="s">
        <v>22</v>
      </c>
      <c r="J34" s="7"/>
      <c r="K34" s="7"/>
      <c r="L34" s="7">
        <v>28901500</v>
      </c>
      <c r="M34" s="5"/>
      <c r="N34" s="7">
        <v>0</v>
      </c>
      <c r="O34" s="7"/>
      <c r="P34" s="7">
        <v>26300000</v>
      </c>
      <c r="R34" s="20">
        <f t="shared" si="0"/>
        <v>0</v>
      </c>
      <c r="T34" s="20">
        <f t="shared" si="1"/>
        <v>-2601500</v>
      </c>
    </row>
    <row r="35" spans="1:20" x14ac:dyDescent="0.2">
      <c r="A35" s="38" t="s">
        <v>285</v>
      </c>
      <c r="B35" s="32"/>
      <c r="C35" s="5" t="s">
        <v>141</v>
      </c>
      <c r="D35" s="27">
        <v>0</v>
      </c>
      <c r="E35" s="32" t="s">
        <v>0</v>
      </c>
      <c r="F35" s="32" t="s">
        <v>11</v>
      </c>
      <c r="G35" s="32" t="s">
        <v>10</v>
      </c>
      <c r="H35" s="45"/>
      <c r="I35" s="32" t="s">
        <v>12</v>
      </c>
      <c r="J35" s="7">
        <v>221891211</v>
      </c>
      <c r="K35" s="20"/>
      <c r="M35" s="20"/>
      <c r="N35" s="7">
        <v>221918411</v>
      </c>
      <c r="O35" s="20"/>
      <c r="P35" s="7">
        <v>0</v>
      </c>
      <c r="R35" s="20">
        <f t="shared" si="0"/>
        <v>27200</v>
      </c>
      <c r="T35" s="20">
        <f t="shared" si="1"/>
        <v>0</v>
      </c>
    </row>
    <row r="36" spans="1:20" x14ac:dyDescent="0.2">
      <c r="A36" s="32" t="s">
        <v>180</v>
      </c>
      <c r="C36" s="32" t="s">
        <v>313</v>
      </c>
      <c r="D36" s="27" t="s">
        <v>87</v>
      </c>
      <c r="E36" s="32" t="s">
        <v>0</v>
      </c>
      <c r="F36" s="32" t="s">
        <v>170</v>
      </c>
      <c r="G36" s="32" t="s">
        <v>52</v>
      </c>
      <c r="H36" s="45">
        <v>0.5</v>
      </c>
      <c r="I36" s="32" t="s">
        <v>90</v>
      </c>
      <c r="J36" s="7">
        <v>0</v>
      </c>
      <c r="L36" s="7">
        <v>9750375</v>
      </c>
      <c r="M36" s="7"/>
      <c r="N36" s="7">
        <v>0</v>
      </c>
      <c r="P36" s="7">
        <v>9750375</v>
      </c>
      <c r="R36" s="20">
        <f t="shared" si="0"/>
        <v>0</v>
      </c>
      <c r="T36" s="20">
        <f t="shared" si="1"/>
        <v>0</v>
      </c>
    </row>
    <row r="37" spans="1:20" s="9" customFormat="1" x14ac:dyDescent="0.2">
      <c r="A37" s="5" t="s">
        <v>180</v>
      </c>
      <c r="B37" s="5"/>
      <c r="C37" s="5" t="s">
        <v>144</v>
      </c>
      <c r="D37" s="27" t="s">
        <v>99</v>
      </c>
      <c r="E37" s="5" t="s">
        <v>0</v>
      </c>
      <c r="F37" s="5" t="s">
        <v>170</v>
      </c>
      <c r="G37" s="5" t="s">
        <v>52</v>
      </c>
      <c r="H37" s="45">
        <v>1</v>
      </c>
      <c r="I37" s="5" t="s">
        <v>90</v>
      </c>
      <c r="J37" s="7">
        <v>0</v>
      </c>
      <c r="K37" s="23"/>
      <c r="L37" s="7">
        <v>6500250</v>
      </c>
      <c r="M37" s="19"/>
      <c r="N37" s="7">
        <v>0</v>
      </c>
      <c r="O37" s="23"/>
      <c r="P37" s="7">
        <v>6500250</v>
      </c>
      <c r="Q37" s="13"/>
      <c r="R37" s="20">
        <f t="shared" si="0"/>
        <v>0</v>
      </c>
      <c r="S37" s="13"/>
      <c r="T37" s="20">
        <f t="shared" si="1"/>
        <v>0</v>
      </c>
    </row>
    <row r="38" spans="1:20" x14ac:dyDescent="0.2">
      <c r="A38" s="32" t="s">
        <v>50</v>
      </c>
      <c r="B38" s="32"/>
      <c r="C38" s="32" t="s">
        <v>148</v>
      </c>
      <c r="D38" s="27">
        <v>0</v>
      </c>
      <c r="E38" s="32" t="s">
        <v>0</v>
      </c>
      <c r="F38" s="32" t="s">
        <v>51</v>
      </c>
      <c r="G38" s="32" t="s">
        <v>52</v>
      </c>
      <c r="H38" s="45">
        <v>1</v>
      </c>
      <c r="I38" s="32" t="s">
        <v>90</v>
      </c>
      <c r="J38" s="7">
        <v>17000000</v>
      </c>
      <c r="L38" s="7">
        <v>0</v>
      </c>
      <c r="N38" s="7">
        <v>17000000</v>
      </c>
      <c r="P38" s="7">
        <v>0</v>
      </c>
      <c r="R38" s="20">
        <f t="shared" si="0"/>
        <v>0</v>
      </c>
      <c r="T38" s="20">
        <f t="shared" si="1"/>
        <v>0</v>
      </c>
    </row>
    <row r="39" spans="1:20" s="9" customFormat="1" x14ac:dyDescent="0.2">
      <c r="A39" s="32" t="s">
        <v>168</v>
      </c>
      <c r="B39" s="32"/>
      <c r="C39" s="32" t="s">
        <v>148</v>
      </c>
      <c r="D39" s="27">
        <v>0</v>
      </c>
      <c r="E39" s="32" t="s">
        <v>0</v>
      </c>
      <c r="F39" s="32" t="s">
        <v>48</v>
      </c>
      <c r="G39" s="32" t="s">
        <v>119</v>
      </c>
      <c r="H39" s="45">
        <v>1</v>
      </c>
      <c r="I39" s="32" t="s">
        <v>49</v>
      </c>
      <c r="J39" s="7">
        <v>218939</v>
      </c>
      <c r="K39" s="20"/>
      <c r="L39" s="7">
        <v>0</v>
      </c>
      <c r="M39" s="20"/>
      <c r="N39" s="7">
        <v>218939</v>
      </c>
      <c r="O39" s="20"/>
      <c r="P39" s="7">
        <v>0</v>
      </c>
      <c r="Q39" s="13"/>
      <c r="R39" s="20">
        <f t="shared" si="0"/>
        <v>0</v>
      </c>
      <c r="S39" s="13"/>
      <c r="T39" s="20">
        <f t="shared" si="1"/>
        <v>0</v>
      </c>
    </row>
    <row r="40" spans="1:20" s="9" customFormat="1" x14ac:dyDescent="0.2">
      <c r="A40" s="5" t="s">
        <v>164</v>
      </c>
      <c r="C40" s="5" t="s">
        <v>313</v>
      </c>
      <c r="D40" s="27" t="s">
        <v>87</v>
      </c>
      <c r="E40" s="5" t="s">
        <v>0</v>
      </c>
      <c r="F40" s="5" t="s">
        <v>48</v>
      </c>
      <c r="G40" s="5" t="s">
        <v>119</v>
      </c>
      <c r="H40" s="45">
        <v>0.5</v>
      </c>
      <c r="I40" s="5" t="s">
        <v>49</v>
      </c>
      <c r="J40" s="7">
        <v>0</v>
      </c>
      <c r="K40" s="7"/>
      <c r="L40" s="7">
        <v>328409</v>
      </c>
      <c r="M40" s="5"/>
      <c r="N40" s="7">
        <v>0</v>
      </c>
      <c r="O40" s="7"/>
      <c r="P40" s="7">
        <v>328409</v>
      </c>
      <c r="R40" s="20">
        <f t="shared" si="0"/>
        <v>0</v>
      </c>
      <c r="T40" s="20">
        <f t="shared" si="1"/>
        <v>0</v>
      </c>
    </row>
    <row r="41" spans="1:20" s="9" customFormat="1" x14ac:dyDescent="0.2">
      <c r="A41" s="32" t="s">
        <v>165</v>
      </c>
      <c r="B41" s="32"/>
      <c r="C41" s="32" t="s">
        <v>148</v>
      </c>
      <c r="D41" s="27">
        <v>0</v>
      </c>
      <c r="E41" s="32" t="s">
        <v>0</v>
      </c>
      <c r="F41" s="32" t="s">
        <v>48</v>
      </c>
      <c r="G41" s="32" t="s">
        <v>119</v>
      </c>
      <c r="H41" s="45">
        <v>1</v>
      </c>
      <c r="I41" s="32" t="s">
        <v>49</v>
      </c>
      <c r="J41" s="7">
        <f>28041301-5883632.5</f>
        <v>22157668.5</v>
      </c>
      <c r="K41" s="7"/>
      <c r="L41" s="7">
        <v>0</v>
      </c>
      <c r="M41" s="5"/>
      <c r="N41" s="7">
        <v>28041301</v>
      </c>
      <c r="O41" s="7"/>
      <c r="P41" s="7">
        <v>0</v>
      </c>
      <c r="Q41" s="13"/>
      <c r="R41" s="20">
        <f t="shared" si="0"/>
        <v>5883632.5</v>
      </c>
      <c r="S41" s="13"/>
      <c r="T41" s="20">
        <f t="shared" si="1"/>
        <v>0</v>
      </c>
    </row>
    <row r="42" spans="1:20" x14ac:dyDescent="0.2">
      <c r="A42" s="5" t="s">
        <v>89</v>
      </c>
      <c r="B42" s="5"/>
      <c r="C42" s="5" t="s">
        <v>148</v>
      </c>
      <c r="D42" s="27" t="s">
        <v>86</v>
      </c>
      <c r="E42" s="5" t="s">
        <v>0</v>
      </c>
      <c r="F42" s="5" t="s">
        <v>51</v>
      </c>
      <c r="G42" s="5" t="s">
        <v>119</v>
      </c>
      <c r="H42" s="45">
        <v>1</v>
      </c>
      <c r="I42" s="5" t="s">
        <v>49</v>
      </c>
      <c r="J42" s="7">
        <v>15000000</v>
      </c>
      <c r="K42" s="23"/>
      <c r="L42" s="7">
        <v>0</v>
      </c>
      <c r="M42" s="19"/>
      <c r="N42" s="7">
        <v>15000000</v>
      </c>
      <c r="O42" s="23"/>
      <c r="P42" s="7">
        <v>0</v>
      </c>
      <c r="Q42" s="9"/>
      <c r="R42" s="20">
        <f t="shared" si="0"/>
        <v>0</v>
      </c>
      <c r="S42" s="9"/>
      <c r="T42" s="20">
        <f t="shared" si="1"/>
        <v>0</v>
      </c>
    </row>
    <row r="43" spans="1:20" x14ac:dyDescent="0.2">
      <c r="A43" s="5" t="s">
        <v>68</v>
      </c>
      <c r="B43" s="5"/>
      <c r="C43" s="32" t="s">
        <v>148</v>
      </c>
      <c r="D43" s="27">
        <v>0</v>
      </c>
      <c r="E43" s="32" t="s">
        <v>0</v>
      </c>
      <c r="F43" s="32" t="s">
        <v>60</v>
      </c>
      <c r="G43" s="32" t="s">
        <v>119</v>
      </c>
      <c r="H43" s="45">
        <v>1</v>
      </c>
      <c r="I43" s="32" t="s">
        <v>49</v>
      </c>
      <c r="J43" s="7">
        <v>604222</v>
      </c>
      <c r="L43" s="7">
        <v>0</v>
      </c>
      <c r="N43" s="7">
        <v>622198</v>
      </c>
      <c r="P43" s="7">
        <v>0</v>
      </c>
      <c r="R43" s="20">
        <f t="shared" ref="R43:R74" si="2">N43-J43</f>
        <v>17976</v>
      </c>
      <c r="T43" s="20">
        <f t="shared" ref="T43:T74" si="3">P43-L43</f>
        <v>0</v>
      </c>
    </row>
    <row r="44" spans="1:20" x14ac:dyDescent="0.2">
      <c r="A44" s="30" t="s">
        <v>34</v>
      </c>
      <c r="C44" s="30" t="s">
        <v>154</v>
      </c>
      <c r="D44" s="19">
        <v>0</v>
      </c>
      <c r="E44" s="30" t="s">
        <v>1</v>
      </c>
      <c r="F44" s="30" t="s">
        <v>14</v>
      </c>
      <c r="G44" s="30" t="s">
        <v>21</v>
      </c>
      <c r="H44" s="45"/>
      <c r="I44" s="30" t="s">
        <v>22</v>
      </c>
      <c r="J44" s="23">
        <v>-384108</v>
      </c>
      <c r="L44" s="23"/>
      <c r="N44" s="23">
        <v>968920</v>
      </c>
      <c r="P44" s="23">
        <v>0</v>
      </c>
      <c r="Q44" s="9"/>
      <c r="R44" s="20">
        <f t="shared" si="2"/>
        <v>1353028</v>
      </c>
      <c r="S44" s="9"/>
      <c r="T44" s="20">
        <f t="shared" si="3"/>
        <v>0</v>
      </c>
    </row>
    <row r="45" spans="1:20" x14ac:dyDescent="0.2">
      <c r="A45" s="32" t="s">
        <v>195</v>
      </c>
      <c r="C45" s="38" t="s">
        <v>288</v>
      </c>
      <c r="D45" s="27" t="s">
        <v>283</v>
      </c>
      <c r="E45" s="32"/>
      <c r="F45" s="32"/>
      <c r="G45" s="32" t="s">
        <v>54</v>
      </c>
      <c r="H45" s="41"/>
      <c r="I45" s="7" t="s">
        <v>20</v>
      </c>
      <c r="L45" s="7">
        <v>6331400</v>
      </c>
      <c r="M45" s="7"/>
      <c r="P45" s="7">
        <v>5116000</v>
      </c>
      <c r="R45" s="20">
        <f t="shared" si="2"/>
        <v>0</v>
      </c>
      <c r="T45" s="20">
        <f t="shared" si="3"/>
        <v>-1215400</v>
      </c>
    </row>
    <row r="46" spans="1:20" s="9" customFormat="1" x14ac:dyDescent="0.2">
      <c r="A46" s="5" t="s">
        <v>266</v>
      </c>
      <c r="C46" s="5" t="s">
        <v>313</v>
      </c>
      <c r="D46" s="27" t="s">
        <v>87</v>
      </c>
      <c r="E46" s="5" t="s">
        <v>0</v>
      </c>
      <c r="F46" s="5" t="s">
        <v>56</v>
      </c>
      <c r="G46" s="5" t="s">
        <v>57</v>
      </c>
      <c r="H46" s="45">
        <v>0.5</v>
      </c>
      <c r="I46" s="5" t="s">
        <v>58</v>
      </c>
      <c r="J46" s="7">
        <v>0</v>
      </c>
      <c r="K46" s="7"/>
      <c r="L46" s="7">
        <v>3186396</v>
      </c>
      <c r="M46" s="5"/>
      <c r="N46" s="7">
        <v>0</v>
      </c>
      <c r="O46" s="7"/>
      <c r="P46" s="7">
        <f>2029566+1092843</f>
        <v>3122409</v>
      </c>
      <c r="R46" s="20">
        <f t="shared" si="2"/>
        <v>0</v>
      </c>
      <c r="T46" s="20">
        <f t="shared" si="3"/>
        <v>-63987</v>
      </c>
    </row>
    <row r="47" spans="1:20" s="9" customFormat="1" x14ac:dyDescent="0.2">
      <c r="A47" s="20" t="s">
        <v>266</v>
      </c>
      <c r="B47" s="20"/>
      <c r="C47" s="20" t="s">
        <v>147</v>
      </c>
      <c r="D47" s="56" t="s">
        <v>96</v>
      </c>
      <c r="E47" s="20" t="s">
        <v>0</v>
      </c>
      <c r="F47" s="20" t="s">
        <v>56</v>
      </c>
      <c r="G47" s="20" t="s">
        <v>57</v>
      </c>
      <c r="H47" s="46">
        <v>1</v>
      </c>
      <c r="I47" s="20" t="s">
        <v>58</v>
      </c>
      <c r="J47" s="20">
        <v>320884</v>
      </c>
      <c r="K47" s="7"/>
      <c r="L47" s="20">
        <v>0</v>
      </c>
      <c r="M47" s="5"/>
      <c r="N47" s="20">
        <f>131540+70829</f>
        <v>202369</v>
      </c>
      <c r="O47" s="7"/>
      <c r="P47" s="20">
        <v>0</v>
      </c>
      <c r="R47" s="20">
        <f t="shared" si="2"/>
        <v>-118515</v>
      </c>
      <c r="T47" s="20">
        <f t="shared" si="3"/>
        <v>0</v>
      </c>
    </row>
    <row r="48" spans="1:20" s="9" customFormat="1" x14ac:dyDescent="0.2">
      <c r="A48" s="5" t="s">
        <v>266</v>
      </c>
      <c r="B48" s="5"/>
      <c r="C48" s="5" t="s">
        <v>144</v>
      </c>
      <c r="D48" s="27" t="s">
        <v>99</v>
      </c>
      <c r="E48" s="5" t="s">
        <v>0</v>
      </c>
      <c r="F48" s="5" t="s">
        <v>56</v>
      </c>
      <c r="G48" s="5" t="s">
        <v>57</v>
      </c>
      <c r="H48" s="45">
        <v>1</v>
      </c>
      <c r="I48" s="5" t="s">
        <v>58</v>
      </c>
      <c r="J48" s="7">
        <v>0</v>
      </c>
      <c r="K48" s="7"/>
      <c r="L48" s="7">
        <v>6051907.2800000003</v>
      </c>
      <c r="M48" s="5"/>
      <c r="N48" s="7">
        <v>0</v>
      </c>
      <c r="O48" s="7"/>
      <c r="P48" s="7">
        <f>3927592+2114857</f>
        <v>6042449</v>
      </c>
      <c r="Q48" s="13"/>
      <c r="R48" s="20">
        <f t="shared" si="2"/>
        <v>0</v>
      </c>
      <c r="S48" s="13"/>
      <c r="T48" s="20">
        <f t="shared" si="3"/>
        <v>-9458.2800000002608</v>
      </c>
    </row>
    <row r="49" spans="1:20" s="9" customFormat="1" x14ac:dyDescent="0.2">
      <c r="A49" s="30" t="s">
        <v>264</v>
      </c>
      <c r="C49" s="30" t="s">
        <v>313</v>
      </c>
      <c r="D49" s="19" t="s">
        <v>87</v>
      </c>
      <c r="E49" s="30" t="s">
        <v>0</v>
      </c>
      <c r="F49" s="30" t="s">
        <v>169</v>
      </c>
      <c r="G49" s="30" t="s">
        <v>57</v>
      </c>
      <c r="H49" s="45">
        <v>0.5</v>
      </c>
      <c r="I49" s="30" t="s">
        <v>58</v>
      </c>
      <c r="J49" s="36">
        <v>0</v>
      </c>
      <c r="K49" s="7"/>
      <c r="L49" s="36">
        <v>234414</v>
      </c>
      <c r="M49" s="5"/>
      <c r="N49" s="36">
        <v>0</v>
      </c>
      <c r="O49" s="7"/>
      <c r="P49" s="36">
        <v>234414</v>
      </c>
      <c r="R49" s="20">
        <f t="shared" si="2"/>
        <v>0</v>
      </c>
      <c r="T49" s="20">
        <f t="shared" si="3"/>
        <v>0</v>
      </c>
    </row>
    <row r="50" spans="1:20" s="9" customFormat="1" x14ac:dyDescent="0.2">
      <c r="A50" s="5" t="s">
        <v>265</v>
      </c>
      <c r="B50" s="5"/>
      <c r="C50" s="5" t="s">
        <v>148</v>
      </c>
      <c r="D50" s="27">
        <v>0</v>
      </c>
      <c r="E50" s="5" t="s">
        <v>0</v>
      </c>
      <c r="F50" s="5" t="s">
        <v>169</v>
      </c>
      <c r="G50" s="5" t="s">
        <v>57</v>
      </c>
      <c r="H50" s="45">
        <v>1</v>
      </c>
      <c r="I50" s="5" t="s">
        <v>58</v>
      </c>
      <c r="J50" s="7">
        <v>468827</v>
      </c>
      <c r="K50" s="7"/>
      <c r="L50" s="7">
        <v>0</v>
      </c>
      <c r="M50" s="5"/>
      <c r="N50" s="7">
        <v>468827</v>
      </c>
      <c r="O50" s="7"/>
      <c r="P50" s="7">
        <v>0</v>
      </c>
      <c r="Q50" s="13"/>
      <c r="R50" s="20">
        <f t="shared" si="2"/>
        <v>0</v>
      </c>
      <c r="S50" s="13"/>
      <c r="T50" s="20">
        <f t="shared" si="3"/>
        <v>0</v>
      </c>
    </row>
    <row r="51" spans="1:20" s="9" customFormat="1" x14ac:dyDescent="0.2">
      <c r="A51" s="5" t="s">
        <v>178</v>
      </c>
      <c r="B51" s="5"/>
      <c r="C51" s="5" t="s">
        <v>144</v>
      </c>
      <c r="D51" s="27" t="s">
        <v>99</v>
      </c>
      <c r="E51" s="5" t="s">
        <v>0</v>
      </c>
      <c r="F51" s="5" t="s">
        <v>170</v>
      </c>
      <c r="G51" s="5" t="s">
        <v>57</v>
      </c>
      <c r="H51" s="45">
        <v>1</v>
      </c>
      <c r="I51" s="5" t="s">
        <v>58</v>
      </c>
      <c r="J51" s="7">
        <v>0</v>
      </c>
      <c r="K51" s="7"/>
      <c r="L51" s="7">
        <v>21881103</v>
      </c>
      <c r="M51" s="5"/>
      <c r="N51" s="7">
        <v>0</v>
      </c>
      <c r="O51" s="7"/>
      <c r="P51" s="7">
        <v>22204557</v>
      </c>
      <c r="Q51" s="13"/>
      <c r="R51" s="20">
        <f t="shared" si="2"/>
        <v>0</v>
      </c>
      <c r="S51" s="13"/>
      <c r="T51" s="20">
        <f t="shared" si="3"/>
        <v>323454</v>
      </c>
    </row>
    <row r="52" spans="1:20" x14ac:dyDescent="0.2">
      <c r="A52" s="20" t="s">
        <v>178</v>
      </c>
      <c r="B52" s="20"/>
      <c r="C52" s="20" t="s">
        <v>147</v>
      </c>
      <c r="D52" s="56" t="s">
        <v>96</v>
      </c>
      <c r="E52" s="20" t="s">
        <v>0</v>
      </c>
      <c r="F52" s="20" t="s">
        <v>56</v>
      </c>
      <c r="G52" s="20" t="s">
        <v>57</v>
      </c>
      <c r="H52" s="46">
        <v>1</v>
      </c>
      <c r="I52" s="20" t="s">
        <v>58</v>
      </c>
      <c r="J52" s="20">
        <v>4585008</v>
      </c>
      <c r="L52" s="20">
        <v>0</v>
      </c>
      <c r="N52" s="20">
        <v>4257756</v>
      </c>
      <c r="P52" s="20">
        <v>0</v>
      </c>
      <c r="R52" s="20">
        <f t="shared" si="2"/>
        <v>-327252</v>
      </c>
      <c r="T52" s="20">
        <f t="shared" si="3"/>
        <v>0</v>
      </c>
    </row>
    <row r="53" spans="1:20" s="9" customFormat="1" x14ac:dyDescent="0.2">
      <c r="A53" s="5" t="s">
        <v>106</v>
      </c>
      <c r="B53" s="5"/>
      <c r="C53" s="5" t="s">
        <v>144</v>
      </c>
      <c r="D53" s="27" t="s">
        <v>99</v>
      </c>
      <c r="E53" s="5" t="s">
        <v>0</v>
      </c>
      <c r="F53" s="5" t="s">
        <v>51</v>
      </c>
      <c r="G53" s="5" t="s">
        <v>52</v>
      </c>
      <c r="H53" s="45">
        <v>1</v>
      </c>
      <c r="I53" s="5" t="s">
        <v>90</v>
      </c>
      <c r="J53" s="7">
        <v>0</v>
      </c>
      <c r="K53" s="24"/>
      <c r="L53" s="7">
        <v>9850463</v>
      </c>
      <c r="M53" s="22"/>
      <c r="N53" s="7">
        <v>0</v>
      </c>
      <c r="O53" s="24"/>
      <c r="P53" s="7">
        <v>9850463</v>
      </c>
      <c r="Q53" s="13"/>
      <c r="R53" s="20">
        <f t="shared" si="2"/>
        <v>0</v>
      </c>
      <c r="S53" s="13"/>
      <c r="T53" s="20">
        <f t="shared" si="3"/>
        <v>0</v>
      </c>
    </row>
    <row r="54" spans="1:20" s="9" customFormat="1" x14ac:dyDescent="0.2">
      <c r="A54" s="20" t="s">
        <v>105</v>
      </c>
      <c r="B54" s="20"/>
      <c r="C54" s="20" t="s">
        <v>144</v>
      </c>
      <c r="D54" s="56" t="s">
        <v>99</v>
      </c>
      <c r="E54" s="20" t="s">
        <v>0</v>
      </c>
      <c r="F54" s="20" t="s">
        <v>170</v>
      </c>
      <c r="G54" s="20" t="s">
        <v>52</v>
      </c>
      <c r="H54" s="46">
        <v>1</v>
      </c>
      <c r="I54" s="20" t="s">
        <v>90</v>
      </c>
      <c r="J54" s="20">
        <v>0</v>
      </c>
      <c r="K54" s="7"/>
      <c r="L54" s="20">
        <v>15500000</v>
      </c>
      <c r="M54" s="7"/>
      <c r="N54" s="20">
        <v>0</v>
      </c>
      <c r="O54" s="7"/>
      <c r="P54" s="20">
        <v>15500000</v>
      </c>
      <c r="R54" s="20">
        <f t="shared" si="2"/>
        <v>0</v>
      </c>
      <c r="T54" s="20">
        <f t="shared" si="3"/>
        <v>0</v>
      </c>
    </row>
    <row r="55" spans="1:20" s="9" customFormat="1" x14ac:dyDescent="0.2">
      <c r="A55" s="30" t="s">
        <v>200</v>
      </c>
      <c r="C55" s="30" t="s">
        <v>154</v>
      </c>
      <c r="D55" s="19">
        <v>0</v>
      </c>
      <c r="E55" s="30" t="s">
        <v>1</v>
      </c>
      <c r="F55" s="30" t="s">
        <v>14</v>
      </c>
      <c r="G55" s="39" t="s">
        <v>291</v>
      </c>
      <c r="H55" s="45"/>
      <c r="I55" s="30" t="s">
        <v>22</v>
      </c>
      <c r="J55" s="23">
        <v>3032550</v>
      </c>
      <c r="K55" s="24"/>
      <c r="L55" s="23"/>
      <c r="M55" s="24"/>
      <c r="N55" s="23">
        <v>3025555</v>
      </c>
      <c r="O55" s="24"/>
      <c r="P55" s="23">
        <v>0</v>
      </c>
      <c r="R55" s="20">
        <f t="shared" si="2"/>
        <v>-6995</v>
      </c>
      <c r="T55" s="20">
        <f t="shared" si="3"/>
        <v>0</v>
      </c>
    </row>
    <row r="56" spans="1:20" s="9" customFormat="1" x14ac:dyDescent="0.2">
      <c r="A56" s="5" t="s">
        <v>185</v>
      </c>
      <c r="C56" s="5" t="s">
        <v>313</v>
      </c>
      <c r="D56" s="27" t="s">
        <v>87</v>
      </c>
      <c r="E56" s="5" t="s">
        <v>0</v>
      </c>
      <c r="F56" s="5" t="s">
        <v>169</v>
      </c>
      <c r="G56" s="5" t="s">
        <v>63</v>
      </c>
      <c r="H56" s="45">
        <v>0.5</v>
      </c>
      <c r="I56" s="5" t="s">
        <v>64</v>
      </c>
      <c r="J56" s="7">
        <v>0</v>
      </c>
      <c r="K56" s="7"/>
      <c r="L56" s="7">
        <v>99356000</v>
      </c>
      <c r="M56" s="5"/>
      <c r="N56" s="7">
        <v>0</v>
      </c>
      <c r="O56" s="7"/>
      <c r="P56" s="7">
        <v>99356000</v>
      </c>
      <c r="R56" s="20">
        <f t="shared" si="2"/>
        <v>0</v>
      </c>
      <c r="T56" s="20">
        <f t="shared" si="3"/>
        <v>0</v>
      </c>
    </row>
    <row r="57" spans="1:20" s="9" customFormat="1" x14ac:dyDescent="0.2">
      <c r="A57" s="30" t="s">
        <v>184</v>
      </c>
      <c r="C57" s="5" t="s">
        <v>313</v>
      </c>
      <c r="D57" s="27" t="s">
        <v>87</v>
      </c>
      <c r="E57" s="5" t="s">
        <v>0</v>
      </c>
      <c r="F57" s="5" t="s">
        <v>169</v>
      </c>
      <c r="G57" s="5" t="s">
        <v>63</v>
      </c>
      <c r="H57" s="45">
        <v>0.5</v>
      </c>
      <c r="I57" s="5" t="s">
        <v>64</v>
      </c>
      <c r="J57" s="7">
        <v>0</v>
      </c>
      <c r="K57" s="7"/>
      <c r="L57" s="7">
        <v>11758000</v>
      </c>
      <c r="M57" s="5"/>
      <c r="N57" s="7">
        <v>0</v>
      </c>
      <c r="O57" s="7"/>
      <c r="P57" s="7">
        <v>11758000</v>
      </c>
      <c r="Q57" s="13"/>
      <c r="R57" s="20">
        <f t="shared" si="2"/>
        <v>0</v>
      </c>
      <c r="S57" s="13"/>
      <c r="T57" s="20">
        <f t="shared" si="3"/>
        <v>0</v>
      </c>
    </row>
    <row r="58" spans="1:20" x14ac:dyDescent="0.2">
      <c r="A58" s="20" t="s">
        <v>100</v>
      </c>
      <c r="B58" s="20"/>
      <c r="C58" s="20" t="s">
        <v>144</v>
      </c>
      <c r="D58" s="56" t="s">
        <v>99</v>
      </c>
      <c r="E58" s="20" t="s">
        <v>0</v>
      </c>
      <c r="F58" s="20" t="s">
        <v>169</v>
      </c>
      <c r="G58" s="20" t="s">
        <v>63</v>
      </c>
      <c r="H58" s="46">
        <v>1</v>
      </c>
      <c r="I58" s="20" t="s">
        <v>64</v>
      </c>
      <c r="J58" s="20">
        <v>0</v>
      </c>
      <c r="L58" s="20">
        <v>162030000</v>
      </c>
      <c r="N58" s="20">
        <v>0</v>
      </c>
      <c r="P58" s="20">
        <v>162030000</v>
      </c>
      <c r="R58" s="20">
        <f t="shared" si="2"/>
        <v>0</v>
      </c>
      <c r="T58" s="20">
        <f t="shared" si="3"/>
        <v>0</v>
      </c>
    </row>
    <row r="59" spans="1:20" x14ac:dyDescent="0.2">
      <c r="A59" s="30" t="s">
        <v>126</v>
      </c>
      <c r="C59" s="30" t="s">
        <v>148</v>
      </c>
      <c r="D59" s="19">
        <v>0</v>
      </c>
      <c r="E59" s="30" t="s">
        <v>0</v>
      </c>
      <c r="F59" s="30" t="s">
        <v>60</v>
      </c>
      <c r="G59" s="30" t="s">
        <v>119</v>
      </c>
      <c r="H59" s="45">
        <v>1</v>
      </c>
      <c r="I59" s="30" t="s">
        <v>49</v>
      </c>
      <c r="J59" s="36">
        <v>4899386</v>
      </c>
      <c r="L59" s="36">
        <v>0</v>
      </c>
      <c r="N59" s="36">
        <v>4899386</v>
      </c>
      <c r="P59" s="36">
        <v>0</v>
      </c>
      <c r="Q59" s="9"/>
      <c r="R59" s="20">
        <f t="shared" si="2"/>
        <v>0</v>
      </c>
      <c r="S59" s="9"/>
      <c r="T59" s="20">
        <f t="shared" si="3"/>
        <v>0</v>
      </c>
    </row>
    <row r="60" spans="1:20" s="9" customFormat="1" x14ac:dyDescent="0.2">
      <c r="A60" s="30" t="s">
        <v>234</v>
      </c>
      <c r="C60" s="30" t="s">
        <v>287</v>
      </c>
      <c r="D60" s="19" t="s">
        <v>284</v>
      </c>
      <c r="E60" s="30"/>
      <c r="F60" s="30"/>
      <c r="G60" s="30" t="s">
        <v>41</v>
      </c>
      <c r="H60" s="45"/>
      <c r="I60" s="30" t="s">
        <v>42</v>
      </c>
      <c r="J60" s="36"/>
      <c r="K60" s="7"/>
      <c r="L60" s="36">
        <v>137653981</v>
      </c>
      <c r="M60" s="5"/>
      <c r="N60" s="36">
        <v>0</v>
      </c>
      <c r="O60" s="7"/>
      <c r="P60" s="36">
        <v>136903497</v>
      </c>
      <c r="R60" s="20">
        <f t="shared" si="2"/>
        <v>0</v>
      </c>
      <c r="T60" s="20">
        <f t="shared" si="3"/>
        <v>-750484</v>
      </c>
    </row>
    <row r="61" spans="1:20" s="9" customFormat="1" x14ac:dyDescent="0.2">
      <c r="A61" s="5" t="s">
        <v>104</v>
      </c>
      <c r="B61" s="5"/>
      <c r="C61" s="5" t="s">
        <v>147</v>
      </c>
      <c r="D61" s="27"/>
      <c r="E61" s="5" t="s">
        <v>0</v>
      </c>
      <c r="F61" s="5" t="s">
        <v>51</v>
      </c>
      <c r="G61" s="5" t="s">
        <v>52</v>
      </c>
      <c r="H61" s="45">
        <v>1</v>
      </c>
      <c r="I61" s="5" t="s">
        <v>90</v>
      </c>
      <c r="J61" s="7">
        <v>4998400</v>
      </c>
      <c r="K61" s="23"/>
      <c r="L61" s="7">
        <v>0</v>
      </c>
      <c r="M61" s="19"/>
      <c r="N61" s="7">
        <v>4998400</v>
      </c>
      <c r="O61" s="23"/>
      <c r="P61" s="7">
        <v>0</v>
      </c>
      <c r="Q61" s="13"/>
      <c r="R61" s="20">
        <f t="shared" si="2"/>
        <v>0</v>
      </c>
      <c r="S61" s="13"/>
      <c r="T61" s="20">
        <f t="shared" si="3"/>
        <v>0</v>
      </c>
    </row>
    <row r="62" spans="1:20" x14ac:dyDescent="0.2">
      <c r="A62" s="7" t="s">
        <v>104</v>
      </c>
      <c r="B62" s="7"/>
      <c r="C62" s="7" t="s">
        <v>144</v>
      </c>
      <c r="D62" s="55" t="s">
        <v>99</v>
      </c>
      <c r="E62" s="7" t="s">
        <v>0</v>
      </c>
      <c r="F62" s="7" t="s">
        <v>51</v>
      </c>
      <c r="G62" s="7" t="s">
        <v>52</v>
      </c>
      <c r="H62" s="46">
        <v>1</v>
      </c>
      <c r="I62" s="7" t="s">
        <v>90</v>
      </c>
      <c r="J62" s="7">
        <v>0</v>
      </c>
      <c r="K62" s="36"/>
      <c r="L62" s="7">
        <v>15107669</v>
      </c>
      <c r="M62" s="36"/>
      <c r="N62" s="7">
        <v>0</v>
      </c>
      <c r="O62" s="36"/>
      <c r="P62" s="7">
        <v>15107669</v>
      </c>
      <c r="R62" s="20">
        <f t="shared" si="2"/>
        <v>0</v>
      </c>
      <c r="T62" s="20">
        <f t="shared" si="3"/>
        <v>0</v>
      </c>
    </row>
    <row r="63" spans="1:20" s="9" customFormat="1" x14ac:dyDescent="0.2">
      <c r="A63" s="7" t="s">
        <v>84</v>
      </c>
      <c r="B63" s="7"/>
      <c r="C63" s="7" t="s">
        <v>141</v>
      </c>
      <c r="D63" s="55">
        <v>0</v>
      </c>
      <c r="E63" s="7" t="s">
        <v>1</v>
      </c>
      <c r="F63" s="7" t="s">
        <v>85</v>
      </c>
      <c r="G63" s="7" t="s">
        <v>77</v>
      </c>
      <c r="H63" s="46"/>
      <c r="I63" s="7" t="s">
        <v>78</v>
      </c>
      <c r="J63" s="7">
        <v>7202116</v>
      </c>
      <c r="K63" s="7"/>
      <c r="L63" s="7"/>
      <c r="M63" s="7"/>
      <c r="N63" s="7">
        <v>7000206</v>
      </c>
      <c r="O63" s="7"/>
      <c r="P63" s="7">
        <v>0</v>
      </c>
      <c r="Q63" s="13"/>
      <c r="R63" s="20">
        <f t="shared" si="2"/>
        <v>-201910</v>
      </c>
      <c r="T63" s="20">
        <f t="shared" si="3"/>
        <v>0</v>
      </c>
    </row>
    <row r="64" spans="1:20" x14ac:dyDescent="0.2">
      <c r="A64" s="30" t="s">
        <v>132</v>
      </c>
      <c r="C64" s="30" t="s">
        <v>153</v>
      </c>
      <c r="D64" s="19">
        <v>0</v>
      </c>
      <c r="E64" s="30" t="s">
        <v>1</v>
      </c>
      <c r="F64" s="30" t="s">
        <v>23</v>
      </c>
      <c r="G64" s="30" t="s">
        <v>26</v>
      </c>
      <c r="H64" s="45"/>
      <c r="I64" s="30" t="s">
        <v>27</v>
      </c>
      <c r="J64" s="23">
        <v>3482826</v>
      </c>
      <c r="L64" s="23"/>
      <c r="N64" s="23">
        <v>3482826</v>
      </c>
      <c r="P64" s="23">
        <v>0</v>
      </c>
      <c r="R64" s="20">
        <f t="shared" si="2"/>
        <v>0</v>
      </c>
      <c r="T64" s="20">
        <f t="shared" si="3"/>
        <v>0</v>
      </c>
    </row>
    <row r="65" spans="1:20" x14ac:dyDescent="0.2">
      <c r="A65" s="7" t="s">
        <v>239</v>
      </c>
      <c r="B65" s="7"/>
      <c r="C65" s="7" t="s">
        <v>150</v>
      </c>
      <c r="D65" s="55">
        <v>0</v>
      </c>
      <c r="E65" s="7" t="s">
        <v>0</v>
      </c>
      <c r="F65" s="7" t="s">
        <v>7</v>
      </c>
      <c r="G65" s="7" t="s">
        <v>8</v>
      </c>
      <c r="H65" s="46">
        <v>0.5</v>
      </c>
      <c r="I65" s="7" t="s">
        <v>276</v>
      </c>
      <c r="J65" s="7">
        <v>1831469</v>
      </c>
      <c r="M65" s="7"/>
      <c r="N65" s="7">
        <v>1844686</v>
      </c>
      <c r="P65" s="7">
        <v>0</v>
      </c>
      <c r="R65" s="20">
        <f t="shared" si="2"/>
        <v>13217</v>
      </c>
      <c r="S65" s="9"/>
      <c r="T65" s="20">
        <f t="shared" si="3"/>
        <v>0</v>
      </c>
    </row>
    <row r="66" spans="1:20" x14ac:dyDescent="0.2">
      <c r="A66" s="30" t="s">
        <v>95</v>
      </c>
      <c r="C66" s="30" t="s">
        <v>141</v>
      </c>
      <c r="D66" s="27" t="s">
        <v>95</v>
      </c>
      <c r="E66" s="32" t="s">
        <v>0</v>
      </c>
      <c r="F66" s="32" t="s">
        <v>170</v>
      </c>
      <c r="G66" s="32" t="s">
        <v>119</v>
      </c>
      <c r="H66" s="45">
        <v>0.5</v>
      </c>
      <c r="I66" s="32" t="s">
        <v>49</v>
      </c>
      <c r="J66" s="36">
        <v>-778232</v>
      </c>
      <c r="L66" s="36"/>
      <c r="N66" s="36"/>
      <c r="P66" s="36"/>
      <c r="Q66" s="9"/>
      <c r="R66" s="20">
        <f t="shared" si="2"/>
        <v>778232</v>
      </c>
      <c r="S66" s="9"/>
      <c r="T66" s="20">
        <f t="shared" si="3"/>
        <v>0</v>
      </c>
    </row>
    <row r="67" spans="1:20" s="9" customFormat="1" x14ac:dyDescent="0.2">
      <c r="A67" s="32" t="s">
        <v>183</v>
      </c>
      <c r="B67" s="32"/>
      <c r="C67" s="32" t="s">
        <v>182</v>
      </c>
      <c r="D67" s="27" t="s">
        <v>95</v>
      </c>
      <c r="E67" s="32" t="s">
        <v>0</v>
      </c>
      <c r="F67" s="32" t="s">
        <v>170</v>
      </c>
      <c r="G67" s="32" t="s">
        <v>119</v>
      </c>
      <c r="H67" s="45">
        <v>0.5</v>
      </c>
      <c r="I67" s="32" t="s">
        <v>49</v>
      </c>
      <c r="J67" s="7">
        <v>0</v>
      </c>
      <c r="K67" s="20"/>
      <c r="L67" s="7">
        <v>0</v>
      </c>
      <c r="M67" s="20"/>
      <c r="N67" s="7">
        <v>0</v>
      </c>
      <c r="O67" s="20"/>
      <c r="P67" s="7">
        <v>4387500</v>
      </c>
      <c r="Q67" s="13"/>
      <c r="R67" s="20">
        <f t="shared" si="2"/>
        <v>0</v>
      </c>
      <c r="S67" s="13"/>
      <c r="T67" s="20">
        <f t="shared" si="3"/>
        <v>4387500</v>
      </c>
    </row>
    <row r="68" spans="1:20" s="9" customFormat="1" x14ac:dyDescent="0.2">
      <c r="A68" s="30" t="s">
        <v>36</v>
      </c>
      <c r="C68" s="30" t="s">
        <v>159</v>
      </c>
      <c r="D68" s="19">
        <v>0</v>
      </c>
      <c r="E68" s="30" t="s">
        <v>1</v>
      </c>
      <c r="F68" s="30" t="s">
        <v>23</v>
      </c>
      <c r="G68" s="30" t="s">
        <v>26</v>
      </c>
      <c r="H68" s="45"/>
      <c r="I68" s="30" t="s">
        <v>27</v>
      </c>
      <c r="J68" s="23">
        <v>2171349</v>
      </c>
      <c r="K68" s="7"/>
      <c r="L68" s="23"/>
      <c r="M68" s="5"/>
      <c r="N68" s="23">
        <v>2382091</v>
      </c>
      <c r="O68" s="7"/>
      <c r="P68" s="23">
        <v>0</v>
      </c>
      <c r="Q68" s="13"/>
      <c r="R68" s="20">
        <f t="shared" si="2"/>
        <v>210742</v>
      </c>
      <c r="S68" s="13"/>
      <c r="T68" s="20">
        <f t="shared" si="3"/>
        <v>0</v>
      </c>
    </row>
    <row r="69" spans="1:20" s="9" customFormat="1" x14ac:dyDescent="0.2">
      <c r="A69" s="30" t="s">
        <v>131</v>
      </c>
      <c r="C69" s="30" t="s">
        <v>153</v>
      </c>
      <c r="D69" s="19">
        <v>0</v>
      </c>
      <c r="E69" s="30" t="s">
        <v>1</v>
      </c>
      <c r="F69" s="30" t="s">
        <v>23</v>
      </c>
      <c r="G69" s="30" t="s">
        <v>26</v>
      </c>
      <c r="H69" s="45"/>
      <c r="I69" s="30" t="s">
        <v>27</v>
      </c>
      <c r="J69" s="23">
        <v>4546992</v>
      </c>
      <c r="K69" s="23"/>
      <c r="L69" s="23"/>
      <c r="M69" s="19"/>
      <c r="N69" s="23">
        <v>4624060</v>
      </c>
      <c r="O69" s="23"/>
      <c r="P69" s="23">
        <v>0</v>
      </c>
      <c r="Q69" s="13"/>
      <c r="R69" s="20">
        <f t="shared" si="2"/>
        <v>77068</v>
      </c>
      <c r="S69" s="13"/>
      <c r="T69" s="20">
        <f t="shared" si="3"/>
        <v>0</v>
      </c>
    </row>
    <row r="70" spans="1:20" x14ac:dyDescent="0.2">
      <c r="A70" s="32" t="s">
        <v>71</v>
      </c>
      <c r="B70" s="32"/>
      <c r="C70" s="32" t="s">
        <v>148</v>
      </c>
      <c r="D70" s="27">
        <v>0</v>
      </c>
      <c r="E70" s="32" t="s">
        <v>0</v>
      </c>
      <c r="F70" s="32" t="s">
        <v>170</v>
      </c>
      <c r="G70" s="32" t="s">
        <v>52</v>
      </c>
      <c r="H70" s="45">
        <v>1</v>
      </c>
      <c r="I70" s="32" t="s">
        <v>90</v>
      </c>
      <c r="J70" s="7">
        <v>53123</v>
      </c>
      <c r="L70" s="7">
        <v>0</v>
      </c>
      <c r="M70" s="7"/>
      <c r="N70" s="7">
        <v>53123</v>
      </c>
      <c r="P70" s="7">
        <v>0</v>
      </c>
      <c r="R70" s="20">
        <f t="shared" si="2"/>
        <v>0</v>
      </c>
      <c r="T70" s="20">
        <f t="shared" si="3"/>
        <v>0</v>
      </c>
    </row>
    <row r="71" spans="1:20" x14ac:dyDescent="0.2">
      <c r="A71" s="7" t="s">
        <v>236</v>
      </c>
      <c r="B71" s="7"/>
      <c r="C71" s="5" t="s">
        <v>141</v>
      </c>
      <c r="D71" s="55">
        <v>0</v>
      </c>
      <c r="E71" s="7"/>
      <c r="F71" s="7"/>
      <c r="G71" s="7"/>
      <c r="H71" s="46"/>
      <c r="I71" s="7" t="s">
        <v>38</v>
      </c>
      <c r="J71" s="7">
        <v>1000</v>
      </c>
      <c r="N71" s="7">
        <v>1000</v>
      </c>
      <c r="P71" s="7">
        <v>0</v>
      </c>
      <c r="Q71" s="9"/>
      <c r="R71" s="20">
        <f t="shared" si="2"/>
        <v>0</v>
      </c>
      <c r="S71" s="9"/>
      <c r="T71" s="20">
        <f t="shared" si="3"/>
        <v>0</v>
      </c>
    </row>
    <row r="72" spans="1:20" x14ac:dyDescent="0.2">
      <c r="A72" s="7" t="s">
        <v>109</v>
      </c>
      <c r="B72" s="7"/>
      <c r="C72" s="7" t="s">
        <v>144</v>
      </c>
      <c r="D72" s="55" t="s">
        <v>99</v>
      </c>
      <c r="E72" s="7" t="s">
        <v>0</v>
      </c>
      <c r="F72" s="7" t="s">
        <v>170</v>
      </c>
      <c r="G72" s="7" t="s">
        <v>52</v>
      </c>
      <c r="H72" s="46">
        <v>1</v>
      </c>
      <c r="I72" s="7" t="s">
        <v>90</v>
      </c>
      <c r="J72" s="7">
        <v>0</v>
      </c>
      <c r="K72" s="23"/>
      <c r="L72" s="7">
        <f>4054645+1477336</f>
        <v>5531981</v>
      </c>
      <c r="M72" s="23"/>
      <c r="N72" s="7">
        <v>0</v>
      </c>
      <c r="O72" s="23"/>
      <c r="P72" s="7">
        <v>4054645</v>
      </c>
      <c r="Q72" s="9"/>
      <c r="R72" s="20">
        <f t="shared" si="2"/>
        <v>0</v>
      </c>
      <c r="S72" s="9"/>
      <c r="T72" s="20">
        <f t="shared" si="3"/>
        <v>-1477336</v>
      </c>
    </row>
    <row r="73" spans="1:20" x14ac:dyDescent="0.2">
      <c r="A73" s="30" t="s">
        <v>130</v>
      </c>
      <c r="C73" s="30" t="s">
        <v>153</v>
      </c>
      <c r="D73" s="19">
        <v>0</v>
      </c>
      <c r="E73" s="30" t="s">
        <v>1</v>
      </c>
      <c r="F73" s="30" t="s">
        <v>14</v>
      </c>
      <c r="G73" s="30" t="s">
        <v>18</v>
      </c>
      <c r="H73" s="45"/>
      <c r="I73" s="30" t="s">
        <v>259</v>
      </c>
      <c r="J73" s="23">
        <v>2567461</v>
      </c>
      <c r="L73" s="23"/>
      <c r="N73" s="23">
        <v>2616835</v>
      </c>
      <c r="P73" s="23">
        <v>0</v>
      </c>
      <c r="Q73" s="9"/>
      <c r="R73" s="20">
        <f t="shared" si="2"/>
        <v>49374</v>
      </c>
      <c r="S73" s="9"/>
      <c r="T73" s="20">
        <f t="shared" si="3"/>
        <v>0</v>
      </c>
    </row>
    <row r="74" spans="1:20" x14ac:dyDescent="0.2">
      <c r="A74" s="31" t="s">
        <v>16</v>
      </c>
      <c r="B74" s="7"/>
      <c r="C74" s="31" t="s">
        <v>151</v>
      </c>
      <c r="D74" s="55">
        <v>0</v>
      </c>
      <c r="E74" s="31" t="s">
        <v>0</v>
      </c>
      <c r="F74" s="31" t="s">
        <v>14</v>
      </c>
      <c r="G74" s="31" t="s">
        <v>33</v>
      </c>
      <c r="H74" s="46"/>
      <c r="I74" s="31" t="s">
        <v>15</v>
      </c>
      <c r="J74" s="7">
        <v>167870501</v>
      </c>
      <c r="N74" s="7">
        <v>168300408</v>
      </c>
      <c r="P74" s="7">
        <v>0</v>
      </c>
      <c r="Q74" s="9"/>
      <c r="R74" s="20">
        <f t="shared" si="2"/>
        <v>429907</v>
      </c>
      <c r="T74" s="20">
        <f t="shared" si="3"/>
        <v>0</v>
      </c>
    </row>
    <row r="75" spans="1:20" x14ac:dyDescent="0.2">
      <c r="A75" s="30" t="s">
        <v>253</v>
      </c>
      <c r="C75" s="30" t="s">
        <v>141</v>
      </c>
      <c r="D75" s="19">
        <v>0</v>
      </c>
      <c r="E75" s="30" t="s">
        <v>1</v>
      </c>
      <c r="F75" s="30" t="s">
        <v>82</v>
      </c>
      <c r="G75" s="30" t="s">
        <v>41</v>
      </c>
      <c r="H75" s="45"/>
      <c r="I75" s="30" t="s">
        <v>42</v>
      </c>
      <c r="J75" s="36">
        <v>-464481</v>
      </c>
      <c r="L75" s="36"/>
      <c r="N75" s="36">
        <v>11511016</v>
      </c>
      <c r="P75" s="36">
        <v>0</v>
      </c>
      <c r="Q75" s="9"/>
      <c r="R75" s="20">
        <f t="shared" ref="R75:R102" si="4">N75-J75</f>
        <v>11975497</v>
      </c>
      <c r="S75" s="9"/>
      <c r="T75" s="20">
        <f t="shared" ref="T75:T102" si="5">P75-L75</f>
        <v>0</v>
      </c>
    </row>
    <row r="76" spans="1:20" s="9" customFormat="1" x14ac:dyDescent="0.2">
      <c r="A76" s="5" t="s">
        <v>163</v>
      </c>
      <c r="C76" s="5" t="s">
        <v>148</v>
      </c>
      <c r="D76" s="27" t="s">
        <v>86</v>
      </c>
      <c r="E76" s="5" t="s">
        <v>0</v>
      </c>
      <c r="F76" s="5" t="s">
        <v>60</v>
      </c>
      <c r="G76" s="5" t="s">
        <v>119</v>
      </c>
      <c r="H76" s="45">
        <v>1</v>
      </c>
      <c r="I76" s="5" t="s">
        <v>49</v>
      </c>
      <c r="J76" s="7">
        <f>137912625+20447637</f>
        <v>158360262</v>
      </c>
      <c r="K76" s="7"/>
      <c r="L76" s="7">
        <v>0</v>
      </c>
      <c r="M76" s="5"/>
      <c r="N76" s="7">
        <v>137912625</v>
      </c>
      <c r="O76" s="7"/>
      <c r="P76" s="7">
        <v>0</v>
      </c>
      <c r="R76" s="20">
        <f t="shared" si="4"/>
        <v>-20447637</v>
      </c>
      <c r="T76" s="20">
        <f t="shared" si="5"/>
        <v>0</v>
      </c>
    </row>
    <row r="77" spans="1:20" x14ac:dyDescent="0.2">
      <c r="A77" s="7" t="s">
        <v>241</v>
      </c>
      <c r="B77" s="7"/>
      <c r="C77" s="7" t="s">
        <v>141</v>
      </c>
      <c r="D77" s="55">
        <v>0</v>
      </c>
      <c r="E77" s="7" t="s">
        <v>0</v>
      </c>
      <c r="F77" s="7" t="s">
        <v>11</v>
      </c>
      <c r="G77" s="7" t="s">
        <v>8</v>
      </c>
      <c r="H77" s="46">
        <v>0.49</v>
      </c>
      <c r="I77" s="7" t="s">
        <v>276</v>
      </c>
      <c r="J77" s="7">
        <v>4851750</v>
      </c>
      <c r="N77" s="7">
        <v>5000000</v>
      </c>
      <c r="P77" s="7">
        <v>0</v>
      </c>
      <c r="Q77" s="9"/>
      <c r="R77" s="20">
        <f t="shared" si="4"/>
        <v>148250</v>
      </c>
      <c r="S77" s="9"/>
      <c r="T77" s="20">
        <f t="shared" si="5"/>
        <v>0</v>
      </c>
    </row>
    <row r="78" spans="1:20" s="9" customFormat="1" x14ac:dyDescent="0.2">
      <c r="A78" s="5" t="s">
        <v>97</v>
      </c>
      <c r="B78" s="5"/>
      <c r="C78" s="5" t="s">
        <v>144</v>
      </c>
      <c r="D78" s="27" t="s">
        <v>99</v>
      </c>
      <c r="E78" s="5" t="s">
        <v>0</v>
      </c>
      <c r="F78" s="5" t="s">
        <v>56</v>
      </c>
      <c r="G78" s="5" t="s">
        <v>57</v>
      </c>
      <c r="H78" s="45">
        <v>1</v>
      </c>
      <c r="I78" s="5" t="s">
        <v>58</v>
      </c>
      <c r="J78" s="7">
        <v>0</v>
      </c>
      <c r="K78" s="7"/>
      <c r="L78" s="7">
        <v>1694299</v>
      </c>
      <c r="M78" s="5"/>
      <c r="N78" s="7">
        <v>0</v>
      </c>
      <c r="O78" s="7"/>
      <c r="P78" s="7">
        <v>2118911</v>
      </c>
      <c r="Q78" s="13"/>
      <c r="R78" s="20">
        <f t="shared" si="4"/>
        <v>0</v>
      </c>
      <c r="S78" s="13"/>
      <c r="T78" s="20">
        <f t="shared" si="5"/>
        <v>424612</v>
      </c>
    </row>
    <row r="79" spans="1:20" x14ac:dyDescent="0.2">
      <c r="A79" s="20" t="s">
        <v>97</v>
      </c>
      <c r="B79" s="20"/>
      <c r="C79" s="20" t="s">
        <v>147</v>
      </c>
      <c r="D79" s="56" t="s">
        <v>96</v>
      </c>
      <c r="E79" s="20" t="s">
        <v>0</v>
      </c>
      <c r="F79" s="20" t="s">
        <v>56</v>
      </c>
      <c r="G79" s="20" t="s">
        <v>57</v>
      </c>
      <c r="H79" s="46">
        <v>1</v>
      </c>
      <c r="I79" s="20" t="s">
        <v>58</v>
      </c>
      <c r="J79" s="20">
        <v>421333</v>
      </c>
      <c r="K79" s="23"/>
      <c r="L79" s="20">
        <v>0</v>
      </c>
      <c r="M79" s="23"/>
      <c r="N79" s="20">
        <v>515383</v>
      </c>
      <c r="O79" s="23"/>
      <c r="P79" s="20">
        <v>0</v>
      </c>
      <c r="Q79" s="9"/>
      <c r="R79" s="20">
        <f t="shared" si="4"/>
        <v>94050</v>
      </c>
      <c r="S79" s="9"/>
      <c r="T79" s="20">
        <f t="shared" si="5"/>
        <v>0</v>
      </c>
    </row>
    <row r="80" spans="1:20" s="9" customFormat="1" x14ac:dyDescent="0.2">
      <c r="A80" s="38" t="s">
        <v>25</v>
      </c>
      <c r="C80" s="30" t="s">
        <v>153</v>
      </c>
      <c r="D80" s="27">
        <v>0</v>
      </c>
      <c r="E80" s="5" t="s">
        <v>1</v>
      </c>
      <c r="F80" s="5" t="s">
        <v>37</v>
      </c>
      <c r="G80" s="5" t="s">
        <v>26</v>
      </c>
      <c r="H80" s="43"/>
      <c r="I80" s="5" t="s">
        <v>27</v>
      </c>
      <c r="J80" s="7">
        <v>1359897</v>
      </c>
      <c r="K80" s="7"/>
      <c r="L80" s="7"/>
      <c r="M80" s="5"/>
      <c r="N80" s="7">
        <v>2043460</v>
      </c>
      <c r="O80" s="7"/>
      <c r="P80" s="7">
        <v>0</v>
      </c>
      <c r="Q80" s="13"/>
      <c r="R80" s="20">
        <f t="shared" si="4"/>
        <v>683563</v>
      </c>
      <c r="S80" s="13"/>
      <c r="T80" s="20">
        <f t="shared" si="5"/>
        <v>0</v>
      </c>
    </row>
    <row r="81" spans="1:20" x14ac:dyDescent="0.2">
      <c r="A81" s="30" t="s">
        <v>25</v>
      </c>
      <c r="C81" s="30" t="s">
        <v>159</v>
      </c>
      <c r="D81" s="19">
        <v>0</v>
      </c>
      <c r="E81" s="30" t="s">
        <v>1</v>
      </c>
      <c r="F81" s="30" t="s">
        <v>23</v>
      </c>
      <c r="G81" s="30" t="s">
        <v>26</v>
      </c>
      <c r="H81" s="45"/>
      <c r="I81" s="30" t="s">
        <v>27</v>
      </c>
      <c r="J81" s="23">
        <v>921172</v>
      </c>
      <c r="L81" s="23"/>
      <c r="N81" s="23">
        <v>881999</v>
      </c>
      <c r="P81" s="23">
        <v>0</v>
      </c>
      <c r="Q81" s="9"/>
      <c r="R81" s="20">
        <f t="shared" si="4"/>
        <v>-39173</v>
      </c>
      <c r="S81" s="9"/>
      <c r="T81" s="20">
        <f t="shared" si="5"/>
        <v>0</v>
      </c>
    </row>
    <row r="82" spans="1:20" s="9" customFormat="1" x14ac:dyDescent="0.2">
      <c r="A82" s="5" t="s">
        <v>59</v>
      </c>
      <c r="B82" s="5"/>
      <c r="C82" s="5" t="s">
        <v>148</v>
      </c>
      <c r="D82" s="27">
        <v>0</v>
      </c>
      <c r="E82" s="5" t="s">
        <v>0</v>
      </c>
      <c r="F82" s="5" t="s">
        <v>60</v>
      </c>
      <c r="G82" s="5" t="s">
        <v>119</v>
      </c>
      <c r="H82" s="45">
        <v>1</v>
      </c>
      <c r="I82" s="5" t="s">
        <v>49</v>
      </c>
      <c r="J82" s="7">
        <v>0</v>
      </c>
      <c r="K82" s="7"/>
      <c r="L82" s="7">
        <v>0</v>
      </c>
      <c r="M82" s="7"/>
      <c r="N82" s="7">
        <v>11481947</v>
      </c>
      <c r="O82" s="7"/>
      <c r="P82" s="7">
        <v>0</v>
      </c>
      <c r="Q82" s="13"/>
      <c r="R82" s="20">
        <f t="shared" si="4"/>
        <v>11481947</v>
      </c>
      <c r="S82" s="13"/>
      <c r="T82" s="20">
        <f t="shared" si="5"/>
        <v>0</v>
      </c>
    </row>
    <row r="83" spans="1:20" x14ac:dyDescent="0.2">
      <c r="A83" s="7" t="s">
        <v>242</v>
      </c>
      <c r="B83" s="7"/>
      <c r="C83" s="7" t="s">
        <v>141</v>
      </c>
      <c r="D83" s="55">
        <v>0</v>
      </c>
      <c r="E83" s="7" t="s">
        <v>1</v>
      </c>
      <c r="F83" s="7" t="s">
        <v>11</v>
      </c>
      <c r="G83" s="7" t="s">
        <v>8</v>
      </c>
      <c r="H83" s="46">
        <v>0.33</v>
      </c>
      <c r="I83" s="7" t="s">
        <v>276</v>
      </c>
      <c r="J83" s="7">
        <v>798366</v>
      </c>
      <c r="N83" s="7">
        <v>798366</v>
      </c>
      <c r="P83" s="7">
        <v>0</v>
      </c>
      <c r="Q83" s="9"/>
      <c r="R83" s="20">
        <f t="shared" si="4"/>
        <v>0</v>
      </c>
      <c r="S83" s="9"/>
      <c r="T83" s="20">
        <f t="shared" si="5"/>
        <v>0</v>
      </c>
    </row>
    <row r="84" spans="1:20" s="9" customFormat="1" x14ac:dyDescent="0.2">
      <c r="A84" s="32" t="s">
        <v>135</v>
      </c>
      <c r="B84" s="32"/>
      <c r="C84" s="32" t="s">
        <v>144</v>
      </c>
      <c r="D84" s="27" t="s">
        <v>99</v>
      </c>
      <c r="E84" s="32" t="s">
        <v>0</v>
      </c>
      <c r="F84" s="32" t="s">
        <v>48</v>
      </c>
      <c r="G84" s="32" t="s">
        <v>119</v>
      </c>
      <c r="H84" s="45">
        <v>1</v>
      </c>
      <c r="I84" s="32" t="s">
        <v>49</v>
      </c>
      <c r="J84" s="7">
        <v>0</v>
      </c>
      <c r="K84" s="7"/>
      <c r="L84" s="7">
        <v>15675623</v>
      </c>
      <c r="M84" s="5"/>
      <c r="N84" s="7">
        <v>0</v>
      </c>
      <c r="O84" s="7"/>
      <c r="P84" s="7">
        <v>15675623</v>
      </c>
      <c r="Q84" s="13"/>
      <c r="R84" s="20">
        <f t="shared" si="4"/>
        <v>0</v>
      </c>
      <c r="S84" s="13"/>
      <c r="T84" s="20">
        <f t="shared" si="5"/>
        <v>0</v>
      </c>
    </row>
    <row r="85" spans="1:20" s="9" customFormat="1" x14ac:dyDescent="0.2">
      <c r="A85" s="5" t="s">
        <v>135</v>
      </c>
      <c r="C85" s="5" t="s">
        <v>313</v>
      </c>
      <c r="D85" s="27" t="s">
        <v>87</v>
      </c>
      <c r="E85" s="5" t="s">
        <v>0</v>
      </c>
      <c r="F85" s="5" t="s">
        <v>48</v>
      </c>
      <c r="G85" s="5" t="s">
        <v>119</v>
      </c>
      <c r="H85" s="45">
        <v>0.5</v>
      </c>
      <c r="I85" s="5" t="s">
        <v>49</v>
      </c>
      <c r="J85" s="7">
        <v>0</v>
      </c>
      <c r="K85" s="23"/>
      <c r="L85" s="7">
        <v>7837812</v>
      </c>
      <c r="M85" s="19"/>
      <c r="N85" s="7">
        <v>0</v>
      </c>
      <c r="O85" s="23"/>
      <c r="P85" s="7">
        <v>7837812</v>
      </c>
      <c r="Q85" s="13"/>
      <c r="R85" s="20">
        <f t="shared" si="4"/>
        <v>0</v>
      </c>
      <c r="S85" s="13"/>
      <c r="T85" s="20">
        <f t="shared" si="5"/>
        <v>0</v>
      </c>
    </row>
    <row r="86" spans="1:20" x14ac:dyDescent="0.2">
      <c r="A86" s="32" t="s">
        <v>252</v>
      </c>
      <c r="C86" s="64" t="s">
        <v>290</v>
      </c>
      <c r="D86" s="27">
        <v>0</v>
      </c>
      <c r="E86" s="32" t="s">
        <v>0</v>
      </c>
      <c r="F86" s="32" t="s">
        <v>7</v>
      </c>
      <c r="G86" s="32" t="s">
        <v>8</v>
      </c>
      <c r="H86" s="45">
        <v>1</v>
      </c>
      <c r="I86" s="32" t="s">
        <v>276</v>
      </c>
      <c r="J86" s="7">
        <v>478936</v>
      </c>
      <c r="N86" s="7">
        <v>478030</v>
      </c>
      <c r="P86" s="7">
        <v>0</v>
      </c>
      <c r="R86" s="20">
        <f t="shared" si="4"/>
        <v>-906</v>
      </c>
      <c r="S86" s="9"/>
      <c r="T86" s="20">
        <f t="shared" si="5"/>
        <v>0</v>
      </c>
    </row>
    <row r="87" spans="1:20" s="9" customFormat="1" x14ac:dyDescent="0.2">
      <c r="A87" s="7" t="s">
        <v>249</v>
      </c>
      <c r="B87" s="7"/>
      <c r="C87" s="64" t="s">
        <v>290</v>
      </c>
      <c r="D87" s="55">
        <v>0</v>
      </c>
      <c r="E87" s="7" t="s">
        <v>0</v>
      </c>
      <c r="F87" s="7" t="s">
        <v>7</v>
      </c>
      <c r="G87" s="7" t="s">
        <v>8</v>
      </c>
      <c r="H87" s="45">
        <v>1</v>
      </c>
      <c r="I87" s="32" t="s">
        <v>275</v>
      </c>
      <c r="J87" s="7">
        <v>103391650</v>
      </c>
      <c r="K87" s="7"/>
      <c r="L87" s="7"/>
      <c r="M87" s="7"/>
      <c r="N87" s="7">
        <v>120863028</v>
      </c>
      <c r="O87" s="7"/>
      <c r="P87" s="7">
        <v>0</v>
      </c>
      <c r="Q87" s="13"/>
      <c r="R87" s="20">
        <f t="shared" si="4"/>
        <v>17471378</v>
      </c>
      <c r="T87" s="20">
        <f t="shared" si="5"/>
        <v>0</v>
      </c>
    </row>
    <row r="88" spans="1:20" x14ac:dyDescent="0.2">
      <c r="A88" s="30" t="s">
        <v>111</v>
      </c>
      <c r="C88" s="30" t="s">
        <v>144</v>
      </c>
      <c r="D88" s="19" t="s">
        <v>99</v>
      </c>
      <c r="E88" s="30" t="s">
        <v>0</v>
      </c>
      <c r="F88" s="30" t="s">
        <v>170</v>
      </c>
      <c r="G88" s="30" t="s">
        <v>52</v>
      </c>
      <c r="H88" s="45">
        <v>1</v>
      </c>
      <c r="I88" s="30" t="s">
        <v>90</v>
      </c>
      <c r="J88" s="36">
        <v>0</v>
      </c>
      <c r="L88" s="36">
        <v>4600000</v>
      </c>
      <c r="N88" s="36">
        <v>0</v>
      </c>
      <c r="P88" s="36">
        <v>4600000</v>
      </c>
      <c r="Q88" s="9"/>
      <c r="R88" s="20">
        <f t="shared" si="4"/>
        <v>0</v>
      </c>
      <c r="S88" s="9"/>
      <c r="T88" s="20">
        <f t="shared" si="5"/>
        <v>0</v>
      </c>
    </row>
    <row r="89" spans="1:20" x14ac:dyDescent="0.2">
      <c r="A89" s="30" t="s">
        <v>125</v>
      </c>
      <c r="C89" s="30" t="s">
        <v>313</v>
      </c>
      <c r="D89" s="19" t="s">
        <v>87</v>
      </c>
      <c r="E89" s="30" t="s">
        <v>0</v>
      </c>
      <c r="F89" s="30" t="s">
        <v>73</v>
      </c>
      <c r="G89" s="30" t="s">
        <v>74</v>
      </c>
      <c r="H89" s="45">
        <v>0.5</v>
      </c>
      <c r="I89" s="30" t="s">
        <v>121</v>
      </c>
      <c r="J89" s="36">
        <v>0</v>
      </c>
      <c r="L89" s="36">
        <v>400646</v>
      </c>
      <c r="N89" s="36">
        <v>0</v>
      </c>
      <c r="P89" s="36">
        <v>358678</v>
      </c>
      <c r="Q89" s="9"/>
      <c r="R89" s="20">
        <f t="shared" si="4"/>
        <v>0</v>
      </c>
      <c r="S89" s="9"/>
      <c r="T89" s="20">
        <f t="shared" si="5"/>
        <v>-41968</v>
      </c>
    </row>
    <row r="90" spans="1:20" s="9" customFormat="1" x14ac:dyDescent="0.2">
      <c r="A90" s="30" t="s">
        <v>124</v>
      </c>
      <c r="C90" s="30" t="s">
        <v>146</v>
      </c>
      <c r="D90" s="19">
        <v>0</v>
      </c>
      <c r="E90" s="30" t="s">
        <v>0</v>
      </c>
      <c r="F90" s="30" t="s">
        <v>73</v>
      </c>
      <c r="G90" s="30" t="s">
        <v>74</v>
      </c>
      <c r="H90" s="45">
        <v>1</v>
      </c>
      <c r="I90" s="30" t="s">
        <v>121</v>
      </c>
      <c r="J90" s="36">
        <v>708175</v>
      </c>
      <c r="K90" s="7"/>
      <c r="L90" s="36">
        <v>0</v>
      </c>
      <c r="M90" s="5"/>
      <c r="N90" s="36">
        <v>617672</v>
      </c>
      <c r="O90" s="7"/>
      <c r="P90" s="36">
        <v>0</v>
      </c>
      <c r="R90" s="20">
        <f t="shared" si="4"/>
        <v>-90503</v>
      </c>
      <c r="T90" s="20">
        <f t="shared" si="5"/>
        <v>0</v>
      </c>
    </row>
    <row r="91" spans="1:20" x14ac:dyDescent="0.2">
      <c r="A91" s="32" t="s">
        <v>166</v>
      </c>
      <c r="B91" s="32"/>
      <c r="C91" s="32" t="s">
        <v>182</v>
      </c>
      <c r="D91" s="27" t="s">
        <v>95</v>
      </c>
      <c r="E91" s="32" t="s">
        <v>0</v>
      </c>
      <c r="F91" s="32" t="s">
        <v>170</v>
      </c>
      <c r="G91" s="32" t="s">
        <v>119</v>
      </c>
      <c r="H91" s="45">
        <v>0.5</v>
      </c>
      <c r="I91" s="32" t="s">
        <v>49</v>
      </c>
      <c r="J91" s="7">
        <v>0</v>
      </c>
      <c r="K91" s="23"/>
      <c r="L91" s="7">
        <v>7121810</v>
      </c>
      <c r="M91" s="23"/>
      <c r="N91" s="7">
        <v>0</v>
      </c>
      <c r="O91" s="23"/>
      <c r="P91" s="7">
        <v>7121810</v>
      </c>
      <c r="R91" s="20">
        <f t="shared" si="4"/>
        <v>0</v>
      </c>
      <c r="T91" s="20">
        <f t="shared" si="5"/>
        <v>0</v>
      </c>
    </row>
    <row r="92" spans="1:20" x14ac:dyDescent="0.2">
      <c r="A92" s="30" t="s">
        <v>160</v>
      </c>
      <c r="C92" s="30" t="s">
        <v>146</v>
      </c>
      <c r="D92" s="19">
        <v>0</v>
      </c>
      <c r="E92" s="30" t="s">
        <v>0</v>
      </c>
      <c r="F92" s="30" t="s">
        <v>73</v>
      </c>
      <c r="G92" s="30" t="s">
        <v>74</v>
      </c>
      <c r="H92" s="45">
        <v>1</v>
      </c>
      <c r="I92" s="30" t="s">
        <v>121</v>
      </c>
      <c r="J92" s="36">
        <v>5404891</v>
      </c>
      <c r="L92" s="36">
        <v>0</v>
      </c>
      <c r="N92" s="36">
        <v>5268766</v>
      </c>
      <c r="P92" s="36">
        <v>0</v>
      </c>
      <c r="Q92" s="9"/>
      <c r="R92" s="20">
        <f t="shared" si="4"/>
        <v>-136125</v>
      </c>
      <c r="S92" s="9"/>
      <c r="T92" s="20">
        <f t="shared" si="5"/>
        <v>0</v>
      </c>
    </row>
    <row r="93" spans="1:20" x14ac:dyDescent="0.2">
      <c r="A93" s="7" t="s">
        <v>72</v>
      </c>
      <c r="B93" s="7"/>
      <c r="C93" s="7" t="s">
        <v>146</v>
      </c>
      <c r="D93" s="55">
        <v>0</v>
      </c>
      <c r="E93" s="7" t="s">
        <v>0</v>
      </c>
      <c r="F93" s="7" t="s">
        <v>73</v>
      </c>
      <c r="G93" s="7" t="s">
        <v>74</v>
      </c>
      <c r="H93" s="46">
        <v>1</v>
      </c>
      <c r="I93" s="7" t="s">
        <v>121</v>
      </c>
      <c r="J93" s="7">
        <v>15010332</v>
      </c>
      <c r="K93" s="36"/>
      <c r="L93" s="7">
        <v>0</v>
      </c>
      <c r="M93" s="21"/>
      <c r="N93" s="7">
        <v>14632288</v>
      </c>
      <c r="O93" s="36"/>
      <c r="P93" s="7">
        <v>0</v>
      </c>
      <c r="R93" s="20">
        <f t="shared" si="4"/>
        <v>-378044</v>
      </c>
      <c r="T93" s="20">
        <f t="shared" si="5"/>
        <v>0</v>
      </c>
    </row>
    <row r="94" spans="1:20" s="9" customFormat="1" x14ac:dyDescent="0.2">
      <c r="A94" s="7" t="s">
        <v>133</v>
      </c>
      <c r="B94" s="13"/>
      <c r="C94" s="7" t="s">
        <v>159</v>
      </c>
      <c r="D94" s="55">
        <v>0</v>
      </c>
      <c r="E94" s="7" t="s">
        <v>0</v>
      </c>
      <c r="F94" s="7" t="s">
        <v>73</v>
      </c>
      <c r="G94" s="7" t="s">
        <v>74</v>
      </c>
      <c r="H94" s="46">
        <v>1</v>
      </c>
      <c r="I94" s="7" t="s">
        <v>121</v>
      </c>
      <c r="J94" s="7">
        <v>1538587</v>
      </c>
      <c r="K94" s="23"/>
      <c r="L94" s="7">
        <v>0</v>
      </c>
      <c r="M94" s="19"/>
      <c r="N94" s="7">
        <v>1373762</v>
      </c>
      <c r="O94" s="23"/>
      <c r="P94" s="7">
        <v>0</v>
      </c>
      <c r="Q94" s="13"/>
      <c r="R94" s="20">
        <f t="shared" si="4"/>
        <v>-164825</v>
      </c>
      <c r="S94" s="13"/>
      <c r="T94" s="20">
        <f t="shared" si="5"/>
        <v>0</v>
      </c>
    </row>
    <row r="95" spans="1:20" x14ac:dyDescent="0.2">
      <c r="A95" s="5" t="s">
        <v>186</v>
      </c>
      <c r="B95" s="5"/>
      <c r="C95" s="5" t="s">
        <v>141</v>
      </c>
      <c r="D95" s="27">
        <v>0</v>
      </c>
      <c r="E95" s="5" t="s">
        <v>1</v>
      </c>
      <c r="F95" s="5" t="s">
        <v>82</v>
      </c>
      <c r="G95" s="5" t="s">
        <v>41</v>
      </c>
      <c r="H95" s="45"/>
      <c r="I95" s="5" t="s">
        <v>42</v>
      </c>
      <c r="J95" s="7">
        <v>119393407</v>
      </c>
      <c r="M95" s="7"/>
      <c r="N95" s="7">
        <v>121493407</v>
      </c>
      <c r="P95" s="7">
        <v>0</v>
      </c>
      <c r="R95" s="20">
        <f t="shared" si="4"/>
        <v>2100000</v>
      </c>
      <c r="T95" s="20">
        <f t="shared" si="5"/>
        <v>0</v>
      </c>
    </row>
    <row r="96" spans="1:20" s="9" customFormat="1" x14ac:dyDescent="0.2">
      <c r="A96" s="7" t="s">
        <v>244</v>
      </c>
      <c r="B96" s="7"/>
      <c r="C96" s="7" t="s">
        <v>141</v>
      </c>
      <c r="D96" s="55">
        <v>0</v>
      </c>
      <c r="E96" s="7" t="s">
        <v>1</v>
      </c>
      <c r="F96" s="7" t="s">
        <v>11</v>
      </c>
      <c r="G96" s="7" t="s">
        <v>10</v>
      </c>
      <c r="H96" s="46"/>
      <c r="I96" s="7" t="s">
        <v>274</v>
      </c>
      <c r="J96" s="7">
        <v>1674132</v>
      </c>
      <c r="K96" s="7"/>
      <c r="L96" s="7"/>
      <c r="M96" s="5"/>
      <c r="N96" s="7">
        <v>1674132</v>
      </c>
      <c r="O96" s="7"/>
      <c r="P96" s="7">
        <v>0</v>
      </c>
      <c r="Q96" s="13"/>
      <c r="R96" s="20">
        <f t="shared" si="4"/>
        <v>0</v>
      </c>
      <c r="S96" s="13"/>
      <c r="T96" s="20">
        <f t="shared" si="5"/>
        <v>0</v>
      </c>
    </row>
    <row r="97" spans="1:20" s="9" customFormat="1" x14ac:dyDescent="0.2">
      <c r="A97" s="38" t="s">
        <v>228</v>
      </c>
      <c r="C97" s="7" t="s">
        <v>141</v>
      </c>
      <c r="D97" s="27"/>
      <c r="E97" s="5"/>
      <c r="F97" s="5"/>
      <c r="G97" s="32">
        <v>0</v>
      </c>
      <c r="H97" s="43"/>
      <c r="I97" s="5"/>
      <c r="J97" s="7">
        <v>197926227</v>
      </c>
      <c r="K97" s="7"/>
      <c r="L97" s="7"/>
      <c r="M97" s="5"/>
      <c r="N97" s="7">
        <v>197809340</v>
      </c>
      <c r="O97" s="7"/>
      <c r="P97" s="7"/>
      <c r="Q97" s="13"/>
      <c r="R97" s="20">
        <f t="shared" si="4"/>
        <v>-116887</v>
      </c>
      <c r="T97" s="20">
        <f t="shared" si="5"/>
        <v>0</v>
      </c>
    </row>
    <row r="98" spans="1:20" x14ac:dyDescent="0.2">
      <c r="A98" s="5" t="s">
        <v>137</v>
      </c>
      <c r="B98" s="5"/>
      <c r="C98" s="5" t="s">
        <v>144</v>
      </c>
      <c r="D98" s="27" t="s">
        <v>99</v>
      </c>
      <c r="E98" s="5" t="s">
        <v>0</v>
      </c>
      <c r="F98" s="32" t="s">
        <v>293</v>
      </c>
      <c r="G98" s="5" t="s">
        <v>57</v>
      </c>
      <c r="H98" s="45">
        <v>1</v>
      </c>
      <c r="I98" s="5" t="s">
        <v>58</v>
      </c>
      <c r="J98" s="7">
        <v>0</v>
      </c>
      <c r="L98" s="7">
        <v>8597250</v>
      </c>
      <c r="M98" s="7"/>
      <c r="N98" s="7">
        <v>0</v>
      </c>
      <c r="P98" s="7">
        <v>8597250</v>
      </c>
      <c r="R98" s="20">
        <f t="shared" si="4"/>
        <v>0</v>
      </c>
      <c r="T98" s="20">
        <f t="shared" si="5"/>
        <v>0</v>
      </c>
    </row>
    <row r="99" spans="1:20" x14ac:dyDescent="0.2">
      <c r="A99" s="5" t="s">
        <v>137</v>
      </c>
      <c r="C99" s="5" t="s">
        <v>313</v>
      </c>
      <c r="D99" s="27" t="s">
        <v>87</v>
      </c>
      <c r="E99" s="5" t="s">
        <v>0</v>
      </c>
      <c r="F99" s="32" t="s">
        <v>293</v>
      </c>
      <c r="G99" s="5" t="s">
        <v>57</v>
      </c>
      <c r="H99" s="45">
        <v>0.5</v>
      </c>
      <c r="I99" s="5" t="s">
        <v>58</v>
      </c>
      <c r="J99" s="7">
        <v>0</v>
      </c>
      <c r="L99" s="7">
        <v>12895875</v>
      </c>
      <c r="N99" s="7">
        <v>0</v>
      </c>
      <c r="P99" s="7">
        <v>12895875</v>
      </c>
      <c r="Q99" s="9"/>
      <c r="R99" s="20">
        <f t="shared" si="4"/>
        <v>0</v>
      </c>
      <c r="S99" s="9"/>
      <c r="T99" s="20">
        <f t="shared" si="5"/>
        <v>0</v>
      </c>
    </row>
    <row r="100" spans="1:20" x14ac:dyDescent="0.2">
      <c r="A100" s="5" t="s">
        <v>122</v>
      </c>
      <c r="C100" s="5" t="s">
        <v>148</v>
      </c>
      <c r="D100" s="27">
        <v>0</v>
      </c>
      <c r="E100" s="5" t="s">
        <v>0</v>
      </c>
      <c r="F100" s="5" t="s">
        <v>169</v>
      </c>
      <c r="G100" s="5" t="s">
        <v>57</v>
      </c>
      <c r="H100" s="45">
        <v>1</v>
      </c>
      <c r="I100" s="5" t="s">
        <v>58</v>
      </c>
      <c r="J100" s="7">
        <v>164738161</v>
      </c>
      <c r="L100" s="7">
        <v>0</v>
      </c>
      <c r="M100" s="7"/>
      <c r="N100" s="7">
        <v>171174473</v>
      </c>
      <c r="P100" s="7">
        <v>0</v>
      </c>
      <c r="Q100" s="9"/>
      <c r="R100" s="20">
        <f t="shared" si="4"/>
        <v>6436312</v>
      </c>
      <c r="S100" s="9"/>
      <c r="T100" s="20">
        <f t="shared" si="5"/>
        <v>0</v>
      </c>
    </row>
    <row r="101" spans="1:20" s="9" customFormat="1" x14ac:dyDescent="0.2">
      <c r="A101" s="39" t="s">
        <v>256</v>
      </c>
      <c r="C101" s="30" t="s">
        <v>287</v>
      </c>
      <c r="D101" s="19" t="s">
        <v>284</v>
      </c>
      <c r="E101" s="30"/>
      <c r="F101" s="30"/>
      <c r="G101" s="30" t="s">
        <v>41</v>
      </c>
      <c r="H101" s="45"/>
      <c r="I101" s="30" t="s">
        <v>42</v>
      </c>
      <c r="J101" s="36"/>
      <c r="K101" s="7"/>
      <c r="L101" s="36">
        <v>22467954</v>
      </c>
      <c r="M101" s="5"/>
      <c r="N101" s="36">
        <v>0</v>
      </c>
      <c r="O101" s="7"/>
      <c r="P101" s="36">
        <v>18140450</v>
      </c>
      <c r="R101" s="20">
        <f t="shared" si="4"/>
        <v>0</v>
      </c>
      <c r="T101" s="20">
        <f t="shared" si="5"/>
        <v>-4327504</v>
      </c>
    </row>
    <row r="102" spans="1:20" x14ac:dyDescent="0.2">
      <c r="A102" s="5" t="s">
        <v>55</v>
      </c>
      <c r="B102" s="5"/>
      <c r="C102" s="32" t="s">
        <v>148</v>
      </c>
      <c r="D102" s="27">
        <v>0</v>
      </c>
      <c r="E102" s="32" t="s">
        <v>0</v>
      </c>
      <c r="F102" s="32" t="s">
        <v>48</v>
      </c>
      <c r="G102" s="32" t="s">
        <v>54</v>
      </c>
      <c r="H102" s="45">
        <v>1</v>
      </c>
      <c r="I102" s="7" t="s">
        <v>20</v>
      </c>
      <c r="J102" s="7">
        <v>7393823</v>
      </c>
      <c r="L102" s="7">
        <v>0</v>
      </c>
      <c r="N102" s="7">
        <v>7393823</v>
      </c>
      <c r="P102" s="7">
        <v>0</v>
      </c>
      <c r="R102" s="20">
        <f t="shared" si="4"/>
        <v>0</v>
      </c>
      <c r="T102" s="20">
        <f t="shared" si="5"/>
        <v>0</v>
      </c>
    </row>
    <row r="103" spans="1:20" x14ac:dyDescent="0.2">
      <c r="A103" s="5" t="s">
        <v>55</v>
      </c>
      <c r="C103" s="5" t="s">
        <v>313</v>
      </c>
      <c r="D103" s="27" t="s">
        <v>87</v>
      </c>
      <c r="E103" s="5" t="s">
        <v>0</v>
      </c>
      <c r="F103" s="5" t="s">
        <v>48</v>
      </c>
      <c r="G103" s="5" t="s">
        <v>54</v>
      </c>
      <c r="H103" s="45">
        <v>0.5</v>
      </c>
      <c r="I103" s="7" t="s">
        <v>20</v>
      </c>
      <c r="J103" s="7">
        <v>0</v>
      </c>
      <c r="L103" s="7">
        <v>3696911</v>
      </c>
      <c r="M103" s="7"/>
      <c r="N103" s="7">
        <v>0</v>
      </c>
      <c r="P103" s="7">
        <v>3696911</v>
      </c>
      <c r="R103" s="20">
        <f t="shared" ref="R103:R131" si="6">N103-J103</f>
        <v>0</v>
      </c>
      <c r="T103" s="20">
        <f t="shared" ref="T103:T131" si="7">P103-L103</f>
        <v>0</v>
      </c>
    </row>
    <row r="104" spans="1:20" x14ac:dyDescent="0.2">
      <c r="A104" s="7" t="s">
        <v>93</v>
      </c>
      <c r="C104" s="7" t="s">
        <v>313</v>
      </c>
      <c r="D104" s="55" t="s">
        <v>87</v>
      </c>
      <c r="E104" s="7" t="s">
        <v>0</v>
      </c>
      <c r="F104" s="7" t="s">
        <v>48</v>
      </c>
      <c r="G104" s="7" t="s">
        <v>54</v>
      </c>
      <c r="H104" s="46">
        <v>0.5</v>
      </c>
      <c r="I104" s="7" t="s">
        <v>20</v>
      </c>
      <c r="J104" s="7">
        <v>0</v>
      </c>
      <c r="K104" s="29"/>
      <c r="L104" s="7">
        <v>3629375</v>
      </c>
      <c r="M104" s="29"/>
      <c r="N104" s="7">
        <v>0</v>
      </c>
      <c r="O104" s="29"/>
      <c r="P104" s="7">
        <v>3629375</v>
      </c>
      <c r="R104" s="20">
        <f t="shared" si="6"/>
        <v>0</v>
      </c>
      <c r="T104" s="20">
        <f t="shared" si="7"/>
        <v>0</v>
      </c>
    </row>
    <row r="105" spans="1:20" s="9" customFormat="1" x14ac:dyDescent="0.2">
      <c r="A105" s="7" t="s">
        <v>53</v>
      </c>
      <c r="B105" s="7"/>
      <c r="C105" s="7" t="s">
        <v>148</v>
      </c>
      <c r="D105" s="55">
        <v>0</v>
      </c>
      <c r="E105" s="7" t="s">
        <v>0</v>
      </c>
      <c r="F105" s="7" t="s">
        <v>48</v>
      </c>
      <c r="G105" s="7" t="s">
        <v>54</v>
      </c>
      <c r="H105" s="46">
        <v>1</v>
      </c>
      <c r="I105" s="7" t="s">
        <v>20</v>
      </c>
      <c r="J105" s="7">
        <v>7258750</v>
      </c>
      <c r="K105" s="7"/>
      <c r="L105" s="7">
        <v>0</v>
      </c>
      <c r="M105" s="7"/>
      <c r="N105" s="7">
        <v>7258750</v>
      </c>
      <c r="O105" s="7"/>
      <c r="P105" s="7">
        <v>0</v>
      </c>
      <c r="R105" s="20">
        <f t="shared" si="6"/>
        <v>0</v>
      </c>
      <c r="T105" s="20">
        <f t="shared" si="7"/>
        <v>0</v>
      </c>
    </row>
    <row r="106" spans="1:20" s="9" customFormat="1" x14ac:dyDescent="0.2">
      <c r="A106" s="30" t="s">
        <v>203</v>
      </c>
      <c r="C106" s="30" t="s">
        <v>159</v>
      </c>
      <c r="D106" s="19">
        <v>0</v>
      </c>
      <c r="E106" s="30" t="s">
        <v>1</v>
      </c>
      <c r="F106" s="30" t="s">
        <v>23</v>
      </c>
      <c r="G106" s="30" t="s">
        <v>24</v>
      </c>
      <c r="H106" s="45"/>
      <c r="I106" s="30" t="s">
        <v>258</v>
      </c>
      <c r="J106" s="23">
        <v>1623053</v>
      </c>
      <c r="K106" s="7"/>
      <c r="L106" s="23">
        <v>0</v>
      </c>
      <c r="M106" s="7"/>
      <c r="N106" s="23">
        <v>2594714</v>
      </c>
      <c r="O106" s="7"/>
      <c r="P106" s="23">
        <v>0</v>
      </c>
      <c r="Q106" s="13"/>
      <c r="R106" s="20">
        <f t="shared" si="6"/>
        <v>971661</v>
      </c>
      <c r="S106" s="13"/>
      <c r="T106" s="20">
        <f t="shared" si="7"/>
        <v>0</v>
      </c>
    </row>
    <row r="107" spans="1:20" x14ac:dyDescent="0.2">
      <c r="A107" s="30" t="s">
        <v>202</v>
      </c>
      <c r="B107" s="19"/>
      <c r="C107" s="30" t="s">
        <v>155</v>
      </c>
      <c r="D107" s="19">
        <v>0</v>
      </c>
      <c r="E107" s="30" t="s">
        <v>1</v>
      </c>
      <c r="F107" s="30" t="s">
        <v>23</v>
      </c>
      <c r="G107" s="30" t="s">
        <v>24</v>
      </c>
      <c r="H107" s="45"/>
      <c r="I107" s="30" t="s">
        <v>258</v>
      </c>
      <c r="J107" s="23">
        <v>2966385</v>
      </c>
      <c r="L107" s="23">
        <v>0</v>
      </c>
      <c r="N107" s="23">
        <v>10435826</v>
      </c>
      <c r="P107" s="23">
        <v>0</v>
      </c>
      <c r="R107" s="20">
        <f t="shared" si="6"/>
        <v>7469441</v>
      </c>
      <c r="T107" s="20">
        <f t="shared" si="7"/>
        <v>0</v>
      </c>
    </row>
    <row r="108" spans="1:20" s="9" customFormat="1" x14ac:dyDescent="0.2">
      <c r="A108" s="30" t="s">
        <v>198</v>
      </c>
      <c r="C108" s="30" t="s">
        <v>153</v>
      </c>
      <c r="D108" s="19">
        <v>0</v>
      </c>
      <c r="E108" s="30" t="s">
        <v>1</v>
      </c>
      <c r="F108" s="30" t="s">
        <v>23</v>
      </c>
      <c r="G108" s="30" t="s">
        <v>24</v>
      </c>
      <c r="H108" s="45"/>
      <c r="I108" s="30" t="s">
        <v>258</v>
      </c>
      <c r="J108" s="23">
        <v>29092154</v>
      </c>
      <c r="K108" s="7"/>
      <c r="L108" s="23">
        <v>0</v>
      </c>
      <c r="M108" s="5"/>
      <c r="N108" s="23">
        <v>19687468</v>
      </c>
      <c r="O108" s="7"/>
      <c r="P108" s="23">
        <v>0</v>
      </c>
      <c r="R108" s="20">
        <f t="shared" si="6"/>
        <v>-9404686</v>
      </c>
      <c r="T108" s="20">
        <f t="shared" si="7"/>
        <v>0</v>
      </c>
    </row>
    <row r="109" spans="1:20" x14ac:dyDescent="0.2">
      <c r="A109" s="31" t="s">
        <v>13</v>
      </c>
      <c r="B109" s="7"/>
      <c r="C109" s="31" t="s">
        <v>151</v>
      </c>
      <c r="D109" s="55">
        <v>0</v>
      </c>
      <c r="E109" s="31" t="s">
        <v>0</v>
      </c>
      <c r="F109" s="31" t="s">
        <v>14</v>
      </c>
      <c r="G109" s="31" t="s">
        <v>33</v>
      </c>
      <c r="H109" s="46"/>
      <c r="I109" s="31" t="s">
        <v>15</v>
      </c>
      <c r="J109" s="7">
        <v>259249929</v>
      </c>
      <c r="K109" s="20"/>
      <c r="M109" s="20"/>
      <c r="N109" s="7">
        <v>259492218</v>
      </c>
      <c r="O109" s="20"/>
      <c r="P109" s="7">
        <v>0</v>
      </c>
      <c r="Q109" s="9"/>
      <c r="R109" s="20">
        <f t="shared" si="6"/>
        <v>242289</v>
      </c>
      <c r="S109" s="9"/>
      <c r="T109" s="20">
        <f t="shared" si="7"/>
        <v>0</v>
      </c>
    </row>
    <row r="110" spans="1:20" s="9" customFormat="1" x14ac:dyDescent="0.2">
      <c r="A110" s="20" t="s">
        <v>91</v>
      </c>
      <c r="B110" s="20"/>
      <c r="C110" s="20" t="s">
        <v>144</v>
      </c>
      <c r="D110" s="56" t="s">
        <v>99</v>
      </c>
      <c r="E110" s="20" t="s">
        <v>0</v>
      </c>
      <c r="F110" s="20" t="s">
        <v>67</v>
      </c>
      <c r="G110" s="20" t="s">
        <v>119</v>
      </c>
      <c r="H110" s="46">
        <v>1</v>
      </c>
      <c r="I110" s="20" t="s">
        <v>49</v>
      </c>
      <c r="J110" s="20">
        <v>0</v>
      </c>
      <c r="K110" s="23"/>
      <c r="L110" s="20">
        <v>5629273</v>
      </c>
      <c r="M110" s="23"/>
      <c r="N110" s="20">
        <v>0</v>
      </c>
      <c r="O110" s="23"/>
      <c r="P110" s="20">
        <v>5795637</v>
      </c>
      <c r="R110" s="20">
        <f t="shared" si="6"/>
        <v>0</v>
      </c>
      <c r="T110" s="20">
        <f t="shared" si="7"/>
        <v>166364</v>
      </c>
    </row>
    <row r="111" spans="1:20" x14ac:dyDescent="0.2">
      <c r="A111" s="5" t="s">
        <v>91</v>
      </c>
      <c r="C111" s="5" t="s">
        <v>313</v>
      </c>
      <c r="D111" s="27" t="s">
        <v>87</v>
      </c>
      <c r="E111" s="5" t="s">
        <v>0</v>
      </c>
      <c r="F111" s="5" t="s">
        <v>67</v>
      </c>
      <c r="G111" s="5" t="s">
        <v>119</v>
      </c>
      <c r="H111" s="45">
        <v>0.5</v>
      </c>
      <c r="I111" s="5" t="s">
        <v>49</v>
      </c>
      <c r="J111" s="7">
        <v>0</v>
      </c>
      <c r="L111" s="7">
        <v>8443910</v>
      </c>
      <c r="M111" s="7"/>
      <c r="N111" s="7">
        <v>0</v>
      </c>
      <c r="P111" s="7">
        <v>8693455</v>
      </c>
      <c r="R111" s="20">
        <f t="shared" si="6"/>
        <v>0</v>
      </c>
      <c r="T111" s="20">
        <f t="shared" si="7"/>
        <v>249545</v>
      </c>
    </row>
    <row r="112" spans="1:20" x14ac:dyDescent="0.2">
      <c r="A112" s="7" t="s">
        <v>232</v>
      </c>
      <c r="B112" s="7"/>
      <c r="C112" s="7" t="s">
        <v>150</v>
      </c>
      <c r="D112" s="55">
        <v>0</v>
      </c>
      <c r="E112" s="7" t="s">
        <v>1</v>
      </c>
      <c r="F112" s="7" t="s">
        <v>175</v>
      </c>
      <c r="G112" s="7" t="s">
        <v>10</v>
      </c>
      <c r="H112" s="46"/>
      <c r="I112" s="7" t="s">
        <v>12</v>
      </c>
      <c r="J112" s="7">
        <v>20100850</v>
      </c>
      <c r="N112" s="7">
        <v>20015740</v>
      </c>
      <c r="P112" s="7">
        <v>0</v>
      </c>
      <c r="R112" s="20">
        <f t="shared" si="6"/>
        <v>-85110</v>
      </c>
      <c r="T112" s="20">
        <f t="shared" si="7"/>
        <v>0</v>
      </c>
    </row>
    <row r="113" spans="1:20" x14ac:dyDescent="0.2">
      <c r="A113" s="7" t="s">
        <v>128</v>
      </c>
      <c r="B113" s="7"/>
      <c r="C113" s="7" t="s">
        <v>152</v>
      </c>
      <c r="D113" s="55" t="s">
        <v>283</v>
      </c>
      <c r="E113" s="7" t="s">
        <v>0</v>
      </c>
      <c r="F113" s="7" t="s">
        <v>14</v>
      </c>
      <c r="G113" s="7" t="s">
        <v>54</v>
      </c>
      <c r="H113" s="46"/>
      <c r="I113" s="7" t="s">
        <v>20</v>
      </c>
      <c r="J113" s="7">
        <v>4787359</v>
      </c>
      <c r="L113" s="7">
        <v>17440900</v>
      </c>
      <c r="M113" s="7"/>
      <c r="N113" s="7">
        <v>3865138</v>
      </c>
      <c r="P113" s="7">
        <v>9464000</v>
      </c>
      <c r="R113" s="20">
        <f t="shared" si="6"/>
        <v>-922221</v>
      </c>
      <c r="T113" s="20">
        <f t="shared" si="7"/>
        <v>-7976900</v>
      </c>
    </row>
    <row r="114" spans="1:20" x14ac:dyDescent="0.2">
      <c r="A114" s="5" t="s">
        <v>101</v>
      </c>
      <c r="B114" s="5"/>
      <c r="C114" s="5" t="s">
        <v>144</v>
      </c>
      <c r="D114" s="27" t="s">
        <v>99</v>
      </c>
      <c r="E114" s="5" t="s">
        <v>0</v>
      </c>
      <c r="F114" s="5" t="s">
        <v>60</v>
      </c>
      <c r="G114" s="5" t="s">
        <v>57</v>
      </c>
      <c r="H114" s="45">
        <v>1</v>
      </c>
      <c r="I114" s="5" t="s">
        <v>58</v>
      </c>
      <c r="J114" s="7">
        <v>0</v>
      </c>
      <c r="L114" s="7">
        <v>130046705</v>
      </c>
      <c r="N114" s="7">
        <v>0</v>
      </c>
      <c r="P114" s="7">
        <v>123438430</v>
      </c>
      <c r="R114" s="20">
        <f t="shared" si="6"/>
        <v>0</v>
      </c>
      <c r="T114" s="20">
        <f t="shared" si="7"/>
        <v>-6608275</v>
      </c>
    </row>
    <row r="115" spans="1:20" s="9" customFormat="1" x14ac:dyDescent="0.2">
      <c r="A115" s="5" t="s">
        <v>88</v>
      </c>
      <c r="C115" s="5" t="s">
        <v>148</v>
      </c>
      <c r="D115" s="27" t="s">
        <v>86</v>
      </c>
      <c r="E115" s="5" t="s">
        <v>0</v>
      </c>
      <c r="F115" s="5" t="s">
        <v>60</v>
      </c>
      <c r="G115" s="5" t="s">
        <v>57</v>
      </c>
      <c r="H115" s="45">
        <v>1</v>
      </c>
      <c r="I115" s="5" t="s">
        <v>58</v>
      </c>
      <c r="J115" s="7">
        <v>363301827</v>
      </c>
      <c r="K115" s="7"/>
      <c r="L115" s="7">
        <v>0</v>
      </c>
      <c r="M115" s="5"/>
      <c r="N115" s="7">
        <v>363301827</v>
      </c>
      <c r="O115" s="7"/>
      <c r="P115" s="7">
        <v>0</v>
      </c>
      <c r="R115" s="20">
        <f t="shared" si="6"/>
        <v>0</v>
      </c>
      <c r="T115" s="20">
        <f t="shared" si="7"/>
        <v>0</v>
      </c>
    </row>
    <row r="116" spans="1:20" x14ac:dyDescent="0.2">
      <c r="A116" s="5" t="s">
        <v>103</v>
      </c>
      <c r="B116" s="5"/>
      <c r="C116" s="5" t="s">
        <v>144</v>
      </c>
      <c r="D116" s="27" t="s">
        <v>99</v>
      </c>
      <c r="E116" s="5" t="s">
        <v>0</v>
      </c>
      <c r="F116" s="5" t="s">
        <v>60</v>
      </c>
      <c r="G116" s="5" t="s">
        <v>57</v>
      </c>
      <c r="H116" s="45">
        <v>1</v>
      </c>
      <c r="I116" s="5" t="s">
        <v>58</v>
      </c>
      <c r="J116" s="7">
        <v>0</v>
      </c>
      <c r="K116" s="60"/>
      <c r="L116" s="7">
        <v>24529462</v>
      </c>
      <c r="M116" s="28"/>
      <c r="N116" s="7">
        <v>0</v>
      </c>
      <c r="O116" s="60"/>
      <c r="P116" s="7">
        <v>24529462</v>
      </c>
      <c r="R116" s="20">
        <f t="shared" si="6"/>
        <v>0</v>
      </c>
      <c r="T116" s="20">
        <f t="shared" si="7"/>
        <v>0</v>
      </c>
    </row>
    <row r="117" spans="1:20" x14ac:dyDescent="0.2">
      <c r="A117" s="32" t="s">
        <v>112</v>
      </c>
      <c r="B117" s="32"/>
      <c r="C117" s="32" t="s">
        <v>144</v>
      </c>
      <c r="D117" s="27" t="s">
        <v>99</v>
      </c>
      <c r="E117" s="32" t="s">
        <v>0</v>
      </c>
      <c r="F117" s="32" t="s">
        <v>48</v>
      </c>
      <c r="G117" s="32" t="s">
        <v>119</v>
      </c>
      <c r="H117" s="45">
        <v>1</v>
      </c>
      <c r="I117" s="32" t="s">
        <v>49</v>
      </c>
      <c r="J117" s="7">
        <v>0</v>
      </c>
      <c r="L117" s="7">
        <v>3896000</v>
      </c>
      <c r="M117" s="7"/>
      <c r="N117" s="7">
        <v>0</v>
      </c>
      <c r="P117" s="7">
        <v>3896000</v>
      </c>
      <c r="R117" s="20">
        <f t="shared" si="6"/>
        <v>0</v>
      </c>
      <c r="T117" s="20">
        <f t="shared" si="7"/>
        <v>0</v>
      </c>
    </row>
    <row r="118" spans="1:20" x14ac:dyDescent="0.2">
      <c r="A118" s="32" t="s">
        <v>227</v>
      </c>
      <c r="C118" s="38" t="s">
        <v>314</v>
      </c>
      <c r="D118" s="27" t="s">
        <v>272</v>
      </c>
      <c r="E118" s="32" t="s">
        <v>0</v>
      </c>
      <c r="F118" s="32" t="s">
        <v>56</v>
      </c>
      <c r="G118" s="32" t="s">
        <v>57</v>
      </c>
      <c r="H118" s="45">
        <v>0</v>
      </c>
      <c r="I118" s="32" t="s">
        <v>58</v>
      </c>
      <c r="J118" s="7">
        <v>0</v>
      </c>
      <c r="L118" s="7">
        <v>30270219</v>
      </c>
      <c r="N118" s="7">
        <v>0</v>
      </c>
      <c r="P118" s="7">
        <v>30270219</v>
      </c>
      <c r="R118" s="20">
        <f t="shared" si="6"/>
        <v>0</v>
      </c>
      <c r="T118" s="20">
        <f t="shared" si="7"/>
        <v>0</v>
      </c>
    </row>
    <row r="119" spans="1:20" s="9" customFormat="1" x14ac:dyDescent="0.2">
      <c r="A119" s="32" t="s">
        <v>9</v>
      </c>
      <c r="B119" s="32"/>
      <c r="C119" s="32" t="s">
        <v>150</v>
      </c>
      <c r="D119" s="27">
        <v>0</v>
      </c>
      <c r="E119" s="32" t="s">
        <v>0</v>
      </c>
      <c r="F119" s="32" t="s">
        <v>7</v>
      </c>
      <c r="G119" s="32" t="s">
        <v>10</v>
      </c>
      <c r="H119" s="45"/>
      <c r="I119" s="32" t="s">
        <v>118</v>
      </c>
      <c r="J119" s="7">
        <v>23912213</v>
      </c>
      <c r="K119" s="20"/>
      <c r="L119" s="7"/>
      <c r="M119" s="20"/>
      <c r="N119" s="7">
        <v>24479586</v>
      </c>
      <c r="O119" s="20"/>
      <c r="P119" s="7">
        <v>0</v>
      </c>
      <c r="Q119" s="13"/>
      <c r="R119" s="7">
        <f t="shared" si="6"/>
        <v>567373</v>
      </c>
      <c r="S119" s="7"/>
      <c r="T119" s="7">
        <f t="shared" si="7"/>
        <v>0</v>
      </c>
    </row>
    <row r="120" spans="1:20" s="9" customFormat="1" x14ac:dyDescent="0.2">
      <c r="A120" s="32" t="s">
        <v>250</v>
      </c>
      <c r="C120" s="32" t="s">
        <v>142</v>
      </c>
      <c r="D120" s="27">
        <v>0</v>
      </c>
      <c r="E120" s="32" t="s">
        <v>0</v>
      </c>
      <c r="F120" s="32" t="s">
        <v>11</v>
      </c>
      <c r="G120" s="32" t="s">
        <v>8</v>
      </c>
      <c r="H120" s="45">
        <v>1</v>
      </c>
      <c r="I120" s="32" t="s">
        <v>275</v>
      </c>
      <c r="J120" s="7"/>
      <c r="K120" s="7"/>
      <c r="L120" s="7">
        <v>19122000</v>
      </c>
      <c r="M120" s="5"/>
      <c r="N120" s="7">
        <v>0</v>
      </c>
      <c r="O120" s="7"/>
      <c r="P120" s="7">
        <v>19122000</v>
      </c>
      <c r="Q120" s="13"/>
      <c r="R120" s="7">
        <f t="shared" si="6"/>
        <v>0</v>
      </c>
      <c r="S120" s="7"/>
      <c r="T120" s="7">
        <f t="shared" si="7"/>
        <v>0</v>
      </c>
    </row>
    <row r="121" spans="1:20" s="9" customFormat="1" x14ac:dyDescent="0.2">
      <c r="A121" s="30" t="s">
        <v>116</v>
      </c>
      <c r="C121" s="30" t="s">
        <v>143</v>
      </c>
      <c r="D121" s="19">
        <v>0</v>
      </c>
      <c r="E121" s="30" t="s">
        <v>0</v>
      </c>
      <c r="F121" s="30" t="s">
        <v>169</v>
      </c>
      <c r="G121" s="30" t="s">
        <v>63</v>
      </c>
      <c r="H121" s="45">
        <v>0</v>
      </c>
      <c r="I121" s="30" t="s">
        <v>64</v>
      </c>
      <c r="J121" s="36"/>
      <c r="K121" s="7"/>
      <c r="L121" s="36">
        <v>59120695</v>
      </c>
      <c r="M121" s="5"/>
      <c r="N121" s="36"/>
      <c r="O121" s="7"/>
      <c r="P121" s="36">
        <v>59120695</v>
      </c>
      <c r="Q121" s="9" t="s">
        <v>229</v>
      </c>
      <c r="R121" s="20">
        <f t="shared" si="6"/>
        <v>0</v>
      </c>
      <c r="T121" s="20">
        <f t="shared" si="7"/>
        <v>0</v>
      </c>
    </row>
    <row r="122" spans="1:20" s="9" customFormat="1" x14ac:dyDescent="0.2">
      <c r="A122" s="33" t="s">
        <v>108</v>
      </c>
      <c r="B122" s="33"/>
      <c r="C122" s="33" t="s">
        <v>144</v>
      </c>
      <c r="D122" s="56" t="s">
        <v>99</v>
      </c>
      <c r="E122" s="33" t="s">
        <v>0</v>
      </c>
      <c r="F122" s="33" t="s">
        <v>51</v>
      </c>
      <c r="G122" s="33" t="s">
        <v>52</v>
      </c>
      <c r="H122" s="46">
        <v>1</v>
      </c>
      <c r="I122" s="33" t="s">
        <v>90</v>
      </c>
      <c r="J122" s="20">
        <v>0</v>
      </c>
      <c r="K122" s="7"/>
      <c r="L122" s="20">
        <v>6060606</v>
      </c>
      <c r="M122" s="7"/>
      <c r="N122" s="20">
        <v>0</v>
      </c>
      <c r="O122" s="7"/>
      <c r="P122" s="20">
        <v>6060606</v>
      </c>
      <c r="Q122" s="13"/>
      <c r="R122" s="20">
        <f t="shared" si="6"/>
        <v>0</v>
      </c>
      <c r="S122" s="13"/>
      <c r="T122" s="20">
        <f t="shared" si="7"/>
        <v>0</v>
      </c>
    </row>
    <row r="123" spans="1:20" s="9" customFormat="1" x14ac:dyDescent="0.2">
      <c r="A123" s="30" t="s">
        <v>17</v>
      </c>
      <c r="C123" s="30" t="s">
        <v>151</v>
      </c>
      <c r="D123" s="19">
        <v>0</v>
      </c>
      <c r="E123" s="30" t="s">
        <v>1</v>
      </c>
      <c r="F123" s="30" t="s">
        <v>14</v>
      </c>
      <c r="G123" s="30" t="s">
        <v>18</v>
      </c>
      <c r="H123" s="45"/>
      <c r="I123" s="30" t="s">
        <v>259</v>
      </c>
      <c r="J123" s="23">
        <v>141540857</v>
      </c>
      <c r="K123" s="7"/>
      <c r="L123" s="23"/>
      <c r="M123" s="5"/>
      <c r="N123" s="23">
        <v>142971544</v>
      </c>
      <c r="O123" s="7"/>
      <c r="P123" s="23">
        <v>0</v>
      </c>
      <c r="R123" s="7">
        <f t="shared" si="6"/>
        <v>1430687</v>
      </c>
      <c r="S123" s="7"/>
      <c r="T123" s="7">
        <f t="shared" si="7"/>
        <v>0</v>
      </c>
    </row>
    <row r="124" spans="1:20" x14ac:dyDescent="0.2">
      <c r="A124" s="38" t="s">
        <v>205</v>
      </c>
      <c r="C124" s="5" t="s">
        <v>148</v>
      </c>
      <c r="D124" s="54" t="s">
        <v>257</v>
      </c>
      <c r="E124" s="5" t="s">
        <v>0</v>
      </c>
      <c r="F124" s="5" t="s">
        <v>56</v>
      </c>
      <c r="G124" s="5" t="s">
        <v>57</v>
      </c>
      <c r="H124" s="45">
        <v>1</v>
      </c>
      <c r="I124" s="5" t="s">
        <v>58</v>
      </c>
      <c r="J124" s="7">
        <v>4254500</v>
      </c>
      <c r="N124" s="7">
        <v>4254500</v>
      </c>
      <c r="Q124" s="9"/>
      <c r="R124" s="20">
        <f t="shared" si="6"/>
        <v>0</v>
      </c>
      <c r="S124" s="9"/>
      <c r="T124" s="20">
        <f t="shared" si="7"/>
        <v>0</v>
      </c>
    </row>
    <row r="125" spans="1:20" x14ac:dyDescent="0.2">
      <c r="A125" s="32" t="s">
        <v>233</v>
      </c>
      <c r="C125" s="7" t="s">
        <v>141</v>
      </c>
      <c r="D125" s="27">
        <v>0</v>
      </c>
      <c r="E125" s="32" t="s">
        <v>0</v>
      </c>
      <c r="F125" s="32" t="s">
        <v>79</v>
      </c>
      <c r="G125" s="32">
        <v>0</v>
      </c>
      <c r="H125" s="45"/>
      <c r="I125" s="32" t="s">
        <v>33</v>
      </c>
      <c r="J125" s="7">
        <v>616000</v>
      </c>
      <c r="N125" s="7">
        <v>616000</v>
      </c>
      <c r="P125" s="7">
        <v>0</v>
      </c>
      <c r="R125" s="20">
        <f t="shared" si="6"/>
        <v>0</v>
      </c>
      <c r="S125" s="9"/>
      <c r="T125" s="20">
        <f t="shared" si="7"/>
        <v>0</v>
      </c>
    </row>
    <row r="126" spans="1:20" x14ac:dyDescent="0.2">
      <c r="A126" s="30" t="s">
        <v>83</v>
      </c>
      <c r="C126" s="30" t="s">
        <v>141</v>
      </c>
      <c r="D126" s="19">
        <v>0</v>
      </c>
      <c r="E126" s="30" t="s">
        <v>0</v>
      </c>
      <c r="F126" s="30" t="s">
        <v>79</v>
      </c>
      <c r="G126" s="30" t="s">
        <v>21</v>
      </c>
      <c r="H126" s="45"/>
      <c r="I126" s="30" t="s">
        <v>22</v>
      </c>
      <c r="J126" s="7">
        <v>7985416</v>
      </c>
      <c r="N126" s="7">
        <v>7985416.1699999999</v>
      </c>
      <c r="P126" s="7">
        <v>0</v>
      </c>
      <c r="Q126" s="9"/>
      <c r="R126" s="23">
        <f t="shared" si="6"/>
        <v>0.16999999992549419</v>
      </c>
      <c r="S126" s="9"/>
      <c r="T126" s="23">
        <f t="shared" si="7"/>
        <v>0</v>
      </c>
    </row>
    <row r="127" spans="1:20" x14ac:dyDescent="0.2">
      <c r="A127" s="7" t="s">
        <v>235</v>
      </c>
      <c r="B127" s="7"/>
      <c r="C127" s="7" t="s">
        <v>141</v>
      </c>
      <c r="D127" s="55">
        <v>0</v>
      </c>
      <c r="E127" s="7">
        <v>0</v>
      </c>
      <c r="F127" s="7">
        <v>0</v>
      </c>
      <c r="G127" s="7">
        <v>0</v>
      </c>
      <c r="H127" s="46"/>
      <c r="I127" s="7">
        <v>0</v>
      </c>
      <c r="J127" s="7">
        <v>500000</v>
      </c>
      <c r="N127" s="7">
        <v>1000000</v>
      </c>
      <c r="P127" s="7">
        <v>0</v>
      </c>
      <c r="R127" s="20">
        <f t="shared" si="6"/>
        <v>500000</v>
      </c>
      <c r="S127" s="9"/>
      <c r="T127" s="20">
        <f t="shared" si="7"/>
        <v>0</v>
      </c>
    </row>
    <row r="128" spans="1:20" s="9" customFormat="1" x14ac:dyDescent="0.2">
      <c r="A128" s="30" t="s">
        <v>31</v>
      </c>
      <c r="C128" s="30" t="s">
        <v>156</v>
      </c>
      <c r="D128" s="19">
        <v>0</v>
      </c>
      <c r="E128" s="30" t="s">
        <v>1</v>
      </c>
      <c r="F128" s="30" t="s">
        <v>23</v>
      </c>
      <c r="G128" s="30" t="s">
        <v>26</v>
      </c>
      <c r="H128" s="45"/>
      <c r="I128" s="30" t="s">
        <v>27</v>
      </c>
      <c r="J128" s="23"/>
      <c r="K128" s="7"/>
      <c r="L128" s="23"/>
      <c r="M128" s="5"/>
      <c r="N128" s="23">
        <v>6784610.4100000001</v>
      </c>
      <c r="O128" s="7"/>
      <c r="P128" s="23">
        <v>0</v>
      </c>
      <c r="R128" s="20">
        <f t="shared" si="6"/>
        <v>6784610.4100000001</v>
      </c>
      <c r="T128" s="20">
        <f t="shared" si="7"/>
        <v>0</v>
      </c>
    </row>
    <row r="129" spans="1:20" s="9" customFormat="1" x14ac:dyDescent="0.2">
      <c r="A129" s="30" t="s">
        <v>31</v>
      </c>
      <c r="C129" s="30" t="s">
        <v>153</v>
      </c>
      <c r="D129" s="19">
        <v>0</v>
      </c>
      <c r="E129" s="30" t="s">
        <v>1</v>
      </c>
      <c r="F129" s="30" t="s">
        <v>23</v>
      </c>
      <c r="G129" s="30" t="s">
        <v>26</v>
      </c>
      <c r="H129" s="45"/>
      <c r="I129" s="30" t="s">
        <v>27</v>
      </c>
      <c r="J129" s="23">
        <v>3924954</v>
      </c>
      <c r="K129" s="23"/>
      <c r="L129" s="23"/>
      <c r="M129" s="19"/>
      <c r="N129" s="23">
        <v>6604932</v>
      </c>
      <c r="O129" s="23"/>
      <c r="P129" s="23">
        <v>0</v>
      </c>
      <c r="R129" s="20">
        <f t="shared" si="6"/>
        <v>2679978</v>
      </c>
      <c r="T129" s="20">
        <f t="shared" si="7"/>
        <v>0</v>
      </c>
    </row>
    <row r="130" spans="1:20" x14ac:dyDescent="0.2">
      <c r="A130" s="30" t="s">
        <v>31</v>
      </c>
      <c r="C130" s="30" t="s">
        <v>154</v>
      </c>
      <c r="D130" s="19">
        <v>0</v>
      </c>
      <c r="E130" s="30" t="s">
        <v>1</v>
      </c>
      <c r="F130" s="30" t="s">
        <v>14</v>
      </c>
      <c r="G130" s="30" t="s">
        <v>33</v>
      </c>
      <c r="H130" s="45"/>
      <c r="I130" s="30" t="s">
        <v>258</v>
      </c>
      <c r="J130" s="23">
        <v>2631055</v>
      </c>
      <c r="L130" s="23"/>
      <c r="N130" s="23">
        <v>2769668.39</v>
      </c>
      <c r="P130" s="23">
        <v>0</v>
      </c>
      <c r="Q130" s="9"/>
      <c r="R130" s="20">
        <f t="shared" si="6"/>
        <v>138613.39000000013</v>
      </c>
      <c r="S130" s="9"/>
      <c r="T130" s="20">
        <f t="shared" si="7"/>
        <v>0</v>
      </c>
    </row>
    <row r="131" spans="1:20" x14ac:dyDescent="0.2">
      <c r="A131" s="7" t="s">
        <v>292</v>
      </c>
      <c r="B131" s="7"/>
      <c r="C131" s="7" t="s">
        <v>287</v>
      </c>
      <c r="D131" s="55" t="s">
        <v>283</v>
      </c>
      <c r="E131" s="7"/>
      <c r="F131" s="7"/>
      <c r="G131" s="7" t="s">
        <v>54</v>
      </c>
      <c r="H131" s="46"/>
      <c r="I131" s="7" t="s">
        <v>20</v>
      </c>
      <c r="J131" s="7">
        <v>0</v>
      </c>
      <c r="L131" s="7">
        <v>7958800</v>
      </c>
      <c r="M131" s="7"/>
      <c r="N131" s="7">
        <v>0</v>
      </c>
      <c r="P131" s="7">
        <v>0</v>
      </c>
      <c r="R131" s="20">
        <f t="shared" si="6"/>
        <v>0</v>
      </c>
      <c r="T131" s="20">
        <f t="shared" si="7"/>
        <v>-7958800</v>
      </c>
    </row>
    <row r="132" spans="1:20" x14ac:dyDescent="0.2">
      <c r="A132" s="7" t="s">
        <v>75</v>
      </c>
      <c r="B132" s="7"/>
      <c r="C132" s="7" t="s">
        <v>146</v>
      </c>
      <c r="D132" s="55">
        <v>0</v>
      </c>
      <c r="E132" s="7" t="s">
        <v>0</v>
      </c>
      <c r="F132" s="7" t="s">
        <v>73</v>
      </c>
      <c r="G132" s="7" t="s">
        <v>74</v>
      </c>
      <c r="H132" s="46">
        <v>1</v>
      </c>
      <c r="I132" s="7" t="s">
        <v>121</v>
      </c>
      <c r="J132" s="7">
        <v>0</v>
      </c>
      <c r="L132" s="7">
        <v>0</v>
      </c>
      <c r="M132" s="7"/>
      <c r="N132" s="7">
        <v>12132163</v>
      </c>
      <c r="P132" s="7">
        <v>0</v>
      </c>
      <c r="R132" s="20">
        <f t="shared" ref="R132:R163" si="8">N132-J132</f>
        <v>12132163</v>
      </c>
      <c r="T132" s="20">
        <f t="shared" ref="T132:T163" si="9">P132-L132</f>
        <v>0</v>
      </c>
    </row>
    <row r="133" spans="1:20" s="9" customFormat="1" x14ac:dyDescent="0.2">
      <c r="A133" s="7" t="s">
        <v>76</v>
      </c>
      <c r="B133" s="7"/>
      <c r="C133" s="7" t="s">
        <v>146</v>
      </c>
      <c r="D133" s="55">
        <v>0</v>
      </c>
      <c r="E133" s="7" t="s">
        <v>0</v>
      </c>
      <c r="F133" s="7" t="s">
        <v>73</v>
      </c>
      <c r="G133" s="7" t="s">
        <v>74</v>
      </c>
      <c r="H133" s="46">
        <v>1</v>
      </c>
      <c r="I133" s="7" t="s">
        <v>121</v>
      </c>
      <c r="J133" s="7">
        <v>0</v>
      </c>
      <c r="K133" s="23"/>
      <c r="L133" s="7">
        <v>0</v>
      </c>
      <c r="M133" s="19"/>
      <c r="N133" s="7">
        <v>12132163</v>
      </c>
      <c r="O133" s="23"/>
      <c r="P133" s="7">
        <v>0</v>
      </c>
      <c r="Q133" s="13"/>
      <c r="R133" s="20">
        <f t="shared" si="8"/>
        <v>12132163</v>
      </c>
      <c r="S133" s="13"/>
      <c r="T133" s="20">
        <f t="shared" si="9"/>
        <v>0</v>
      </c>
    </row>
    <row r="134" spans="1:20" x14ac:dyDescent="0.2">
      <c r="A134" s="32" t="s">
        <v>167</v>
      </c>
      <c r="B134" s="32"/>
      <c r="C134" s="32" t="s">
        <v>182</v>
      </c>
      <c r="D134" s="27" t="s">
        <v>95</v>
      </c>
      <c r="E134" s="32" t="s">
        <v>0</v>
      </c>
      <c r="F134" s="32" t="s">
        <v>170</v>
      </c>
      <c r="G134" s="32" t="s">
        <v>119</v>
      </c>
      <c r="H134" s="45">
        <v>0.5</v>
      </c>
      <c r="I134" s="32" t="s">
        <v>49</v>
      </c>
      <c r="J134" s="7">
        <v>0</v>
      </c>
      <c r="K134" s="23"/>
      <c r="L134" s="7">
        <v>313836</v>
      </c>
      <c r="M134" s="23"/>
      <c r="N134" s="7">
        <v>0</v>
      </c>
      <c r="O134" s="23"/>
      <c r="P134" s="7">
        <v>314428</v>
      </c>
      <c r="R134" s="20">
        <f t="shared" si="8"/>
        <v>0</v>
      </c>
      <c r="T134" s="20">
        <f t="shared" si="9"/>
        <v>592</v>
      </c>
    </row>
    <row r="135" spans="1:20" s="9" customFormat="1" x14ac:dyDescent="0.2">
      <c r="A135" s="40" t="s">
        <v>286</v>
      </c>
      <c r="B135" s="7"/>
      <c r="C135" s="7" t="s">
        <v>152</v>
      </c>
      <c r="D135" s="55">
        <v>0</v>
      </c>
      <c r="E135" s="7" t="s">
        <v>0</v>
      </c>
      <c r="F135" s="7" t="s">
        <v>14</v>
      </c>
      <c r="G135" s="7" t="s">
        <v>54</v>
      </c>
      <c r="H135" s="46"/>
      <c r="I135" s="7" t="s">
        <v>20</v>
      </c>
      <c r="J135" s="7">
        <v>6598438</v>
      </c>
      <c r="K135" s="7"/>
      <c r="L135" s="7"/>
      <c r="M135" s="5"/>
      <c r="N135" s="7">
        <v>45087808</v>
      </c>
      <c r="O135" s="7"/>
      <c r="P135" s="7"/>
      <c r="Q135" s="13"/>
      <c r="R135" s="20">
        <f t="shared" si="8"/>
        <v>38489370</v>
      </c>
      <c r="S135" s="13"/>
      <c r="T135" s="20">
        <f t="shared" si="9"/>
        <v>0</v>
      </c>
    </row>
    <row r="136" spans="1:20" s="9" customFormat="1" x14ac:dyDescent="0.2">
      <c r="A136" s="5" t="s">
        <v>92</v>
      </c>
      <c r="B136" s="5"/>
      <c r="C136" s="5" t="s">
        <v>144</v>
      </c>
      <c r="D136" s="27" t="s">
        <v>99</v>
      </c>
      <c r="E136" s="5" t="s">
        <v>0</v>
      </c>
      <c r="F136" s="5" t="s">
        <v>48</v>
      </c>
      <c r="G136" s="5" t="s">
        <v>54</v>
      </c>
      <c r="H136" s="45">
        <v>1</v>
      </c>
      <c r="I136" s="7" t="s">
        <v>20</v>
      </c>
      <c r="J136" s="7">
        <v>0</v>
      </c>
      <c r="K136" s="7"/>
      <c r="L136" s="7">
        <v>10004500</v>
      </c>
      <c r="M136" s="5"/>
      <c r="N136" s="7">
        <v>0</v>
      </c>
      <c r="O136" s="7"/>
      <c r="P136" s="7">
        <v>10004500</v>
      </c>
      <c r="Q136" s="13"/>
      <c r="R136" s="20">
        <f t="shared" si="8"/>
        <v>0</v>
      </c>
      <c r="S136" s="13"/>
      <c r="T136" s="20">
        <f t="shared" si="9"/>
        <v>0</v>
      </c>
    </row>
    <row r="137" spans="1:20" x14ac:dyDescent="0.2">
      <c r="A137" s="5" t="s">
        <v>92</v>
      </c>
      <c r="C137" s="5" t="s">
        <v>313</v>
      </c>
      <c r="D137" s="27" t="s">
        <v>87</v>
      </c>
      <c r="E137" s="5" t="s">
        <v>0</v>
      </c>
      <c r="F137" s="5" t="s">
        <v>48</v>
      </c>
      <c r="G137" s="5" t="s">
        <v>54</v>
      </c>
      <c r="H137" s="45">
        <v>0.5</v>
      </c>
      <c r="I137" s="7" t="s">
        <v>20</v>
      </c>
      <c r="J137" s="7">
        <v>0</v>
      </c>
      <c r="L137" s="7">
        <v>5002250</v>
      </c>
      <c r="N137" s="7">
        <v>0</v>
      </c>
      <c r="P137" s="7">
        <v>5002250</v>
      </c>
      <c r="R137" s="20">
        <f t="shared" si="8"/>
        <v>0</v>
      </c>
      <c r="T137" s="20">
        <f t="shared" si="9"/>
        <v>0</v>
      </c>
    </row>
    <row r="138" spans="1:20" s="9" customFormat="1" x14ac:dyDescent="0.2">
      <c r="A138" s="5" t="s">
        <v>179</v>
      </c>
      <c r="B138" s="5"/>
      <c r="C138" s="32" t="s">
        <v>148</v>
      </c>
      <c r="D138" s="27">
        <v>0</v>
      </c>
      <c r="E138" s="32" t="s">
        <v>0</v>
      </c>
      <c r="F138" s="32" t="s">
        <v>169</v>
      </c>
      <c r="G138" s="32" t="s">
        <v>57</v>
      </c>
      <c r="H138" s="45">
        <v>1</v>
      </c>
      <c r="I138" s="32" t="s">
        <v>58</v>
      </c>
      <c r="J138" s="7">
        <v>568632</v>
      </c>
      <c r="K138" s="7"/>
      <c r="L138" s="7">
        <v>0</v>
      </c>
      <c r="M138" s="5"/>
      <c r="N138" s="7">
        <v>568632</v>
      </c>
      <c r="O138" s="7"/>
      <c r="P138" s="7">
        <v>0</v>
      </c>
      <c r="Q138" s="13"/>
      <c r="R138" s="20">
        <f t="shared" si="8"/>
        <v>0</v>
      </c>
      <c r="S138" s="13"/>
      <c r="T138" s="20">
        <f t="shared" si="9"/>
        <v>0</v>
      </c>
    </row>
    <row r="139" spans="1:20" x14ac:dyDescent="0.2">
      <c r="A139" s="32" t="s">
        <v>189</v>
      </c>
      <c r="B139" s="32"/>
      <c r="C139" s="32" t="s">
        <v>148</v>
      </c>
      <c r="D139" s="27">
        <v>0</v>
      </c>
      <c r="E139" s="32" t="s">
        <v>0</v>
      </c>
      <c r="F139" s="32" t="s">
        <v>169</v>
      </c>
      <c r="G139" s="32" t="s">
        <v>57</v>
      </c>
      <c r="H139" s="45">
        <v>1</v>
      </c>
      <c r="I139" s="32" t="s">
        <v>58</v>
      </c>
      <c r="J139" s="7">
        <v>350000</v>
      </c>
      <c r="L139" s="7">
        <v>0</v>
      </c>
      <c r="N139" s="7">
        <v>350000</v>
      </c>
      <c r="P139" s="7">
        <v>0</v>
      </c>
      <c r="R139" s="20">
        <f t="shared" si="8"/>
        <v>0</v>
      </c>
      <c r="T139" s="20">
        <f t="shared" si="9"/>
        <v>0</v>
      </c>
    </row>
    <row r="140" spans="1:20" x14ac:dyDescent="0.2">
      <c r="A140" s="34" t="s">
        <v>204</v>
      </c>
      <c r="B140" s="8"/>
      <c r="C140" s="34" t="s">
        <v>159</v>
      </c>
      <c r="D140" s="23">
        <v>0</v>
      </c>
      <c r="E140" s="34" t="s">
        <v>1</v>
      </c>
      <c r="F140" s="34" t="s">
        <v>73</v>
      </c>
      <c r="G140" s="34" t="s">
        <v>74</v>
      </c>
      <c r="H140" s="46"/>
      <c r="I140" s="7" t="s">
        <v>121</v>
      </c>
      <c r="J140" s="7">
        <v>2670886</v>
      </c>
      <c r="L140" s="7">
        <v>0</v>
      </c>
      <c r="N140" s="7">
        <v>2558245</v>
      </c>
      <c r="P140" s="7">
        <v>0</v>
      </c>
      <c r="R140" s="23">
        <f t="shared" si="8"/>
        <v>-112641</v>
      </c>
      <c r="S140" s="9"/>
      <c r="T140" s="23">
        <f t="shared" si="9"/>
        <v>0</v>
      </c>
    </row>
    <row r="141" spans="1:20" x14ac:dyDescent="0.2">
      <c r="A141" s="5" t="s">
        <v>176</v>
      </c>
      <c r="C141" s="5" t="s">
        <v>152</v>
      </c>
      <c r="D141" s="27" t="s">
        <v>283</v>
      </c>
      <c r="E141" s="5" t="s">
        <v>0</v>
      </c>
      <c r="F141" s="5" t="s">
        <v>14</v>
      </c>
      <c r="G141" s="5" t="s">
        <v>54</v>
      </c>
      <c r="H141" s="45"/>
      <c r="I141" s="7" t="s">
        <v>20</v>
      </c>
      <c r="L141" s="7">
        <v>0</v>
      </c>
      <c r="N141" s="7">
        <v>0</v>
      </c>
      <c r="P141" s="7">
        <v>115634000</v>
      </c>
      <c r="Q141" s="9"/>
      <c r="R141" s="20">
        <f t="shared" si="8"/>
        <v>0</v>
      </c>
      <c r="S141" s="9"/>
      <c r="T141" s="20">
        <f t="shared" si="9"/>
        <v>115634000</v>
      </c>
    </row>
    <row r="142" spans="1:20" x14ac:dyDescent="0.2">
      <c r="A142" s="5" t="s">
        <v>273</v>
      </c>
      <c r="C142" s="38" t="s">
        <v>289</v>
      </c>
      <c r="D142" s="27"/>
      <c r="E142" s="5"/>
      <c r="F142" s="5"/>
      <c r="G142" s="5" t="s">
        <v>54</v>
      </c>
      <c r="H142" s="45">
        <v>1</v>
      </c>
      <c r="I142" s="7" t="s">
        <v>20</v>
      </c>
      <c r="J142" s="7">
        <v>1267140</v>
      </c>
      <c r="Q142" s="9"/>
      <c r="R142" s="20">
        <f t="shared" si="8"/>
        <v>-1267140</v>
      </c>
      <c r="S142" s="9"/>
      <c r="T142" s="20">
        <f t="shared" si="9"/>
        <v>0</v>
      </c>
    </row>
    <row r="143" spans="1:20" s="9" customFormat="1" x14ac:dyDescent="0.2">
      <c r="A143" s="32" t="s">
        <v>98</v>
      </c>
      <c r="C143" s="32" t="s">
        <v>313</v>
      </c>
      <c r="D143" s="27" t="s">
        <v>87</v>
      </c>
      <c r="E143" s="32" t="s">
        <v>0</v>
      </c>
      <c r="F143" s="32" t="s">
        <v>56</v>
      </c>
      <c r="G143" s="32" t="s">
        <v>57</v>
      </c>
      <c r="H143" s="45">
        <v>0.5</v>
      </c>
      <c r="I143" s="32" t="s">
        <v>58</v>
      </c>
      <c r="J143" s="7">
        <v>0</v>
      </c>
      <c r="K143" s="7"/>
      <c r="L143" s="7">
        <v>7273009</v>
      </c>
      <c r="M143" s="7"/>
      <c r="N143" s="7">
        <v>0</v>
      </c>
      <c r="O143" s="7"/>
      <c r="P143" s="7">
        <v>7260656</v>
      </c>
      <c r="Q143" s="13"/>
      <c r="R143" s="20">
        <f t="shared" si="8"/>
        <v>0</v>
      </c>
      <c r="S143" s="13"/>
      <c r="T143" s="20">
        <f t="shared" si="9"/>
        <v>-12353</v>
      </c>
    </row>
    <row r="144" spans="1:20" x14ac:dyDescent="0.2">
      <c r="A144" s="5" t="s">
        <v>98</v>
      </c>
      <c r="B144" s="5"/>
      <c r="C144" s="5" t="s">
        <v>144</v>
      </c>
      <c r="D144" s="27" t="s">
        <v>99</v>
      </c>
      <c r="E144" s="5" t="s">
        <v>0</v>
      </c>
      <c r="F144" s="5" t="s">
        <v>56</v>
      </c>
      <c r="G144" s="5" t="s">
        <v>57</v>
      </c>
      <c r="H144" s="45">
        <v>1</v>
      </c>
      <c r="I144" s="5" t="s">
        <v>58</v>
      </c>
      <c r="J144" s="7">
        <v>0</v>
      </c>
      <c r="K144" s="23"/>
      <c r="L144" s="7">
        <v>4639276</v>
      </c>
      <c r="M144" s="19"/>
      <c r="N144" s="7">
        <v>0</v>
      </c>
      <c r="O144" s="23"/>
      <c r="P144" s="7">
        <v>4639179</v>
      </c>
      <c r="R144" s="20">
        <f t="shared" si="8"/>
        <v>0</v>
      </c>
      <c r="T144" s="20">
        <f t="shared" si="9"/>
        <v>-97</v>
      </c>
    </row>
    <row r="145" spans="1:20" s="9" customFormat="1" x14ac:dyDescent="0.2">
      <c r="A145" s="20" t="s">
        <v>98</v>
      </c>
      <c r="B145" s="20"/>
      <c r="C145" s="20" t="s">
        <v>147</v>
      </c>
      <c r="D145" s="56" t="s">
        <v>96</v>
      </c>
      <c r="E145" s="20" t="s">
        <v>0</v>
      </c>
      <c r="F145" s="20" t="s">
        <v>56</v>
      </c>
      <c r="G145" s="20" t="s">
        <v>57</v>
      </c>
      <c r="H145" s="46">
        <v>1</v>
      </c>
      <c r="I145" s="20" t="s">
        <v>58</v>
      </c>
      <c r="J145" s="20">
        <v>209397</v>
      </c>
      <c r="K145" s="7"/>
      <c r="L145" s="20">
        <v>0</v>
      </c>
      <c r="M145" s="5"/>
      <c r="N145" s="20">
        <v>201259</v>
      </c>
      <c r="O145" s="7"/>
      <c r="P145" s="20">
        <v>0</v>
      </c>
      <c r="Q145" s="13"/>
      <c r="R145" s="20">
        <f t="shared" si="8"/>
        <v>-8138</v>
      </c>
      <c r="S145" s="13"/>
      <c r="T145" s="20">
        <f t="shared" si="9"/>
        <v>0</v>
      </c>
    </row>
    <row r="146" spans="1:20" s="9" customFormat="1" x14ac:dyDescent="0.2">
      <c r="A146" s="32" t="s">
        <v>281</v>
      </c>
      <c r="C146" s="64" t="s">
        <v>290</v>
      </c>
      <c r="D146" s="27">
        <v>0</v>
      </c>
      <c r="E146" s="32" t="s">
        <v>0</v>
      </c>
      <c r="F146" s="32" t="s">
        <v>7</v>
      </c>
      <c r="G146" s="32" t="s">
        <v>8</v>
      </c>
      <c r="H146" s="45"/>
      <c r="I146" s="32" t="s">
        <v>276</v>
      </c>
      <c r="J146" s="7"/>
      <c r="K146" s="7"/>
      <c r="L146" s="7"/>
      <c r="M146" s="5"/>
      <c r="N146" s="7">
        <v>2</v>
      </c>
      <c r="O146" s="7"/>
      <c r="P146" s="7">
        <v>0</v>
      </c>
      <c r="Q146" s="13"/>
      <c r="R146" s="7">
        <f t="shared" si="8"/>
        <v>2</v>
      </c>
      <c r="S146" s="7"/>
      <c r="T146" s="7">
        <f t="shared" si="9"/>
        <v>0</v>
      </c>
    </row>
    <row r="147" spans="1:20" x14ac:dyDescent="0.2">
      <c r="A147" s="34" t="s">
        <v>44</v>
      </c>
      <c r="B147" s="8"/>
      <c r="C147" s="34" t="s">
        <v>158</v>
      </c>
      <c r="D147" s="23">
        <v>0</v>
      </c>
      <c r="E147" s="34" t="s">
        <v>1</v>
      </c>
      <c r="F147" s="34" t="s">
        <v>40</v>
      </c>
      <c r="G147" s="34" t="s">
        <v>41</v>
      </c>
      <c r="H147" s="46"/>
      <c r="I147" s="34" t="s">
        <v>42</v>
      </c>
      <c r="J147" s="23">
        <v>634736</v>
      </c>
      <c r="L147" s="23"/>
      <c r="N147" s="23">
        <v>599628</v>
      </c>
      <c r="P147" s="23">
        <v>0</v>
      </c>
      <c r="R147" s="20">
        <f t="shared" si="8"/>
        <v>-35108</v>
      </c>
      <c r="T147" s="20">
        <f t="shared" si="9"/>
        <v>0</v>
      </c>
    </row>
    <row r="148" spans="1:20" s="9" customFormat="1" x14ac:dyDescent="0.2">
      <c r="A148" s="34" t="s">
        <v>43</v>
      </c>
      <c r="B148" s="8"/>
      <c r="C148" s="34" t="s">
        <v>158</v>
      </c>
      <c r="D148" s="23">
        <v>0</v>
      </c>
      <c r="E148" s="34" t="s">
        <v>1</v>
      </c>
      <c r="F148" s="34" t="s">
        <v>40</v>
      </c>
      <c r="G148" s="34" t="s">
        <v>41</v>
      </c>
      <c r="H148" s="46"/>
      <c r="I148" s="34" t="s">
        <v>42</v>
      </c>
      <c r="J148" s="23">
        <v>2328912</v>
      </c>
      <c r="K148" s="7"/>
      <c r="L148" s="23"/>
      <c r="M148" s="5"/>
      <c r="N148" s="23">
        <v>2340280</v>
      </c>
      <c r="O148" s="7"/>
      <c r="P148" s="23">
        <v>0</v>
      </c>
      <c r="Q148" s="13"/>
      <c r="R148" s="20">
        <f t="shared" si="8"/>
        <v>11368</v>
      </c>
      <c r="S148" s="13"/>
      <c r="T148" s="20">
        <f t="shared" si="9"/>
        <v>0</v>
      </c>
    </row>
    <row r="149" spans="1:20" x14ac:dyDescent="0.2">
      <c r="A149" s="30" t="s">
        <v>123</v>
      </c>
      <c r="C149" s="30" t="s">
        <v>148</v>
      </c>
      <c r="D149" s="19">
        <v>0</v>
      </c>
      <c r="E149" s="30" t="s">
        <v>0</v>
      </c>
      <c r="F149" s="30" t="s">
        <v>170</v>
      </c>
      <c r="G149" s="30" t="s">
        <v>52</v>
      </c>
      <c r="H149" s="45">
        <v>1</v>
      </c>
      <c r="I149" s="30" t="s">
        <v>90</v>
      </c>
      <c r="J149" s="36">
        <v>2500000</v>
      </c>
      <c r="L149" s="36">
        <v>0</v>
      </c>
      <c r="N149" s="36">
        <v>2500000</v>
      </c>
      <c r="P149" s="36">
        <v>0</v>
      </c>
      <c r="Q149" s="9"/>
      <c r="R149" s="20">
        <f t="shared" si="8"/>
        <v>0</v>
      </c>
      <c r="S149" s="9"/>
      <c r="T149" s="20">
        <f t="shared" si="9"/>
        <v>0</v>
      </c>
    </row>
    <row r="150" spans="1:20" x14ac:dyDescent="0.2">
      <c r="A150" s="30" t="s">
        <v>30</v>
      </c>
      <c r="C150" s="30" t="s">
        <v>153</v>
      </c>
      <c r="D150" s="19">
        <v>0</v>
      </c>
      <c r="E150" s="30" t="s">
        <v>1</v>
      </c>
      <c r="F150" s="30" t="s">
        <v>23</v>
      </c>
      <c r="G150" s="30" t="s">
        <v>26</v>
      </c>
      <c r="H150" s="45"/>
      <c r="I150" s="30" t="s">
        <v>27</v>
      </c>
      <c r="J150" s="23">
        <v>3722693</v>
      </c>
      <c r="K150" s="23"/>
      <c r="L150" s="23"/>
      <c r="M150" s="19"/>
      <c r="N150" s="23">
        <v>3722693</v>
      </c>
      <c r="O150" s="23"/>
      <c r="P150" s="23">
        <v>0</v>
      </c>
      <c r="Q150" s="9"/>
      <c r="R150" s="20">
        <f t="shared" si="8"/>
        <v>0</v>
      </c>
      <c r="S150" s="9"/>
      <c r="T150" s="20">
        <f t="shared" si="9"/>
        <v>0</v>
      </c>
    </row>
    <row r="151" spans="1:20" s="9" customFormat="1" x14ac:dyDescent="0.2">
      <c r="A151" s="5" t="s">
        <v>80</v>
      </c>
      <c r="B151" s="5"/>
      <c r="C151" s="5" t="s">
        <v>141</v>
      </c>
      <c r="D151" s="27">
        <v>0</v>
      </c>
      <c r="E151" s="5" t="s">
        <v>0</v>
      </c>
      <c r="F151" s="5" t="s">
        <v>79</v>
      </c>
      <c r="G151" s="5" t="s">
        <v>81</v>
      </c>
      <c r="H151" s="45"/>
      <c r="I151" s="5" t="s">
        <v>33</v>
      </c>
      <c r="J151" s="7">
        <v>378248101</v>
      </c>
      <c r="K151" s="7"/>
      <c r="L151" s="7"/>
      <c r="M151" s="5"/>
      <c r="N151" s="7">
        <v>351580739</v>
      </c>
      <c r="O151" s="7"/>
      <c r="P151" s="7">
        <v>0</v>
      </c>
      <c r="Q151" s="13"/>
      <c r="R151" s="20">
        <f t="shared" si="8"/>
        <v>-26667362</v>
      </c>
      <c r="S151" s="13"/>
      <c r="T151" s="20">
        <f t="shared" si="9"/>
        <v>0</v>
      </c>
    </row>
    <row r="152" spans="1:20" x14ac:dyDescent="0.2">
      <c r="A152" s="30" t="s">
        <v>29</v>
      </c>
      <c r="C152" s="30" t="s">
        <v>159</v>
      </c>
      <c r="D152" s="19">
        <v>0</v>
      </c>
      <c r="E152" s="30" t="s">
        <v>1</v>
      </c>
      <c r="F152" s="30" t="s">
        <v>23</v>
      </c>
      <c r="G152" s="30" t="s">
        <v>26</v>
      </c>
      <c r="H152" s="45"/>
      <c r="I152" s="30" t="s">
        <v>27</v>
      </c>
      <c r="J152" s="7">
        <v>2111934</v>
      </c>
      <c r="N152" s="7">
        <v>919927</v>
      </c>
      <c r="P152" s="7">
        <v>0</v>
      </c>
      <c r="Q152" s="9"/>
      <c r="R152" s="23">
        <f t="shared" si="8"/>
        <v>-1192007</v>
      </c>
      <c r="S152" s="9"/>
      <c r="T152" s="23">
        <f t="shared" si="9"/>
        <v>0</v>
      </c>
    </row>
    <row r="153" spans="1:20" x14ac:dyDescent="0.2">
      <c r="A153" s="7" t="s">
        <v>181</v>
      </c>
      <c r="B153" s="7"/>
      <c r="C153" s="7" t="s">
        <v>147</v>
      </c>
      <c r="D153" s="55" t="s">
        <v>96</v>
      </c>
      <c r="E153" s="7" t="s">
        <v>0</v>
      </c>
      <c r="F153" s="7" t="s">
        <v>170</v>
      </c>
      <c r="G153" s="7" t="s">
        <v>52</v>
      </c>
      <c r="H153" s="46">
        <v>1</v>
      </c>
      <c r="I153" s="7" t="s">
        <v>90</v>
      </c>
      <c r="J153" s="7">
        <v>2250000</v>
      </c>
      <c r="K153" s="23"/>
      <c r="L153" s="7">
        <v>0</v>
      </c>
      <c r="M153" s="23"/>
      <c r="N153" s="7">
        <v>2250000</v>
      </c>
      <c r="O153" s="23"/>
      <c r="P153" s="7">
        <v>0</v>
      </c>
      <c r="R153" s="20">
        <f t="shared" si="8"/>
        <v>0</v>
      </c>
      <c r="T153" s="20">
        <f t="shared" si="9"/>
        <v>0</v>
      </c>
    </row>
    <row r="154" spans="1:20" x14ac:dyDescent="0.2">
      <c r="A154" s="5" t="s">
        <v>107</v>
      </c>
      <c r="B154" s="5"/>
      <c r="C154" s="5" t="s">
        <v>144</v>
      </c>
      <c r="D154" s="27" t="s">
        <v>99</v>
      </c>
      <c r="E154" s="5" t="s">
        <v>0</v>
      </c>
      <c r="F154" s="5" t="s">
        <v>170</v>
      </c>
      <c r="G154" s="5" t="s">
        <v>52</v>
      </c>
      <c r="H154" s="45">
        <v>1</v>
      </c>
      <c r="I154" s="5" t="s">
        <v>90</v>
      </c>
      <c r="J154" s="7">
        <v>0</v>
      </c>
      <c r="K154" s="23"/>
      <c r="L154" s="7">
        <v>7488000</v>
      </c>
      <c r="M154" s="19"/>
      <c r="N154" s="7">
        <v>0</v>
      </c>
      <c r="O154" s="23"/>
      <c r="P154" s="7">
        <v>7488000</v>
      </c>
      <c r="Q154" s="9"/>
      <c r="R154" s="20">
        <f t="shared" si="8"/>
        <v>0</v>
      </c>
      <c r="S154" s="9"/>
      <c r="T154" s="20">
        <f t="shared" si="9"/>
        <v>0</v>
      </c>
    </row>
    <row r="155" spans="1:20" x14ac:dyDescent="0.2">
      <c r="A155" s="32" t="s">
        <v>61</v>
      </c>
      <c r="B155" s="32"/>
      <c r="C155" s="32" t="s">
        <v>148</v>
      </c>
      <c r="D155" s="27">
        <v>0</v>
      </c>
      <c r="E155" s="32" t="s">
        <v>0</v>
      </c>
      <c r="F155" s="32" t="s">
        <v>170</v>
      </c>
      <c r="G155" s="32" t="s">
        <v>52</v>
      </c>
      <c r="H155" s="45">
        <v>1</v>
      </c>
      <c r="I155" s="32" t="s">
        <v>90</v>
      </c>
      <c r="J155" s="7">
        <v>4077000</v>
      </c>
      <c r="K155" s="20"/>
      <c r="L155" s="7">
        <v>0</v>
      </c>
      <c r="M155" s="20"/>
      <c r="N155" s="7">
        <v>4077000</v>
      </c>
      <c r="O155" s="20"/>
      <c r="P155" s="7">
        <v>0</v>
      </c>
      <c r="R155" s="20">
        <f t="shared" si="8"/>
        <v>0</v>
      </c>
      <c r="T155" s="20">
        <f t="shared" si="9"/>
        <v>0</v>
      </c>
    </row>
    <row r="156" spans="1:20" x14ac:dyDescent="0.2">
      <c r="A156" s="5" t="s">
        <v>62</v>
      </c>
      <c r="B156" s="5"/>
      <c r="C156" s="5" t="s">
        <v>148</v>
      </c>
      <c r="D156" s="27">
        <v>0</v>
      </c>
      <c r="E156" s="5" t="s">
        <v>0</v>
      </c>
      <c r="F156" s="5" t="s">
        <v>169</v>
      </c>
      <c r="G156" s="5" t="s">
        <v>63</v>
      </c>
      <c r="H156" s="45">
        <v>1</v>
      </c>
      <c r="I156" s="5" t="s">
        <v>64</v>
      </c>
      <c r="J156" s="7">
        <v>3652000</v>
      </c>
      <c r="K156" s="23"/>
      <c r="L156" s="7">
        <v>0</v>
      </c>
      <c r="M156" s="19"/>
      <c r="N156" s="7">
        <v>3652000</v>
      </c>
      <c r="O156" s="23"/>
      <c r="P156" s="7">
        <v>0</v>
      </c>
      <c r="R156" s="20">
        <f t="shared" si="8"/>
        <v>0</v>
      </c>
      <c r="T156" s="20">
        <f t="shared" si="9"/>
        <v>0</v>
      </c>
    </row>
    <row r="157" spans="1:20" x14ac:dyDescent="0.2">
      <c r="A157" s="30" t="s">
        <v>115</v>
      </c>
      <c r="C157" s="30" t="s">
        <v>143</v>
      </c>
      <c r="D157" s="19">
        <v>0</v>
      </c>
      <c r="E157" s="30" t="s">
        <v>0</v>
      </c>
      <c r="F157" s="30" t="s">
        <v>169</v>
      </c>
      <c r="G157" s="30" t="s">
        <v>63</v>
      </c>
      <c r="H157" s="45">
        <v>0</v>
      </c>
      <c r="I157" s="30" t="s">
        <v>64</v>
      </c>
      <c r="L157" s="7">
        <v>215200000</v>
      </c>
      <c r="P157" s="7">
        <v>215200000</v>
      </c>
      <c r="Q157" s="9" t="s">
        <v>229</v>
      </c>
      <c r="R157" s="20">
        <f t="shared" si="8"/>
        <v>0</v>
      </c>
      <c r="S157" s="9"/>
      <c r="T157" s="20">
        <f t="shared" si="9"/>
        <v>0</v>
      </c>
    </row>
    <row r="158" spans="1:20" x14ac:dyDescent="0.2">
      <c r="A158" s="5" t="s">
        <v>32</v>
      </c>
      <c r="C158" s="5" t="s">
        <v>154</v>
      </c>
      <c r="D158" s="27">
        <v>0</v>
      </c>
      <c r="E158" s="5" t="s">
        <v>1</v>
      </c>
      <c r="F158" s="5" t="s">
        <v>14</v>
      </c>
      <c r="G158" s="5" t="s">
        <v>63</v>
      </c>
      <c r="H158" s="45"/>
      <c r="I158" s="5" t="s">
        <v>260</v>
      </c>
      <c r="J158" s="7">
        <v>3822187</v>
      </c>
      <c r="N158" s="7">
        <v>3815058</v>
      </c>
      <c r="P158" s="7">
        <v>0</v>
      </c>
      <c r="Q158" s="9"/>
      <c r="R158" s="23">
        <f t="shared" si="8"/>
        <v>-7129</v>
      </c>
      <c r="S158" s="9"/>
      <c r="T158" s="23">
        <f t="shared" si="9"/>
        <v>0</v>
      </c>
    </row>
    <row r="159" spans="1:20" x14ac:dyDescent="0.2">
      <c r="A159" s="32" t="s">
        <v>139</v>
      </c>
      <c r="C159" s="32" t="s">
        <v>313</v>
      </c>
      <c r="D159" s="27" t="s">
        <v>87</v>
      </c>
      <c r="E159" s="32" t="s">
        <v>0</v>
      </c>
      <c r="F159" s="32" t="s">
        <v>293</v>
      </c>
      <c r="G159" s="32" t="s">
        <v>57</v>
      </c>
      <c r="H159" s="45">
        <v>0.5</v>
      </c>
      <c r="I159" s="32" t="s">
        <v>58</v>
      </c>
      <c r="J159" s="7">
        <v>0</v>
      </c>
      <c r="L159" s="7">
        <v>5700750</v>
      </c>
      <c r="M159" s="7"/>
      <c r="N159" s="7">
        <v>0</v>
      </c>
      <c r="P159" s="7">
        <v>5700750</v>
      </c>
      <c r="R159" s="20">
        <f t="shared" si="8"/>
        <v>0</v>
      </c>
      <c r="T159" s="20">
        <f t="shared" si="9"/>
        <v>0</v>
      </c>
    </row>
    <row r="160" spans="1:20" s="9" customFormat="1" x14ac:dyDescent="0.2">
      <c r="A160" s="5" t="s">
        <v>139</v>
      </c>
      <c r="B160" s="5"/>
      <c r="C160" s="5" t="s">
        <v>144</v>
      </c>
      <c r="D160" s="27" t="s">
        <v>99</v>
      </c>
      <c r="E160" s="5" t="s">
        <v>0</v>
      </c>
      <c r="F160" s="32" t="s">
        <v>293</v>
      </c>
      <c r="G160" s="5" t="s">
        <v>57</v>
      </c>
      <c r="H160" s="45">
        <v>1</v>
      </c>
      <c r="I160" s="5" t="s">
        <v>58</v>
      </c>
      <c r="J160" s="7">
        <v>0</v>
      </c>
      <c r="K160" s="7"/>
      <c r="L160" s="7">
        <v>3800500</v>
      </c>
      <c r="M160" s="7"/>
      <c r="N160" s="7">
        <v>0</v>
      </c>
      <c r="O160" s="7"/>
      <c r="P160" s="7">
        <v>3800500</v>
      </c>
      <c r="Q160" s="13"/>
      <c r="R160" s="20">
        <f t="shared" si="8"/>
        <v>0</v>
      </c>
      <c r="S160" s="13"/>
      <c r="T160" s="20">
        <f t="shared" si="9"/>
        <v>0</v>
      </c>
    </row>
    <row r="161" spans="1:20" x14ac:dyDescent="0.2">
      <c r="A161" s="20" t="s">
        <v>110</v>
      </c>
      <c r="B161" s="20"/>
      <c r="C161" s="20" t="s">
        <v>147</v>
      </c>
      <c r="D161" s="56" t="s">
        <v>96</v>
      </c>
      <c r="E161" s="20" t="s">
        <v>0</v>
      </c>
      <c r="F161" s="20" t="s">
        <v>51</v>
      </c>
      <c r="G161" s="20" t="s">
        <v>52</v>
      </c>
      <c r="H161" s="46">
        <v>1</v>
      </c>
      <c r="I161" s="20" t="s">
        <v>90</v>
      </c>
      <c r="J161" s="20">
        <v>5000000</v>
      </c>
      <c r="L161" s="20">
        <v>0</v>
      </c>
      <c r="N161" s="20">
        <v>5000000</v>
      </c>
      <c r="P161" s="20">
        <v>0</v>
      </c>
      <c r="R161" s="20">
        <f t="shared" si="8"/>
        <v>0</v>
      </c>
      <c r="T161" s="20">
        <f t="shared" si="9"/>
        <v>0</v>
      </c>
    </row>
    <row r="162" spans="1:20" x14ac:dyDescent="0.2">
      <c r="A162" s="34" t="s">
        <v>110</v>
      </c>
      <c r="B162" s="8"/>
      <c r="C162" s="34" t="s">
        <v>144</v>
      </c>
      <c r="D162" s="23" t="s">
        <v>99</v>
      </c>
      <c r="E162" s="34" t="s">
        <v>0</v>
      </c>
      <c r="F162" s="34" t="s">
        <v>51</v>
      </c>
      <c r="G162" s="34" t="s">
        <v>52</v>
      </c>
      <c r="H162" s="46">
        <v>1</v>
      </c>
      <c r="I162" s="34" t="s">
        <v>90</v>
      </c>
      <c r="J162" s="7">
        <v>0</v>
      </c>
      <c r="L162" s="7">
        <v>5025082</v>
      </c>
      <c r="N162" s="7">
        <v>0</v>
      </c>
      <c r="P162" s="7">
        <v>5025082</v>
      </c>
      <c r="R162" s="7">
        <f t="shared" si="8"/>
        <v>0</v>
      </c>
      <c r="S162" s="7"/>
      <c r="T162" s="7">
        <f t="shared" si="9"/>
        <v>0</v>
      </c>
    </row>
    <row r="163" spans="1:20" x14ac:dyDescent="0.2">
      <c r="A163" s="30" t="s">
        <v>35</v>
      </c>
      <c r="C163" s="30" t="s">
        <v>154</v>
      </c>
      <c r="D163" s="19">
        <v>0</v>
      </c>
      <c r="E163" s="30" t="s">
        <v>1</v>
      </c>
      <c r="F163" s="30" t="s">
        <v>14</v>
      </c>
      <c r="G163" s="30" t="s">
        <v>54</v>
      </c>
      <c r="H163" s="45"/>
      <c r="I163" s="7" t="s">
        <v>20</v>
      </c>
      <c r="J163" s="23"/>
      <c r="L163" s="23"/>
      <c r="N163" s="23">
        <v>1242448</v>
      </c>
      <c r="P163" s="23">
        <v>0</v>
      </c>
      <c r="Q163" s="9"/>
      <c r="R163" s="23">
        <f t="shared" si="8"/>
        <v>1242448</v>
      </c>
      <c r="S163" s="9"/>
      <c r="T163" s="23">
        <f t="shared" si="9"/>
        <v>0</v>
      </c>
    </row>
    <row r="164" spans="1:20" x14ac:dyDescent="0.2">
      <c r="A164" s="5" t="s">
        <v>177</v>
      </c>
      <c r="C164" s="5" t="s">
        <v>313</v>
      </c>
      <c r="D164" s="27" t="s">
        <v>87</v>
      </c>
      <c r="E164" s="5" t="s">
        <v>0</v>
      </c>
      <c r="F164" s="5" t="s">
        <v>56</v>
      </c>
      <c r="G164" s="5" t="s">
        <v>57</v>
      </c>
      <c r="H164" s="45">
        <v>0.5</v>
      </c>
      <c r="I164" s="5" t="s">
        <v>58</v>
      </c>
      <c r="J164" s="7">
        <v>0</v>
      </c>
      <c r="L164" s="7">
        <v>600268</v>
      </c>
      <c r="M164" s="7"/>
      <c r="N164" s="7">
        <v>0</v>
      </c>
      <c r="P164" s="7">
        <v>387568</v>
      </c>
      <c r="R164" s="20">
        <f t="shared" ref="R164:R173" si="10">N164-J164</f>
        <v>0</v>
      </c>
      <c r="T164" s="20">
        <f t="shared" ref="T164:T173" si="11">P164-L164</f>
        <v>-212700</v>
      </c>
    </row>
    <row r="165" spans="1:20" x14ac:dyDescent="0.2">
      <c r="A165" s="34" t="s">
        <v>45</v>
      </c>
      <c r="B165" s="8"/>
      <c r="C165" s="34" t="s">
        <v>158</v>
      </c>
      <c r="D165" s="23">
        <v>0</v>
      </c>
      <c r="E165" s="34" t="s">
        <v>1</v>
      </c>
      <c r="F165" s="34" t="s">
        <v>40</v>
      </c>
      <c r="G165" s="34" t="s">
        <v>41</v>
      </c>
      <c r="H165" s="46"/>
      <c r="I165" s="34" t="s">
        <v>42</v>
      </c>
      <c r="J165" s="7">
        <v>382432</v>
      </c>
      <c r="N165" s="7">
        <v>552717</v>
      </c>
      <c r="P165" s="7">
        <v>0</v>
      </c>
      <c r="R165" s="23">
        <f t="shared" si="10"/>
        <v>170285</v>
      </c>
      <c r="S165" s="9"/>
      <c r="T165" s="23">
        <f t="shared" si="11"/>
        <v>0</v>
      </c>
    </row>
    <row r="166" spans="1:20" x14ac:dyDescent="0.2">
      <c r="A166" s="5" t="s">
        <v>134</v>
      </c>
      <c r="C166" s="5" t="s">
        <v>313</v>
      </c>
      <c r="D166" s="27" t="s">
        <v>87</v>
      </c>
      <c r="E166" s="5" t="s">
        <v>0</v>
      </c>
      <c r="F166" s="5" t="s">
        <v>67</v>
      </c>
      <c r="G166" s="5" t="s">
        <v>119</v>
      </c>
      <c r="H166" s="45">
        <v>0.5</v>
      </c>
      <c r="I166" s="5" t="s">
        <v>49</v>
      </c>
      <c r="J166" s="7">
        <v>0</v>
      </c>
      <c r="L166" s="7">
        <v>28757409</v>
      </c>
      <c r="N166" s="7">
        <v>0</v>
      </c>
      <c r="P166" s="7">
        <v>28125000</v>
      </c>
      <c r="Q166" s="9"/>
      <c r="R166" s="20">
        <f t="shared" si="10"/>
        <v>0</v>
      </c>
      <c r="S166" s="9"/>
      <c r="T166" s="20">
        <f t="shared" si="11"/>
        <v>-632409</v>
      </c>
    </row>
    <row r="167" spans="1:20" s="9" customFormat="1" x14ac:dyDescent="0.2">
      <c r="A167" s="34" t="s">
        <v>134</v>
      </c>
      <c r="B167" s="8"/>
      <c r="C167" s="34" t="s">
        <v>144</v>
      </c>
      <c r="D167" s="23" t="s">
        <v>99</v>
      </c>
      <c r="E167" s="34" t="s">
        <v>0</v>
      </c>
      <c r="F167" s="34" t="s">
        <v>67</v>
      </c>
      <c r="G167" s="34" t="s">
        <v>119</v>
      </c>
      <c r="H167" s="46">
        <v>1</v>
      </c>
      <c r="I167" s="34" t="s">
        <v>49</v>
      </c>
      <c r="J167" s="7">
        <v>0</v>
      </c>
      <c r="K167" s="7"/>
      <c r="L167" s="7">
        <v>19171606</v>
      </c>
      <c r="M167" s="5"/>
      <c r="N167" s="7">
        <v>0</v>
      </c>
      <c r="O167" s="7"/>
      <c r="P167" s="7">
        <v>18750000</v>
      </c>
      <c r="Q167" s="13"/>
      <c r="R167" s="7">
        <f t="shared" si="10"/>
        <v>0</v>
      </c>
      <c r="S167" s="7"/>
      <c r="T167" s="7">
        <f t="shared" si="11"/>
        <v>-421606</v>
      </c>
    </row>
    <row r="168" spans="1:20" x14ac:dyDescent="0.2">
      <c r="A168" s="34" t="s">
        <v>196</v>
      </c>
      <c r="C168" s="34" t="s">
        <v>157</v>
      </c>
      <c r="D168" s="23">
        <v>0</v>
      </c>
      <c r="E168" s="32" t="s">
        <v>0</v>
      </c>
      <c r="F168" s="34" t="s">
        <v>47</v>
      </c>
      <c r="G168" s="34" t="s">
        <v>194</v>
      </c>
      <c r="H168" s="44"/>
      <c r="I168" s="34" t="s">
        <v>46</v>
      </c>
      <c r="J168" s="23">
        <v>30450587</v>
      </c>
      <c r="L168" s="23"/>
      <c r="N168" s="23">
        <v>27561494</v>
      </c>
      <c r="P168" s="23">
        <v>0</v>
      </c>
      <c r="R168" s="20">
        <f t="shared" si="10"/>
        <v>-2889093</v>
      </c>
      <c r="S168" s="9"/>
      <c r="T168" s="20">
        <f t="shared" si="11"/>
        <v>0</v>
      </c>
    </row>
    <row r="169" spans="1:20" x14ac:dyDescent="0.2">
      <c r="A169" s="32" t="s">
        <v>230</v>
      </c>
      <c r="C169" s="32" t="s">
        <v>152</v>
      </c>
      <c r="D169" s="27">
        <v>0</v>
      </c>
      <c r="E169" s="32" t="s">
        <v>0</v>
      </c>
      <c r="F169" s="32" t="s">
        <v>14</v>
      </c>
      <c r="G169" s="32" t="s">
        <v>194</v>
      </c>
      <c r="H169" s="45"/>
      <c r="I169" s="32" t="s">
        <v>46</v>
      </c>
      <c r="J169" s="7">
        <v>27238671</v>
      </c>
      <c r="N169" s="7">
        <v>27238671</v>
      </c>
      <c r="P169" s="7">
        <v>0</v>
      </c>
      <c r="R169" s="7">
        <f t="shared" si="10"/>
        <v>0</v>
      </c>
      <c r="S169" s="7"/>
      <c r="T169" s="7">
        <f t="shared" si="11"/>
        <v>0</v>
      </c>
    </row>
    <row r="170" spans="1:20" x14ac:dyDescent="0.2">
      <c r="A170" s="30" t="s">
        <v>28</v>
      </c>
      <c r="C170" s="30" t="s">
        <v>153</v>
      </c>
      <c r="D170" s="19">
        <v>0</v>
      </c>
      <c r="E170" s="30" t="s">
        <v>1</v>
      </c>
      <c r="F170" s="30" t="s">
        <v>23</v>
      </c>
      <c r="G170" s="30" t="s">
        <v>24</v>
      </c>
      <c r="H170" s="45"/>
      <c r="I170" s="30" t="s">
        <v>258</v>
      </c>
      <c r="J170" s="7">
        <v>4403254</v>
      </c>
      <c r="L170" s="7">
        <v>0</v>
      </c>
      <c r="N170" s="7">
        <v>4481883</v>
      </c>
      <c r="P170" s="7">
        <v>0</v>
      </c>
      <c r="Q170" s="9"/>
      <c r="R170" s="23">
        <f t="shared" si="10"/>
        <v>78629</v>
      </c>
      <c r="S170" s="9"/>
      <c r="T170" s="23">
        <f t="shared" si="11"/>
        <v>0</v>
      </c>
    </row>
    <row r="171" spans="1:20" s="9" customFormat="1" x14ac:dyDescent="0.2">
      <c r="A171" s="5" t="s">
        <v>65</v>
      </c>
      <c r="B171" s="5"/>
      <c r="C171" s="5" t="s">
        <v>148</v>
      </c>
      <c r="D171" s="27">
        <v>0</v>
      </c>
      <c r="E171" s="5" t="s">
        <v>0</v>
      </c>
      <c r="F171" s="5" t="s">
        <v>56</v>
      </c>
      <c r="G171" s="5" t="s">
        <v>57</v>
      </c>
      <c r="H171" s="45">
        <v>1</v>
      </c>
      <c r="I171" s="5" t="s">
        <v>58</v>
      </c>
      <c r="J171" s="7">
        <v>5003984</v>
      </c>
      <c r="K171" s="7"/>
      <c r="L171" s="7">
        <v>0</v>
      </c>
      <c r="M171" s="5"/>
      <c r="N171" s="7">
        <v>2313000</v>
      </c>
      <c r="O171" s="7"/>
      <c r="P171" s="7">
        <v>0</v>
      </c>
      <c r="R171" s="20">
        <f t="shared" si="10"/>
        <v>-2690984</v>
      </c>
      <c r="T171" s="20">
        <f t="shared" si="11"/>
        <v>0</v>
      </c>
    </row>
    <row r="172" spans="1:20" s="9" customFormat="1" x14ac:dyDescent="0.2">
      <c r="A172" s="32" t="s">
        <v>65</v>
      </c>
      <c r="C172" s="32" t="s">
        <v>313</v>
      </c>
      <c r="D172" s="27" t="s">
        <v>87</v>
      </c>
      <c r="E172" s="32" t="s">
        <v>0</v>
      </c>
      <c r="F172" s="32" t="s">
        <v>56</v>
      </c>
      <c r="G172" s="32" t="s">
        <v>57</v>
      </c>
      <c r="H172" s="45">
        <v>0.5</v>
      </c>
      <c r="I172" s="32" t="s">
        <v>58</v>
      </c>
      <c r="J172" s="7">
        <v>0</v>
      </c>
      <c r="K172" s="7"/>
      <c r="L172" s="7">
        <v>2501992</v>
      </c>
      <c r="M172" s="5"/>
      <c r="N172" s="7">
        <v>0</v>
      </c>
      <c r="O172" s="7"/>
      <c r="P172" s="7">
        <v>1156500</v>
      </c>
      <c r="Q172" s="13"/>
      <c r="R172" s="7">
        <f t="shared" si="10"/>
        <v>0</v>
      </c>
      <c r="S172" s="7"/>
      <c r="T172" s="7">
        <f t="shared" si="11"/>
        <v>-1345492</v>
      </c>
    </row>
    <row r="173" spans="1:20" s="9" customFormat="1" x14ac:dyDescent="0.2">
      <c r="A173" s="31" t="s">
        <v>19</v>
      </c>
      <c r="B173" s="7"/>
      <c r="C173" s="31" t="s">
        <v>151</v>
      </c>
      <c r="D173" s="55">
        <v>0</v>
      </c>
      <c r="E173" s="31" t="s">
        <v>0</v>
      </c>
      <c r="F173" s="31" t="s">
        <v>14</v>
      </c>
      <c r="G173" s="31" t="s">
        <v>33</v>
      </c>
      <c r="H173" s="46"/>
      <c r="I173" s="31" t="s">
        <v>15</v>
      </c>
      <c r="J173" s="62">
        <v>148693674</v>
      </c>
      <c r="K173" s="7"/>
      <c r="L173" s="62"/>
      <c r="M173" s="5"/>
      <c r="N173" s="62">
        <v>148568420</v>
      </c>
      <c r="O173" s="7"/>
      <c r="P173" s="62">
        <v>0</v>
      </c>
      <c r="R173" s="62">
        <f t="shared" si="10"/>
        <v>-125254</v>
      </c>
      <c r="S173" s="7"/>
      <c r="T173" s="62">
        <f t="shared" si="11"/>
        <v>0</v>
      </c>
    </row>
    <row r="174" spans="1:20" s="9" customFormat="1" x14ac:dyDescent="0.2">
      <c r="A174" s="31"/>
      <c r="B174" s="7"/>
      <c r="C174" s="31"/>
      <c r="D174" s="55"/>
      <c r="E174" s="31"/>
      <c r="F174" s="31"/>
      <c r="G174" s="31"/>
      <c r="H174" s="46"/>
      <c r="I174" s="31"/>
      <c r="J174" s="7"/>
      <c r="K174" s="7"/>
      <c r="L174" s="7"/>
      <c r="M174" s="5"/>
      <c r="N174" s="7"/>
      <c r="O174" s="7"/>
      <c r="P174" s="7"/>
      <c r="R174" s="7"/>
      <c r="S174" s="7"/>
      <c r="T174" s="7"/>
    </row>
    <row r="175" spans="1:20" s="74" customFormat="1" x14ac:dyDescent="0.2">
      <c r="A175" s="72"/>
      <c r="B175" s="10" t="s">
        <v>311</v>
      </c>
      <c r="C175" s="72"/>
      <c r="D175" s="77"/>
      <c r="E175" s="72"/>
      <c r="F175" s="72"/>
      <c r="G175" s="72"/>
      <c r="H175" s="78"/>
      <c r="I175" s="72"/>
      <c r="J175" s="57">
        <f>SUM(J11:J173)</f>
        <v>2862525843.5799999</v>
      </c>
      <c r="K175" s="7"/>
      <c r="L175" s="57">
        <f>SUM(L11:L173)</f>
        <v>1475137434.28</v>
      </c>
      <c r="M175" s="5"/>
      <c r="N175" s="57">
        <f>SUM(N11:N173)</f>
        <v>2946724255.9699998</v>
      </c>
      <c r="O175" s="7"/>
      <c r="P175" s="57">
        <f>SUM(P11:P173)</f>
        <v>1565258511</v>
      </c>
      <c r="Q175" s="9"/>
      <c r="R175" s="57">
        <f>SUM(R11:R173)</f>
        <v>84198412.390000001</v>
      </c>
      <c r="S175" s="9"/>
      <c r="T175" s="57">
        <f>SUM(T11:T173)</f>
        <v>90121076.719999999</v>
      </c>
    </row>
    <row r="176" spans="1:20" s="9" customFormat="1" x14ac:dyDescent="0.2">
      <c r="A176" s="5"/>
      <c r="C176" s="5"/>
      <c r="D176" s="27"/>
      <c r="E176" s="5"/>
      <c r="F176" s="5"/>
      <c r="G176" s="5"/>
      <c r="H176" s="45"/>
      <c r="I176" s="5"/>
      <c r="J176" s="7"/>
      <c r="K176" s="7"/>
      <c r="L176" s="7"/>
      <c r="M176" s="5"/>
      <c r="N176" s="7"/>
      <c r="O176" s="7"/>
      <c r="P176" s="7"/>
      <c r="R176" s="65"/>
      <c r="T176" s="65"/>
    </row>
    <row r="177" spans="1:20" s="9" customFormat="1" x14ac:dyDescent="0.2">
      <c r="A177" s="5"/>
      <c r="C177" s="5"/>
      <c r="D177" s="27"/>
      <c r="E177" s="5"/>
      <c r="F177" s="5"/>
      <c r="G177" s="5"/>
      <c r="H177" s="45"/>
      <c r="I177" s="5"/>
      <c r="J177" s="7"/>
      <c r="K177" s="7"/>
      <c r="L177" s="7"/>
      <c r="M177" s="5"/>
      <c r="N177" s="7"/>
      <c r="O177" s="7"/>
      <c r="P177" s="7"/>
      <c r="R177" s="65"/>
      <c r="T177" s="65"/>
    </row>
    <row r="178" spans="1:20" s="9" customFormat="1" x14ac:dyDescent="0.2">
      <c r="A178" s="30" t="s">
        <v>240</v>
      </c>
      <c r="C178" s="30" t="s">
        <v>141</v>
      </c>
      <c r="D178" s="19">
        <v>0</v>
      </c>
      <c r="E178" s="30" t="s">
        <v>1</v>
      </c>
      <c r="F178" s="30" t="s">
        <v>11</v>
      </c>
      <c r="G178" s="30" t="s">
        <v>8</v>
      </c>
      <c r="H178" s="45"/>
      <c r="I178" s="7" t="s">
        <v>277</v>
      </c>
      <c r="J178" s="36"/>
      <c r="K178" s="7"/>
      <c r="L178" s="36"/>
      <c r="M178" s="5"/>
      <c r="N178" s="36">
        <v>11000000</v>
      </c>
      <c r="O178" s="7"/>
      <c r="P178" s="36">
        <v>0</v>
      </c>
      <c r="R178" s="20">
        <f t="shared" ref="R178:R184" si="12">N178-J178</f>
        <v>11000000</v>
      </c>
      <c r="T178" s="20">
        <f t="shared" ref="T178:T184" si="13">P178-L178</f>
        <v>0</v>
      </c>
    </row>
    <row r="179" spans="1:20" x14ac:dyDescent="0.2">
      <c r="A179" s="40" t="s">
        <v>248</v>
      </c>
      <c r="B179" s="7"/>
      <c r="C179" s="7" t="s">
        <v>149</v>
      </c>
      <c r="D179" s="55">
        <v>0</v>
      </c>
      <c r="E179" s="7" t="s">
        <v>0</v>
      </c>
      <c r="F179" s="7" t="s">
        <v>7</v>
      </c>
      <c r="G179" s="7" t="s">
        <v>8</v>
      </c>
      <c r="H179" s="46"/>
      <c r="I179" s="7" t="s">
        <v>277</v>
      </c>
      <c r="J179" s="7">
        <f>246461600+1833280+13122000+3465627</f>
        <v>264882507</v>
      </c>
      <c r="M179" s="7"/>
      <c r="N179" s="7">
        <v>261129677</v>
      </c>
      <c r="P179" s="7">
        <v>0</v>
      </c>
      <c r="R179" s="20">
        <f t="shared" si="12"/>
        <v>-3752830</v>
      </c>
      <c r="S179" s="9"/>
      <c r="T179" s="20">
        <f t="shared" si="13"/>
        <v>0</v>
      </c>
    </row>
    <row r="180" spans="1:20" x14ac:dyDescent="0.2">
      <c r="A180" s="7" t="s">
        <v>243</v>
      </c>
      <c r="B180" s="7"/>
      <c r="C180" s="7" t="s">
        <v>149</v>
      </c>
      <c r="D180" s="55">
        <v>0</v>
      </c>
      <c r="E180" s="7" t="s">
        <v>0</v>
      </c>
      <c r="F180" s="7" t="s">
        <v>7</v>
      </c>
      <c r="G180" s="7" t="s">
        <v>8</v>
      </c>
      <c r="H180" s="46"/>
      <c r="I180" s="7" t="s">
        <v>277</v>
      </c>
      <c r="J180" s="7">
        <v>4444200</v>
      </c>
      <c r="M180" s="7"/>
      <c r="N180" s="7">
        <v>4478486</v>
      </c>
      <c r="P180" s="7">
        <v>0</v>
      </c>
      <c r="R180" s="20">
        <f t="shared" si="12"/>
        <v>34286</v>
      </c>
      <c r="S180" s="9"/>
      <c r="T180" s="20">
        <f t="shared" si="13"/>
        <v>0</v>
      </c>
    </row>
    <row r="181" spans="1:20" x14ac:dyDescent="0.2">
      <c r="A181" s="7" t="s">
        <v>245</v>
      </c>
      <c r="B181" s="7"/>
      <c r="C181" s="7" t="s">
        <v>141</v>
      </c>
      <c r="D181" s="55">
        <v>0</v>
      </c>
      <c r="E181" s="7" t="s">
        <v>1</v>
      </c>
      <c r="F181" s="7" t="s">
        <v>11</v>
      </c>
      <c r="G181" s="7" t="s">
        <v>8</v>
      </c>
      <c r="H181" s="46"/>
      <c r="I181" s="7" t="s">
        <v>277</v>
      </c>
      <c r="J181" s="7">
        <v>1115115</v>
      </c>
      <c r="K181" s="23"/>
      <c r="M181" s="19"/>
      <c r="N181" s="7">
        <v>-10000000</v>
      </c>
      <c r="O181" s="23"/>
      <c r="P181" s="7">
        <v>0</v>
      </c>
      <c r="R181" s="20">
        <f t="shared" si="12"/>
        <v>-11115115</v>
      </c>
      <c r="S181" s="9"/>
      <c r="T181" s="20">
        <f t="shared" si="13"/>
        <v>0</v>
      </c>
    </row>
    <row r="182" spans="1:20" s="9" customFormat="1" x14ac:dyDescent="0.2">
      <c r="A182" s="51" t="s">
        <v>251</v>
      </c>
      <c r="B182" s="20"/>
      <c r="C182" s="20" t="s">
        <v>141</v>
      </c>
      <c r="D182" s="56">
        <v>0</v>
      </c>
      <c r="E182" s="20" t="s">
        <v>0</v>
      </c>
      <c r="F182" s="20" t="s">
        <v>11</v>
      </c>
      <c r="G182" s="20" t="s">
        <v>8</v>
      </c>
      <c r="H182" s="46"/>
      <c r="I182" s="7" t="s">
        <v>277</v>
      </c>
      <c r="J182" s="20">
        <v>5591312</v>
      </c>
      <c r="K182" s="7"/>
      <c r="L182" s="20"/>
      <c r="M182" s="7"/>
      <c r="N182" s="20">
        <v>6293460</v>
      </c>
      <c r="O182" s="7"/>
      <c r="P182" s="20">
        <v>0</v>
      </c>
      <c r="R182" s="20">
        <f t="shared" si="12"/>
        <v>702148</v>
      </c>
      <c r="T182" s="20">
        <f t="shared" si="13"/>
        <v>0</v>
      </c>
    </row>
    <row r="183" spans="1:20" s="9" customFormat="1" x14ac:dyDescent="0.2">
      <c r="A183" s="20" t="s">
        <v>246</v>
      </c>
      <c r="B183" s="20"/>
      <c r="C183" s="20" t="s">
        <v>142</v>
      </c>
      <c r="D183" s="56">
        <v>0</v>
      </c>
      <c r="E183" s="20" t="s">
        <v>0</v>
      </c>
      <c r="F183" s="20" t="s">
        <v>11</v>
      </c>
      <c r="G183" s="20" t="s">
        <v>8</v>
      </c>
      <c r="H183" s="46"/>
      <c r="I183" s="7" t="s">
        <v>277</v>
      </c>
      <c r="J183" s="20"/>
      <c r="K183" s="7"/>
      <c r="L183" s="20">
        <v>34465858</v>
      </c>
      <c r="M183" s="7"/>
      <c r="N183" s="20">
        <v>0</v>
      </c>
      <c r="O183" s="7"/>
      <c r="P183" s="20">
        <v>34465858</v>
      </c>
      <c r="R183" s="20">
        <f t="shared" si="12"/>
        <v>0</v>
      </c>
      <c r="T183" s="20">
        <f t="shared" si="13"/>
        <v>0</v>
      </c>
    </row>
    <row r="184" spans="1:20" s="9" customFormat="1" x14ac:dyDescent="0.2">
      <c r="A184" s="30" t="s">
        <v>247</v>
      </c>
      <c r="C184" s="30" t="s">
        <v>143</v>
      </c>
      <c r="D184" s="19">
        <v>0</v>
      </c>
      <c r="E184" s="30" t="s">
        <v>0</v>
      </c>
      <c r="F184" s="30" t="s">
        <v>11</v>
      </c>
      <c r="G184" s="30" t="s">
        <v>8</v>
      </c>
      <c r="H184" s="45"/>
      <c r="I184" s="7" t="s">
        <v>277</v>
      </c>
      <c r="J184" s="61"/>
      <c r="K184" s="7"/>
      <c r="L184" s="61">
        <v>73828457</v>
      </c>
      <c r="M184" s="5"/>
      <c r="N184" s="61">
        <v>0</v>
      </c>
      <c r="O184" s="7"/>
      <c r="P184" s="61">
        <v>73828457</v>
      </c>
      <c r="R184" s="61">
        <f t="shared" si="12"/>
        <v>0</v>
      </c>
      <c r="S184" s="7"/>
      <c r="T184" s="61">
        <f t="shared" si="13"/>
        <v>0</v>
      </c>
    </row>
    <row r="185" spans="1:20" s="9" customFormat="1" x14ac:dyDescent="0.2">
      <c r="A185" s="30"/>
      <c r="C185" s="30"/>
      <c r="D185" s="19"/>
      <c r="E185" s="30"/>
      <c r="F185" s="30"/>
      <c r="G185" s="30"/>
      <c r="H185" s="45"/>
      <c r="I185" s="7"/>
      <c r="J185" s="23"/>
      <c r="K185" s="7"/>
      <c r="L185" s="23"/>
      <c r="M185" s="5"/>
      <c r="N185" s="23"/>
      <c r="O185" s="7"/>
      <c r="P185" s="23"/>
      <c r="R185" s="23"/>
      <c r="S185" s="7"/>
      <c r="T185" s="23"/>
    </row>
    <row r="186" spans="1:20" s="9" customFormat="1" x14ac:dyDescent="0.2">
      <c r="A186" s="5"/>
      <c r="B186" s="9" t="s">
        <v>279</v>
      </c>
      <c r="C186" s="5"/>
      <c r="D186" s="27"/>
      <c r="E186" s="5"/>
      <c r="F186" s="5"/>
      <c r="G186" s="5"/>
      <c r="H186" s="45"/>
      <c r="I186" s="5"/>
      <c r="J186" s="57">
        <f>SUM(J178:J184)</f>
        <v>276033134</v>
      </c>
      <c r="K186" s="7"/>
      <c r="L186" s="57">
        <f>SUM(L178:L184)</f>
        <v>108294315</v>
      </c>
      <c r="M186" s="5"/>
      <c r="N186" s="57">
        <f>SUM(N178:N184)</f>
        <v>272901623</v>
      </c>
      <c r="O186" s="7"/>
      <c r="P186" s="57">
        <f>SUM(P178:P184)</f>
        <v>108294315</v>
      </c>
      <c r="R186" s="57">
        <f>SUM(R178:R184)</f>
        <v>-3131511</v>
      </c>
      <c r="T186" s="57">
        <f>SUM(T178:T184)</f>
        <v>0</v>
      </c>
    </row>
    <row r="187" spans="1:20" s="9" customFormat="1" x14ac:dyDescent="0.2">
      <c r="A187" s="5"/>
      <c r="C187" s="5"/>
      <c r="D187" s="27"/>
      <c r="E187" s="5"/>
      <c r="F187" s="5"/>
      <c r="G187" s="5"/>
      <c r="H187" s="45"/>
      <c r="I187" s="5"/>
      <c r="J187" s="7"/>
      <c r="K187" s="7"/>
      <c r="L187" s="7"/>
      <c r="M187" s="5"/>
      <c r="N187" s="7"/>
      <c r="O187" s="7"/>
      <c r="P187" s="7"/>
      <c r="R187" s="65"/>
      <c r="T187" s="65"/>
    </row>
    <row r="188" spans="1:20" s="9" customFormat="1" ht="13.5" thickBot="1" x14ac:dyDescent="0.25">
      <c r="A188" s="5"/>
      <c r="B188" s="9" t="s">
        <v>120</v>
      </c>
      <c r="C188" s="5"/>
      <c r="D188" s="27"/>
      <c r="E188" s="5"/>
      <c r="F188" s="5"/>
      <c r="G188" s="5"/>
      <c r="H188" s="45"/>
      <c r="I188" s="5"/>
      <c r="J188" s="25">
        <f>J186+J175</f>
        <v>3138558977.5799999</v>
      </c>
      <c r="K188" s="7"/>
      <c r="L188" s="25">
        <f>L186+L175</f>
        <v>1583431749.28</v>
      </c>
      <c r="M188" s="5"/>
      <c r="N188" s="25">
        <f>N186+N175</f>
        <v>3219625878.9699998</v>
      </c>
      <c r="O188" s="7"/>
      <c r="P188" s="25">
        <f>P186+P175</f>
        <v>1673552826</v>
      </c>
      <c r="R188" s="25">
        <f>R186+R175</f>
        <v>81066901.390000001</v>
      </c>
      <c r="T188" s="25">
        <f>T186+T175</f>
        <v>90121076.719999999</v>
      </c>
    </row>
    <row r="189" spans="1:20" s="9" customFormat="1" ht="13.5" thickTop="1" x14ac:dyDescent="0.2">
      <c r="A189" s="5"/>
      <c r="C189" s="5"/>
      <c r="D189" s="27"/>
      <c r="E189" s="5"/>
      <c r="F189" s="5"/>
      <c r="G189" s="5"/>
      <c r="H189" s="45"/>
      <c r="I189" s="5"/>
      <c r="J189" s="7"/>
      <c r="K189" s="7"/>
      <c r="L189" s="7"/>
      <c r="M189" s="5"/>
      <c r="N189" s="7"/>
      <c r="O189" s="7"/>
      <c r="P189" s="7"/>
      <c r="R189" s="65"/>
      <c r="T189" s="65"/>
    </row>
    <row r="190" spans="1:20" s="9" customFormat="1" x14ac:dyDescent="0.2">
      <c r="A190" s="5"/>
      <c r="C190" s="5"/>
      <c r="D190" s="27"/>
      <c r="E190" s="5"/>
      <c r="F190" s="5"/>
      <c r="G190" s="5"/>
      <c r="H190" s="45"/>
      <c r="I190" s="5"/>
      <c r="J190" s="7"/>
      <c r="K190" s="7"/>
      <c r="L190" s="7"/>
      <c r="M190" s="5"/>
      <c r="N190" s="7"/>
      <c r="O190" s="7"/>
      <c r="P190" s="7"/>
      <c r="R190" s="65"/>
      <c r="T190" s="65"/>
    </row>
    <row r="191" spans="1:20" s="9" customFormat="1" hidden="1" x14ac:dyDescent="0.2">
      <c r="A191" s="5"/>
      <c r="C191" s="5"/>
      <c r="D191" s="27"/>
      <c r="E191" s="5"/>
      <c r="F191" s="5"/>
      <c r="G191" s="5"/>
      <c r="H191" s="45"/>
      <c r="I191" s="5" t="s">
        <v>301</v>
      </c>
      <c r="J191" s="7">
        <v>3138558977.5799999</v>
      </c>
      <c r="K191" s="7"/>
      <c r="L191" s="7">
        <v>1583431749.28</v>
      </c>
      <c r="M191" s="5"/>
      <c r="N191" s="7">
        <v>3219625878.9700003</v>
      </c>
      <c r="O191" s="7"/>
      <c r="P191" s="7">
        <v>1673552826</v>
      </c>
      <c r="R191" s="65">
        <v>81066901.390000001</v>
      </c>
      <c r="T191" s="65">
        <v>90121076.719999999</v>
      </c>
    </row>
    <row r="192" spans="1:20" s="9" customFormat="1" hidden="1" x14ac:dyDescent="0.2">
      <c r="A192" s="5"/>
      <c r="C192" s="5"/>
      <c r="D192" s="27"/>
      <c r="E192" s="5"/>
      <c r="F192" s="5"/>
      <c r="G192" s="5"/>
      <c r="H192" s="45"/>
      <c r="I192" s="5"/>
      <c r="J192" s="7"/>
      <c r="K192" s="7"/>
      <c r="L192" s="7"/>
      <c r="M192" s="5"/>
      <c r="N192" s="7"/>
      <c r="O192" s="7"/>
      <c r="P192" s="7"/>
      <c r="R192" s="65"/>
      <c r="T192" s="65"/>
    </row>
    <row r="193" spans="1:31" s="9" customFormat="1" hidden="1" x14ac:dyDescent="0.2">
      <c r="A193" s="5"/>
      <c r="C193" s="5"/>
      <c r="D193" s="27"/>
      <c r="E193" s="5"/>
      <c r="F193" s="5"/>
      <c r="G193" s="5"/>
      <c r="H193" s="45"/>
      <c r="I193" s="5" t="s">
        <v>302</v>
      </c>
      <c r="J193" s="7">
        <f>J188-J191</f>
        <v>0</v>
      </c>
      <c r="K193" s="7"/>
      <c r="L193" s="7">
        <f>L188-L191</f>
        <v>0</v>
      </c>
      <c r="M193" s="5"/>
      <c r="N193" s="7">
        <f>N188-N191</f>
        <v>0</v>
      </c>
      <c r="O193" s="7"/>
      <c r="P193" s="7">
        <f>P188-P191</f>
        <v>0</v>
      </c>
      <c r="R193" s="7">
        <f>R188-R191</f>
        <v>0</v>
      </c>
      <c r="T193" s="7">
        <f>T188-T191</f>
        <v>0</v>
      </c>
    </row>
    <row r="195" spans="1:31" x14ac:dyDescent="0.2">
      <c r="A195" s="11" t="s">
        <v>225</v>
      </c>
    </row>
    <row r="196" spans="1:31" s="2" customFormat="1" x14ac:dyDescent="0.2">
      <c r="A196" s="2" t="s">
        <v>206</v>
      </c>
      <c r="C196" s="3"/>
      <c r="D196" s="1" t="s">
        <v>207</v>
      </c>
      <c r="E196" s="13"/>
      <c r="F196" s="1"/>
      <c r="G196" s="3" t="s">
        <v>57</v>
      </c>
      <c r="H196" s="49">
        <v>0</v>
      </c>
      <c r="I196" s="2" t="s">
        <v>58</v>
      </c>
      <c r="J196" s="3"/>
      <c r="K196" s="9"/>
      <c r="L196" s="3">
        <v>7956277.9100000001</v>
      </c>
      <c r="M196" s="13"/>
      <c r="N196" s="3"/>
      <c r="O196" s="9"/>
      <c r="P196" s="3">
        <v>7956277.9100000001</v>
      </c>
      <c r="Q196" s="13"/>
      <c r="R196" s="4"/>
      <c r="S196" s="13"/>
      <c r="T196" s="4">
        <v>7734781.9500000002</v>
      </c>
      <c r="U196" s="5"/>
      <c r="V196" s="4">
        <f>+R196/1000000</f>
        <v>0</v>
      </c>
      <c r="W196" s="4">
        <v>0</v>
      </c>
      <c r="X196" s="4"/>
      <c r="Y196" s="37">
        <f>ROUND(T196*H196,0)</f>
        <v>0</v>
      </c>
      <c r="Z196" s="4"/>
      <c r="AA196" s="5"/>
      <c r="AB196" s="4">
        <v>0</v>
      </c>
      <c r="AC196" s="4"/>
      <c r="AD196" s="4">
        <v>0</v>
      </c>
      <c r="AE196" s="4">
        <f>+AB196/1000000</f>
        <v>0</v>
      </c>
    </row>
    <row r="197" spans="1:31" s="2" customFormat="1" x14ac:dyDescent="0.2">
      <c r="A197" s="2" t="s">
        <v>208</v>
      </c>
      <c r="C197" s="3"/>
      <c r="D197" s="1" t="s">
        <v>207</v>
      </c>
      <c r="E197" s="13"/>
      <c r="F197" s="1"/>
      <c r="G197" s="3" t="s">
        <v>57</v>
      </c>
      <c r="H197" s="50">
        <v>0</v>
      </c>
      <c r="I197" s="2" t="s">
        <v>58</v>
      </c>
      <c r="J197" s="3"/>
      <c r="K197" s="9"/>
      <c r="L197" s="3">
        <v>40096182</v>
      </c>
      <c r="M197" s="13"/>
      <c r="N197" s="3"/>
      <c r="O197" s="9"/>
      <c r="P197" s="3">
        <v>40096182</v>
      </c>
      <c r="Q197" s="13"/>
      <c r="R197" s="37"/>
      <c r="S197" s="13"/>
      <c r="T197" s="4">
        <v>40096181.770000003</v>
      </c>
      <c r="U197" s="5"/>
      <c r="V197" s="4">
        <f>+R197/1000000</f>
        <v>0</v>
      </c>
      <c r="W197" s="4">
        <v>0</v>
      </c>
      <c r="X197" s="4"/>
      <c r="Y197" s="37">
        <f>ROUND(T197*H197,0)</f>
        <v>0</v>
      </c>
      <c r="Z197" s="4"/>
      <c r="AA197" s="5"/>
      <c r="AB197" s="4">
        <v>0</v>
      </c>
      <c r="AC197" s="4"/>
      <c r="AD197" s="4">
        <v>0</v>
      </c>
      <c r="AE197" s="4">
        <f>+AB197/1000000</f>
        <v>0</v>
      </c>
    </row>
    <row r="198" spans="1:31" s="2" customFormat="1" x14ac:dyDescent="0.2">
      <c r="A198" s="2" t="s">
        <v>209</v>
      </c>
      <c r="C198" s="3"/>
      <c r="D198" s="1" t="s">
        <v>207</v>
      </c>
      <c r="E198" s="13"/>
      <c r="F198" s="1"/>
      <c r="G198" s="3" t="s">
        <v>57</v>
      </c>
      <c r="H198" s="50">
        <v>0</v>
      </c>
      <c r="I198" s="2" t="s">
        <v>58</v>
      </c>
      <c r="J198" s="3"/>
      <c r="K198" s="9"/>
      <c r="L198" s="3">
        <v>23677880</v>
      </c>
      <c r="M198" s="13"/>
      <c r="N198" s="3"/>
      <c r="O198" s="9"/>
      <c r="P198" s="3">
        <v>23677880</v>
      </c>
      <c r="Q198" s="13"/>
      <c r="R198" s="37"/>
      <c r="S198" s="13"/>
      <c r="T198" s="4">
        <v>23677880.109999999</v>
      </c>
      <c r="U198" s="5"/>
      <c r="V198" s="4">
        <f>+R198/1000000</f>
        <v>0</v>
      </c>
      <c r="W198" s="4">
        <v>0</v>
      </c>
      <c r="X198" s="4"/>
      <c r="Y198" s="37">
        <f>ROUND(T198*H198,0)</f>
        <v>0</v>
      </c>
      <c r="Z198" s="4"/>
      <c r="AA198" s="5"/>
      <c r="AB198" s="4">
        <v>0</v>
      </c>
      <c r="AC198" s="4"/>
      <c r="AD198" s="4">
        <v>0</v>
      </c>
      <c r="AE198" s="4">
        <f>+AB198/1000000</f>
        <v>0</v>
      </c>
    </row>
    <row r="199" spans="1:31" s="2" customFormat="1" x14ac:dyDescent="0.2">
      <c r="A199" s="2" t="s">
        <v>210</v>
      </c>
      <c r="C199" s="3"/>
      <c r="D199" s="1" t="s">
        <v>211</v>
      </c>
      <c r="E199" s="13"/>
      <c r="F199" s="1"/>
      <c r="G199" s="3" t="s">
        <v>57</v>
      </c>
      <c r="H199" s="49">
        <v>0</v>
      </c>
      <c r="I199" s="2" t="s">
        <v>58</v>
      </c>
      <c r="J199" s="3"/>
      <c r="K199" s="9"/>
      <c r="L199" s="3">
        <v>569786.12</v>
      </c>
      <c r="M199" s="13"/>
      <c r="N199" s="3"/>
      <c r="O199" s="9"/>
      <c r="P199" s="3">
        <v>569786.12</v>
      </c>
      <c r="Q199" s="13"/>
      <c r="R199" s="4"/>
      <c r="S199" s="13"/>
      <c r="T199" s="4">
        <v>543049.59</v>
      </c>
      <c r="U199" s="5"/>
      <c r="V199" s="4">
        <f>+R199/1000000</f>
        <v>0</v>
      </c>
      <c r="W199" s="4">
        <v>0</v>
      </c>
      <c r="X199" s="4"/>
      <c r="Y199" s="37">
        <f>ROUND(T199*H199,0)</f>
        <v>0</v>
      </c>
      <c r="Z199" s="4"/>
      <c r="AA199" s="5"/>
      <c r="AB199" s="4">
        <v>0</v>
      </c>
      <c r="AC199" s="4"/>
      <c r="AD199" s="4">
        <v>0</v>
      </c>
      <c r="AE199" s="4">
        <f>+AB199/1000000</f>
        <v>0</v>
      </c>
    </row>
    <row r="200" spans="1:31" x14ac:dyDescent="0.2">
      <c r="A200" s="9"/>
      <c r="C200" s="5"/>
      <c r="D200" s="14"/>
      <c r="G200" s="5"/>
      <c r="H200" s="14"/>
      <c r="I200" s="5"/>
    </row>
    <row r="201" spans="1:31" s="2" customFormat="1" x14ac:dyDescent="0.2">
      <c r="A201" s="2" t="s">
        <v>212</v>
      </c>
      <c r="C201" s="3"/>
      <c r="D201" s="1" t="s">
        <v>213</v>
      </c>
      <c r="E201" s="13"/>
      <c r="F201" s="1"/>
      <c r="G201" s="3" t="s">
        <v>188</v>
      </c>
      <c r="H201" s="50">
        <v>0</v>
      </c>
      <c r="I201" s="2" t="s">
        <v>38</v>
      </c>
      <c r="J201" s="3"/>
      <c r="K201" s="9"/>
      <c r="L201" s="3">
        <v>0</v>
      </c>
      <c r="M201" s="13"/>
      <c r="N201" s="3"/>
      <c r="O201" s="9"/>
      <c r="P201" s="3">
        <v>0</v>
      </c>
      <c r="Q201" s="13"/>
      <c r="R201" s="37"/>
      <c r="S201" s="13"/>
      <c r="T201" s="4">
        <v>0</v>
      </c>
      <c r="U201" s="5"/>
      <c r="V201" s="4">
        <f>+R201/1000000</f>
        <v>0</v>
      </c>
      <c r="W201" s="4">
        <v>11920000</v>
      </c>
      <c r="X201" s="4"/>
      <c r="Y201" s="4">
        <f>ROUND(T201*H201,0)</f>
        <v>0</v>
      </c>
      <c r="Z201" s="4"/>
      <c r="AA201" s="5"/>
      <c r="AB201" s="4">
        <f>+Y201</f>
        <v>0</v>
      </c>
      <c r="AC201" s="4"/>
      <c r="AD201" s="4">
        <v>0</v>
      </c>
      <c r="AE201" s="4">
        <f>+AB201/1000000</f>
        <v>0</v>
      </c>
    </row>
    <row r="202" spans="1:31" s="2" customFormat="1" x14ac:dyDescent="0.2">
      <c r="C202" s="3"/>
      <c r="D202" s="1"/>
      <c r="E202" s="13"/>
      <c r="F202" s="1"/>
      <c r="G202" s="3"/>
      <c r="H202" s="50"/>
      <c r="J202" s="3"/>
      <c r="K202" s="9"/>
      <c r="L202" s="3"/>
      <c r="M202" s="13"/>
      <c r="N202" s="3"/>
      <c r="O202" s="9"/>
      <c r="P202" s="3"/>
      <c r="Q202" s="13"/>
      <c r="R202" s="37"/>
      <c r="S202" s="13"/>
      <c r="T202" s="4"/>
      <c r="U202" s="5"/>
      <c r="V202" s="4"/>
      <c r="W202" s="4"/>
      <c r="X202" s="4"/>
      <c r="Y202" s="4"/>
      <c r="Z202" s="4"/>
      <c r="AA202" s="5"/>
      <c r="AB202" s="4"/>
      <c r="AC202" s="4"/>
      <c r="AD202" s="4"/>
      <c r="AE202" s="4"/>
    </row>
    <row r="203" spans="1:31" s="2" customFormat="1" x14ac:dyDescent="0.2">
      <c r="A203" s="2" t="s">
        <v>214</v>
      </c>
      <c r="C203" s="3"/>
      <c r="D203" s="1" t="s">
        <v>213</v>
      </c>
      <c r="E203" s="13"/>
      <c r="F203" s="1"/>
      <c r="G203" s="3" t="s">
        <v>63</v>
      </c>
      <c r="H203" s="50">
        <v>0</v>
      </c>
      <c r="I203" s="2" t="s">
        <v>64</v>
      </c>
      <c r="J203" s="3"/>
      <c r="K203" s="9"/>
      <c r="L203" s="3">
        <v>30000000</v>
      </c>
      <c r="M203" s="13"/>
      <c r="N203" s="3"/>
      <c r="O203" s="9"/>
      <c r="P203" s="3">
        <v>30000000</v>
      </c>
      <c r="Q203" s="13"/>
      <c r="R203" s="4"/>
      <c r="S203" s="13"/>
      <c r="T203" s="4">
        <v>30000000</v>
      </c>
      <c r="U203" s="5"/>
      <c r="V203" s="4">
        <f>+R203/1000000</f>
        <v>0</v>
      </c>
      <c r="W203" s="4">
        <v>157900000</v>
      </c>
      <c r="X203" s="4"/>
      <c r="Y203" s="37">
        <f>ROUND(T203*H203,0)</f>
        <v>0</v>
      </c>
      <c r="Z203" s="4"/>
      <c r="AA203" s="5"/>
      <c r="AB203" s="4">
        <v>0</v>
      </c>
      <c r="AC203" s="4"/>
      <c r="AD203" s="4">
        <v>110000</v>
      </c>
      <c r="AE203" s="4">
        <f>+AB203/1000000</f>
        <v>0</v>
      </c>
    </row>
    <row r="204" spans="1:31" s="2" customFormat="1" x14ac:dyDescent="0.2">
      <c r="C204" s="3"/>
      <c r="D204" s="1"/>
      <c r="E204" s="13"/>
      <c r="F204" s="1"/>
      <c r="G204" s="3"/>
      <c r="H204" s="50"/>
      <c r="J204" s="3"/>
      <c r="K204" s="9"/>
      <c r="L204" s="3"/>
      <c r="M204" s="13"/>
      <c r="N204" s="3"/>
      <c r="O204" s="9"/>
      <c r="P204" s="3"/>
      <c r="Q204" s="13"/>
      <c r="R204" s="4"/>
      <c r="S204" s="13"/>
      <c r="T204" s="4"/>
      <c r="U204" s="5"/>
      <c r="V204" s="4"/>
      <c r="W204" s="4"/>
      <c r="X204" s="4"/>
      <c r="Y204" s="37"/>
      <c r="Z204" s="4"/>
      <c r="AA204" s="5"/>
      <c r="AB204" s="4"/>
      <c r="AC204" s="4"/>
      <c r="AD204" s="4"/>
      <c r="AE204" s="4"/>
    </row>
    <row r="205" spans="1:31" s="2" customFormat="1" ht="15" x14ac:dyDescent="0.35">
      <c r="A205" s="2" t="s">
        <v>215</v>
      </c>
      <c r="C205" s="3"/>
      <c r="D205" s="1" t="s">
        <v>213</v>
      </c>
      <c r="E205" s="13"/>
      <c r="F205" s="1"/>
      <c r="G205" s="3" t="s">
        <v>119</v>
      </c>
      <c r="H205" s="50">
        <v>0</v>
      </c>
      <c r="I205" s="2" t="s">
        <v>49</v>
      </c>
      <c r="J205" s="3"/>
      <c r="K205" s="9"/>
      <c r="L205" s="3">
        <v>12500000</v>
      </c>
      <c r="M205" s="13"/>
      <c r="N205" s="3"/>
      <c r="O205" s="9"/>
      <c r="P205" s="3">
        <v>12500000</v>
      </c>
      <c r="Q205" s="13"/>
      <c r="R205" s="4"/>
      <c r="S205" s="13"/>
      <c r="T205" s="4">
        <v>12500000</v>
      </c>
      <c r="U205" s="5"/>
      <c r="V205" s="4">
        <f t="shared" ref="V205:V214" si="14">+R205/1000000</f>
        <v>0</v>
      </c>
      <c r="W205" s="4">
        <v>1300000</v>
      </c>
      <c r="X205" s="4"/>
      <c r="Y205" s="37">
        <f t="shared" ref="Y205:Y214" si="15">ROUND(T205*H205,0)</f>
        <v>0</v>
      </c>
      <c r="Z205" s="4"/>
      <c r="AA205" s="5"/>
      <c r="AB205" s="4">
        <v>0</v>
      </c>
      <c r="AC205" s="5"/>
      <c r="AD205" s="48"/>
      <c r="AE205" s="5"/>
    </row>
    <row r="206" spans="1:31" s="2" customFormat="1" ht="15" x14ac:dyDescent="0.35">
      <c r="A206" s="2" t="s">
        <v>216</v>
      </c>
      <c r="C206" s="3"/>
      <c r="D206" s="1" t="s">
        <v>213</v>
      </c>
      <c r="E206" s="13"/>
      <c r="F206" s="1"/>
      <c r="G206" s="3" t="s">
        <v>119</v>
      </c>
      <c r="H206" s="50">
        <v>0</v>
      </c>
      <c r="I206" s="2" t="s">
        <v>49</v>
      </c>
      <c r="J206" s="3"/>
      <c r="K206" s="9"/>
      <c r="L206" s="3">
        <v>25000000</v>
      </c>
      <c r="M206" s="13"/>
      <c r="N206" s="3"/>
      <c r="O206" s="9"/>
      <c r="P206" s="3">
        <v>25000000</v>
      </c>
      <c r="Q206" s="13"/>
      <c r="R206" s="4"/>
      <c r="S206" s="13"/>
      <c r="T206" s="4">
        <v>25000000</v>
      </c>
      <c r="U206" s="5"/>
      <c r="V206" s="4">
        <f t="shared" si="14"/>
        <v>0</v>
      </c>
      <c r="W206" s="4">
        <v>1300000</v>
      </c>
      <c r="X206" s="4"/>
      <c r="Y206" s="37">
        <f t="shared" si="15"/>
        <v>0</v>
      </c>
      <c r="Z206" s="4"/>
      <c r="AA206" s="5"/>
      <c r="AB206" s="4">
        <v>0</v>
      </c>
      <c r="AC206" s="5"/>
      <c r="AD206" s="48"/>
      <c r="AE206" s="12"/>
    </row>
    <row r="207" spans="1:31" s="2" customFormat="1" ht="15" x14ac:dyDescent="0.35">
      <c r="A207" s="2" t="s">
        <v>217</v>
      </c>
      <c r="C207" s="3"/>
      <c r="D207" s="1" t="s">
        <v>213</v>
      </c>
      <c r="E207" s="13"/>
      <c r="F207" s="1"/>
      <c r="G207" s="3" t="s">
        <v>119</v>
      </c>
      <c r="H207" s="50">
        <v>0</v>
      </c>
      <c r="I207" s="2" t="s">
        <v>49</v>
      </c>
      <c r="J207" s="3"/>
      <c r="K207" s="9"/>
      <c r="L207" s="3">
        <v>0</v>
      </c>
      <c r="M207" s="13"/>
      <c r="N207" s="3"/>
      <c r="O207" s="9"/>
      <c r="P207" s="3">
        <v>0</v>
      </c>
      <c r="Q207" s="13"/>
      <c r="R207" s="4"/>
      <c r="S207" s="13"/>
      <c r="T207" s="4">
        <v>0</v>
      </c>
      <c r="U207" s="5"/>
      <c r="V207" s="4">
        <f t="shared" si="14"/>
        <v>0</v>
      </c>
      <c r="W207" s="4">
        <v>1300000</v>
      </c>
      <c r="X207" s="4"/>
      <c r="Y207" s="37">
        <f t="shared" si="15"/>
        <v>0</v>
      </c>
      <c r="Z207" s="4"/>
      <c r="AA207" s="5"/>
      <c r="AB207" s="4">
        <v>0</v>
      </c>
      <c r="AC207" s="5"/>
      <c r="AD207" s="48"/>
      <c r="AE207" s="5"/>
    </row>
    <row r="208" spans="1:31" s="2" customFormat="1" ht="15" x14ac:dyDescent="0.35">
      <c r="A208" s="2" t="s">
        <v>218</v>
      </c>
      <c r="C208" s="3"/>
      <c r="D208" s="1" t="s">
        <v>213</v>
      </c>
      <c r="E208" s="13"/>
      <c r="F208" s="1"/>
      <c r="G208" s="3" t="s">
        <v>119</v>
      </c>
      <c r="H208" s="50">
        <v>0</v>
      </c>
      <c r="I208" s="2" t="s">
        <v>49</v>
      </c>
      <c r="J208" s="3"/>
      <c r="K208" s="9"/>
      <c r="L208" s="3">
        <v>10000000</v>
      </c>
      <c r="M208" s="13"/>
      <c r="N208" s="3"/>
      <c r="O208" s="9"/>
      <c r="P208" s="3">
        <v>10000000</v>
      </c>
      <c r="Q208" s="13"/>
      <c r="R208" s="4"/>
      <c r="S208" s="13"/>
      <c r="T208" s="4">
        <v>10000000</v>
      </c>
      <c r="U208" s="5"/>
      <c r="V208" s="4">
        <f t="shared" si="14"/>
        <v>0</v>
      </c>
      <c r="W208" s="4">
        <v>1300000</v>
      </c>
      <c r="X208" s="4"/>
      <c r="Y208" s="37">
        <f t="shared" si="15"/>
        <v>0</v>
      </c>
      <c r="Z208" s="4"/>
      <c r="AA208" s="5"/>
      <c r="AB208" s="4">
        <v>0</v>
      </c>
      <c r="AC208" s="5"/>
      <c r="AD208" s="48"/>
      <c r="AE208" s="5"/>
    </row>
    <row r="209" spans="1:31" s="2" customFormat="1" ht="15" x14ac:dyDescent="0.35">
      <c r="A209" s="2" t="s">
        <v>219</v>
      </c>
      <c r="C209" s="3"/>
      <c r="D209" s="1" t="s">
        <v>213</v>
      </c>
      <c r="E209" s="13"/>
      <c r="F209" s="1"/>
      <c r="G209" s="3" t="s">
        <v>119</v>
      </c>
      <c r="H209" s="50">
        <v>0</v>
      </c>
      <c r="I209" s="2" t="s">
        <v>49</v>
      </c>
      <c r="J209" s="3"/>
      <c r="K209" s="9"/>
      <c r="L209" s="3">
        <v>19610000</v>
      </c>
      <c r="M209" s="13"/>
      <c r="N209" s="3"/>
      <c r="O209" s="9"/>
      <c r="P209" s="3">
        <v>19610000</v>
      </c>
      <c r="Q209" s="13"/>
      <c r="R209" s="4"/>
      <c r="S209" s="13"/>
      <c r="T209" s="4">
        <v>19610000</v>
      </c>
      <c r="U209" s="5"/>
      <c r="V209" s="4">
        <f t="shared" si="14"/>
        <v>0</v>
      </c>
      <c r="W209" s="4">
        <v>1300000</v>
      </c>
      <c r="X209" s="4"/>
      <c r="Y209" s="37">
        <f t="shared" si="15"/>
        <v>0</v>
      </c>
      <c r="Z209" s="4"/>
      <c r="AA209" s="5"/>
      <c r="AB209" s="4">
        <v>0</v>
      </c>
      <c r="AC209" s="5"/>
      <c r="AD209" s="48"/>
      <c r="AE209" s="5"/>
    </row>
    <row r="210" spans="1:31" s="2" customFormat="1" ht="15" x14ac:dyDescent="0.35">
      <c r="A210" s="2" t="s">
        <v>220</v>
      </c>
      <c r="C210" s="3"/>
      <c r="D210" s="1" t="s">
        <v>213</v>
      </c>
      <c r="E210" s="13"/>
      <c r="F210" s="1"/>
      <c r="G210" s="3" t="s">
        <v>119</v>
      </c>
      <c r="H210" s="50">
        <v>0</v>
      </c>
      <c r="I210" s="2" t="s">
        <v>49</v>
      </c>
      <c r="J210" s="3"/>
      <c r="K210" s="9"/>
      <c r="L210" s="3">
        <v>15000000</v>
      </c>
      <c r="M210" s="13"/>
      <c r="N210" s="3"/>
      <c r="O210" s="9"/>
      <c r="P210" s="3">
        <v>15000000</v>
      </c>
      <c r="Q210" s="13"/>
      <c r="R210" s="4"/>
      <c r="S210" s="13"/>
      <c r="T210" s="4">
        <v>15000000</v>
      </c>
      <c r="U210" s="5"/>
      <c r="V210" s="4">
        <f t="shared" si="14"/>
        <v>0</v>
      </c>
      <c r="W210" s="4">
        <v>1300000</v>
      </c>
      <c r="X210" s="4"/>
      <c r="Y210" s="37">
        <f t="shared" si="15"/>
        <v>0</v>
      </c>
      <c r="Z210" s="4"/>
      <c r="AA210" s="5"/>
      <c r="AB210" s="4">
        <v>0</v>
      </c>
      <c r="AC210" s="5"/>
      <c r="AD210" s="48"/>
      <c r="AE210" s="5"/>
    </row>
    <row r="211" spans="1:31" s="2" customFormat="1" x14ac:dyDescent="0.2">
      <c r="A211" s="10" t="s">
        <v>223</v>
      </c>
      <c r="B211" s="10"/>
      <c r="C211" s="3"/>
      <c r="D211" s="1" t="s">
        <v>213</v>
      </c>
      <c r="E211" s="13"/>
      <c r="F211" s="1"/>
      <c r="G211" s="3" t="s">
        <v>119</v>
      </c>
      <c r="H211" s="50">
        <v>0</v>
      </c>
      <c r="I211" s="2" t="s">
        <v>49</v>
      </c>
      <c r="J211" s="3"/>
      <c r="K211" s="9"/>
      <c r="L211" s="3">
        <v>23542485.260000002</v>
      </c>
      <c r="M211" s="13"/>
      <c r="N211" s="3"/>
      <c r="O211" s="9"/>
      <c r="P211" s="3">
        <v>23542485.260000002</v>
      </c>
      <c r="Q211" s="13"/>
      <c r="R211" s="4"/>
      <c r="S211" s="13"/>
      <c r="T211" s="4">
        <v>23542485.260000002</v>
      </c>
      <c r="U211" s="5"/>
      <c r="V211" s="4">
        <f t="shared" si="14"/>
        <v>0</v>
      </c>
      <c r="W211" s="4">
        <v>0</v>
      </c>
      <c r="X211" s="4"/>
      <c r="Y211" s="37">
        <f t="shared" si="15"/>
        <v>0</v>
      </c>
      <c r="Z211" s="4"/>
      <c r="AA211" s="5"/>
      <c r="AB211" s="4">
        <v>0</v>
      </c>
      <c r="AC211" s="4"/>
      <c r="AD211" s="4">
        <v>0</v>
      </c>
      <c r="AE211" s="4">
        <f>+AB211/1000000</f>
        <v>0</v>
      </c>
    </row>
    <row r="212" spans="1:31" s="2" customFormat="1" x14ac:dyDescent="0.2">
      <c r="A212" s="10" t="s">
        <v>224</v>
      </c>
      <c r="B212" s="10"/>
      <c r="C212" s="3"/>
      <c r="D212" s="1" t="s">
        <v>213</v>
      </c>
      <c r="E212" s="13"/>
      <c r="F212" s="1"/>
      <c r="G212" s="3" t="s">
        <v>119</v>
      </c>
      <c r="H212" s="50">
        <v>0</v>
      </c>
      <c r="I212" s="2" t="s">
        <v>49</v>
      </c>
      <c r="J212" s="3"/>
      <c r="K212" s="9"/>
      <c r="L212" s="3">
        <v>20000000</v>
      </c>
      <c r="M212" s="13"/>
      <c r="N212" s="3"/>
      <c r="O212" s="9"/>
      <c r="P212" s="3">
        <v>20000000</v>
      </c>
      <c r="Q212" s="13"/>
      <c r="R212" s="4"/>
      <c r="S212" s="13"/>
      <c r="T212" s="4">
        <v>20000000</v>
      </c>
      <c r="U212" s="5"/>
      <c r="V212" s="4">
        <f t="shared" si="14"/>
        <v>0</v>
      </c>
      <c r="W212" s="4">
        <v>0</v>
      </c>
      <c r="X212" s="4"/>
      <c r="Y212" s="37">
        <f t="shared" si="15"/>
        <v>0</v>
      </c>
      <c r="Z212" s="4"/>
      <c r="AA212" s="5"/>
      <c r="AB212" s="4">
        <v>0</v>
      </c>
      <c r="AC212" s="4"/>
      <c r="AD212" s="4">
        <v>0</v>
      </c>
      <c r="AE212" s="4">
        <f>+AB212/1000000</f>
        <v>0</v>
      </c>
    </row>
    <row r="213" spans="1:31" s="2" customFormat="1" x14ac:dyDescent="0.2">
      <c r="A213" s="2" t="s">
        <v>221</v>
      </c>
      <c r="C213" s="3"/>
      <c r="D213" s="1" t="s">
        <v>213</v>
      </c>
      <c r="E213" s="13"/>
      <c r="F213" s="1"/>
      <c r="G213" s="3" t="s">
        <v>119</v>
      </c>
      <c r="H213" s="50">
        <v>0</v>
      </c>
      <c r="I213" s="2" t="s">
        <v>49</v>
      </c>
      <c r="J213" s="3"/>
      <c r="K213" s="9"/>
      <c r="L213" s="3">
        <v>28149.759999999998</v>
      </c>
      <c r="M213" s="13"/>
      <c r="N213" s="3"/>
      <c r="O213" s="9"/>
      <c r="P213" s="3">
        <v>28149.759999999998</v>
      </c>
      <c r="Q213" s="13"/>
      <c r="R213" s="4"/>
      <c r="S213" s="13"/>
      <c r="T213" s="4">
        <v>28149.759999999998</v>
      </c>
      <c r="U213" s="5"/>
      <c r="V213" s="4">
        <f t="shared" si="14"/>
        <v>0</v>
      </c>
      <c r="W213" s="4">
        <v>0</v>
      </c>
      <c r="X213" s="4"/>
      <c r="Y213" s="37">
        <f t="shared" si="15"/>
        <v>0</v>
      </c>
      <c r="Z213" s="4"/>
      <c r="AA213" s="5"/>
      <c r="AB213" s="4">
        <v>0</v>
      </c>
      <c r="AC213" s="4"/>
      <c r="AD213" s="4">
        <v>0</v>
      </c>
      <c r="AE213" s="4">
        <f>+AB213/1000000</f>
        <v>0</v>
      </c>
    </row>
    <row r="214" spans="1:31" s="2" customFormat="1" x14ac:dyDescent="0.2">
      <c r="A214" s="2" t="s">
        <v>222</v>
      </c>
      <c r="C214" s="3"/>
      <c r="D214" s="1" t="s">
        <v>213</v>
      </c>
      <c r="E214" s="13"/>
      <c r="F214" s="1"/>
      <c r="G214" s="3" t="s">
        <v>119</v>
      </c>
      <c r="H214" s="50">
        <v>0</v>
      </c>
      <c r="I214" s="2" t="s">
        <v>49</v>
      </c>
      <c r="J214" s="3"/>
      <c r="K214" s="9"/>
      <c r="L214" s="3">
        <v>0</v>
      </c>
      <c r="M214" s="13"/>
      <c r="N214" s="3"/>
      <c r="O214" s="9"/>
      <c r="P214" s="3">
        <v>0</v>
      </c>
      <c r="Q214" s="13"/>
      <c r="R214" s="4"/>
      <c r="S214" s="13"/>
      <c r="T214" s="4">
        <v>0</v>
      </c>
      <c r="U214" s="5"/>
      <c r="V214" s="4">
        <f t="shared" si="14"/>
        <v>0</v>
      </c>
      <c r="W214" s="4">
        <v>0</v>
      </c>
      <c r="X214" s="4"/>
      <c r="Y214" s="37">
        <f t="shared" si="15"/>
        <v>0</v>
      </c>
      <c r="Z214" s="4"/>
      <c r="AA214" s="5"/>
      <c r="AB214" s="4">
        <v>0</v>
      </c>
      <c r="AC214" s="4"/>
      <c r="AD214" s="4">
        <v>0</v>
      </c>
      <c r="AE214" s="4">
        <f>+AB214/1000000</f>
        <v>0</v>
      </c>
    </row>
    <row r="217" spans="1:31" x14ac:dyDescent="0.2">
      <c r="A217" s="11" t="s">
        <v>117</v>
      </c>
    </row>
    <row r="218" spans="1:31" x14ac:dyDescent="0.2">
      <c r="A218" s="10" t="s">
        <v>226</v>
      </c>
      <c r="B218" s="10" t="s">
        <v>231</v>
      </c>
      <c r="Q218" s="5"/>
    </row>
    <row r="219" spans="1:31" x14ac:dyDescent="0.2">
      <c r="Q219" s="5"/>
    </row>
    <row r="220" spans="1:31" x14ac:dyDescent="0.2">
      <c r="B220" s="9" t="str">
        <f ca="1">CELL("filename",B219)</f>
        <v>O:\NAES\CASHFLOW\2001\Bal Sheet\Apr2001\[April_Assets.xls]Alpha</v>
      </c>
      <c r="Q220" s="5"/>
    </row>
    <row r="221" spans="1:31" x14ac:dyDescent="0.2">
      <c r="B221" s="52">
        <f ca="1">NOW()</f>
        <v>37041.560607291663</v>
      </c>
    </row>
    <row r="225" spans="10:16" x14ac:dyDescent="0.2">
      <c r="J225" s="7" t="e">
        <f>+#REF!+J31+#REF!+#REF!+J116+#REF!+#REF!+#REF!+#REF!+#REF!</f>
        <v>#REF!</v>
      </c>
      <c r="L225" s="7" t="s">
        <v>268</v>
      </c>
    </row>
    <row r="226" spans="10:16" x14ac:dyDescent="0.2">
      <c r="J226" s="7">
        <v>-22000000</v>
      </c>
      <c r="K226" s="37"/>
      <c r="L226" s="7" t="s">
        <v>271</v>
      </c>
    </row>
    <row r="227" spans="10:16" x14ac:dyDescent="0.2">
      <c r="J227" s="7">
        <v>-1500032</v>
      </c>
      <c r="K227" s="37"/>
      <c r="L227" s="7" t="s">
        <v>269</v>
      </c>
    </row>
    <row r="228" spans="10:16" x14ac:dyDescent="0.2">
      <c r="J228" s="62"/>
      <c r="K228" s="37"/>
      <c r="L228" s="62"/>
      <c r="N228" s="62"/>
      <c r="P228" s="62"/>
    </row>
    <row r="229" spans="10:16" x14ac:dyDescent="0.2">
      <c r="J229" s="20" t="e">
        <f>SUM(J225:J228)</f>
        <v>#REF!</v>
      </c>
      <c r="L229" s="20"/>
      <c r="N229" s="20"/>
      <c r="P229" s="20"/>
    </row>
    <row r="230" spans="10:16" x14ac:dyDescent="0.2">
      <c r="J230" s="62">
        <v>838818805</v>
      </c>
      <c r="L230" s="62" t="s">
        <v>267</v>
      </c>
      <c r="N230" s="62"/>
      <c r="P230" s="62"/>
    </row>
    <row r="231" spans="10:16" x14ac:dyDescent="0.2">
      <c r="J231" s="7" t="e">
        <f>+J229-J230</f>
        <v>#REF!</v>
      </c>
      <c r="L231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60" fitToHeight="0" orientation="landscape" r:id="rId1"/>
  <headerFooter alignWithMargins="0">
    <oddFooter>&amp;R&amp;P</oddFooter>
  </headerFooter>
  <rowBreaks count="4" manualBreakCount="4">
    <brk id="55" max="16" man="1"/>
    <brk id="100" max="16" man="1"/>
    <brk id="155" max="16" man="1"/>
    <brk id="188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48"/>
  <sheetViews>
    <sheetView zoomScale="75" zoomScaleNormal="7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RowHeight="12.75" x14ac:dyDescent="0.2"/>
  <cols>
    <col min="1" max="1" width="2.85546875" style="8" customWidth="1"/>
    <col min="2" max="2" width="52.5703125" style="9" customWidth="1"/>
    <col min="3" max="3" width="27.570312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40625" style="13" bestFit="1" customWidth="1"/>
    <col min="8" max="8" width="6.28515625" style="13" customWidth="1"/>
    <col min="9" max="9" width="22.28515625" style="13" bestFit="1" customWidth="1"/>
    <col min="10" max="10" width="22" style="7" customWidth="1"/>
    <col min="11" max="11" width="2" style="7" customWidth="1"/>
    <col min="12" max="12" width="23.140625" style="7" customWidth="1"/>
    <col min="13" max="13" width="2" style="5" customWidth="1"/>
    <col min="14" max="14" width="21.42578125" style="7" customWidth="1"/>
    <col min="15" max="15" width="2.28515625" style="7" customWidth="1"/>
    <col min="16" max="16" width="21.42578125" style="7" customWidth="1"/>
    <col min="17" max="17" width="8.140625" style="13" customWidth="1"/>
    <col min="18" max="18" width="19.28515625" style="13" customWidth="1"/>
    <col min="19" max="19" width="2.7109375" style="13" customWidth="1"/>
    <col min="20" max="20" width="17.7109375" style="13" customWidth="1"/>
    <col min="21" max="21" width="9.140625" style="13"/>
    <col min="22" max="22" width="9.28515625" style="13" bestFit="1" customWidth="1"/>
    <col min="23" max="23" width="13.7109375" style="13" bestFit="1" customWidth="1"/>
    <col min="24" max="16384" width="9.140625" style="13"/>
  </cols>
  <sheetData>
    <row r="1" spans="1:20" x14ac:dyDescent="0.2">
      <c r="A1" s="84" t="s">
        <v>307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">
      <c r="B4" s="20"/>
    </row>
    <row r="5" spans="1:20" x14ac:dyDescent="0.2">
      <c r="J5" s="55"/>
      <c r="K5" s="55"/>
      <c r="L5" s="55"/>
      <c r="M5" s="27"/>
      <c r="N5" s="55"/>
      <c r="O5" s="55"/>
      <c r="P5" s="55"/>
    </row>
    <row r="6" spans="1:20" x14ac:dyDescent="0.2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x14ac:dyDescent="0.2">
      <c r="A11" s="11" t="s">
        <v>308</v>
      </c>
      <c r="B11" s="17"/>
      <c r="C11" s="17"/>
      <c r="D11" s="18"/>
      <c r="E11" s="18"/>
      <c r="F11" s="17"/>
      <c r="G11" s="17"/>
      <c r="H11" s="17"/>
      <c r="I11" s="18"/>
      <c r="J11" s="60"/>
      <c r="K11" s="60"/>
      <c r="L11" s="60"/>
      <c r="M11" s="28"/>
      <c r="N11" s="60"/>
      <c r="O11" s="60"/>
      <c r="P11" s="60"/>
    </row>
    <row r="12" spans="1:20" s="9" customFormat="1" x14ac:dyDescent="0.2">
      <c r="A12" s="32" t="s">
        <v>168</v>
      </c>
      <c r="B12" s="32"/>
      <c r="C12" s="32" t="s">
        <v>148</v>
      </c>
      <c r="D12" s="27">
        <v>0</v>
      </c>
      <c r="E12" s="32" t="s">
        <v>0</v>
      </c>
      <c r="F12" s="32" t="s">
        <v>48</v>
      </c>
      <c r="G12" s="32" t="s">
        <v>119</v>
      </c>
      <c r="H12" s="45">
        <v>1</v>
      </c>
      <c r="I12" s="32" t="s">
        <v>49</v>
      </c>
      <c r="J12" s="7">
        <v>218939</v>
      </c>
      <c r="K12" s="20"/>
      <c r="L12" s="7">
        <v>0</v>
      </c>
      <c r="M12" s="20"/>
      <c r="N12" s="7">
        <v>218939</v>
      </c>
      <c r="O12" s="20"/>
      <c r="P12" s="7">
        <v>0</v>
      </c>
      <c r="Q12" s="13"/>
      <c r="R12" s="20">
        <f>N12-J12</f>
        <v>0</v>
      </c>
      <c r="S12" s="13"/>
      <c r="T12" s="20">
        <f>P12-L12</f>
        <v>0</v>
      </c>
    </row>
    <row r="13" spans="1:20" s="9" customFormat="1" x14ac:dyDescent="0.2">
      <c r="A13" s="32" t="s">
        <v>165</v>
      </c>
      <c r="B13" s="32"/>
      <c r="C13" s="32" t="s">
        <v>148</v>
      </c>
      <c r="D13" s="27">
        <v>0</v>
      </c>
      <c r="E13" s="32" t="s">
        <v>0</v>
      </c>
      <c r="F13" s="32" t="s">
        <v>48</v>
      </c>
      <c r="G13" s="32" t="s">
        <v>119</v>
      </c>
      <c r="H13" s="45">
        <v>1</v>
      </c>
      <c r="I13" s="32" t="s">
        <v>49</v>
      </c>
      <c r="J13" s="62">
        <f>28041301-5883632.5</f>
        <v>22157668.5</v>
      </c>
      <c r="K13" s="7"/>
      <c r="L13" s="62">
        <v>0</v>
      </c>
      <c r="M13" s="5"/>
      <c r="N13" s="62">
        <v>28041301</v>
      </c>
      <c r="O13" s="7"/>
      <c r="P13" s="62">
        <v>0</v>
      </c>
      <c r="Q13" s="13"/>
      <c r="R13" s="66">
        <f>N13-J13</f>
        <v>5883632.5</v>
      </c>
      <c r="S13" s="13"/>
      <c r="T13" s="66">
        <f>P13-L13</f>
        <v>0</v>
      </c>
    </row>
    <row r="14" spans="1:20" s="9" customFormat="1" x14ac:dyDescent="0.2">
      <c r="A14" s="32"/>
      <c r="B14" s="32"/>
      <c r="C14" s="32"/>
      <c r="D14" s="27"/>
      <c r="E14" s="32"/>
      <c r="F14" s="32"/>
      <c r="G14" s="32"/>
      <c r="H14" s="45"/>
      <c r="I14" s="32"/>
      <c r="J14" s="7">
        <f>SUM(J12:J13)</f>
        <v>22376607.5</v>
      </c>
      <c r="K14" s="7"/>
      <c r="L14" s="7">
        <f>SUM(L12:L13)</f>
        <v>0</v>
      </c>
      <c r="M14" s="5"/>
      <c r="N14" s="7">
        <f>SUM(N12:N13)</f>
        <v>28260240</v>
      </c>
      <c r="O14" s="7"/>
      <c r="P14" s="7">
        <f>SUM(P12:P13)</f>
        <v>0</v>
      </c>
      <c r="Q14" s="13"/>
      <c r="R14" s="7">
        <f>SUM(R12:R13)</f>
        <v>5883632.5</v>
      </c>
      <c r="S14" s="13"/>
      <c r="T14" s="7">
        <f>SUM(T12:T13)</f>
        <v>0</v>
      </c>
    </row>
    <row r="15" spans="1:20" s="9" customFormat="1" x14ac:dyDescent="0.2">
      <c r="A15" s="11" t="s">
        <v>309</v>
      </c>
      <c r="B15" s="32"/>
      <c r="C15" s="32"/>
      <c r="D15" s="27"/>
      <c r="E15" s="32"/>
      <c r="F15" s="32"/>
      <c r="G15" s="32"/>
      <c r="H15" s="45"/>
      <c r="I15" s="32"/>
      <c r="J15" s="7"/>
      <c r="K15" s="7"/>
      <c r="L15" s="7"/>
      <c r="M15" s="5"/>
      <c r="N15" s="7"/>
      <c r="O15" s="7"/>
      <c r="P15" s="7"/>
      <c r="Q15" s="13"/>
      <c r="R15" s="20"/>
      <c r="S15" s="13"/>
      <c r="T15" s="20"/>
    </row>
    <row r="16" spans="1:20" x14ac:dyDescent="0.2">
      <c r="A16" s="30" t="s">
        <v>160</v>
      </c>
      <c r="C16" s="30" t="s">
        <v>146</v>
      </c>
      <c r="D16" s="19">
        <v>0</v>
      </c>
      <c r="E16" s="30" t="s">
        <v>0</v>
      </c>
      <c r="F16" s="30" t="s">
        <v>73</v>
      </c>
      <c r="G16" s="30" t="s">
        <v>74</v>
      </c>
      <c r="H16" s="45">
        <v>1</v>
      </c>
      <c r="I16" s="30" t="s">
        <v>121</v>
      </c>
      <c r="J16" s="36">
        <v>5404891</v>
      </c>
      <c r="L16" s="36">
        <v>0</v>
      </c>
      <c r="N16" s="36">
        <v>5268766</v>
      </c>
      <c r="P16" s="36">
        <v>0</v>
      </c>
      <c r="Q16" s="9"/>
      <c r="R16" s="20">
        <f>N16-J16</f>
        <v>-136125</v>
      </c>
      <c r="S16" s="9"/>
      <c r="T16" s="20">
        <f>P16-L16</f>
        <v>0</v>
      </c>
    </row>
    <row r="17" spans="1:20" x14ac:dyDescent="0.2">
      <c r="A17" s="30"/>
      <c r="C17" s="30"/>
      <c r="D17" s="19"/>
      <c r="E17" s="30"/>
      <c r="F17" s="30"/>
      <c r="G17" s="30"/>
      <c r="H17" s="45"/>
      <c r="I17" s="30"/>
      <c r="J17" s="36"/>
      <c r="L17" s="36"/>
      <c r="N17" s="36"/>
      <c r="P17" s="36"/>
      <c r="Q17" s="9"/>
      <c r="R17" s="20"/>
      <c r="S17" s="9"/>
      <c r="T17" s="20"/>
    </row>
    <row r="18" spans="1:20" x14ac:dyDescent="0.2">
      <c r="A18" s="11" t="s">
        <v>99</v>
      </c>
      <c r="C18" s="30"/>
      <c r="D18" s="19"/>
      <c r="E18" s="30"/>
      <c r="F18" s="30"/>
      <c r="G18" s="30"/>
      <c r="H18" s="45"/>
      <c r="I18" s="30"/>
      <c r="J18" s="36"/>
      <c r="L18" s="36"/>
      <c r="N18" s="36"/>
      <c r="P18" s="36"/>
      <c r="Q18" s="9"/>
      <c r="R18" s="20"/>
      <c r="S18" s="9"/>
      <c r="T18" s="20"/>
    </row>
    <row r="19" spans="1:20" x14ac:dyDescent="0.2">
      <c r="A19" s="5" t="s">
        <v>136</v>
      </c>
      <c r="B19" s="5"/>
      <c r="C19" s="5" t="s">
        <v>144</v>
      </c>
      <c r="D19" s="27" t="s">
        <v>99</v>
      </c>
      <c r="E19" s="5" t="s">
        <v>0</v>
      </c>
      <c r="F19" s="5" t="s">
        <v>170</v>
      </c>
      <c r="G19" s="5" t="s">
        <v>52</v>
      </c>
      <c r="H19" s="45">
        <v>1</v>
      </c>
      <c r="I19" s="5" t="s">
        <v>90</v>
      </c>
      <c r="J19" s="7">
        <v>0</v>
      </c>
      <c r="K19" s="23"/>
      <c r="L19" s="7">
        <v>8875341</v>
      </c>
      <c r="M19" s="19"/>
      <c r="N19" s="7">
        <v>0</v>
      </c>
      <c r="O19" s="23"/>
      <c r="P19" s="7">
        <v>14158243</v>
      </c>
      <c r="Q19" s="9"/>
      <c r="R19" s="20">
        <f t="shared" ref="R19:R24" si="0">N19-J19</f>
        <v>0</v>
      </c>
      <c r="S19" s="9"/>
      <c r="T19" s="20">
        <f t="shared" ref="T19:T24" si="1">P19-L19</f>
        <v>5282902</v>
      </c>
    </row>
    <row r="20" spans="1:20" s="9" customFormat="1" ht="12" customHeight="1" x14ac:dyDescent="0.2">
      <c r="A20" s="5" t="s">
        <v>138</v>
      </c>
      <c r="B20" s="5"/>
      <c r="C20" s="5" t="s">
        <v>144</v>
      </c>
      <c r="D20" s="27" t="s">
        <v>99</v>
      </c>
      <c r="E20" s="5" t="s">
        <v>0</v>
      </c>
      <c r="F20" s="5" t="s">
        <v>170</v>
      </c>
      <c r="G20" s="5" t="s">
        <v>52</v>
      </c>
      <c r="H20" s="45">
        <v>1</v>
      </c>
      <c r="I20" s="5" t="s">
        <v>90</v>
      </c>
      <c r="J20" s="7">
        <v>0</v>
      </c>
      <c r="K20" s="36"/>
      <c r="L20" s="7">
        <f>4879440+660960</f>
        <v>5540400</v>
      </c>
      <c r="M20" s="21"/>
      <c r="N20" s="7">
        <v>0</v>
      </c>
      <c r="O20" s="36"/>
      <c r="P20" s="7">
        <v>4879440</v>
      </c>
      <c r="R20" s="20">
        <f t="shared" si="0"/>
        <v>0</v>
      </c>
      <c r="T20" s="20">
        <f t="shared" si="1"/>
        <v>-660960</v>
      </c>
    </row>
    <row r="21" spans="1:20" s="9" customFormat="1" x14ac:dyDescent="0.2">
      <c r="A21" s="32" t="s">
        <v>135</v>
      </c>
      <c r="B21" s="32"/>
      <c r="C21" s="32" t="s">
        <v>144</v>
      </c>
      <c r="D21" s="27" t="s">
        <v>99</v>
      </c>
      <c r="E21" s="32" t="s">
        <v>0</v>
      </c>
      <c r="F21" s="32" t="s">
        <v>48</v>
      </c>
      <c r="G21" s="32" t="s">
        <v>119</v>
      </c>
      <c r="H21" s="45">
        <v>1</v>
      </c>
      <c r="I21" s="32" t="s">
        <v>49</v>
      </c>
      <c r="J21" s="7">
        <v>0</v>
      </c>
      <c r="K21" s="7"/>
      <c r="L21" s="7">
        <v>15675623</v>
      </c>
      <c r="M21" s="5"/>
      <c r="N21" s="7">
        <v>0</v>
      </c>
      <c r="O21" s="7"/>
      <c r="P21" s="7">
        <v>15675623</v>
      </c>
      <c r="Q21" s="13"/>
      <c r="R21" s="20">
        <f t="shared" si="0"/>
        <v>0</v>
      </c>
      <c r="S21" s="13"/>
      <c r="T21" s="20">
        <f t="shared" si="1"/>
        <v>0</v>
      </c>
    </row>
    <row r="22" spans="1:20" x14ac:dyDescent="0.2">
      <c r="A22" s="5" t="s">
        <v>137</v>
      </c>
      <c r="B22" s="5"/>
      <c r="C22" s="5" t="s">
        <v>144</v>
      </c>
      <c r="D22" s="27" t="s">
        <v>99</v>
      </c>
      <c r="E22" s="5" t="s">
        <v>0</v>
      </c>
      <c r="F22" s="32" t="s">
        <v>293</v>
      </c>
      <c r="G22" s="5" t="s">
        <v>57</v>
      </c>
      <c r="H22" s="45">
        <v>1</v>
      </c>
      <c r="I22" s="5" t="s">
        <v>58</v>
      </c>
      <c r="J22" s="7">
        <v>0</v>
      </c>
      <c r="L22" s="7">
        <v>8597250</v>
      </c>
      <c r="M22" s="7"/>
      <c r="N22" s="7">
        <v>0</v>
      </c>
      <c r="P22" s="7">
        <v>8597250</v>
      </c>
      <c r="R22" s="20">
        <f t="shared" si="0"/>
        <v>0</v>
      </c>
      <c r="T22" s="20">
        <f t="shared" si="1"/>
        <v>0</v>
      </c>
    </row>
    <row r="23" spans="1:20" s="9" customFormat="1" x14ac:dyDescent="0.2">
      <c r="A23" s="5" t="s">
        <v>139</v>
      </c>
      <c r="B23" s="5"/>
      <c r="C23" s="5" t="s">
        <v>144</v>
      </c>
      <c r="D23" s="27" t="s">
        <v>99</v>
      </c>
      <c r="E23" s="5" t="s">
        <v>0</v>
      </c>
      <c r="F23" s="32" t="s">
        <v>293</v>
      </c>
      <c r="G23" s="5" t="s">
        <v>57</v>
      </c>
      <c r="H23" s="45">
        <v>1</v>
      </c>
      <c r="I23" s="5" t="s">
        <v>58</v>
      </c>
      <c r="J23" s="7">
        <v>0</v>
      </c>
      <c r="K23" s="7"/>
      <c r="L23" s="7">
        <v>3800500</v>
      </c>
      <c r="M23" s="7"/>
      <c r="N23" s="7">
        <v>0</v>
      </c>
      <c r="O23" s="7"/>
      <c r="P23" s="7">
        <v>3800500</v>
      </c>
      <c r="Q23" s="13"/>
      <c r="R23" s="20">
        <f t="shared" si="0"/>
        <v>0</v>
      </c>
      <c r="S23" s="13"/>
      <c r="T23" s="20">
        <f t="shared" si="1"/>
        <v>0</v>
      </c>
    </row>
    <row r="24" spans="1:20" s="9" customFormat="1" x14ac:dyDescent="0.2">
      <c r="A24" s="34" t="s">
        <v>134</v>
      </c>
      <c r="B24" s="8"/>
      <c r="C24" s="34" t="s">
        <v>144</v>
      </c>
      <c r="D24" s="23" t="s">
        <v>99</v>
      </c>
      <c r="E24" s="34" t="s">
        <v>0</v>
      </c>
      <c r="F24" s="34" t="s">
        <v>67</v>
      </c>
      <c r="G24" s="34" t="s">
        <v>119</v>
      </c>
      <c r="H24" s="46">
        <v>1</v>
      </c>
      <c r="I24" s="34" t="s">
        <v>49</v>
      </c>
      <c r="J24" s="62">
        <v>0</v>
      </c>
      <c r="K24" s="7"/>
      <c r="L24" s="62">
        <v>19171606</v>
      </c>
      <c r="M24" s="5"/>
      <c r="N24" s="62">
        <v>0</v>
      </c>
      <c r="O24" s="7"/>
      <c r="P24" s="62">
        <v>18750000</v>
      </c>
      <c r="Q24" s="13"/>
      <c r="R24" s="62">
        <f t="shared" si="0"/>
        <v>0</v>
      </c>
      <c r="S24" s="7"/>
      <c r="T24" s="62">
        <f t="shared" si="1"/>
        <v>-421606</v>
      </c>
    </row>
    <row r="25" spans="1:20" s="9" customFormat="1" x14ac:dyDescent="0.2">
      <c r="A25" s="34"/>
      <c r="B25" s="8"/>
      <c r="C25" s="34"/>
      <c r="D25" s="23"/>
      <c r="E25" s="34"/>
      <c r="F25" s="34"/>
      <c r="G25" s="34"/>
      <c r="H25" s="46"/>
      <c r="I25" s="34"/>
      <c r="J25" s="7">
        <f>SUM(J19:J24)</f>
        <v>0</v>
      </c>
      <c r="K25" s="7"/>
      <c r="L25" s="7">
        <f>SUM(L19:L24)</f>
        <v>61660720</v>
      </c>
      <c r="M25" s="5"/>
      <c r="N25" s="7">
        <f>SUM(N19:N24)</f>
        <v>0</v>
      </c>
      <c r="O25" s="7"/>
      <c r="P25" s="7">
        <f>SUM(P19:P24)</f>
        <v>65861056</v>
      </c>
      <c r="Q25" s="13"/>
      <c r="R25" s="7">
        <f>SUM(R19:R24)</f>
        <v>0</v>
      </c>
      <c r="S25" s="7"/>
      <c r="T25" s="7">
        <f>SUM(T19:T24)</f>
        <v>4200336</v>
      </c>
    </row>
    <row r="26" spans="1:20" s="9" customFormat="1" x14ac:dyDescent="0.2">
      <c r="A26" s="11" t="s">
        <v>310</v>
      </c>
      <c r="B26" s="8"/>
      <c r="C26" s="34"/>
      <c r="D26" s="23"/>
      <c r="E26" s="34"/>
      <c r="F26" s="34"/>
      <c r="G26" s="34"/>
      <c r="H26" s="46"/>
      <c r="I26" s="34"/>
      <c r="J26" s="7"/>
      <c r="K26" s="7"/>
      <c r="L26" s="7"/>
      <c r="M26" s="5"/>
      <c r="N26" s="7"/>
      <c r="O26" s="7"/>
      <c r="P26" s="7"/>
      <c r="Q26" s="13"/>
      <c r="R26" s="7"/>
      <c r="S26" s="7"/>
      <c r="T26" s="7"/>
    </row>
    <row r="27" spans="1:20" x14ac:dyDescent="0.2">
      <c r="A27" s="32" t="s">
        <v>166</v>
      </c>
      <c r="B27" s="32"/>
      <c r="C27" s="32" t="s">
        <v>182</v>
      </c>
      <c r="D27" s="27" t="s">
        <v>95</v>
      </c>
      <c r="E27" s="32" t="s">
        <v>0</v>
      </c>
      <c r="F27" s="32" t="s">
        <v>170</v>
      </c>
      <c r="G27" s="32" t="s">
        <v>119</v>
      </c>
      <c r="H27" s="45">
        <v>0.5</v>
      </c>
      <c r="I27" s="32" t="s">
        <v>49</v>
      </c>
      <c r="J27" s="7">
        <v>0</v>
      </c>
      <c r="K27" s="23"/>
      <c r="L27" s="7">
        <v>7121810</v>
      </c>
      <c r="M27" s="23"/>
      <c r="N27" s="7">
        <v>0</v>
      </c>
      <c r="O27" s="23"/>
      <c r="P27" s="7">
        <v>7121810</v>
      </c>
      <c r="R27" s="20">
        <f>N27-J27</f>
        <v>0</v>
      </c>
      <c r="T27" s="20">
        <f>P27-L27</f>
        <v>0</v>
      </c>
    </row>
    <row r="28" spans="1:20" x14ac:dyDescent="0.2">
      <c r="A28" s="32" t="s">
        <v>167</v>
      </c>
      <c r="B28" s="32"/>
      <c r="C28" s="32" t="s">
        <v>182</v>
      </c>
      <c r="D28" s="27" t="s">
        <v>95</v>
      </c>
      <c r="E28" s="32" t="s">
        <v>0</v>
      </c>
      <c r="F28" s="32" t="s">
        <v>170</v>
      </c>
      <c r="G28" s="32" t="s">
        <v>119</v>
      </c>
      <c r="H28" s="45">
        <v>0.5</v>
      </c>
      <c r="I28" s="32" t="s">
        <v>49</v>
      </c>
      <c r="J28" s="62">
        <v>0</v>
      </c>
      <c r="K28" s="23"/>
      <c r="L28" s="62">
        <v>313836</v>
      </c>
      <c r="M28" s="23"/>
      <c r="N28" s="62">
        <v>0</v>
      </c>
      <c r="O28" s="23"/>
      <c r="P28" s="62">
        <v>314428</v>
      </c>
      <c r="R28" s="66">
        <f>N28-J28</f>
        <v>0</v>
      </c>
      <c r="T28" s="66">
        <f>P28-L28</f>
        <v>592</v>
      </c>
    </row>
    <row r="29" spans="1:20" x14ac:dyDescent="0.2">
      <c r="A29" s="32"/>
      <c r="B29" s="32"/>
      <c r="C29" s="32"/>
      <c r="D29" s="27"/>
      <c r="E29" s="32"/>
      <c r="F29" s="32"/>
      <c r="G29" s="32"/>
      <c r="H29" s="45"/>
      <c r="I29" s="32"/>
      <c r="J29" s="7">
        <f>SUM(J27:J28)</f>
        <v>0</v>
      </c>
      <c r="K29" s="23"/>
      <c r="L29" s="7">
        <f>SUM(L27:L28)</f>
        <v>7435646</v>
      </c>
      <c r="M29" s="23"/>
      <c r="N29" s="7">
        <f>SUM(N27:N28)</f>
        <v>0</v>
      </c>
      <c r="O29" s="23"/>
      <c r="P29" s="7">
        <f>SUM(P27:P28)</f>
        <v>7436238</v>
      </c>
      <c r="R29" s="7">
        <f>SUM(R27:R28)</f>
        <v>0</v>
      </c>
      <c r="T29" s="7">
        <f>SUM(T27:T28)</f>
        <v>592</v>
      </c>
    </row>
    <row r="30" spans="1:20" x14ac:dyDescent="0.2">
      <c r="A30" s="11" t="s">
        <v>86</v>
      </c>
      <c r="B30" s="32"/>
      <c r="C30" s="32"/>
      <c r="D30" s="27"/>
      <c r="E30" s="32"/>
      <c r="F30" s="32"/>
      <c r="G30" s="32"/>
      <c r="H30" s="45"/>
      <c r="I30" s="32"/>
      <c r="K30" s="23"/>
      <c r="M30" s="23"/>
      <c r="O30" s="23"/>
      <c r="R30" s="20"/>
      <c r="T30" s="20"/>
    </row>
    <row r="31" spans="1:20" x14ac:dyDescent="0.2">
      <c r="A31" s="32" t="s">
        <v>162</v>
      </c>
      <c r="B31" s="32"/>
      <c r="C31" s="32" t="s">
        <v>145</v>
      </c>
      <c r="D31" s="27" t="s">
        <v>86</v>
      </c>
      <c r="E31" s="32" t="s">
        <v>0</v>
      </c>
      <c r="F31" s="32" t="s">
        <v>60</v>
      </c>
      <c r="G31" s="32" t="s">
        <v>119</v>
      </c>
      <c r="H31" s="45">
        <v>1</v>
      </c>
      <c r="I31" s="32" t="s">
        <v>49</v>
      </c>
      <c r="J31" s="7">
        <v>236362</v>
      </c>
      <c r="L31" s="7">
        <v>0</v>
      </c>
      <c r="N31" s="7">
        <v>236362</v>
      </c>
      <c r="P31" s="7">
        <v>0</v>
      </c>
      <c r="R31" s="20">
        <f>N31-J31</f>
        <v>0</v>
      </c>
      <c r="T31" s="20">
        <f>P31-L31</f>
        <v>0</v>
      </c>
    </row>
    <row r="32" spans="1:20" x14ac:dyDescent="0.2">
      <c r="A32" s="32" t="s">
        <v>161</v>
      </c>
      <c r="C32" s="32" t="s">
        <v>148</v>
      </c>
      <c r="D32" s="27" t="s">
        <v>86</v>
      </c>
      <c r="E32" s="32" t="s">
        <v>0</v>
      </c>
      <c r="F32" s="32" t="s">
        <v>293</v>
      </c>
      <c r="G32" s="32" t="s">
        <v>57</v>
      </c>
      <c r="H32" s="45">
        <v>1</v>
      </c>
      <c r="I32" s="32" t="s">
        <v>58</v>
      </c>
      <c r="J32" s="7">
        <v>4175301.08</v>
      </c>
      <c r="L32" s="7">
        <v>0</v>
      </c>
      <c r="N32" s="7">
        <v>4200979</v>
      </c>
      <c r="P32" s="7">
        <v>0</v>
      </c>
      <c r="R32" s="20">
        <f>N32-J32</f>
        <v>25677.919999999925</v>
      </c>
      <c r="S32" s="9"/>
      <c r="T32" s="20">
        <f>P32-L32</f>
        <v>0</v>
      </c>
    </row>
    <row r="33" spans="1:20" s="9" customFormat="1" x14ac:dyDescent="0.2">
      <c r="A33" s="5" t="s">
        <v>163</v>
      </c>
      <c r="C33" s="5" t="s">
        <v>148</v>
      </c>
      <c r="D33" s="27" t="s">
        <v>86</v>
      </c>
      <c r="E33" s="5" t="s">
        <v>0</v>
      </c>
      <c r="F33" s="5" t="s">
        <v>60</v>
      </c>
      <c r="G33" s="5" t="s">
        <v>119</v>
      </c>
      <c r="H33" s="45">
        <v>1</v>
      </c>
      <c r="I33" s="5" t="s">
        <v>49</v>
      </c>
      <c r="J33" s="62">
        <f>137912625+20447637</f>
        <v>158360262</v>
      </c>
      <c r="K33" s="7"/>
      <c r="L33" s="62">
        <v>0</v>
      </c>
      <c r="M33" s="5"/>
      <c r="N33" s="62">
        <v>137912625</v>
      </c>
      <c r="O33" s="7"/>
      <c r="P33" s="62">
        <v>0</v>
      </c>
      <c r="R33" s="66">
        <f>N33-J33</f>
        <v>-20447637</v>
      </c>
      <c r="T33" s="66">
        <f>P33-L33</f>
        <v>0</v>
      </c>
    </row>
    <row r="34" spans="1:20" s="9" customFormat="1" x14ac:dyDescent="0.2">
      <c r="A34" s="5"/>
      <c r="C34" s="5"/>
      <c r="D34" s="27"/>
      <c r="E34" s="5"/>
      <c r="F34" s="5"/>
      <c r="G34" s="5"/>
      <c r="H34" s="45"/>
      <c r="I34" s="5"/>
      <c r="J34" s="7">
        <f>SUM(J31:J33)</f>
        <v>162771925.08000001</v>
      </c>
      <c r="K34" s="7"/>
      <c r="L34" s="7">
        <f>SUM(L31:L33)</f>
        <v>0</v>
      </c>
      <c r="M34" s="5"/>
      <c r="N34" s="7">
        <f>SUM(N31:N33)</f>
        <v>142349966</v>
      </c>
      <c r="O34" s="7"/>
      <c r="P34" s="7">
        <f>SUM(P31:P33)</f>
        <v>0</v>
      </c>
      <c r="R34" s="7">
        <f>SUM(R31:R33)</f>
        <v>-20421959.079999998</v>
      </c>
      <c r="T34" s="7">
        <f>SUM(T31:T33)</f>
        <v>0</v>
      </c>
    </row>
    <row r="35" spans="1:20" s="9" customFormat="1" x14ac:dyDescent="0.2">
      <c r="A35" s="11" t="s">
        <v>87</v>
      </c>
      <c r="C35" s="5"/>
      <c r="D35" s="27"/>
      <c r="E35" s="5"/>
      <c r="F35" s="5"/>
      <c r="G35" s="5"/>
      <c r="H35" s="45"/>
      <c r="I35" s="5"/>
      <c r="J35" s="7"/>
      <c r="K35" s="7"/>
      <c r="L35" s="7"/>
      <c r="M35" s="5"/>
      <c r="N35" s="7"/>
      <c r="O35" s="7"/>
      <c r="P35" s="7"/>
      <c r="R35" s="20"/>
      <c r="T35" s="20"/>
    </row>
    <row r="36" spans="1:20" s="9" customFormat="1" x14ac:dyDescent="0.2">
      <c r="A36" s="5" t="s">
        <v>164</v>
      </c>
      <c r="C36" s="5" t="s">
        <v>313</v>
      </c>
      <c r="D36" s="27" t="s">
        <v>87</v>
      </c>
      <c r="E36" s="5" t="s">
        <v>0</v>
      </c>
      <c r="F36" s="5" t="s">
        <v>48</v>
      </c>
      <c r="G36" s="5" t="s">
        <v>119</v>
      </c>
      <c r="H36" s="45">
        <v>0.5</v>
      </c>
      <c r="I36" s="5" t="s">
        <v>49</v>
      </c>
      <c r="J36" s="7">
        <v>0</v>
      </c>
      <c r="K36" s="7"/>
      <c r="L36" s="7">
        <v>328409</v>
      </c>
      <c r="M36" s="5"/>
      <c r="N36" s="7">
        <v>0</v>
      </c>
      <c r="O36" s="7"/>
      <c r="P36" s="7">
        <v>328409</v>
      </c>
      <c r="R36" s="20">
        <f t="shared" ref="R36:R41" si="2">N36-J36</f>
        <v>0</v>
      </c>
      <c r="T36" s="20">
        <f t="shared" ref="T36:T41" si="3">P36-L36</f>
        <v>0</v>
      </c>
    </row>
    <row r="37" spans="1:20" s="9" customFormat="1" x14ac:dyDescent="0.2">
      <c r="A37" s="5" t="s">
        <v>135</v>
      </c>
      <c r="C37" s="5" t="s">
        <v>313</v>
      </c>
      <c r="D37" s="27" t="s">
        <v>87</v>
      </c>
      <c r="E37" s="5" t="s">
        <v>0</v>
      </c>
      <c r="F37" s="5" t="s">
        <v>48</v>
      </c>
      <c r="G37" s="5" t="s">
        <v>119</v>
      </c>
      <c r="H37" s="45">
        <v>0.5</v>
      </c>
      <c r="I37" s="5" t="s">
        <v>49</v>
      </c>
      <c r="J37" s="7">
        <v>0</v>
      </c>
      <c r="K37" s="23"/>
      <c r="L37" s="7">
        <v>7837812</v>
      </c>
      <c r="M37" s="19"/>
      <c r="N37" s="7">
        <v>0</v>
      </c>
      <c r="O37" s="23"/>
      <c r="P37" s="7">
        <v>7837812</v>
      </c>
      <c r="Q37" s="13"/>
      <c r="R37" s="20">
        <f t="shared" si="2"/>
        <v>0</v>
      </c>
      <c r="S37" s="13"/>
      <c r="T37" s="20">
        <f t="shared" si="3"/>
        <v>0</v>
      </c>
    </row>
    <row r="38" spans="1:20" x14ac:dyDescent="0.2">
      <c r="A38" s="5" t="s">
        <v>137</v>
      </c>
      <c r="C38" s="5" t="s">
        <v>313</v>
      </c>
      <c r="D38" s="27" t="s">
        <v>87</v>
      </c>
      <c r="E38" s="5" t="s">
        <v>0</v>
      </c>
      <c r="F38" s="32" t="s">
        <v>293</v>
      </c>
      <c r="G38" s="5" t="s">
        <v>57</v>
      </c>
      <c r="H38" s="45">
        <v>0.5</v>
      </c>
      <c r="I38" s="5" t="s">
        <v>58</v>
      </c>
      <c r="J38" s="7">
        <v>0</v>
      </c>
      <c r="L38" s="7">
        <v>12895875</v>
      </c>
      <c r="N38" s="7">
        <v>0</v>
      </c>
      <c r="P38" s="7">
        <v>12895875</v>
      </c>
      <c r="Q38" s="9"/>
      <c r="R38" s="20">
        <f t="shared" si="2"/>
        <v>0</v>
      </c>
      <c r="S38" s="9"/>
      <c r="T38" s="20">
        <f t="shared" si="3"/>
        <v>0</v>
      </c>
    </row>
    <row r="39" spans="1:20" x14ac:dyDescent="0.2">
      <c r="A39" s="32" t="s">
        <v>139</v>
      </c>
      <c r="C39" s="32" t="s">
        <v>313</v>
      </c>
      <c r="D39" s="27" t="s">
        <v>87</v>
      </c>
      <c r="E39" s="32" t="s">
        <v>0</v>
      </c>
      <c r="F39" s="32" t="s">
        <v>293</v>
      </c>
      <c r="G39" s="32" t="s">
        <v>57</v>
      </c>
      <c r="H39" s="45">
        <v>0.5</v>
      </c>
      <c r="I39" s="32" t="s">
        <v>58</v>
      </c>
      <c r="J39" s="7">
        <v>0</v>
      </c>
      <c r="L39" s="7">
        <v>5700750</v>
      </c>
      <c r="M39" s="7"/>
      <c r="N39" s="7">
        <v>0</v>
      </c>
      <c r="P39" s="7">
        <v>5700750</v>
      </c>
      <c r="R39" s="20">
        <f t="shared" si="2"/>
        <v>0</v>
      </c>
      <c r="T39" s="20">
        <f t="shared" si="3"/>
        <v>0</v>
      </c>
    </row>
    <row r="40" spans="1:20" x14ac:dyDescent="0.2">
      <c r="A40" s="5" t="s">
        <v>177</v>
      </c>
      <c r="C40" s="5" t="s">
        <v>313</v>
      </c>
      <c r="D40" s="27" t="s">
        <v>87</v>
      </c>
      <c r="E40" s="5" t="s">
        <v>0</v>
      </c>
      <c r="F40" s="5" t="s">
        <v>56</v>
      </c>
      <c r="G40" s="5" t="s">
        <v>57</v>
      </c>
      <c r="H40" s="45">
        <v>0.5</v>
      </c>
      <c r="I40" s="5" t="s">
        <v>58</v>
      </c>
      <c r="J40" s="7">
        <v>0</v>
      </c>
      <c r="L40" s="7">
        <v>600268</v>
      </c>
      <c r="M40" s="7"/>
      <c r="N40" s="7">
        <v>0</v>
      </c>
      <c r="P40" s="7">
        <v>387568</v>
      </c>
      <c r="R40" s="20">
        <f t="shared" si="2"/>
        <v>0</v>
      </c>
      <c r="T40" s="20">
        <f t="shared" si="3"/>
        <v>-212700</v>
      </c>
    </row>
    <row r="41" spans="1:20" x14ac:dyDescent="0.2">
      <c r="A41" s="5" t="s">
        <v>134</v>
      </c>
      <c r="C41" s="5" t="s">
        <v>313</v>
      </c>
      <c r="D41" s="27" t="s">
        <v>87</v>
      </c>
      <c r="E41" s="5" t="s">
        <v>0</v>
      </c>
      <c r="F41" s="5" t="s">
        <v>67</v>
      </c>
      <c r="G41" s="5" t="s">
        <v>119</v>
      </c>
      <c r="H41" s="45">
        <v>0.5</v>
      </c>
      <c r="I41" s="5" t="s">
        <v>49</v>
      </c>
      <c r="J41" s="62">
        <v>0</v>
      </c>
      <c r="L41" s="62">
        <v>28757409</v>
      </c>
      <c r="N41" s="62">
        <v>0</v>
      </c>
      <c r="P41" s="62">
        <v>28125000</v>
      </c>
      <c r="Q41" s="9"/>
      <c r="R41" s="66">
        <f t="shared" si="2"/>
        <v>0</v>
      </c>
      <c r="S41" s="9"/>
      <c r="T41" s="66">
        <f t="shared" si="3"/>
        <v>-632409</v>
      </c>
    </row>
    <row r="42" spans="1:20" x14ac:dyDescent="0.2">
      <c r="A42" s="5"/>
      <c r="C42" s="5"/>
      <c r="D42" s="27"/>
      <c r="E42" s="5"/>
      <c r="F42" s="5"/>
      <c r="G42" s="5"/>
      <c r="H42" s="45"/>
      <c r="I42" s="5"/>
      <c r="J42" s="7">
        <f>SUM(J36:J41)</f>
        <v>0</v>
      </c>
      <c r="L42" s="7">
        <f>SUM(L36:L41)</f>
        <v>56120523</v>
      </c>
      <c r="N42" s="7">
        <f>SUM(N36:N41)</f>
        <v>0</v>
      </c>
      <c r="P42" s="7">
        <f>SUM(P36:P41)</f>
        <v>55275414</v>
      </c>
      <c r="Q42" s="9"/>
      <c r="R42" s="7">
        <f>SUM(R36:R41)</f>
        <v>0</v>
      </c>
      <c r="S42" s="9"/>
      <c r="T42" s="7">
        <f>SUM(T36:T41)</f>
        <v>-845109</v>
      </c>
    </row>
    <row r="43" spans="1:20" x14ac:dyDescent="0.2">
      <c r="A43" s="5"/>
      <c r="C43" s="5"/>
      <c r="D43" s="27"/>
      <c r="E43" s="5"/>
      <c r="F43" s="5"/>
      <c r="G43" s="5"/>
      <c r="H43" s="45"/>
      <c r="I43" s="5"/>
      <c r="Q43" s="9"/>
      <c r="R43" s="20"/>
      <c r="S43" s="9"/>
      <c r="T43" s="20"/>
    </row>
    <row r="44" spans="1:20" s="9" customFormat="1" x14ac:dyDescent="0.2">
      <c r="A44" s="34"/>
      <c r="B44" s="8" t="s">
        <v>305</v>
      </c>
      <c r="C44" s="34"/>
      <c r="D44" s="23"/>
      <c r="E44" s="34"/>
      <c r="F44" s="34"/>
      <c r="G44" s="34"/>
      <c r="H44" s="46"/>
      <c r="I44" s="34"/>
      <c r="J44" s="57">
        <f>J42+J34+J29+J25+J16+J14</f>
        <v>190553423.58000001</v>
      </c>
      <c r="K44" s="7"/>
      <c r="L44" s="57">
        <f>L42+L34+L29+L25+L16+L14</f>
        <v>125216889</v>
      </c>
      <c r="M44" s="7"/>
      <c r="N44" s="57">
        <f>N42+N34+N29+N25+N16+N14</f>
        <v>175878972</v>
      </c>
      <c r="O44" s="7"/>
      <c r="P44" s="57">
        <f>P42+P34+P29+P25+P16+P14</f>
        <v>128572708</v>
      </c>
      <c r="Q44" s="13"/>
      <c r="R44" s="57">
        <f>R42+R34+R29+R25+R16+R14</f>
        <v>-14674451.579999998</v>
      </c>
      <c r="S44" s="7"/>
      <c r="T44" s="57">
        <f>T42+T34+T29+T25+T16+T14</f>
        <v>3355819</v>
      </c>
    </row>
    <row r="45" spans="1:20" s="9" customFormat="1" x14ac:dyDescent="0.2">
      <c r="A45" s="34"/>
      <c r="B45" s="8"/>
      <c r="C45" s="34"/>
      <c r="D45" s="23"/>
      <c r="E45" s="34"/>
      <c r="F45" s="34"/>
      <c r="G45" s="34"/>
      <c r="H45" s="46"/>
      <c r="I45" s="34"/>
      <c r="J45" s="7"/>
      <c r="K45" s="7"/>
      <c r="L45" s="7"/>
      <c r="M45" s="5"/>
      <c r="N45" s="7"/>
      <c r="O45" s="7"/>
      <c r="P45" s="7"/>
      <c r="Q45" s="13"/>
      <c r="R45" s="7"/>
      <c r="S45" s="7"/>
      <c r="T45" s="7"/>
    </row>
    <row r="46" spans="1:20" s="9" customFormat="1" x14ac:dyDescent="0.2">
      <c r="A46" s="40" t="s">
        <v>261</v>
      </c>
      <c r="B46" s="7"/>
      <c r="C46" s="31" t="s">
        <v>287</v>
      </c>
      <c r="D46" s="55" t="s">
        <v>99</v>
      </c>
      <c r="E46" s="7" t="s">
        <v>1</v>
      </c>
      <c r="F46" s="7" t="s">
        <v>14</v>
      </c>
      <c r="G46" s="31" t="s">
        <v>21</v>
      </c>
      <c r="H46" s="47"/>
      <c r="I46" s="30" t="s">
        <v>22</v>
      </c>
      <c r="J46" s="7"/>
      <c r="K46" s="7"/>
      <c r="L46" s="7">
        <v>37723333</v>
      </c>
      <c r="M46" s="5"/>
      <c r="N46" s="7"/>
      <c r="O46" s="7"/>
      <c r="P46" s="7">
        <v>36000000</v>
      </c>
      <c r="R46" s="20">
        <f t="shared" ref="R46:R70" si="4">N46-J46</f>
        <v>0</v>
      </c>
      <c r="T46" s="20">
        <f t="shared" ref="T46:T70" si="5">P46-L46</f>
        <v>-1723333</v>
      </c>
    </row>
    <row r="47" spans="1:20" s="9" customFormat="1" x14ac:dyDescent="0.2">
      <c r="A47" s="39" t="s">
        <v>255</v>
      </c>
      <c r="C47" s="30" t="s">
        <v>287</v>
      </c>
      <c r="D47" s="19" t="s">
        <v>284</v>
      </c>
      <c r="E47" s="30"/>
      <c r="F47" s="30"/>
      <c r="G47" s="30" t="s">
        <v>41</v>
      </c>
      <c r="H47" s="45"/>
      <c r="I47" s="30" t="s">
        <v>42</v>
      </c>
      <c r="J47" s="36"/>
      <c r="K47" s="7"/>
      <c r="L47" s="36">
        <v>17222680</v>
      </c>
      <c r="M47" s="5"/>
      <c r="N47" s="36">
        <v>0</v>
      </c>
      <c r="O47" s="7"/>
      <c r="P47" s="36">
        <v>17222680</v>
      </c>
      <c r="R47" s="20">
        <f t="shared" si="4"/>
        <v>0</v>
      </c>
      <c r="T47" s="20">
        <f t="shared" si="5"/>
        <v>0</v>
      </c>
    </row>
    <row r="48" spans="1:20" x14ac:dyDescent="0.2">
      <c r="A48" s="39" t="s">
        <v>254</v>
      </c>
      <c r="C48" s="30" t="s">
        <v>287</v>
      </c>
      <c r="D48" s="19" t="s">
        <v>284</v>
      </c>
      <c r="E48" s="30"/>
      <c r="F48" s="30"/>
      <c r="G48" s="30" t="s">
        <v>41</v>
      </c>
      <c r="H48" s="45"/>
      <c r="I48" s="30" t="s">
        <v>42</v>
      </c>
      <c r="J48" s="36"/>
      <c r="L48" s="36">
        <v>28076391</v>
      </c>
      <c r="N48" s="36">
        <v>0</v>
      </c>
      <c r="P48" s="36">
        <v>28076391</v>
      </c>
      <c r="Q48" s="9"/>
      <c r="R48" s="20">
        <f t="shared" si="4"/>
        <v>0</v>
      </c>
      <c r="S48" s="9"/>
      <c r="T48" s="20">
        <f t="shared" si="5"/>
        <v>0</v>
      </c>
    </row>
    <row r="49" spans="1:20" x14ac:dyDescent="0.2">
      <c r="A49" s="7" t="s">
        <v>129</v>
      </c>
      <c r="B49" s="7"/>
      <c r="C49" s="7" t="s">
        <v>152</v>
      </c>
      <c r="D49" s="55">
        <v>0</v>
      </c>
      <c r="E49" s="7" t="s">
        <v>1</v>
      </c>
      <c r="F49" s="7" t="s">
        <v>14</v>
      </c>
      <c r="G49" s="7" t="s">
        <v>21</v>
      </c>
      <c r="H49" s="46"/>
      <c r="I49" s="7" t="s">
        <v>22</v>
      </c>
      <c r="J49" s="7">
        <v>7800604</v>
      </c>
      <c r="L49" s="7">
        <v>308100</v>
      </c>
      <c r="N49" s="7">
        <v>6669764</v>
      </c>
      <c r="P49" s="7">
        <v>0</v>
      </c>
      <c r="R49" s="20">
        <f t="shared" si="4"/>
        <v>-1130840</v>
      </c>
      <c r="T49" s="20">
        <f t="shared" si="5"/>
        <v>-308100</v>
      </c>
    </row>
    <row r="50" spans="1:20" x14ac:dyDescent="0.2">
      <c r="A50" s="39" t="s">
        <v>197</v>
      </c>
      <c r="C50" s="30" t="s">
        <v>287</v>
      </c>
      <c r="D50" s="19"/>
      <c r="E50" s="30"/>
      <c r="F50" s="30"/>
      <c r="G50" s="30" t="s">
        <v>54</v>
      </c>
      <c r="H50" s="45"/>
      <c r="I50" s="7" t="s">
        <v>20</v>
      </c>
      <c r="J50" s="23"/>
      <c r="L50" s="23">
        <v>6559600</v>
      </c>
      <c r="N50" s="23"/>
      <c r="P50" s="23">
        <v>8050000</v>
      </c>
      <c r="Q50" s="9"/>
      <c r="R50" s="20">
        <f t="shared" si="4"/>
        <v>0</v>
      </c>
      <c r="S50" s="9"/>
      <c r="T50" s="20">
        <f t="shared" si="5"/>
        <v>1490400</v>
      </c>
    </row>
    <row r="51" spans="1:20" x14ac:dyDescent="0.2">
      <c r="A51" s="5" t="s">
        <v>69</v>
      </c>
      <c r="B51" s="5"/>
      <c r="C51" s="5" t="s">
        <v>148</v>
      </c>
      <c r="D51" s="27">
        <v>0</v>
      </c>
      <c r="E51" s="5" t="s">
        <v>0</v>
      </c>
      <c r="F51" s="5" t="s">
        <v>70</v>
      </c>
      <c r="G51" s="5" t="s">
        <v>193</v>
      </c>
      <c r="H51" s="45">
        <v>1</v>
      </c>
      <c r="I51" s="5" t="s">
        <v>127</v>
      </c>
      <c r="J51" s="7">
        <v>914107</v>
      </c>
      <c r="L51" s="7">
        <v>0</v>
      </c>
      <c r="N51" s="7">
        <v>914107</v>
      </c>
      <c r="P51" s="7">
        <v>0</v>
      </c>
      <c r="R51" s="20">
        <f t="shared" si="4"/>
        <v>0</v>
      </c>
      <c r="T51" s="20">
        <f t="shared" si="5"/>
        <v>0</v>
      </c>
    </row>
    <row r="52" spans="1:20" x14ac:dyDescent="0.2">
      <c r="A52" s="5" t="s">
        <v>187</v>
      </c>
      <c r="B52" s="5"/>
      <c r="C52" s="5" t="s">
        <v>141</v>
      </c>
      <c r="D52" s="27">
        <v>0</v>
      </c>
      <c r="E52" s="5" t="s">
        <v>0</v>
      </c>
      <c r="F52" s="5" t="s">
        <v>70</v>
      </c>
      <c r="G52" s="5" t="s">
        <v>63</v>
      </c>
      <c r="H52" s="45">
        <v>1</v>
      </c>
      <c r="I52" s="5" t="s">
        <v>127</v>
      </c>
      <c r="J52" s="7">
        <v>22000000</v>
      </c>
      <c r="L52" s="7">
        <v>0</v>
      </c>
      <c r="N52" s="7">
        <v>22000000</v>
      </c>
      <c r="P52" s="7">
        <v>0</v>
      </c>
      <c r="Q52" s="9"/>
      <c r="R52" s="20">
        <f t="shared" si="4"/>
        <v>0</v>
      </c>
      <c r="S52" s="9"/>
      <c r="T52" s="20">
        <f t="shared" si="5"/>
        <v>0</v>
      </c>
    </row>
    <row r="53" spans="1:20" x14ac:dyDescent="0.2">
      <c r="A53" s="5" t="s">
        <v>113</v>
      </c>
      <c r="B53" s="5"/>
      <c r="C53" s="5" t="s">
        <v>144</v>
      </c>
      <c r="D53" s="27" t="s">
        <v>99</v>
      </c>
      <c r="E53" s="5" t="s">
        <v>0</v>
      </c>
      <c r="F53" s="5" t="s">
        <v>48</v>
      </c>
      <c r="G53" s="5" t="s">
        <v>119</v>
      </c>
      <c r="H53" s="45">
        <v>1</v>
      </c>
      <c r="I53" s="5" t="s">
        <v>49</v>
      </c>
      <c r="J53" s="7">
        <v>0</v>
      </c>
      <c r="L53" s="7">
        <v>2850000</v>
      </c>
      <c r="N53" s="7">
        <v>0</v>
      </c>
      <c r="P53" s="7">
        <v>2850000</v>
      </c>
      <c r="Q53" s="9"/>
      <c r="R53" s="20">
        <f t="shared" si="4"/>
        <v>0</v>
      </c>
      <c r="S53" s="9"/>
      <c r="T53" s="20">
        <f t="shared" si="5"/>
        <v>0</v>
      </c>
    </row>
    <row r="54" spans="1:20" x14ac:dyDescent="0.2">
      <c r="A54" s="30" t="s">
        <v>114</v>
      </c>
      <c r="C54" s="30" t="s">
        <v>144</v>
      </c>
      <c r="D54" s="19" t="s">
        <v>99</v>
      </c>
      <c r="E54" s="30" t="s">
        <v>0</v>
      </c>
      <c r="F54" s="30" t="s">
        <v>48</v>
      </c>
      <c r="G54" s="30" t="s">
        <v>119</v>
      </c>
      <c r="H54" s="45">
        <v>1</v>
      </c>
      <c r="I54" s="30" t="s">
        <v>49</v>
      </c>
      <c r="J54" s="36">
        <v>0</v>
      </c>
      <c r="L54" s="36">
        <v>98263</v>
      </c>
      <c r="N54" s="36">
        <v>0</v>
      </c>
      <c r="P54" s="36">
        <v>98263</v>
      </c>
      <c r="Q54" s="9"/>
      <c r="R54" s="20">
        <f t="shared" si="4"/>
        <v>0</v>
      </c>
      <c r="S54" s="9"/>
      <c r="T54" s="20">
        <f t="shared" si="5"/>
        <v>0</v>
      </c>
    </row>
    <row r="55" spans="1:20" s="9" customFormat="1" x14ac:dyDescent="0.2">
      <c r="A55" s="32" t="s">
        <v>66</v>
      </c>
      <c r="B55" s="32"/>
      <c r="C55" s="32" t="s">
        <v>148</v>
      </c>
      <c r="D55" s="27">
        <v>0</v>
      </c>
      <c r="E55" s="32" t="s">
        <v>0</v>
      </c>
      <c r="F55" s="32" t="s">
        <v>67</v>
      </c>
      <c r="G55" s="32" t="s">
        <v>119</v>
      </c>
      <c r="H55" s="45">
        <v>1</v>
      </c>
      <c r="I55" s="32" t="s">
        <v>49</v>
      </c>
      <c r="J55" s="7">
        <v>481525</v>
      </c>
      <c r="K55" s="7"/>
      <c r="L55" s="7">
        <v>0</v>
      </c>
      <c r="M55" s="7"/>
      <c r="N55" s="7">
        <v>550778</v>
      </c>
      <c r="O55" s="7"/>
      <c r="P55" s="7">
        <v>0</v>
      </c>
      <c r="Q55" s="13"/>
      <c r="R55" s="20">
        <f t="shared" si="4"/>
        <v>69253</v>
      </c>
      <c r="S55" s="13"/>
      <c r="T55" s="20">
        <f t="shared" si="5"/>
        <v>0</v>
      </c>
    </row>
    <row r="56" spans="1:20" s="9" customFormat="1" x14ac:dyDescent="0.2">
      <c r="A56" s="39" t="s">
        <v>282</v>
      </c>
      <c r="C56" s="30" t="s">
        <v>154</v>
      </c>
      <c r="D56" s="19">
        <v>0</v>
      </c>
      <c r="E56" s="30" t="s">
        <v>1</v>
      </c>
      <c r="F56" s="30" t="s">
        <v>14</v>
      </c>
      <c r="G56" s="30" t="s">
        <v>54</v>
      </c>
      <c r="H56" s="45"/>
      <c r="I56" s="7" t="s">
        <v>20</v>
      </c>
      <c r="J56" s="23">
        <v>1813724</v>
      </c>
      <c r="K56" s="7"/>
      <c r="L56" s="23"/>
      <c r="M56" s="5"/>
      <c r="N56" s="23">
        <v>10773072</v>
      </c>
      <c r="O56" s="7"/>
      <c r="P56" s="23">
        <v>0</v>
      </c>
      <c r="R56" s="20">
        <f t="shared" si="4"/>
        <v>8959348</v>
      </c>
      <c r="T56" s="20">
        <f t="shared" si="5"/>
        <v>0</v>
      </c>
    </row>
    <row r="57" spans="1:20" s="9" customFormat="1" x14ac:dyDescent="0.2">
      <c r="A57" s="30" t="s">
        <v>190</v>
      </c>
      <c r="C57" s="30" t="s">
        <v>148</v>
      </c>
      <c r="D57" s="19">
        <v>0</v>
      </c>
      <c r="E57" s="30" t="s">
        <v>0</v>
      </c>
      <c r="F57" s="30" t="s">
        <v>293</v>
      </c>
      <c r="G57" s="30" t="s">
        <v>10</v>
      </c>
      <c r="H57" s="45">
        <v>1</v>
      </c>
      <c r="I57" s="30" t="s">
        <v>191</v>
      </c>
      <c r="J57" s="36">
        <v>981668</v>
      </c>
      <c r="K57" s="7"/>
      <c r="L57" s="36">
        <v>0</v>
      </c>
      <c r="M57" s="5"/>
      <c r="N57" s="36">
        <v>396793</v>
      </c>
      <c r="O57" s="7"/>
      <c r="P57" s="36">
        <v>0</v>
      </c>
      <c r="R57" s="20">
        <f t="shared" si="4"/>
        <v>-584875</v>
      </c>
      <c r="T57" s="20">
        <f t="shared" si="5"/>
        <v>0</v>
      </c>
    </row>
    <row r="58" spans="1:20" x14ac:dyDescent="0.2">
      <c r="A58" s="34" t="s">
        <v>192</v>
      </c>
      <c r="B58" s="8"/>
      <c r="C58" s="34" t="s">
        <v>158</v>
      </c>
      <c r="D58" s="23">
        <v>0</v>
      </c>
      <c r="E58" s="34" t="s">
        <v>1</v>
      </c>
      <c r="F58" s="34" t="s">
        <v>40</v>
      </c>
      <c r="G58" s="34" t="s">
        <v>41</v>
      </c>
      <c r="H58" s="46"/>
      <c r="I58" s="34" t="s">
        <v>42</v>
      </c>
      <c r="J58" s="23">
        <v>8654796</v>
      </c>
      <c r="L58" s="23"/>
      <c r="M58" s="7"/>
      <c r="N58" s="23">
        <v>8654797</v>
      </c>
      <c r="P58" s="23">
        <v>0</v>
      </c>
      <c r="R58" s="20">
        <f t="shared" si="4"/>
        <v>1</v>
      </c>
      <c r="T58" s="20">
        <f t="shared" si="5"/>
        <v>0</v>
      </c>
    </row>
    <row r="59" spans="1:20" x14ac:dyDescent="0.2">
      <c r="A59" s="34" t="s">
        <v>39</v>
      </c>
      <c r="B59" s="8"/>
      <c r="C59" s="34" t="s">
        <v>158</v>
      </c>
      <c r="D59" s="23">
        <v>0</v>
      </c>
      <c r="E59" s="34" t="s">
        <v>1</v>
      </c>
      <c r="F59" s="34" t="s">
        <v>40</v>
      </c>
      <c r="G59" s="34" t="s">
        <v>41</v>
      </c>
      <c r="H59" s="46"/>
      <c r="I59" s="34" t="s">
        <v>42</v>
      </c>
      <c r="J59" s="23">
        <v>3207769</v>
      </c>
      <c r="L59" s="23"/>
      <c r="M59" s="7"/>
      <c r="N59" s="23">
        <v>3224089</v>
      </c>
      <c r="P59" s="23">
        <v>0</v>
      </c>
      <c r="R59" s="20">
        <f t="shared" si="4"/>
        <v>16320</v>
      </c>
      <c r="T59" s="20">
        <f t="shared" si="5"/>
        <v>0</v>
      </c>
    </row>
    <row r="60" spans="1:20" s="9" customFormat="1" x14ac:dyDescent="0.2">
      <c r="A60" s="32" t="s">
        <v>237</v>
      </c>
      <c r="B60" s="32"/>
      <c r="C60" s="32" t="s">
        <v>148</v>
      </c>
      <c r="D60" s="27">
        <v>0</v>
      </c>
      <c r="E60" s="32" t="s">
        <v>0</v>
      </c>
      <c r="F60" s="32" t="s">
        <v>293</v>
      </c>
      <c r="G60" s="32" t="s">
        <v>8</v>
      </c>
      <c r="H60" s="45">
        <v>1</v>
      </c>
      <c r="I60" s="32" t="s">
        <v>275</v>
      </c>
      <c r="J60" s="7">
        <v>6960000</v>
      </c>
      <c r="K60" s="7"/>
      <c r="L60" s="7">
        <v>0</v>
      </c>
      <c r="M60" s="7"/>
      <c r="N60" s="7">
        <v>6960000</v>
      </c>
      <c r="O60" s="7"/>
      <c r="P60" s="7">
        <v>0</v>
      </c>
      <c r="R60" s="20">
        <f t="shared" si="4"/>
        <v>0</v>
      </c>
      <c r="T60" s="20">
        <f t="shared" si="5"/>
        <v>0</v>
      </c>
    </row>
    <row r="61" spans="1:20" s="9" customFormat="1" x14ac:dyDescent="0.2">
      <c r="A61" s="5" t="s">
        <v>238</v>
      </c>
      <c r="C61" s="5" t="s">
        <v>143</v>
      </c>
      <c r="D61" s="27">
        <v>0</v>
      </c>
      <c r="E61" s="5" t="s">
        <v>0</v>
      </c>
      <c r="F61" s="5" t="s">
        <v>11</v>
      </c>
      <c r="G61" s="5" t="s">
        <v>8</v>
      </c>
      <c r="H61" s="45">
        <v>1</v>
      </c>
      <c r="I61" s="32" t="s">
        <v>275</v>
      </c>
      <c r="J61" s="7"/>
      <c r="K61" s="7"/>
      <c r="L61" s="7">
        <v>83175000</v>
      </c>
      <c r="M61" s="5"/>
      <c r="N61" s="7">
        <v>0</v>
      </c>
      <c r="O61" s="7"/>
      <c r="P61" s="7">
        <v>83175000</v>
      </c>
      <c r="R61" s="20">
        <f t="shared" si="4"/>
        <v>0</v>
      </c>
      <c r="T61" s="20">
        <f t="shared" si="5"/>
        <v>0</v>
      </c>
    </row>
    <row r="62" spans="1:20" x14ac:dyDescent="0.2">
      <c r="A62" s="7" t="s">
        <v>280</v>
      </c>
      <c r="B62" s="7"/>
      <c r="C62" s="32" t="s">
        <v>150</v>
      </c>
      <c r="D62" s="55">
        <v>0</v>
      </c>
      <c r="E62" s="7" t="s">
        <v>0</v>
      </c>
      <c r="F62" s="7" t="s">
        <v>7</v>
      </c>
      <c r="G62" s="7" t="s">
        <v>8</v>
      </c>
      <c r="H62" s="45">
        <v>1</v>
      </c>
      <c r="I62" s="32" t="s">
        <v>275</v>
      </c>
      <c r="J62" s="7">
        <f>27721815</f>
        <v>27721815</v>
      </c>
      <c r="M62" s="7"/>
      <c r="N62" s="7">
        <v>27728533</v>
      </c>
      <c r="P62" s="7">
        <v>0</v>
      </c>
      <c r="R62" s="20">
        <f t="shared" si="4"/>
        <v>6718</v>
      </c>
      <c r="S62" s="9"/>
      <c r="T62" s="20">
        <f t="shared" si="5"/>
        <v>0</v>
      </c>
    </row>
    <row r="63" spans="1:20" x14ac:dyDescent="0.2">
      <c r="A63" s="5" t="s">
        <v>94</v>
      </c>
      <c r="C63" s="5" t="s">
        <v>313</v>
      </c>
      <c r="D63" s="27" t="s">
        <v>87</v>
      </c>
      <c r="E63" s="5" t="s">
        <v>0</v>
      </c>
      <c r="F63" s="5" t="s">
        <v>60</v>
      </c>
      <c r="G63" s="5" t="s">
        <v>119</v>
      </c>
      <c r="H63" s="45">
        <v>0.5</v>
      </c>
      <c r="I63" s="5" t="s">
        <v>49</v>
      </c>
      <c r="J63" s="7">
        <v>0</v>
      </c>
      <c r="L63" s="7">
        <v>770245</v>
      </c>
      <c r="M63" s="7"/>
      <c r="N63" s="7">
        <v>0</v>
      </c>
      <c r="P63" s="7">
        <v>770245</v>
      </c>
      <c r="Q63" s="9"/>
      <c r="R63" s="20">
        <f t="shared" si="4"/>
        <v>0</v>
      </c>
      <c r="S63" s="9"/>
      <c r="T63" s="20">
        <f t="shared" si="5"/>
        <v>0</v>
      </c>
    </row>
    <row r="64" spans="1:20" s="9" customFormat="1" x14ac:dyDescent="0.2">
      <c r="A64" s="32" t="s">
        <v>102</v>
      </c>
      <c r="B64" s="32"/>
      <c r="C64" s="32" t="s">
        <v>144</v>
      </c>
      <c r="D64" s="27" t="s">
        <v>99</v>
      </c>
      <c r="E64" s="32" t="s">
        <v>0</v>
      </c>
      <c r="F64" s="32" t="s">
        <v>48</v>
      </c>
      <c r="G64" s="32" t="s">
        <v>54</v>
      </c>
      <c r="H64" s="45">
        <v>1</v>
      </c>
      <c r="I64" s="7" t="s">
        <v>20</v>
      </c>
      <c r="J64" s="7">
        <v>0</v>
      </c>
      <c r="K64" s="7"/>
      <c r="L64" s="7">
        <v>27369630</v>
      </c>
      <c r="M64" s="5"/>
      <c r="N64" s="7">
        <v>0</v>
      </c>
      <c r="O64" s="7"/>
      <c r="P64" s="7">
        <v>27880000</v>
      </c>
      <c r="Q64" s="13"/>
      <c r="R64" s="20">
        <f t="shared" si="4"/>
        <v>0</v>
      </c>
      <c r="S64" s="13"/>
      <c r="T64" s="20">
        <f t="shared" si="5"/>
        <v>510370</v>
      </c>
    </row>
    <row r="65" spans="1:20" s="9" customFormat="1" x14ac:dyDescent="0.2">
      <c r="A65" s="30" t="s">
        <v>199</v>
      </c>
      <c r="C65" s="30" t="s">
        <v>152</v>
      </c>
      <c r="D65" s="19" t="s">
        <v>283</v>
      </c>
      <c r="E65" s="30" t="s">
        <v>0</v>
      </c>
      <c r="F65" s="30" t="s">
        <v>14</v>
      </c>
      <c r="G65" s="30" t="s">
        <v>21</v>
      </c>
      <c r="H65" s="45"/>
      <c r="I65" s="30" t="s">
        <v>22</v>
      </c>
      <c r="J65" s="7"/>
      <c r="K65" s="7"/>
      <c r="L65" s="7">
        <v>28901500</v>
      </c>
      <c r="M65" s="5"/>
      <c r="N65" s="7">
        <v>0</v>
      </c>
      <c r="O65" s="7"/>
      <c r="P65" s="7">
        <v>26300000</v>
      </c>
      <c r="R65" s="20">
        <f t="shared" si="4"/>
        <v>0</v>
      </c>
      <c r="T65" s="20">
        <f t="shared" si="5"/>
        <v>-2601500</v>
      </c>
    </row>
    <row r="66" spans="1:20" x14ac:dyDescent="0.2">
      <c r="A66" s="38" t="s">
        <v>285</v>
      </c>
      <c r="B66" s="32"/>
      <c r="C66" s="5" t="s">
        <v>141</v>
      </c>
      <c r="D66" s="27">
        <v>0</v>
      </c>
      <c r="E66" s="32" t="s">
        <v>0</v>
      </c>
      <c r="F66" s="32" t="s">
        <v>11</v>
      </c>
      <c r="G66" s="32" t="s">
        <v>10</v>
      </c>
      <c r="H66" s="45"/>
      <c r="I66" s="32" t="s">
        <v>12</v>
      </c>
      <c r="J66" s="7">
        <v>221891211</v>
      </c>
      <c r="K66" s="20"/>
      <c r="M66" s="20"/>
      <c r="N66" s="7">
        <v>221918411</v>
      </c>
      <c r="O66" s="20"/>
      <c r="P66" s="7">
        <v>0</v>
      </c>
      <c r="R66" s="20">
        <f t="shared" si="4"/>
        <v>27200</v>
      </c>
      <c r="T66" s="20">
        <f t="shared" si="5"/>
        <v>0</v>
      </c>
    </row>
    <row r="67" spans="1:20" x14ac:dyDescent="0.2">
      <c r="A67" s="32" t="s">
        <v>180</v>
      </c>
      <c r="C67" s="32" t="s">
        <v>313</v>
      </c>
      <c r="D67" s="27" t="s">
        <v>87</v>
      </c>
      <c r="E67" s="32" t="s">
        <v>0</v>
      </c>
      <c r="F67" s="32" t="s">
        <v>170</v>
      </c>
      <c r="G67" s="32" t="s">
        <v>52</v>
      </c>
      <c r="H67" s="45">
        <v>0.5</v>
      </c>
      <c r="I67" s="32" t="s">
        <v>90</v>
      </c>
      <c r="J67" s="7">
        <v>0</v>
      </c>
      <c r="L67" s="7">
        <v>9750375</v>
      </c>
      <c r="M67" s="7"/>
      <c r="N67" s="7">
        <v>0</v>
      </c>
      <c r="P67" s="7">
        <v>9750375</v>
      </c>
      <c r="R67" s="20">
        <f t="shared" si="4"/>
        <v>0</v>
      </c>
      <c r="T67" s="20">
        <f t="shared" si="5"/>
        <v>0</v>
      </c>
    </row>
    <row r="68" spans="1:20" s="9" customFormat="1" x14ac:dyDescent="0.2">
      <c r="A68" s="5" t="s">
        <v>180</v>
      </c>
      <c r="B68" s="5"/>
      <c r="C68" s="5" t="s">
        <v>144</v>
      </c>
      <c r="D68" s="27" t="s">
        <v>99</v>
      </c>
      <c r="E68" s="5" t="s">
        <v>0</v>
      </c>
      <c r="F68" s="5" t="s">
        <v>170</v>
      </c>
      <c r="G68" s="5" t="s">
        <v>52</v>
      </c>
      <c r="H68" s="45">
        <v>1</v>
      </c>
      <c r="I68" s="5" t="s">
        <v>90</v>
      </c>
      <c r="J68" s="7">
        <v>0</v>
      </c>
      <c r="K68" s="23"/>
      <c r="L68" s="7">
        <v>6500250</v>
      </c>
      <c r="M68" s="19"/>
      <c r="N68" s="7">
        <v>0</v>
      </c>
      <c r="O68" s="23"/>
      <c r="P68" s="7">
        <v>6500250</v>
      </c>
      <c r="Q68" s="13"/>
      <c r="R68" s="20">
        <f t="shared" si="4"/>
        <v>0</v>
      </c>
      <c r="S68" s="13"/>
      <c r="T68" s="20">
        <f t="shared" si="5"/>
        <v>0</v>
      </c>
    </row>
    <row r="69" spans="1:20" x14ac:dyDescent="0.2">
      <c r="A69" s="32" t="s">
        <v>50</v>
      </c>
      <c r="B69" s="32"/>
      <c r="C69" s="32" t="s">
        <v>148</v>
      </c>
      <c r="D69" s="27">
        <v>0</v>
      </c>
      <c r="E69" s="32" t="s">
        <v>0</v>
      </c>
      <c r="F69" s="32" t="s">
        <v>51</v>
      </c>
      <c r="G69" s="32" t="s">
        <v>52</v>
      </c>
      <c r="H69" s="45">
        <v>1</v>
      </c>
      <c r="I69" s="32" t="s">
        <v>90</v>
      </c>
      <c r="J69" s="7">
        <v>17000000</v>
      </c>
      <c r="L69" s="7">
        <v>0</v>
      </c>
      <c r="N69" s="7">
        <v>17000000</v>
      </c>
      <c r="P69" s="7">
        <v>0</v>
      </c>
      <c r="R69" s="20">
        <f t="shared" si="4"/>
        <v>0</v>
      </c>
      <c r="T69" s="20">
        <f t="shared" si="5"/>
        <v>0</v>
      </c>
    </row>
    <row r="70" spans="1:20" x14ac:dyDescent="0.2">
      <c r="A70" s="5" t="s">
        <v>89</v>
      </c>
      <c r="B70" s="5"/>
      <c r="C70" s="5" t="s">
        <v>148</v>
      </c>
      <c r="D70" s="27" t="s">
        <v>86</v>
      </c>
      <c r="E70" s="5" t="s">
        <v>0</v>
      </c>
      <c r="F70" s="5" t="s">
        <v>51</v>
      </c>
      <c r="G70" s="5" t="s">
        <v>119</v>
      </c>
      <c r="H70" s="45">
        <v>1</v>
      </c>
      <c r="I70" s="5" t="s">
        <v>49</v>
      </c>
      <c r="J70" s="7">
        <v>15000000</v>
      </c>
      <c r="K70" s="23"/>
      <c r="L70" s="7">
        <v>0</v>
      </c>
      <c r="M70" s="19"/>
      <c r="N70" s="7">
        <v>15000000</v>
      </c>
      <c r="O70" s="23"/>
      <c r="P70" s="7">
        <v>0</v>
      </c>
      <c r="Q70" s="9"/>
      <c r="R70" s="20">
        <f t="shared" si="4"/>
        <v>0</v>
      </c>
      <c r="S70" s="9"/>
      <c r="T70" s="20">
        <f t="shared" si="5"/>
        <v>0</v>
      </c>
    </row>
    <row r="71" spans="1:20" x14ac:dyDescent="0.2">
      <c r="A71" s="5" t="s">
        <v>68</v>
      </c>
      <c r="B71" s="5"/>
      <c r="C71" s="32" t="s">
        <v>148</v>
      </c>
      <c r="D71" s="27">
        <v>0</v>
      </c>
      <c r="E71" s="32" t="s">
        <v>0</v>
      </c>
      <c r="F71" s="32" t="s">
        <v>60</v>
      </c>
      <c r="G71" s="32" t="s">
        <v>119</v>
      </c>
      <c r="H71" s="45">
        <v>1</v>
      </c>
      <c r="I71" s="32" t="s">
        <v>49</v>
      </c>
      <c r="J71" s="7">
        <v>604222</v>
      </c>
      <c r="L71" s="7">
        <v>0</v>
      </c>
      <c r="N71" s="7">
        <v>622198</v>
      </c>
      <c r="P71" s="7">
        <v>0</v>
      </c>
      <c r="R71" s="20">
        <f t="shared" ref="R71:R102" si="6">N71-J71</f>
        <v>17976</v>
      </c>
      <c r="T71" s="20">
        <f t="shared" ref="T71:T102" si="7">P71-L71</f>
        <v>0</v>
      </c>
    </row>
    <row r="72" spans="1:20" x14ac:dyDescent="0.2">
      <c r="A72" s="30" t="s">
        <v>34</v>
      </c>
      <c r="C72" s="30" t="s">
        <v>154</v>
      </c>
      <c r="D72" s="19">
        <v>0</v>
      </c>
      <c r="E72" s="30" t="s">
        <v>1</v>
      </c>
      <c r="F72" s="30" t="s">
        <v>14</v>
      </c>
      <c r="G72" s="30" t="s">
        <v>21</v>
      </c>
      <c r="H72" s="45"/>
      <c r="I72" s="30" t="s">
        <v>22</v>
      </c>
      <c r="J72" s="23">
        <v>-384108</v>
      </c>
      <c r="L72" s="23"/>
      <c r="N72" s="23">
        <v>968920</v>
      </c>
      <c r="P72" s="23">
        <v>0</v>
      </c>
      <c r="Q72" s="9"/>
      <c r="R72" s="20">
        <f t="shared" si="6"/>
        <v>1353028</v>
      </c>
      <c r="S72" s="9"/>
      <c r="T72" s="20">
        <f t="shared" si="7"/>
        <v>0</v>
      </c>
    </row>
    <row r="73" spans="1:20" x14ac:dyDescent="0.2">
      <c r="A73" s="32" t="s">
        <v>195</v>
      </c>
      <c r="C73" s="38" t="s">
        <v>288</v>
      </c>
      <c r="D73" s="27" t="s">
        <v>283</v>
      </c>
      <c r="E73" s="32"/>
      <c r="F73" s="32"/>
      <c r="G73" s="32" t="s">
        <v>54</v>
      </c>
      <c r="H73" s="41"/>
      <c r="I73" s="7" t="s">
        <v>20</v>
      </c>
      <c r="L73" s="7">
        <v>6331400</v>
      </c>
      <c r="M73" s="7"/>
      <c r="P73" s="7">
        <v>5116000</v>
      </c>
      <c r="R73" s="20">
        <f t="shared" si="6"/>
        <v>0</v>
      </c>
      <c r="T73" s="20">
        <f t="shared" si="7"/>
        <v>-1215400</v>
      </c>
    </row>
    <row r="74" spans="1:20" s="9" customFormat="1" x14ac:dyDescent="0.2">
      <c r="A74" s="5" t="s">
        <v>266</v>
      </c>
      <c r="C74" s="5" t="s">
        <v>313</v>
      </c>
      <c r="D74" s="27" t="s">
        <v>87</v>
      </c>
      <c r="E74" s="5" t="s">
        <v>0</v>
      </c>
      <c r="F74" s="5" t="s">
        <v>56</v>
      </c>
      <c r="G74" s="5" t="s">
        <v>57</v>
      </c>
      <c r="H74" s="45">
        <v>0.5</v>
      </c>
      <c r="I74" s="5" t="s">
        <v>58</v>
      </c>
      <c r="J74" s="7">
        <v>0</v>
      </c>
      <c r="K74" s="7"/>
      <c r="L74" s="7">
        <v>3186396</v>
      </c>
      <c r="M74" s="5"/>
      <c r="N74" s="7">
        <v>0</v>
      </c>
      <c r="O74" s="7"/>
      <c r="P74" s="7">
        <f>2029566+1092843</f>
        <v>3122409</v>
      </c>
      <c r="R74" s="20">
        <f t="shared" si="6"/>
        <v>0</v>
      </c>
      <c r="T74" s="20">
        <f t="shared" si="7"/>
        <v>-63987</v>
      </c>
    </row>
    <row r="75" spans="1:20" s="9" customFormat="1" x14ac:dyDescent="0.2">
      <c r="A75" s="20" t="s">
        <v>266</v>
      </c>
      <c r="B75" s="20"/>
      <c r="C75" s="20" t="s">
        <v>147</v>
      </c>
      <c r="D75" s="56" t="s">
        <v>96</v>
      </c>
      <c r="E75" s="20" t="s">
        <v>0</v>
      </c>
      <c r="F75" s="20" t="s">
        <v>56</v>
      </c>
      <c r="G75" s="20" t="s">
        <v>57</v>
      </c>
      <c r="H75" s="46">
        <v>1</v>
      </c>
      <c r="I75" s="20" t="s">
        <v>58</v>
      </c>
      <c r="J75" s="20">
        <v>320884</v>
      </c>
      <c r="K75" s="7"/>
      <c r="L75" s="20">
        <v>0</v>
      </c>
      <c r="M75" s="5"/>
      <c r="N75" s="20">
        <f>131540+70829</f>
        <v>202369</v>
      </c>
      <c r="O75" s="7"/>
      <c r="P75" s="20">
        <v>0</v>
      </c>
      <c r="R75" s="20">
        <f t="shared" si="6"/>
        <v>-118515</v>
      </c>
      <c r="T75" s="20">
        <f t="shared" si="7"/>
        <v>0</v>
      </c>
    </row>
    <row r="76" spans="1:20" s="9" customFormat="1" x14ac:dyDescent="0.2">
      <c r="A76" s="5" t="s">
        <v>266</v>
      </c>
      <c r="B76" s="5"/>
      <c r="C76" s="5" t="s">
        <v>144</v>
      </c>
      <c r="D76" s="27" t="s">
        <v>99</v>
      </c>
      <c r="E76" s="5" t="s">
        <v>0</v>
      </c>
      <c r="F76" s="5" t="s">
        <v>56</v>
      </c>
      <c r="G76" s="5" t="s">
        <v>57</v>
      </c>
      <c r="H76" s="45">
        <v>1</v>
      </c>
      <c r="I76" s="5" t="s">
        <v>58</v>
      </c>
      <c r="J76" s="7">
        <v>0</v>
      </c>
      <c r="K76" s="7"/>
      <c r="L76" s="7">
        <v>6051907.2800000003</v>
      </c>
      <c r="M76" s="5"/>
      <c r="N76" s="7">
        <v>0</v>
      </c>
      <c r="O76" s="7"/>
      <c r="P76" s="7">
        <f>3927592+2114857</f>
        <v>6042449</v>
      </c>
      <c r="Q76" s="13"/>
      <c r="R76" s="20">
        <f t="shared" si="6"/>
        <v>0</v>
      </c>
      <c r="S76" s="13"/>
      <c r="T76" s="20">
        <f t="shared" si="7"/>
        <v>-9458.2800000002608</v>
      </c>
    </row>
    <row r="77" spans="1:20" s="9" customFormat="1" x14ac:dyDescent="0.2">
      <c r="A77" s="30" t="s">
        <v>264</v>
      </c>
      <c r="C77" s="30" t="s">
        <v>313</v>
      </c>
      <c r="D77" s="19" t="s">
        <v>87</v>
      </c>
      <c r="E77" s="30" t="s">
        <v>0</v>
      </c>
      <c r="F77" s="30" t="s">
        <v>169</v>
      </c>
      <c r="G77" s="30" t="s">
        <v>57</v>
      </c>
      <c r="H77" s="45">
        <v>0.5</v>
      </c>
      <c r="I77" s="30" t="s">
        <v>58</v>
      </c>
      <c r="J77" s="36">
        <v>0</v>
      </c>
      <c r="K77" s="7"/>
      <c r="L77" s="36">
        <v>234414</v>
      </c>
      <c r="M77" s="5"/>
      <c r="N77" s="36">
        <v>0</v>
      </c>
      <c r="O77" s="7"/>
      <c r="P77" s="36">
        <v>234414</v>
      </c>
      <c r="R77" s="20">
        <f t="shared" si="6"/>
        <v>0</v>
      </c>
      <c r="T77" s="20">
        <f t="shared" si="7"/>
        <v>0</v>
      </c>
    </row>
    <row r="78" spans="1:20" s="9" customFormat="1" x14ac:dyDescent="0.2">
      <c r="A78" s="5" t="s">
        <v>265</v>
      </c>
      <c r="B78" s="5"/>
      <c r="C78" s="5" t="s">
        <v>148</v>
      </c>
      <c r="D78" s="27">
        <v>0</v>
      </c>
      <c r="E78" s="5" t="s">
        <v>0</v>
      </c>
      <c r="F78" s="5" t="s">
        <v>169</v>
      </c>
      <c r="G78" s="5" t="s">
        <v>57</v>
      </c>
      <c r="H78" s="45">
        <v>1</v>
      </c>
      <c r="I78" s="5" t="s">
        <v>58</v>
      </c>
      <c r="J78" s="7">
        <v>468827</v>
      </c>
      <c r="K78" s="7"/>
      <c r="L78" s="7">
        <v>0</v>
      </c>
      <c r="M78" s="5"/>
      <c r="N78" s="7">
        <v>468827</v>
      </c>
      <c r="O78" s="7"/>
      <c r="P78" s="7">
        <v>0</v>
      </c>
      <c r="Q78" s="13"/>
      <c r="R78" s="20">
        <f t="shared" si="6"/>
        <v>0</v>
      </c>
      <c r="S78" s="13"/>
      <c r="T78" s="20">
        <f t="shared" si="7"/>
        <v>0</v>
      </c>
    </row>
    <row r="79" spans="1:20" s="9" customFormat="1" x14ac:dyDescent="0.2">
      <c r="A79" s="5" t="s">
        <v>178</v>
      </c>
      <c r="B79" s="5"/>
      <c r="C79" s="5" t="s">
        <v>144</v>
      </c>
      <c r="D79" s="27" t="s">
        <v>99</v>
      </c>
      <c r="E79" s="5" t="s">
        <v>0</v>
      </c>
      <c r="F79" s="5" t="s">
        <v>170</v>
      </c>
      <c r="G79" s="5" t="s">
        <v>57</v>
      </c>
      <c r="H79" s="45">
        <v>1</v>
      </c>
      <c r="I79" s="5" t="s">
        <v>58</v>
      </c>
      <c r="J79" s="7">
        <v>0</v>
      </c>
      <c r="K79" s="7"/>
      <c r="L79" s="7">
        <v>21881103</v>
      </c>
      <c r="M79" s="5"/>
      <c r="N79" s="7">
        <v>0</v>
      </c>
      <c r="O79" s="7"/>
      <c r="P79" s="7">
        <v>22204557</v>
      </c>
      <c r="Q79" s="13"/>
      <c r="R79" s="20">
        <f t="shared" si="6"/>
        <v>0</v>
      </c>
      <c r="S79" s="13"/>
      <c r="T79" s="20">
        <f t="shared" si="7"/>
        <v>323454</v>
      </c>
    </row>
    <row r="80" spans="1:20" x14ac:dyDescent="0.2">
      <c r="A80" s="20" t="s">
        <v>178</v>
      </c>
      <c r="B80" s="20"/>
      <c r="C80" s="20" t="s">
        <v>147</v>
      </c>
      <c r="D80" s="56" t="s">
        <v>96</v>
      </c>
      <c r="E80" s="20" t="s">
        <v>0</v>
      </c>
      <c r="F80" s="20" t="s">
        <v>56</v>
      </c>
      <c r="G80" s="20" t="s">
        <v>57</v>
      </c>
      <c r="H80" s="46">
        <v>1</v>
      </c>
      <c r="I80" s="20" t="s">
        <v>58</v>
      </c>
      <c r="J80" s="20">
        <v>4585008</v>
      </c>
      <c r="L80" s="20">
        <v>0</v>
      </c>
      <c r="N80" s="20">
        <v>4257756</v>
      </c>
      <c r="P80" s="20">
        <v>0</v>
      </c>
      <c r="R80" s="20">
        <f t="shared" si="6"/>
        <v>-327252</v>
      </c>
      <c r="T80" s="20">
        <f t="shared" si="7"/>
        <v>0</v>
      </c>
    </row>
    <row r="81" spans="1:20" s="9" customFormat="1" x14ac:dyDescent="0.2">
      <c r="A81" s="5" t="s">
        <v>106</v>
      </c>
      <c r="B81" s="5"/>
      <c r="C81" s="5" t="s">
        <v>144</v>
      </c>
      <c r="D81" s="27" t="s">
        <v>99</v>
      </c>
      <c r="E81" s="5" t="s">
        <v>0</v>
      </c>
      <c r="F81" s="5" t="s">
        <v>51</v>
      </c>
      <c r="G81" s="5" t="s">
        <v>52</v>
      </c>
      <c r="H81" s="45">
        <v>1</v>
      </c>
      <c r="I81" s="5" t="s">
        <v>90</v>
      </c>
      <c r="J81" s="7">
        <v>0</v>
      </c>
      <c r="K81" s="24"/>
      <c r="L81" s="7">
        <v>9850463</v>
      </c>
      <c r="M81" s="22"/>
      <c r="N81" s="7">
        <v>0</v>
      </c>
      <c r="O81" s="24"/>
      <c r="P81" s="7">
        <v>9850463</v>
      </c>
      <c r="Q81" s="13"/>
      <c r="R81" s="20">
        <f t="shared" si="6"/>
        <v>0</v>
      </c>
      <c r="S81" s="13"/>
      <c r="T81" s="20">
        <f t="shared" si="7"/>
        <v>0</v>
      </c>
    </row>
    <row r="82" spans="1:20" s="9" customFormat="1" x14ac:dyDescent="0.2">
      <c r="A82" s="20" t="s">
        <v>105</v>
      </c>
      <c r="B82" s="20"/>
      <c r="C82" s="20" t="s">
        <v>144</v>
      </c>
      <c r="D82" s="56" t="s">
        <v>99</v>
      </c>
      <c r="E82" s="20" t="s">
        <v>0</v>
      </c>
      <c r="F82" s="20" t="s">
        <v>170</v>
      </c>
      <c r="G82" s="20" t="s">
        <v>52</v>
      </c>
      <c r="H82" s="46">
        <v>1</v>
      </c>
      <c r="I82" s="20" t="s">
        <v>90</v>
      </c>
      <c r="J82" s="20">
        <v>0</v>
      </c>
      <c r="K82" s="7"/>
      <c r="L82" s="20">
        <v>15500000</v>
      </c>
      <c r="M82" s="7"/>
      <c r="N82" s="20">
        <v>0</v>
      </c>
      <c r="O82" s="7"/>
      <c r="P82" s="20">
        <v>15500000</v>
      </c>
      <c r="R82" s="20">
        <f t="shared" si="6"/>
        <v>0</v>
      </c>
      <c r="T82" s="20">
        <f t="shared" si="7"/>
        <v>0</v>
      </c>
    </row>
    <row r="83" spans="1:20" s="9" customFormat="1" x14ac:dyDescent="0.2">
      <c r="A83" s="30" t="s">
        <v>200</v>
      </c>
      <c r="C83" s="30" t="s">
        <v>154</v>
      </c>
      <c r="D83" s="19">
        <v>0</v>
      </c>
      <c r="E83" s="30" t="s">
        <v>1</v>
      </c>
      <c r="F83" s="30" t="s">
        <v>14</v>
      </c>
      <c r="G83" s="39" t="s">
        <v>291</v>
      </c>
      <c r="H83" s="45"/>
      <c r="I83" s="30" t="s">
        <v>22</v>
      </c>
      <c r="J83" s="23">
        <v>3032550</v>
      </c>
      <c r="K83" s="24"/>
      <c r="L83" s="23"/>
      <c r="M83" s="24"/>
      <c r="N83" s="23">
        <v>3025555</v>
      </c>
      <c r="O83" s="24"/>
      <c r="P83" s="23">
        <v>0</v>
      </c>
      <c r="R83" s="20">
        <f t="shared" si="6"/>
        <v>-6995</v>
      </c>
      <c r="T83" s="20">
        <f t="shared" si="7"/>
        <v>0</v>
      </c>
    </row>
    <row r="84" spans="1:20" s="9" customFormat="1" x14ac:dyDescent="0.2">
      <c r="A84" s="5" t="s">
        <v>185</v>
      </c>
      <c r="C84" s="5" t="s">
        <v>313</v>
      </c>
      <c r="D84" s="27" t="s">
        <v>87</v>
      </c>
      <c r="E84" s="5" t="s">
        <v>0</v>
      </c>
      <c r="F84" s="5" t="s">
        <v>169</v>
      </c>
      <c r="G84" s="5" t="s">
        <v>63</v>
      </c>
      <c r="H84" s="45">
        <v>0.5</v>
      </c>
      <c r="I84" s="5" t="s">
        <v>64</v>
      </c>
      <c r="J84" s="7">
        <v>0</v>
      </c>
      <c r="K84" s="7"/>
      <c r="L84" s="7">
        <v>99356000</v>
      </c>
      <c r="M84" s="5"/>
      <c r="N84" s="7">
        <v>0</v>
      </c>
      <c r="O84" s="7"/>
      <c r="P84" s="7">
        <v>99356000</v>
      </c>
      <c r="R84" s="20">
        <f t="shared" si="6"/>
        <v>0</v>
      </c>
      <c r="T84" s="20">
        <f t="shared" si="7"/>
        <v>0</v>
      </c>
    </row>
    <row r="85" spans="1:20" s="9" customFormat="1" x14ac:dyDescent="0.2">
      <c r="A85" s="30" t="s">
        <v>184</v>
      </c>
      <c r="C85" s="5" t="s">
        <v>313</v>
      </c>
      <c r="D85" s="27" t="s">
        <v>87</v>
      </c>
      <c r="E85" s="5" t="s">
        <v>0</v>
      </c>
      <c r="F85" s="5" t="s">
        <v>169</v>
      </c>
      <c r="G85" s="5" t="s">
        <v>63</v>
      </c>
      <c r="H85" s="45">
        <v>0.5</v>
      </c>
      <c r="I85" s="5" t="s">
        <v>64</v>
      </c>
      <c r="J85" s="7">
        <v>0</v>
      </c>
      <c r="K85" s="7"/>
      <c r="L85" s="7">
        <v>11758000</v>
      </c>
      <c r="M85" s="5"/>
      <c r="N85" s="7">
        <v>0</v>
      </c>
      <c r="O85" s="7"/>
      <c r="P85" s="7">
        <v>11758000</v>
      </c>
      <c r="Q85" s="13"/>
      <c r="R85" s="20">
        <f t="shared" si="6"/>
        <v>0</v>
      </c>
      <c r="S85" s="13"/>
      <c r="T85" s="20">
        <f t="shared" si="7"/>
        <v>0</v>
      </c>
    </row>
    <row r="86" spans="1:20" x14ac:dyDescent="0.2">
      <c r="A86" s="20" t="s">
        <v>100</v>
      </c>
      <c r="B86" s="20"/>
      <c r="C86" s="20" t="s">
        <v>144</v>
      </c>
      <c r="D86" s="56" t="s">
        <v>99</v>
      </c>
      <c r="E86" s="20" t="s">
        <v>0</v>
      </c>
      <c r="F86" s="20" t="s">
        <v>169</v>
      </c>
      <c r="G86" s="20" t="s">
        <v>63</v>
      </c>
      <c r="H86" s="46">
        <v>1</v>
      </c>
      <c r="I86" s="20" t="s">
        <v>64</v>
      </c>
      <c r="J86" s="20">
        <v>0</v>
      </c>
      <c r="L86" s="20">
        <v>162030000</v>
      </c>
      <c r="N86" s="20">
        <v>0</v>
      </c>
      <c r="P86" s="20">
        <v>162030000</v>
      </c>
      <c r="R86" s="20">
        <f t="shared" si="6"/>
        <v>0</v>
      </c>
      <c r="T86" s="20">
        <f t="shared" si="7"/>
        <v>0</v>
      </c>
    </row>
    <row r="87" spans="1:20" x14ac:dyDescent="0.2">
      <c r="A87" s="30" t="s">
        <v>126</v>
      </c>
      <c r="C87" s="30" t="s">
        <v>148</v>
      </c>
      <c r="D87" s="19">
        <v>0</v>
      </c>
      <c r="E87" s="30" t="s">
        <v>0</v>
      </c>
      <c r="F87" s="30" t="s">
        <v>60</v>
      </c>
      <c r="G87" s="30" t="s">
        <v>119</v>
      </c>
      <c r="H87" s="45">
        <v>1</v>
      </c>
      <c r="I87" s="30" t="s">
        <v>49</v>
      </c>
      <c r="J87" s="36">
        <v>4899386</v>
      </c>
      <c r="L87" s="36">
        <v>0</v>
      </c>
      <c r="N87" s="36">
        <v>4899386</v>
      </c>
      <c r="P87" s="36">
        <v>0</v>
      </c>
      <c r="Q87" s="9"/>
      <c r="R87" s="20">
        <f t="shared" si="6"/>
        <v>0</v>
      </c>
      <c r="S87" s="9"/>
      <c r="T87" s="20">
        <f t="shared" si="7"/>
        <v>0</v>
      </c>
    </row>
    <row r="88" spans="1:20" s="9" customFormat="1" x14ac:dyDescent="0.2">
      <c r="A88" s="30" t="s">
        <v>234</v>
      </c>
      <c r="C88" s="30" t="s">
        <v>287</v>
      </c>
      <c r="D88" s="19" t="s">
        <v>284</v>
      </c>
      <c r="E88" s="30"/>
      <c r="F88" s="30"/>
      <c r="G88" s="30" t="s">
        <v>41</v>
      </c>
      <c r="H88" s="45"/>
      <c r="I88" s="30" t="s">
        <v>42</v>
      </c>
      <c r="J88" s="36"/>
      <c r="K88" s="7"/>
      <c r="L88" s="36">
        <v>137653981</v>
      </c>
      <c r="M88" s="5"/>
      <c r="N88" s="36">
        <v>0</v>
      </c>
      <c r="O88" s="7"/>
      <c r="P88" s="36">
        <v>136903497</v>
      </c>
      <c r="R88" s="20">
        <f t="shared" si="6"/>
        <v>0</v>
      </c>
      <c r="T88" s="20">
        <f t="shared" si="7"/>
        <v>-750484</v>
      </c>
    </row>
    <row r="89" spans="1:20" s="9" customFormat="1" x14ac:dyDescent="0.2">
      <c r="A89" s="5" t="s">
        <v>104</v>
      </c>
      <c r="B89" s="5"/>
      <c r="C89" s="5" t="s">
        <v>147</v>
      </c>
      <c r="D89" s="27"/>
      <c r="E89" s="5" t="s">
        <v>0</v>
      </c>
      <c r="F89" s="5" t="s">
        <v>51</v>
      </c>
      <c r="G89" s="5" t="s">
        <v>52</v>
      </c>
      <c r="H89" s="45">
        <v>1</v>
      </c>
      <c r="I89" s="5" t="s">
        <v>90</v>
      </c>
      <c r="J89" s="7">
        <v>4998400</v>
      </c>
      <c r="K89" s="23"/>
      <c r="L89" s="7">
        <v>0</v>
      </c>
      <c r="M89" s="19"/>
      <c r="N89" s="7">
        <v>4998400</v>
      </c>
      <c r="O89" s="23"/>
      <c r="P89" s="7">
        <v>0</v>
      </c>
      <c r="Q89" s="13"/>
      <c r="R89" s="20">
        <f t="shared" si="6"/>
        <v>0</v>
      </c>
      <c r="S89" s="13"/>
      <c r="T89" s="20">
        <f t="shared" si="7"/>
        <v>0</v>
      </c>
    </row>
    <row r="90" spans="1:20" x14ac:dyDescent="0.2">
      <c r="A90" s="7" t="s">
        <v>104</v>
      </c>
      <c r="B90" s="7"/>
      <c r="C90" s="7" t="s">
        <v>144</v>
      </c>
      <c r="D90" s="55" t="s">
        <v>99</v>
      </c>
      <c r="E90" s="7" t="s">
        <v>0</v>
      </c>
      <c r="F90" s="7" t="s">
        <v>51</v>
      </c>
      <c r="G90" s="7" t="s">
        <v>52</v>
      </c>
      <c r="H90" s="46">
        <v>1</v>
      </c>
      <c r="I90" s="7" t="s">
        <v>90</v>
      </c>
      <c r="J90" s="7">
        <v>0</v>
      </c>
      <c r="K90" s="36"/>
      <c r="L90" s="7">
        <v>15107669</v>
      </c>
      <c r="M90" s="36"/>
      <c r="N90" s="7">
        <v>0</v>
      </c>
      <c r="O90" s="36"/>
      <c r="P90" s="7">
        <v>15107669</v>
      </c>
      <c r="R90" s="20">
        <f t="shared" si="6"/>
        <v>0</v>
      </c>
      <c r="T90" s="20">
        <f t="shared" si="7"/>
        <v>0</v>
      </c>
    </row>
    <row r="91" spans="1:20" s="9" customFormat="1" x14ac:dyDescent="0.2">
      <c r="A91" s="7" t="s">
        <v>84</v>
      </c>
      <c r="B91" s="7"/>
      <c r="C91" s="7" t="s">
        <v>141</v>
      </c>
      <c r="D91" s="55">
        <v>0</v>
      </c>
      <c r="E91" s="7" t="s">
        <v>1</v>
      </c>
      <c r="F91" s="7" t="s">
        <v>85</v>
      </c>
      <c r="G91" s="7" t="s">
        <v>77</v>
      </c>
      <c r="H91" s="46"/>
      <c r="I91" s="7" t="s">
        <v>78</v>
      </c>
      <c r="J91" s="7">
        <v>7202116</v>
      </c>
      <c r="K91" s="7"/>
      <c r="L91" s="7"/>
      <c r="M91" s="7"/>
      <c r="N91" s="7">
        <v>7000206</v>
      </c>
      <c r="O91" s="7"/>
      <c r="P91" s="7">
        <v>0</v>
      </c>
      <c r="Q91" s="13"/>
      <c r="R91" s="20">
        <f t="shared" si="6"/>
        <v>-201910</v>
      </c>
      <c r="T91" s="20">
        <f t="shared" si="7"/>
        <v>0</v>
      </c>
    </row>
    <row r="92" spans="1:20" x14ac:dyDescent="0.2">
      <c r="A92" s="30" t="s">
        <v>132</v>
      </c>
      <c r="C92" s="30" t="s">
        <v>153</v>
      </c>
      <c r="D92" s="19">
        <v>0</v>
      </c>
      <c r="E92" s="30" t="s">
        <v>1</v>
      </c>
      <c r="F92" s="30" t="s">
        <v>23</v>
      </c>
      <c r="G92" s="30" t="s">
        <v>26</v>
      </c>
      <c r="H92" s="45"/>
      <c r="I92" s="30" t="s">
        <v>27</v>
      </c>
      <c r="J92" s="23">
        <v>3482826</v>
      </c>
      <c r="L92" s="23"/>
      <c r="N92" s="23">
        <v>3482826</v>
      </c>
      <c r="P92" s="23">
        <v>0</v>
      </c>
      <c r="R92" s="20">
        <f t="shared" si="6"/>
        <v>0</v>
      </c>
      <c r="T92" s="20">
        <f t="shared" si="7"/>
        <v>0</v>
      </c>
    </row>
    <row r="93" spans="1:20" x14ac:dyDescent="0.2">
      <c r="A93" s="7" t="s">
        <v>239</v>
      </c>
      <c r="B93" s="7"/>
      <c r="C93" s="7" t="s">
        <v>150</v>
      </c>
      <c r="D93" s="55">
        <v>0</v>
      </c>
      <c r="E93" s="7" t="s">
        <v>0</v>
      </c>
      <c r="F93" s="7" t="s">
        <v>7</v>
      </c>
      <c r="G93" s="7" t="s">
        <v>8</v>
      </c>
      <c r="H93" s="46">
        <v>0.5</v>
      </c>
      <c r="I93" s="7" t="s">
        <v>276</v>
      </c>
      <c r="J93" s="7">
        <v>1831469</v>
      </c>
      <c r="M93" s="7"/>
      <c r="N93" s="7">
        <v>1844686</v>
      </c>
      <c r="P93" s="7">
        <v>0</v>
      </c>
      <c r="R93" s="20">
        <f t="shared" si="6"/>
        <v>13217</v>
      </c>
      <c r="S93" s="9"/>
      <c r="T93" s="20">
        <f t="shared" si="7"/>
        <v>0</v>
      </c>
    </row>
    <row r="94" spans="1:20" x14ac:dyDescent="0.2">
      <c r="A94" s="30" t="s">
        <v>95</v>
      </c>
      <c r="C94" s="30" t="s">
        <v>141</v>
      </c>
      <c r="D94" s="27" t="s">
        <v>95</v>
      </c>
      <c r="E94" s="32" t="s">
        <v>0</v>
      </c>
      <c r="F94" s="32" t="s">
        <v>170</v>
      </c>
      <c r="G94" s="32" t="s">
        <v>119</v>
      </c>
      <c r="H94" s="45">
        <v>0.5</v>
      </c>
      <c r="I94" s="32" t="s">
        <v>49</v>
      </c>
      <c r="J94" s="36">
        <v>-778232</v>
      </c>
      <c r="L94" s="36"/>
      <c r="N94" s="36"/>
      <c r="P94" s="36"/>
      <c r="Q94" s="9"/>
      <c r="R94" s="20">
        <f t="shared" si="6"/>
        <v>778232</v>
      </c>
      <c r="S94" s="9"/>
      <c r="T94" s="20">
        <f t="shared" si="7"/>
        <v>0</v>
      </c>
    </row>
    <row r="95" spans="1:20" s="9" customFormat="1" x14ac:dyDescent="0.2">
      <c r="A95" s="32" t="s">
        <v>183</v>
      </c>
      <c r="B95" s="32"/>
      <c r="C95" s="32" t="s">
        <v>182</v>
      </c>
      <c r="D95" s="27" t="s">
        <v>95</v>
      </c>
      <c r="E95" s="32" t="s">
        <v>0</v>
      </c>
      <c r="F95" s="32" t="s">
        <v>170</v>
      </c>
      <c r="G95" s="32" t="s">
        <v>119</v>
      </c>
      <c r="H95" s="45">
        <v>0.5</v>
      </c>
      <c r="I95" s="32" t="s">
        <v>49</v>
      </c>
      <c r="J95" s="7">
        <v>0</v>
      </c>
      <c r="K95" s="20"/>
      <c r="L95" s="7">
        <v>0</v>
      </c>
      <c r="M95" s="20"/>
      <c r="N95" s="7">
        <v>0</v>
      </c>
      <c r="O95" s="20"/>
      <c r="P95" s="7">
        <v>4387500</v>
      </c>
      <c r="Q95" s="13"/>
      <c r="R95" s="20">
        <f t="shared" si="6"/>
        <v>0</v>
      </c>
      <c r="S95" s="13"/>
      <c r="T95" s="20">
        <f t="shared" si="7"/>
        <v>4387500</v>
      </c>
    </row>
    <row r="96" spans="1:20" s="9" customFormat="1" x14ac:dyDescent="0.2">
      <c r="A96" s="30" t="s">
        <v>36</v>
      </c>
      <c r="C96" s="30" t="s">
        <v>159</v>
      </c>
      <c r="D96" s="19">
        <v>0</v>
      </c>
      <c r="E96" s="30" t="s">
        <v>1</v>
      </c>
      <c r="F96" s="30" t="s">
        <v>23</v>
      </c>
      <c r="G96" s="30" t="s">
        <v>26</v>
      </c>
      <c r="H96" s="45"/>
      <c r="I96" s="30" t="s">
        <v>27</v>
      </c>
      <c r="J96" s="23">
        <v>2171349</v>
      </c>
      <c r="K96" s="7"/>
      <c r="L96" s="23"/>
      <c r="M96" s="5"/>
      <c r="N96" s="23">
        <v>2382091</v>
      </c>
      <c r="O96" s="7"/>
      <c r="P96" s="23">
        <v>0</v>
      </c>
      <c r="Q96" s="13"/>
      <c r="R96" s="20">
        <f t="shared" si="6"/>
        <v>210742</v>
      </c>
      <c r="S96" s="13"/>
      <c r="T96" s="20">
        <f t="shared" si="7"/>
        <v>0</v>
      </c>
    </row>
    <row r="97" spans="1:20" s="9" customFormat="1" x14ac:dyDescent="0.2">
      <c r="A97" s="30" t="s">
        <v>131</v>
      </c>
      <c r="C97" s="30" t="s">
        <v>153</v>
      </c>
      <c r="D97" s="19">
        <v>0</v>
      </c>
      <c r="E97" s="30" t="s">
        <v>1</v>
      </c>
      <c r="F97" s="30" t="s">
        <v>23</v>
      </c>
      <c r="G97" s="30" t="s">
        <v>26</v>
      </c>
      <c r="H97" s="45"/>
      <c r="I97" s="30" t="s">
        <v>27</v>
      </c>
      <c r="J97" s="23">
        <v>4546992</v>
      </c>
      <c r="K97" s="23"/>
      <c r="L97" s="23"/>
      <c r="M97" s="19"/>
      <c r="N97" s="23">
        <v>4624060</v>
      </c>
      <c r="O97" s="23"/>
      <c r="P97" s="23">
        <v>0</v>
      </c>
      <c r="Q97" s="13"/>
      <c r="R97" s="20">
        <f t="shared" si="6"/>
        <v>77068</v>
      </c>
      <c r="S97" s="13"/>
      <c r="T97" s="20">
        <f t="shared" si="7"/>
        <v>0</v>
      </c>
    </row>
    <row r="98" spans="1:20" x14ac:dyDescent="0.2">
      <c r="A98" s="32" t="s">
        <v>71</v>
      </c>
      <c r="B98" s="32"/>
      <c r="C98" s="32" t="s">
        <v>148</v>
      </c>
      <c r="D98" s="27">
        <v>0</v>
      </c>
      <c r="E98" s="32" t="s">
        <v>0</v>
      </c>
      <c r="F98" s="32" t="s">
        <v>170</v>
      </c>
      <c r="G98" s="32" t="s">
        <v>52</v>
      </c>
      <c r="H98" s="45">
        <v>1</v>
      </c>
      <c r="I98" s="32" t="s">
        <v>90</v>
      </c>
      <c r="J98" s="7">
        <v>53123</v>
      </c>
      <c r="L98" s="7">
        <v>0</v>
      </c>
      <c r="M98" s="7"/>
      <c r="N98" s="7">
        <v>53123</v>
      </c>
      <c r="P98" s="7">
        <v>0</v>
      </c>
      <c r="R98" s="20">
        <f t="shared" si="6"/>
        <v>0</v>
      </c>
      <c r="T98" s="20">
        <f t="shared" si="7"/>
        <v>0</v>
      </c>
    </row>
    <row r="99" spans="1:20" x14ac:dyDescent="0.2">
      <c r="A99" s="7" t="s">
        <v>236</v>
      </c>
      <c r="B99" s="7"/>
      <c r="C99" s="5" t="s">
        <v>141</v>
      </c>
      <c r="D99" s="55">
        <v>0</v>
      </c>
      <c r="E99" s="7"/>
      <c r="F99" s="7"/>
      <c r="G99" s="7"/>
      <c r="H99" s="46"/>
      <c r="I99" s="7" t="s">
        <v>38</v>
      </c>
      <c r="J99" s="7">
        <v>1000</v>
      </c>
      <c r="N99" s="7">
        <v>1000</v>
      </c>
      <c r="P99" s="7">
        <v>0</v>
      </c>
      <c r="Q99" s="9"/>
      <c r="R99" s="20">
        <f t="shared" si="6"/>
        <v>0</v>
      </c>
      <c r="S99" s="9"/>
      <c r="T99" s="20">
        <f t="shared" si="7"/>
        <v>0</v>
      </c>
    </row>
    <row r="100" spans="1:20" x14ac:dyDescent="0.2">
      <c r="A100" s="7" t="s">
        <v>109</v>
      </c>
      <c r="B100" s="7"/>
      <c r="C100" s="7" t="s">
        <v>144</v>
      </c>
      <c r="D100" s="55" t="s">
        <v>99</v>
      </c>
      <c r="E100" s="7" t="s">
        <v>0</v>
      </c>
      <c r="F100" s="7" t="s">
        <v>170</v>
      </c>
      <c r="G100" s="7" t="s">
        <v>52</v>
      </c>
      <c r="H100" s="46">
        <v>1</v>
      </c>
      <c r="I100" s="7" t="s">
        <v>90</v>
      </c>
      <c r="J100" s="7">
        <v>0</v>
      </c>
      <c r="K100" s="23"/>
      <c r="L100" s="7">
        <f>4054645+1477336</f>
        <v>5531981</v>
      </c>
      <c r="M100" s="23"/>
      <c r="N100" s="7">
        <v>0</v>
      </c>
      <c r="O100" s="23"/>
      <c r="P100" s="7">
        <v>4054645</v>
      </c>
      <c r="Q100" s="9"/>
      <c r="R100" s="20">
        <f t="shared" si="6"/>
        <v>0</v>
      </c>
      <c r="S100" s="9"/>
      <c r="T100" s="20">
        <f t="shared" si="7"/>
        <v>-1477336</v>
      </c>
    </row>
    <row r="101" spans="1:20" x14ac:dyDescent="0.2">
      <c r="A101" s="30" t="s">
        <v>130</v>
      </c>
      <c r="C101" s="30" t="s">
        <v>153</v>
      </c>
      <c r="D101" s="19">
        <v>0</v>
      </c>
      <c r="E101" s="30" t="s">
        <v>1</v>
      </c>
      <c r="F101" s="30" t="s">
        <v>14</v>
      </c>
      <c r="G101" s="30" t="s">
        <v>18</v>
      </c>
      <c r="H101" s="45"/>
      <c r="I101" s="30" t="s">
        <v>259</v>
      </c>
      <c r="J101" s="23">
        <v>2567461</v>
      </c>
      <c r="L101" s="23"/>
      <c r="N101" s="23">
        <v>2616835</v>
      </c>
      <c r="P101" s="23">
        <v>0</v>
      </c>
      <c r="Q101" s="9"/>
      <c r="R101" s="20">
        <f t="shared" si="6"/>
        <v>49374</v>
      </c>
      <c r="S101" s="9"/>
      <c r="T101" s="20">
        <f t="shared" si="7"/>
        <v>0</v>
      </c>
    </row>
    <row r="102" spans="1:20" x14ac:dyDescent="0.2">
      <c r="A102" s="31" t="s">
        <v>16</v>
      </c>
      <c r="B102" s="7"/>
      <c r="C102" s="31" t="s">
        <v>151</v>
      </c>
      <c r="D102" s="55">
        <v>0</v>
      </c>
      <c r="E102" s="31" t="s">
        <v>0</v>
      </c>
      <c r="F102" s="31" t="s">
        <v>14</v>
      </c>
      <c r="G102" s="31" t="s">
        <v>33</v>
      </c>
      <c r="H102" s="46"/>
      <c r="I102" s="31" t="s">
        <v>15</v>
      </c>
      <c r="J102" s="7">
        <v>167870501</v>
      </c>
      <c r="N102" s="7">
        <v>168300408</v>
      </c>
      <c r="P102" s="7">
        <v>0</v>
      </c>
      <c r="Q102" s="9"/>
      <c r="R102" s="20">
        <f t="shared" si="6"/>
        <v>429907</v>
      </c>
      <c r="T102" s="20">
        <f t="shared" si="7"/>
        <v>0</v>
      </c>
    </row>
    <row r="103" spans="1:20" x14ac:dyDescent="0.2">
      <c r="A103" s="30" t="s">
        <v>253</v>
      </c>
      <c r="C103" s="30" t="s">
        <v>141</v>
      </c>
      <c r="D103" s="19">
        <v>0</v>
      </c>
      <c r="E103" s="30" t="s">
        <v>1</v>
      </c>
      <c r="F103" s="30" t="s">
        <v>82</v>
      </c>
      <c r="G103" s="30" t="s">
        <v>41</v>
      </c>
      <c r="H103" s="45"/>
      <c r="I103" s="30" t="s">
        <v>42</v>
      </c>
      <c r="J103" s="36">
        <v>-464481</v>
      </c>
      <c r="L103" s="36"/>
      <c r="N103" s="36">
        <v>11511016</v>
      </c>
      <c r="P103" s="36">
        <v>0</v>
      </c>
      <c r="Q103" s="9"/>
      <c r="R103" s="20">
        <f t="shared" ref="R103:R123" si="8">N103-J103</f>
        <v>11975497</v>
      </c>
      <c r="S103" s="9"/>
      <c r="T103" s="20">
        <f t="shared" ref="T103:T123" si="9">P103-L103</f>
        <v>0</v>
      </c>
    </row>
    <row r="104" spans="1:20" x14ac:dyDescent="0.2">
      <c r="A104" s="7" t="s">
        <v>241</v>
      </c>
      <c r="B104" s="7"/>
      <c r="C104" s="7" t="s">
        <v>141</v>
      </c>
      <c r="D104" s="55">
        <v>0</v>
      </c>
      <c r="E104" s="7" t="s">
        <v>0</v>
      </c>
      <c r="F104" s="7" t="s">
        <v>11</v>
      </c>
      <c r="G104" s="7" t="s">
        <v>8</v>
      </c>
      <c r="H104" s="46">
        <v>0.49</v>
      </c>
      <c r="I104" s="7" t="s">
        <v>276</v>
      </c>
      <c r="J104" s="7">
        <v>4851750</v>
      </c>
      <c r="N104" s="7">
        <v>5000000</v>
      </c>
      <c r="P104" s="7">
        <v>0</v>
      </c>
      <c r="Q104" s="9"/>
      <c r="R104" s="20">
        <f t="shared" si="8"/>
        <v>148250</v>
      </c>
      <c r="S104" s="9"/>
      <c r="T104" s="20">
        <f t="shared" si="9"/>
        <v>0</v>
      </c>
    </row>
    <row r="105" spans="1:20" s="9" customFormat="1" x14ac:dyDescent="0.2">
      <c r="A105" s="5" t="s">
        <v>97</v>
      </c>
      <c r="B105" s="5"/>
      <c r="C105" s="5" t="s">
        <v>144</v>
      </c>
      <c r="D105" s="27" t="s">
        <v>99</v>
      </c>
      <c r="E105" s="5" t="s">
        <v>0</v>
      </c>
      <c r="F105" s="5" t="s">
        <v>56</v>
      </c>
      <c r="G105" s="5" t="s">
        <v>57</v>
      </c>
      <c r="H105" s="45">
        <v>1</v>
      </c>
      <c r="I105" s="5" t="s">
        <v>58</v>
      </c>
      <c r="J105" s="7">
        <v>0</v>
      </c>
      <c r="K105" s="7"/>
      <c r="L105" s="7">
        <v>1694299</v>
      </c>
      <c r="M105" s="5"/>
      <c r="N105" s="7">
        <v>0</v>
      </c>
      <c r="O105" s="7"/>
      <c r="P105" s="7">
        <v>2118911</v>
      </c>
      <c r="Q105" s="13"/>
      <c r="R105" s="20">
        <f t="shared" si="8"/>
        <v>0</v>
      </c>
      <c r="S105" s="13"/>
      <c r="T105" s="20">
        <f t="shared" si="9"/>
        <v>424612</v>
      </c>
    </row>
    <row r="106" spans="1:20" x14ac:dyDescent="0.2">
      <c r="A106" s="20" t="s">
        <v>97</v>
      </c>
      <c r="B106" s="20"/>
      <c r="C106" s="20" t="s">
        <v>147</v>
      </c>
      <c r="D106" s="56" t="s">
        <v>96</v>
      </c>
      <c r="E106" s="20" t="s">
        <v>0</v>
      </c>
      <c r="F106" s="20" t="s">
        <v>56</v>
      </c>
      <c r="G106" s="20" t="s">
        <v>57</v>
      </c>
      <c r="H106" s="46">
        <v>1</v>
      </c>
      <c r="I106" s="20" t="s">
        <v>58</v>
      </c>
      <c r="J106" s="20">
        <v>421333</v>
      </c>
      <c r="K106" s="23"/>
      <c r="L106" s="20">
        <v>0</v>
      </c>
      <c r="M106" s="23"/>
      <c r="N106" s="20">
        <v>515383</v>
      </c>
      <c r="O106" s="23"/>
      <c r="P106" s="20">
        <v>0</v>
      </c>
      <c r="Q106" s="9"/>
      <c r="R106" s="20">
        <f t="shared" si="8"/>
        <v>94050</v>
      </c>
      <c r="S106" s="9"/>
      <c r="T106" s="20">
        <f t="shared" si="9"/>
        <v>0</v>
      </c>
    </row>
    <row r="107" spans="1:20" s="9" customFormat="1" x14ac:dyDescent="0.2">
      <c r="A107" s="38" t="s">
        <v>25</v>
      </c>
      <c r="C107" s="30" t="s">
        <v>153</v>
      </c>
      <c r="D107" s="27">
        <v>0</v>
      </c>
      <c r="E107" s="5" t="s">
        <v>1</v>
      </c>
      <c r="F107" s="5" t="s">
        <v>37</v>
      </c>
      <c r="G107" s="5" t="s">
        <v>26</v>
      </c>
      <c r="H107" s="43"/>
      <c r="I107" s="5" t="s">
        <v>27</v>
      </c>
      <c r="J107" s="7">
        <v>1359897</v>
      </c>
      <c r="K107" s="7"/>
      <c r="L107" s="7"/>
      <c r="M107" s="5"/>
      <c r="N107" s="7">
        <v>2043460</v>
      </c>
      <c r="O107" s="7"/>
      <c r="P107" s="7">
        <v>0</v>
      </c>
      <c r="Q107" s="13"/>
      <c r="R107" s="20">
        <f t="shared" si="8"/>
        <v>683563</v>
      </c>
      <c r="S107" s="13"/>
      <c r="T107" s="20">
        <f t="shared" si="9"/>
        <v>0</v>
      </c>
    </row>
    <row r="108" spans="1:20" x14ac:dyDescent="0.2">
      <c r="A108" s="30" t="s">
        <v>25</v>
      </c>
      <c r="C108" s="30" t="s">
        <v>159</v>
      </c>
      <c r="D108" s="19">
        <v>0</v>
      </c>
      <c r="E108" s="30" t="s">
        <v>1</v>
      </c>
      <c r="F108" s="30" t="s">
        <v>23</v>
      </c>
      <c r="G108" s="30" t="s">
        <v>26</v>
      </c>
      <c r="H108" s="45"/>
      <c r="I108" s="30" t="s">
        <v>27</v>
      </c>
      <c r="J108" s="23">
        <v>921172</v>
      </c>
      <c r="L108" s="23"/>
      <c r="N108" s="23">
        <v>881999</v>
      </c>
      <c r="P108" s="23">
        <v>0</v>
      </c>
      <c r="Q108" s="9"/>
      <c r="R108" s="20">
        <f t="shared" si="8"/>
        <v>-39173</v>
      </c>
      <c r="S108" s="9"/>
      <c r="T108" s="20">
        <f t="shared" si="9"/>
        <v>0</v>
      </c>
    </row>
    <row r="109" spans="1:20" s="9" customFormat="1" x14ac:dyDescent="0.2">
      <c r="A109" s="5" t="s">
        <v>59</v>
      </c>
      <c r="B109" s="5"/>
      <c r="C109" s="5" t="s">
        <v>148</v>
      </c>
      <c r="D109" s="27">
        <v>0</v>
      </c>
      <c r="E109" s="5" t="s">
        <v>0</v>
      </c>
      <c r="F109" s="5" t="s">
        <v>60</v>
      </c>
      <c r="G109" s="5" t="s">
        <v>119</v>
      </c>
      <c r="H109" s="45">
        <v>1</v>
      </c>
      <c r="I109" s="5" t="s">
        <v>49</v>
      </c>
      <c r="J109" s="7">
        <v>0</v>
      </c>
      <c r="K109" s="7"/>
      <c r="L109" s="7">
        <v>0</v>
      </c>
      <c r="M109" s="7"/>
      <c r="N109" s="7">
        <v>11481947</v>
      </c>
      <c r="O109" s="7"/>
      <c r="P109" s="7">
        <v>0</v>
      </c>
      <c r="Q109" s="13"/>
      <c r="R109" s="20">
        <f t="shared" si="8"/>
        <v>11481947</v>
      </c>
      <c r="S109" s="13"/>
      <c r="T109" s="20">
        <f t="shared" si="9"/>
        <v>0</v>
      </c>
    </row>
    <row r="110" spans="1:20" x14ac:dyDescent="0.2">
      <c r="A110" s="7" t="s">
        <v>242</v>
      </c>
      <c r="B110" s="7"/>
      <c r="C110" s="7" t="s">
        <v>141</v>
      </c>
      <c r="D110" s="55">
        <v>0</v>
      </c>
      <c r="E110" s="7" t="s">
        <v>1</v>
      </c>
      <c r="F110" s="7" t="s">
        <v>11</v>
      </c>
      <c r="G110" s="7" t="s">
        <v>8</v>
      </c>
      <c r="H110" s="46">
        <v>0.33</v>
      </c>
      <c r="I110" s="7" t="s">
        <v>276</v>
      </c>
      <c r="J110" s="7">
        <v>798366</v>
      </c>
      <c r="N110" s="7">
        <v>798366</v>
      </c>
      <c r="P110" s="7">
        <v>0</v>
      </c>
      <c r="Q110" s="9"/>
      <c r="R110" s="20">
        <f t="shared" si="8"/>
        <v>0</v>
      </c>
      <c r="S110" s="9"/>
      <c r="T110" s="20">
        <f t="shared" si="9"/>
        <v>0</v>
      </c>
    </row>
    <row r="111" spans="1:20" x14ac:dyDescent="0.2">
      <c r="A111" s="32" t="s">
        <v>252</v>
      </c>
      <c r="C111" s="64" t="s">
        <v>290</v>
      </c>
      <c r="D111" s="27">
        <v>0</v>
      </c>
      <c r="E111" s="32" t="s">
        <v>0</v>
      </c>
      <c r="F111" s="32" t="s">
        <v>7</v>
      </c>
      <c r="G111" s="32" t="s">
        <v>8</v>
      </c>
      <c r="H111" s="45">
        <v>1</v>
      </c>
      <c r="I111" s="32" t="s">
        <v>276</v>
      </c>
      <c r="J111" s="7">
        <v>478936</v>
      </c>
      <c r="N111" s="7">
        <v>478030</v>
      </c>
      <c r="P111" s="7">
        <v>0</v>
      </c>
      <c r="R111" s="20">
        <f t="shared" si="8"/>
        <v>-906</v>
      </c>
      <c r="S111" s="9"/>
      <c r="T111" s="20">
        <f t="shared" si="9"/>
        <v>0</v>
      </c>
    </row>
    <row r="112" spans="1:20" s="9" customFormat="1" x14ac:dyDescent="0.2">
      <c r="A112" s="7" t="s">
        <v>249</v>
      </c>
      <c r="B112" s="7"/>
      <c r="C112" s="64" t="s">
        <v>290</v>
      </c>
      <c r="D112" s="55">
        <v>0</v>
      </c>
      <c r="E112" s="7" t="s">
        <v>0</v>
      </c>
      <c r="F112" s="7" t="s">
        <v>7</v>
      </c>
      <c r="G112" s="7" t="s">
        <v>8</v>
      </c>
      <c r="H112" s="45">
        <v>1</v>
      </c>
      <c r="I112" s="32" t="s">
        <v>275</v>
      </c>
      <c r="J112" s="7">
        <v>103391650</v>
      </c>
      <c r="K112" s="7"/>
      <c r="L112" s="7"/>
      <c r="M112" s="7"/>
      <c r="N112" s="7">
        <v>120863028</v>
      </c>
      <c r="O112" s="7"/>
      <c r="P112" s="7">
        <v>0</v>
      </c>
      <c r="Q112" s="13"/>
      <c r="R112" s="20">
        <f t="shared" si="8"/>
        <v>17471378</v>
      </c>
      <c r="T112" s="20">
        <f t="shared" si="9"/>
        <v>0</v>
      </c>
    </row>
    <row r="113" spans="1:20" x14ac:dyDescent="0.2">
      <c r="A113" s="30" t="s">
        <v>111</v>
      </c>
      <c r="C113" s="30" t="s">
        <v>144</v>
      </c>
      <c r="D113" s="19" t="s">
        <v>99</v>
      </c>
      <c r="E113" s="30" t="s">
        <v>0</v>
      </c>
      <c r="F113" s="30" t="s">
        <v>170</v>
      </c>
      <c r="G113" s="30" t="s">
        <v>52</v>
      </c>
      <c r="H113" s="45">
        <v>1</v>
      </c>
      <c r="I113" s="30" t="s">
        <v>90</v>
      </c>
      <c r="J113" s="36">
        <v>0</v>
      </c>
      <c r="L113" s="36">
        <v>4600000</v>
      </c>
      <c r="N113" s="36">
        <v>0</v>
      </c>
      <c r="P113" s="36">
        <v>4600000</v>
      </c>
      <c r="Q113" s="9"/>
      <c r="R113" s="20">
        <f t="shared" si="8"/>
        <v>0</v>
      </c>
      <c r="S113" s="9"/>
      <c r="T113" s="20">
        <f t="shared" si="9"/>
        <v>0</v>
      </c>
    </row>
    <row r="114" spans="1:20" x14ac:dyDescent="0.2">
      <c r="A114" s="30" t="s">
        <v>125</v>
      </c>
      <c r="C114" s="30" t="s">
        <v>313</v>
      </c>
      <c r="D114" s="19" t="s">
        <v>87</v>
      </c>
      <c r="E114" s="30" t="s">
        <v>0</v>
      </c>
      <c r="F114" s="30" t="s">
        <v>73</v>
      </c>
      <c r="G114" s="30" t="s">
        <v>74</v>
      </c>
      <c r="H114" s="45">
        <v>0.5</v>
      </c>
      <c r="I114" s="30" t="s">
        <v>121</v>
      </c>
      <c r="J114" s="36">
        <v>0</v>
      </c>
      <c r="L114" s="36">
        <v>400646</v>
      </c>
      <c r="N114" s="36">
        <v>0</v>
      </c>
      <c r="P114" s="36">
        <v>358678</v>
      </c>
      <c r="Q114" s="9"/>
      <c r="R114" s="20">
        <f t="shared" si="8"/>
        <v>0</v>
      </c>
      <c r="S114" s="9"/>
      <c r="T114" s="20">
        <f t="shared" si="9"/>
        <v>-41968</v>
      </c>
    </row>
    <row r="115" spans="1:20" s="9" customFormat="1" x14ac:dyDescent="0.2">
      <c r="A115" s="30" t="s">
        <v>124</v>
      </c>
      <c r="C115" s="30" t="s">
        <v>146</v>
      </c>
      <c r="D115" s="19">
        <v>0</v>
      </c>
      <c r="E115" s="30" t="s">
        <v>0</v>
      </c>
      <c r="F115" s="30" t="s">
        <v>73</v>
      </c>
      <c r="G115" s="30" t="s">
        <v>74</v>
      </c>
      <c r="H115" s="45">
        <v>1</v>
      </c>
      <c r="I115" s="30" t="s">
        <v>121</v>
      </c>
      <c r="J115" s="36">
        <v>708175</v>
      </c>
      <c r="K115" s="7"/>
      <c r="L115" s="36">
        <v>0</v>
      </c>
      <c r="M115" s="5"/>
      <c r="N115" s="36">
        <v>617672</v>
      </c>
      <c r="O115" s="7"/>
      <c r="P115" s="36">
        <v>0</v>
      </c>
      <c r="R115" s="20">
        <f t="shared" si="8"/>
        <v>-90503</v>
      </c>
      <c r="T115" s="20">
        <f t="shared" si="9"/>
        <v>0</v>
      </c>
    </row>
    <row r="116" spans="1:20" x14ac:dyDescent="0.2">
      <c r="A116" s="7" t="s">
        <v>72</v>
      </c>
      <c r="B116" s="7"/>
      <c r="C116" s="7" t="s">
        <v>146</v>
      </c>
      <c r="D116" s="55">
        <v>0</v>
      </c>
      <c r="E116" s="7" t="s">
        <v>0</v>
      </c>
      <c r="F116" s="7" t="s">
        <v>73</v>
      </c>
      <c r="G116" s="7" t="s">
        <v>74</v>
      </c>
      <c r="H116" s="46">
        <v>1</v>
      </c>
      <c r="I116" s="7" t="s">
        <v>121</v>
      </c>
      <c r="J116" s="7">
        <v>15010332</v>
      </c>
      <c r="K116" s="36"/>
      <c r="L116" s="7">
        <v>0</v>
      </c>
      <c r="M116" s="21"/>
      <c r="N116" s="7">
        <v>14632288</v>
      </c>
      <c r="O116" s="36"/>
      <c r="P116" s="7">
        <v>0</v>
      </c>
      <c r="R116" s="20">
        <f t="shared" si="8"/>
        <v>-378044</v>
      </c>
      <c r="T116" s="20">
        <f t="shared" si="9"/>
        <v>0</v>
      </c>
    </row>
    <row r="117" spans="1:20" s="9" customFormat="1" x14ac:dyDescent="0.2">
      <c r="A117" s="7" t="s">
        <v>133</v>
      </c>
      <c r="B117" s="13"/>
      <c r="C117" s="7" t="s">
        <v>159</v>
      </c>
      <c r="D117" s="55">
        <v>0</v>
      </c>
      <c r="E117" s="7" t="s">
        <v>0</v>
      </c>
      <c r="F117" s="7" t="s">
        <v>73</v>
      </c>
      <c r="G117" s="7" t="s">
        <v>74</v>
      </c>
      <c r="H117" s="46">
        <v>1</v>
      </c>
      <c r="I117" s="7" t="s">
        <v>121</v>
      </c>
      <c r="J117" s="7">
        <v>1538587</v>
      </c>
      <c r="K117" s="23"/>
      <c r="L117" s="7">
        <v>0</v>
      </c>
      <c r="M117" s="19"/>
      <c r="N117" s="7">
        <v>1373762</v>
      </c>
      <c r="O117" s="23"/>
      <c r="P117" s="7">
        <v>0</v>
      </c>
      <c r="Q117" s="13"/>
      <c r="R117" s="20">
        <f t="shared" si="8"/>
        <v>-164825</v>
      </c>
      <c r="S117" s="13"/>
      <c r="T117" s="20">
        <f t="shared" si="9"/>
        <v>0</v>
      </c>
    </row>
    <row r="118" spans="1:20" x14ac:dyDescent="0.2">
      <c r="A118" s="5" t="s">
        <v>186</v>
      </c>
      <c r="B118" s="5"/>
      <c r="C118" s="5" t="s">
        <v>141</v>
      </c>
      <c r="D118" s="27">
        <v>0</v>
      </c>
      <c r="E118" s="5" t="s">
        <v>1</v>
      </c>
      <c r="F118" s="5" t="s">
        <v>82</v>
      </c>
      <c r="G118" s="5" t="s">
        <v>41</v>
      </c>
      <c r="H118" s="45"/>
      <c r="I118" s="5" t="s">
        <v>42</v>
      </c>
      <c r="J118" s="7">
        <v>119393407</v>
      </c>
      <c r="M118" s="7"/>
      <c r="N118" s="7">
        <v>121493407</v>
      </c>
      <c r="P118" s="7">
        <v>0</v>
      </c>
      <c r="R118" s="20">
        <f t="shared" si="8"/>
        <v>2100000</v>
      </c>
      <c r="T118" s="20">
        <f t="shared" si="9"/>
        <v>0</v>
      </c>
    </row>
    <row r="119" spans="1:20" s="9" customFormat="1" x14ac:dyDescent="0.2">
      <c r="A119" s="7" t="s">
        <v>244</v>
      </c>
      <c r="B119" s="7"/>
      <c r="C119" s="7" t="s">
        <v>141</v>
      </c>
      <c r="D119" s="55">
        <v>0</v>
      </c>
      <c r="E119" s="7" t="s">
        <v>1</v>
      </c>
      <c r="F119" s="7" t="s">
        <v>11</v>
      </c>
      <c r="G119" s="7" t="s">
        <v>10</v>
      </c>
      <c r="H119" s="46"/>
      <c r="I119" s="7" t="s">
        <v>274</v>
      </c>
      <c r="J119" s="7">
        <v>1674132</v>
      </c>
      <c r="K119" s="7"/>
      <c r="L119" s="7"/>
      <c r="M119" s="5"/>
      <c r="N119" s="7">
        <v>1674132</v>
      </c>
      <c r="O119" s="7"/>
      <c r="P119" s="7">
        <v>0</v>
      </c>
      <c r="Q119" s="13"/>
      <c r="R119" s="20">
        <f t="shared" si="8"/>
        <v>0</v>
      </c>
      <c r="S119" s="13"/>
      <c r="T119" s="20">
        <f t="shared" si="9"/>
        <v>0</v>
      </c>
    </row>
    <row r="120" spans="1:20" s="9" customFormat="1" x14ac:dyDescent="0.2">
      <c r="A120" s="38" t="s">
        <v>228</v>
      </c>
      <c r="C120" s="7" t="s">
        <v>141</v>
      </c>
      <c r="D120" s="27"/>
      <c r="E120" s="5"/>
      <c r="F120" s="5"/>
      <c r="G120" s="32">
        <v>0</v>
      </c>
      <c r="H120" s="43"/>
      <c r="I120" s="5"/>
      <c r="J120" s="7">
        <v>197926227</v>
      </c>
      <c r="K120" s="7"/>
      <c r="L120" s="7"/>
      <c r="M120" s="5"/>
      <c r="N120" s="7">
        <v>197809340</v>
      </c>
      <c r="O120" s="7"/>
      <c r="P120" s="7"/>
      <c r="Q120" s="13"/>
      <c r="R120" s="20">
        <f t="shared" si="8"/>
        <v>-116887</v>
      </c>
      <c r="T120" s="20">
        <f t="shared" si="9"/>
        <v>0</v>
      </c>
    </row>
    <row r="121" spans="1:20" x14ac:dyDescent="0.2">
      <c r="A121" s="5" t="s">
        <v>122</v>
      </c>
      <c r="C121" s="5" t="s">
        <v>148</v>
      </c>
      <c r="D121" s="27">
        <v>0</v>
      </c>
      <c r="E121" s="5" t="s">
        <v>0</v>
      </c>
      <c r="F121" s="5" t="s">
        <v>169</v>
      </c>
      <c r="G121" s="5" t="s">
        <v>57</v>
      </c>
      <c r="H121" s="45">
        <v>1</v>
      </c>
      <c r="I121" s="5" t="s">
        <v>58</v>
      </c>
      <c r="J121" s="7">
        <v>164738161</v>
      </c>
      <c r="L121" s="7">
        <v>0</v>
      </c>
      <c r="M121" s="7"/>
      <c r="N121" s="7">
        <v>171174473</v>
      </c>
      <c r="P121" s="7">
        <v>0</v>
      </c>
      <c r="Q121" s="9"/>
      <c r="R121" s="20">
        <f t="shared" si="8"/>
        <v>6436312</v>
      </c>
      <c r="S121" s="9"/>
      <c r="T121" s="20">
        <f t="shared" si="9"/>
        <v>0</v>
      </c>
    </row>
    <row r="122" spans="1:20" s="9" customFormat="1" x14ac:dyDescent="0.2">
      <c r="A122" s="39" t="s">
        <v>256</v>
      </c>
      <c r="C122" s="30" t="s">
        <v>287</v>
      </c>
      <c r="D122" s="19" t="s">
        <v>284</v>
      </c>
      <c r="E122" s="30"/>
      <c r="F122" s="30"/>
      <c r="G122" s="30" t="s">
        <v>41</v>
      </c>
      <c r="H122" s="45"/>
      <c r="I122" s="30" t="s">
        <v>42</v>
      </c>
      <c r="J122" s="36"/>
      <c r="K122" s="7"/>
      <c r="L122" s="36">
        <v>22467954</v>
      </c>
      <c r="M122" s="5"/>
      <c r="N122" s="36">
        <v>0</v>
      </c>
      <c r="O122" s="7"/>
      <c r="P122" s="36">
        <v>18140450</v>
      </c>
      <c r="R122" s="20">
        <f t="shared" si="8"/>
        <v>0</v>
      </c>
      <c r="T122" s="20">
        <f t="shared" si="9"/>
        <v>-4327504</v>
      </c>
    </row>
    <row r="123" spans="1:20" x14ac:dyDescent="0.2">
      <c r="A123" s="5" t="s">
        <v>55</v>
      </c>
      <c r="B123" s="5"/>
      <c r="C123" s="32" t="s">
        <v>148</v>
      </c>
      <c r="D123" s="27">
        <v>0</v>
      </c>
      <c r="E123" s="32" t="s">
        <v>0</v>
      </c>
      <c r="F123" s="32" t="s">
        <v>48</v>
      </c>
      <c r="G123" s="32" t="s">
        <v>54</v>
      </c>
      <c r="H123" s="45">
        <v>1</v>
      </c>
      <c r="I123" s="7" t="s">
        <v>20</v>
      </c>
      <c r="J123" s="7">
        <v>7393823</v>
      </c>
      <c r="L123" s="7">
        <v>0</v>
      </c>
      <c r="N123" s="7">
        <v>7393823</v>
      </c>
      <c r="P123" s="7">
        <v>0</v>
      </c>
      <c r="R123" s="20">
        <f t="shared" si="8"/>
        <v>0</v>
      </c>
      <c r="T123" s="20">
        <f t="shared" si="9"/>
        <v>0</v>
      </c>
    </row>
    <row r="124" spans="1:20" x14ac:dyDescent="0.2">
      <c r="A124" s="5" t="s">
        <v>55</v>
      </c>
      <c r="C124" s="5" t="s">
        <v>313</v>
      </c>
      <c r="D124" s="27" t="s">
        <v>87</v>
      </c>
      <c r="E124" s="5" t="s">
        <v>0</v>
      </c>
      <c r="F124" s="5" t="s">
        <v>48</v>
      </c>
      <c r="G124" s="5" t="s">
        <v>54</v>
      </c>
      <c r="H124" s="45">
        <v>0.5</v>
      </c>
      <c r="I124" s="7" t="s">
        <v>20</v>
      </c>
      <c r="J124" s="7">
        <v>0</v>
      </c>
      <c r="L124" s="7">
        <v>3696911</v>
      </c>
      <c r="M124" s="7"/>
      <c r="N124" s="7">
        <v>0</v>
      </c>
      <c r="P124" s="7">
        <v>3696911</v>
      </c>
      <c r="R124" s="20">
        <f t="shared" ref="R124:R152" si="10">N124-J124</f>
        <v>0</v>
      </c>
      <c r="T124" s="20">
        <f t="shared" ref="T124:T152" si="11">P124-L124</f>
        <v>0</v>
      </c>
    </row>
    <row r="125" spans="1:20" x14ac:dyDescent="0.2">
      <c r="A125" s="7" t="s">
        <v>93</v>
      </c>
      <c r="C125" s="7" t="s">
        <v>313</v>
      </c>
      <c r="D125" s="55" t="s">
        <v>87</v>
      </c>
      <c r="E125" s="7" t="s">
        <v>0</v>
      </c>
      <c r="F125" s="7" t="s">
        <v>48</v>
      </c>
      <c r="G125" s="7" t="s">
        <v>54</v>
      </c>
      <c r="H125" s="46">
        <v>0.5</v>
      </c>
      <c r="I125" s="7" t="s">
        <v>20</v>
      </c>
      <c r="J125" s="7">
        <v>0</v>
      </c>
      <c r="K125" s="29"/>
      <c r="L125" s="7">
        <v>3629375</v>
      </c>
      <c r="M125" s="29"/>
      <c r="N125" s="7">
        <v>0</v>
      </c>
      <c r="O125" s="29"/>
      <c r="P125" s="7">
        <v>3629375</v>
      </c>
      <c r="R125" s="20">
        <f t="shared" si="10"/>
        <v>0</v>
      </c>
      <c r="T125" s="20">
        <f t="shared" si="11"/>
        <v>0</v>
      </c>
    </row>
    <row r="126" spans="1:20" s="9" customFormat="1" x14ac:dyDescent="0.2">
      <c r="A126" s="7" t="s">
        <v>53</v>
      </c>
      <c r="B126" s="7"/>
      <c r="C126" s="7" t="s">
        <v>148</v>
      </c>
      <c r="D126" s="55">
        <v>0</v>
      </c>
      <c r="E126" s="7" t="s">
        <v>0</v>
      </c>
      <c r="F126" s="7" t="s">
        <v>48</v>
      </c>
      <c r="G126" s="7" t="s">
        <v>54</v>
      </c>
      <c r="H126" s="46">
        <v>1</v>
      </c>
      <c r="I126" s="7" t="s">
        <v>20</v>
      </c>
      <c r="J126" s="7">
        <v>7258750</v>
      </c>
      <c r="K126" s="7"/>
      <c r="L126" s="7">
        <v>0</v>
      </c>
      <c r="M126" s="7"/>
      <c r="N126" s="7">
        <v>7258750</v>
      </c>
      <c r="O126" s="7"/>
      <c r="P126" s="7">
        <v>0</v>
      </c>
      <c r="R126" s="20">
        <f t="shared" si="10"/>
        <v>0</v>
      </c>
      <c r="T126" s="20">
        <f t="shared" si="11"/>
        <v>0</v>
      </c>
    </row>
    <row r="127" spans="1:20" s="9" customFormat="1" x14ac:dyDescent="0.2">
      <c r="A127" s="30" t="s">
        <v>203</v>
      </c>
      <c r="C127" s="30" t="s">
        <v>159</v>
      </c>
      <c r="D127" s="19">
        <v>0</v>
      </c>
      <c r="E127" s="30" t="s">
        <v>1</v>
      </c>
      <c r="F127" s="30" t="s">
        <v>23</v>
      </c>
      <c r="G127" s="30" t="s">
        <v>24</v>
      </c>
      <c r="H127" s="45"/>
      <c r="I127" s="30" t="s">
        <v>258</v>
      </c>
      <c r="J127" s="23">
        <v>1623053</v>
      </c>
      <c r="K127" s="7"/>
      <c r="L127" s="23">
        <v>0</v>
      </c>
      <c r="M127" s="7"/>
      <c r="N127" s="23">
        <v>2594714</v>
      </c>
      <c r="O127" s="7"/>
      <c r="P127" s="23">
        <v>0</v>
      </c>
      <c r="Q127" s="13"/>
      <c r="R127" s="20">
        <f t="shared" si="10"/>
        <v>971661</v>
      </c>
      <c r="S127" s="13"/>
      <c r="T127" s="20">
        <f t="shared" si="11"/>
        <v>0</v>
      </c>
    </row>
    <row r="128" spans="1:20" x14ac:dyDescent="0.2">
      <c r="A128" s="30" t="s">
        <v>202</v>
      </c>
      <c r="B128" s="19"/>
      <c r="C128" s="30" t="s">
        <v>155</v>
      </c>
      <c r="D128" s="19">
        <v>0</v>
      </c>
      <c r="E128" s="30" t="s">
        <v>1</v>
      </c>
      <c r="F128" s="30" t="s">
        <v>23</v>
      </c>
      <c r="G128" s="30" t="s">
        <v>24</v>
      </c>
      <c r="H128" s="45"/>
      <c r="I128" s="30" t="s">
        <v>258</v>
      </c>
      <c r="J128" s="23">
        <v>2966385</v>
      </c>
      <c r="L128" s="23">
        <v>0</v>
      </c>
      <c r="N128" s="23">
        <v>10435826</v>
      </c>
      <c r="P128" s="23">
        <v>0</v>
      </c>
      <c r="R128" s="20">
        <f t="shared" si="10"/>
        <v>7469441</v>
      </c>
      <c r="T128" s="20">
        <f t="shared" si="11"/>
        <v>0</v>
      </c>
    </row>
    <row r="129" spans="1:20" s="9" customFormat="1" x14ac:dyDescent="0.2">
      <c r="A129" s="30" t="s">
        <v>198</v>
      </c>
      <c r="C129" s="30" t="s">
        <v>153</v>
      </c>
      <c r="D129" s="19">
        <v>0</v>
      </c>
      <c r="E129" s="30" t="s">
        <v>1</v>
      </c>
      <c r="F129" s="30" t="s">
        <v>23</v>
      </c>
      <c r="G129" s="30" t="s">
        <v>24</v>
      </c>
      <c r="H129" s="45"/>
      <c r="I129" s="30" t="s">
        <v>258</v>
      </c>
      <c r="J129" s="23">
        <v>29092154</v>
      </c>
      <c r="K129" s="7"/>
      <c r="L129" s="23">
        <v>0</v>
      </c>
      <c r="M129" s="5"/>
      <c r="N129" s="23">
        <v>19687468</v>
      </c>
      <c r="O129" s="7"/>
      <c r="P129" s="23">
        <v>0</v>
      </c>
      <c r="R129" s="20">
        <f t="shared" si="10"/>
        <v>-9404686</v>
      </c>
      <c r="T129" s="20">
        <f t="shared" si="11"/>
        <v>0</v>
      </c>
    </row>
    <row r="130" spans="1:20" x14ac:dyDescent="0.2">
      <c r="A130" s="31" t="s">
        <v>13</v>
      </c>
      <c r="B130" s="7"/>
      <c r="C130" s="31" t="s">
        <v>151</v>
      </c>
      <c r="D130" s="55">
        <v>0</v>
      </c>
      <c r="E130" s="31" t="s">
        <v>0</v>
      </c>
      <c r="F130" s="31" t="s">
        <v>14</v>
      </c>
      <c r="G130" s="31" t="s">
        <v>33</v>
      </c>
      <c r="H130" s="46"/>
      <c r="I130" s="31" t="s">
        <v>15</v>
      </c>
      <c r="J130" s="7">
        <v>259249929</v>
      </c>
      <c r="K130" s="20"/>
      <c r="M130" s="20"/>
      <c r="N130" s="7">
        <v>259492218</v>
      </c>
      <c r="O130" s="20"/>
      <c r="P130" s="7">
        <v>0</v>
      </c>
      <c r="Q130" s="9"/>
      <c r="R130" s="20">
        <f t="shared" si="10"/>
        <v>242289</v>
      </c>
      <c r="S130" s="9"/>
      <c r="T130" s="20">
        <f t="shared" si="11"/>
        <v>0</v>
      </c>
    </row>
    <row r="131" spans="1:20" s="9" customFormat="1" x14ac:dyDescent="0.2">
      <c r="A131" s="20" t="s">
        <v>91</v>
      </c>
      <c r="B131" s="20"/>
      <c r="C131" s="20" t="s">
        <v>144</v>
      </c>
      <c r="D131" s="56" t="s">
        <v>99</v>
      </c>
      <c r="E131" s="20" t="s">
        <v>0</v>
      </c>
      <c r="F131" s="20" t="s">
        <v>67</v>
      </c>
      <c r="G131" s="20" t="s">
        <v>119</v>
      </c>
      <c r="H131" s="46">
        <v>1</v>
      </c>
      <c r="I131" s="20" t="s">
        <v>49</v>
      </c>
      <c r="J131" s="20">
        <v>0</v>
      </c>
      <c r="K131" s="23"/>
      <c r="L131" s="20">
        <v>5629273</v>
      </c>
      <c r="M131" s="23"/>
      <c r="N131" s="20">
        <v>0</v>
      </c>
      <c r="O131" s="23"/>
      <c r="P131" s="20">
        <v>5795637</v>
      </c>
      <c r="R131" s="20">
        <f t="shared" si="10"/>
        <v>0</v>
      </c>
      <c r="T131" s="20">
        <f t="shared" si="11"/>
        <v>166364</v>
      </c>
    </row>
    <row r="132" spans="1:20" x14ac:dyDescent="0.2">
      <c r="A132" s="5" t="s">
        <v>91</v>
      </c>
      <c r="C132" s="5" t="s">
        <v>313</v>
      </c>
      <c r="D132" s="27" t="s">
        <v>87</v>
      </c>
      <c r="E132" s="5" t="s">
        <v>0</v>
      </c>
      <c r="F132" s="5" t="s">
        <v>67</v>
      </c>
      <c r="G132" s="5" t="s">
        <v>119</v>
      </c>
      <c r="H132" s="45">
        <v>0.5</v>
      </c>
      <c r="I132" s="5" t="s">
        <v>49</v>
      </c>
      <c r="J132" s="7">
        <v>0</v>
      </c>
      <c r="L132" s="7">
        <v>8443910</v>
      </c>
      <c r="M132" s="7"/>
      <c r="N132" s="7">
        <v>0</v>
      </c>
      <c r="P132" s="7">
        <v>8693455</v>
      </c>
      <c r="R132" s="20">
        <f t="shared" si="10"/>
        <v>0</v>
      </c>
      <c r="T132" s="20">
        <f t="shared" si="11"/>
        <v>249545</v>
      </c>
    </row>
    <row r="133" spans="1:20" x14ac:dyDescent="0.2">
      <c r="A133" s="7" t="s">
        <v>232</v>
      </c>
      <c r="B133" s="7"/>
      <c r="C133" s="7" t="s">
        <v>150</v>
      </c>
      <c r="D133" s="55">
        <v>0</v>
      </c>
      <c r="E133" s="7" t="s">
        <v>1</v>
      </c>
      <c r="F133" s="7" t="s">
        <v>175</v>
      </c>
      <c r="G133" s="7" t="s">
        <v>10</v>
      </c>
      <c r="H133" s="46"/>
      <c r="I133" s="7" t="s">
        <v>12</v>
      </c>
      <c r="J133" s="7">
        <v>20100850</v>
      </c>
      <c r="N133" s="7">
        <v>20015740</v>
      </c>
      <c r="P133" s="7">
        <v>0</v>
      </c>
      <c r="R133" s="20">
        <f t="shared" si="10"/>
        <v>-85110</v>
      </c>
      <c r="T133" s="20">
        <f t="shared" si="11"/>
        <v>0</v>
      </c>
    </row>
    <row r="134" spans="1:20" x14ac:dyDescent="0.2">
      <c r="A134" s="7" t="s">
        <v>128</v>
      </c>
      <c r="B134" s="7"/>
      <c r="C134" s="7" t="s">
        <v>152</v>
      </c>
      <c r="D134" s="55" t="s">
        <v>283</v>
      </c>
      <c r="E134" s="7" t="s">
        <v>0</v>
      </c>
      <c r="F134" s="7" t="s">
        <v>14</v>
      </c>
      <c r="G134" s="7" t="s">
        <v>54</v>
      </c>
      <c r="H134" s="46"/>
      <c r="I134" s="7" t="s">
        <v>20</v>
      </c>
      <c r="J134" s="7">
        <v>4787359</v>
      </c>
      <c r="L134" s="7">
        <v>17440900</v>
      </c>
      <c r="M134" s="7"/>
      <c r="N134" s="7">
        <v>3865138</v>
      </c>
      <c r="P134" s="7">
        <v>9464000</v>
      </c>
      <c r="R134" s="20">
        <f t="shared" si="10"/>
        <v>-922221</v>
      </c>
      <c r="T134" s="20">
        <f t="shared" si="11"/>
        <v>-7976900</v>
      </c>
    </row>
    <row r="135" spans="1:20" x14ac:dyDescent="0.2">
      <c r="A135" s="5" t="s">
        <v>101</v>
      </c>
      <c r="B135" s="5"/>
      <c r="C135" s="5" t="s">
        <v>144</v>
      </c>
      <c r="D135" s="27" t="s">
        <v>99</v>
      </c>
      <c r="E135" s="5" t="s">
        <v>0</v>
      </c>
      <c r="F135" s="5" t="s">
        <v>60</v>
      </c>
      <c r="G135" s="5" t="s">
        <v>57</v>
      </c>
      <c r="H135" s="45">
        <v>1</v>
      </c>
      <c r="I135" s="5" t="s">
        <v>58</v>
      </c>
      <c r="J135" s="7">
        <v>0</v>
      </c>
      <c r="L135" s="7">
        <v>130046705</v>
      </c>
      <c r="N135" s="7">
        <v>0</v>
      </c>
      <c r="P135" s="7">
        <v>123438430</v>
      </c>
      <c r="R135" s="20">
        <f t="shared" si="10"/>
        <v>0</v>
      </c>
      <c r="T135" s="20">
        <f t="shared" si="11"/>
        <v>-6608275</v>
      </c>
    </row>
    <row r="136" spans="1:20" s="9" customFormat="1" x14ac:dyDescent="0.2">
      <c r="A136" s="5" t="s">
        <v>88</v>
      </c>
      <c r="C136" s="5" t="s">
        <v>148</v>
      </c>
      <c r="D136" s="27" t="s">
        <v>86</v>
      </c>
      <c r="E136" s="5" t="s">
        <v>0</v>
      </c>
      <c r="F136" s="5" t="s">
        <v>60</v>
      </c>
      <c r="G136" s="5" t="s">
        <v>57</v>
      </c>
      <c r="H136" s="45">
        <v>1</v>
      </c>
      <c r="I136" s="5" t="s">
        <v>58</v>
      </c>
      <c r="J136" s="7">
        <v>363301827</v>
      </c>
      <c r="K136" s="7"/>
      <c r="L136" s="7">
        <v>0</v>
      </c>
      <c r="M136" s="5"/>
      <c r="N136" s="7">
        <v>363301827</v>
      </c>
      <c r="O136" s="7"/>
      <c r="P136" s="7">
        <v>0</v>
      </c>
      <c r="R136" s="20">
        <f t="shared" si="10"/>
        <v>0</v>
      </c>
      <c r="T136" s="20">
        <f t="shared" si="11"/>
        <v>0</v>
      </c>
    </row>
    <row r="137" spans="1:20" x14ac:dyDescent="0.2">
      <c r="A137" s="5" t="s">
        <v>103</v>
      </c>
      <c r="B137" s="5"/>
      <c r="C137" s="5" t="s">
        <v>144</v>
      </c>
      <c r="D137" s="27" t="s">
        <v>99</v>
      </c>
      <c r="E137" s="5" t="s">
        <v>0</v>
      </c>
      <c r="F137" s="5" t="s">
        <v>60</v>
      </c>
      <c r="G137" s="5" t="s">
        <v>57</v>
      </c>
      <c r="H137" s="45">
        <v>1</v>
      </c>
      <c r="I137" s="5" t="s">
        <v>58</v>
      </c>
      <c r="J137" s="7">
        <v>0</v>
      </c>
      <c r="K137" s="60"/>
      <c r="L137" s="7">
        <v>24529462</v>
      </c>
      <c r="M137" s="28"/>
      <c r="N137" s="7">
        <v>0</v>
      </c>
      <c r="O137" s="60"/>
      <c r="P137" s="7">
        <v>24529462</v>
      </c>
      <c r="R137" s="20">
        <f t="shared" si="10"/>
        <v>0</v>
      </c>
      <c r="T137" s="20">
        <f t="shared" si="11"/>
        <v>0</v>
      </c>
    </row>
    <row r="138" spans="1:20" x14ac:dyDescent="0.2">
      <c r="A138" s="32" t="s">
        <v>112</v>
      </c>
      <c r="B138" s="32"/>
      <c r="C138" s="32" t="s">
        <v>144</v>
      </c>
      <c r="D138" s="27" t="s">
        <v>99</v>
      </c>
      <c r="E138" s="32" t="s">
        <v>0</v>
      </c>
      <c r="F138" s="32" t="s">
        <v>48</v>
      </c>
      <c r="G138" s="32" t="s">
        <v>119</v>
      </c>
      <c r="H138" s="45">
        <v>1</v>
      </c>
      <c r="I138" s="32" t="s">
        <v>49</v>
      </c>
      <c r="J138" s="7">
        <v>0</v>
      </c>
      <c r="L138" s="7">
        <v>3896000</v>
      </c>
      <c r="M138" s="7"/>
      <c r="N138" s="7">
        <v>0</v>
      </c>
      <c r="P138" s="7">
        <v>3896000</v>
      </c>
      <c r="R138" s="20">
        <f t="shared" si="10"/>
        <v>0</v>
      </c>
      <c r="T138" s="20">
        <f t="shared" si="11"/>
        <v>0</v>
      </c>
    </row>
    <row r="139" spans="1:20" x14ac:dyDescent="0.2">
      <c r="A139" s="32" t="s">
        <v>227</v>
      </c>
      <c r="C139" s="38" t="s">
        <v>314</v>
      </c>
      <c r="D139" s="27" t="s">
        <v>272</v>
      </c>
      <c r="E139" s="32" t="s">
        <v>0</v>
      </c>
      <c r="F139" s="32" t="s">
        <v>56</v>
      </c>
      <c r="G139" s="32" t="s">
        <v>57</v>
      </c>
      <c r="H139" s="45">
        <v>0</v>
      </c>
      <c r="I139" s="32" t="s">
        <v>58</v>
      </c>
      <c r="J139" s="7">
        <v>0</v>
      </c>
      <c r="L139" s="7">
        <v>30270219</v>
      </c>
      <c r="N139" s="7">
        <v>0</v>
      </c>
      <c r="P139" s="7">
        <v>30270219</v>
      </c>
      <c r="R139" s="20">
        <f t="shared" si="10"/>
        <v>0</v>
      </c>
      <c r="T139" s="20">
        <f t="shared" si="11"/>
        <v>0</v>
      </c>
    </row>
    <row r="140" spans="1:20" s="9" customFormat="1" x14ac:dyDescent="0.2">
      <c r="A140" s="32" t="s">
        <v>9</v>
      </c>
      <c r="B140" s="32"/>
      <c r="C140" s="32" t="s">
        <v>150</v>
      </c>
      <c r="D140" s="27">
        <v>0</v>
      </c>
      <c r="E140" s="32" t="s">
        <v>0</v>
      </c>
      <c r="F140" s="32" t="s">
        <v>7</v>
      </c>
      <c r="G140" s="32" t="s">
        <v>10</v>
      </c>
      <c r="H140" s="45"/>
      <c r="I140" s="32" t="s">
        <v>118</v>
      </c>
      <c r="J140" s="7">
        <v>23912213</v>
      </c>
      <c r="K140" s="20"/>
      <c r="L140" s="7"/>
      <c r="M140" s="20"/>
      <c r="N140" s="7">
        <v>24479586</v>
      </c>
      <c r="O140" s="20"/>
      <c r="P140" s="7">
        <v>0</v>
      </c>
      <c r="Q140" s="13"/>
      <c r="R140" s="7">
        <f t="shared" si="10"/>
        <v>567373</v>
      </c>
      <c r="S140" s="7"/>
      <c r="T140" s="7">
        <f t="shared" si="11"/>
        <v>0</v>
      </c>
    </row>
    <row r="141" spans="1:20" s="9" customFormat="1" x14ac:dyDescent="0.2">
      <c r="A141" s="32" t="s">
        <v>250</v>
      </c>
      <c r="C141" s="32" t="s">
        <v>142</v>
      </c>
      <c r="D141" s="27">
        <v>0</v>
      </c>
      <c r="E141" s="32" t="s">
        <v>0</v>
      </c>
      <c r="F141" s="32" t="s">
        <v>11</v>
      </c>
      <c r="G141" s="32" t="s">
        <v>8</v>
      </c>
      <c r="H141" s="45">
        <v>1</v>
      </c>
      <c r="I141" s="32" t="s">
        <v>275</v>
      </c>
      <c r="J141" s="7"/>
      <c r="K141" s="7"/>
      <c r="L141" s="7">
        <v>19122000</v>
      </c>
      <c r="M141" s="5"/>
      <c r="N141" s="7">
        <v>0</v>
      </c>
      <c r="O141" s="7"/>
      <c r="P141" s="7">
        <v>19122000</v>
      </c>
      <c r="Q141" s="13"/>
      <c r="R141" s="7">
        <f t="shared" si="10"/>
        <v>0</v>
      </c>
      <c r="S141" s="7"/>
      <c r="T141" s="7">
        <f t="shared" si="11"/>
        <v>0</v>
      </c>
    </row>
    <row r="142" spans="1:20" s="9" customFormat="1" x14ac:dyDescent="0.2">
      <c r="A142" s="30" t="s">
        <v>116</v>
      </c>
      <c r="C142" s="30" t="s">
        <v>143</v>
      </c>
      <c r="D142" s="19">
        <v>0</v>
      </c>
      <c r="E142" s="30" t="s">
        <v>0</v>
      </c>
      <c r="F142" s="30" t="s">
        <v>169</v>
      </c>
      <c r="G142" s="30" t="s">
        <v>63</v>
      </c>
      <c r="H142" s="45">
        <v>0</v>
      </c>
      <c r="I142" s="30" t="s">
        <v>64</v>
      </c>
      <c r="J142" s="36"/>
      <c r="K142" s="7"/>
      <c r="L142" s="36">
        <v>59120695</v>
      </c>
      <c r="M142" s="5"/>
      <c r="N142" s="36"/>
      <c r="O142" s="7"/>
      <c r="P142" s="36">
        <v>59120695</v>
      </c>
      <c r="Q142" s="9" t="s">
        <v>229</v>
      </c>
      <c r="R142" s="20">
        <f t="shared" si="10"/>
        <v>0</v>
      </c>
      <c r="T142" s="20">
        <f t="shared" si="11"/>
        <v>0</v>
      </c>
    </row>
    <row r="143" spans="1:20" s="9" customFormat="1" x14ac:dyDescent="0.2">
      <c r="A143" s="33" t="s">
        <v>108</v>
      </c>
      <c r="B143" s="33"/>
      <c r="C143" s="33" t="s">
        <v>144</v>
      </c>
      <c r="D143" s="56" t="s">
        <v>99</v>
      </c>
      <c r="E143" s="33" t="s">
        <v>0</v>
      </c>
      <c r="F143" s="33" t="s">
        <v>51</v>
      </c>
      <c r="G143" s="33" t="s">
        <v>52</v>
      </c>
      <c r="H143" s="46">
        <v>1</v>
      </c>
      <c r="I143" s="33" t="s">
        <v>90</v>
      </c>
      <c r="J143" s="20">
        <v>0</v>
      </c>
      <c r="K143" s="7"/>
      <c r="L143" s="20">
        <v>6060606</v>
      </c>
      <c r="M143" s="7"/>
      <c r="N143" s="20">
        <v>0</v>
      </c>
      <c r="O143" s="7"/>
      <c r="P143" s="20">
        <v>6060606</v>
      </c>
      <c r="Q143" s="13"/>
      <c r="R143" s="20">
        <f t="shared" si="10"/>
        <v>0</v>
      </c>
      <c r="S143" s="13"/>
      <c r="T143" s="20">
        <f t="shared" si="11"/>
        <v>0</v>
      </c>
    </row>
    <row r="144" spans="1:20" s="9" customFormat="1" x14ac:dyDescent="0.2">
      <c r="A144" s="30" t="s">
        <v>17</v>
      </c>
      <c r="C144" s="30" t="s">
        <v>151</v>
      </c>
      <c r="D144" s="19">
        <v>0</v>
      </c>
      <c r="E144" s="30" t="s">
        <v>1</v>
      </c>
      <c r="F144" s="30" t="s">
        <v>14</v>
      </c>
      <c r="G144" s="30" t="s">
        <v>18</v>
      </c>
      <c r="H144" s="45"/>
      <c r="I144" s="30" t="s">
        <v>259</v>
      </c>
      <c r="J144" s="23">
        <v>141540857</v>
      </c>
      <c r="K144" s="7"/>
      <c r="L144" s="23"/>
      <c r="M144" s="5"/>
      <c r="N144" s="23">
        <v>142971544</v>
      </c>
      <c r="O144" s="7"/>
      <c r="P144" s="23">
        <v>0</v>
      </c>
      <c r="R144" s="7">
        <f t="shared" si="10"/>
        <v>1430687</v>
      </c>
      <c r="S144" s="7"/>
      <c r="T144" s="7">
        <f t="shared" si="11"/>
        <v>0</v>
      </c>
    </row>
    <row r="145" spans="1:20" x14ac:dyDescent="0.2">
      <c r="A145" s="38" t="s">
        <v>205</v>
      </c>
      <c r="C145" s="5" t="s">
        <v>148</v>
      </c>
      <c r="D145" s="54" t="s">
        <v>257</v>
      </c>
      <c r="E145" s="5" t="s">
        <v>0</v>
      </c>
      <c r="F145" s="5" t="s">
        <v>56</v>
      </c>
      <c r="G145" s="5" t="s">
        <v>57</v>
      </c>
      <c r="H145" s="45">
        <v>1</v>
      </c>
      <c r="I145" s="5" t="s">
        <v>58</v>
      </c>
      <c r="J145" s="7">
        <v>4254500</v>
      </c>
      <c r="N145" s="7">
        <v>4254500</v>
      </c>
      <c r="Q145" s="9"/>
      <c r="R145" s="20">
        <f t="shared" si="10"/>
        <v>0</v>
      </c>
      <c r="S145" s="9"/>
      <c r="T145" s="20">
        <f t="shared" si="11"/>
        <v>0</v>
      </c>
    </row>
    <row r="146" spans="1:20" x14ac:dyDescent="0.2">
      <c r="A146" s="32" t="s">
        <v>233</v>
      </c>
      <c r="C146" s="7" t="s">
        <v>141</v>
      </c>
      <c r="D146" s="27">
        <v>0</v>
      </c>
      <c r="E146" s="32" t="s">
        <v>0</v>
      </c>
      <c r="F146" s="32" t="s">
        <v>79</v>
      </c>
      <c r="G146" s="32">
        <v>0</v>
      </c>
      <c r="H146" s="45"/>
      <c r="I146" s="32" t="s">
        <v>33</v>
      </c>
      <c r="J146" s="7">
        <v>616000</v>
      </c>
      <c r="N146" s="7">
        <v>616000</v>
      </c>
      <c r="P146" s="7">
        <v>0</v>
      </c>
      <c r="R146" s="20">
        <f t="shared" si="10"/>
        <v>0</v>
      </c>
      <c r="S146" s="9"/>
      <c r="T146" s="20">
        <f t="shared" si="11"/>
        <v>0</v>
      </c>
    </row>
    <row r="147" spans="1:20" x14ac:dyDescent="0.2">
      <c r="A147" s="30" t="s">
        <v>83</v>
      </c>
      <c r="C147" s="30" t="s">
        <v>141</v>
      </c>
      <c r="D147" s="19">
        <v>0</v>
      </c>
      <c r="E147" s="30" t="s">
        <v>0</v>
      </c>
      <c r="F147" s="30" t="s">
        <v>79</v>
      </c>
      <c r="G147" s="30" t="s">
        <v>21</v>
      </c>
      <c r="H147" s="45"/>
      <c r="I147" s="30" t="s">
        <v>22</v>
      </c>
      <c r="J147" s="7">
        <v>7985416</v>
      </c>
      <c r="N147" s="7">
        <v>7985416.1699999999</v>
      </c>
      <c r="P147" s="7">
        <v>0</v>
      </c>
      <c r="Q147" s="9"/>
      <c r="R147" s="23">
        <f t="shared" si="10"/>
        <v>0.16999999992549419</v>
      </c>
      <c r="S147" s="9"/>
      <c r="T147" s="23">
        <f t="shared" si="11"/>
        <v>0</v>
      </c>
    </row>
    <row r="148" spans="1:20" x14ac:dyDescent="0.2">
      <c r="A148" s="7" t="s">
        <v>235</v>
      </c>
      <c r="B148" s="7"/>
      <c r="C148" s="7" t="s">
        <v>141</v>
      </c>
      <c r="D148" s="55">
        <v>0</v>
      </c>
      <c r="E148" s="7">
        <v>0</v>
      </c>
      <c r="F148" s="7">
        <v>0</v>
      </c>
      <c r="G148" s="7">
        <v>0</v>
      </c>
      <c r="H148" s="46"/>
      <c r="I148" s="7">
        <v>0</v>
      </c>
      <c r="J148" s="7">
        <v>500000</v>
      </c>
      <c r="N148" s="7">
        <v>1000000</v>
      </c>
      <c r="P148" s="7">
        <v>0</v>
      </c>
      <c r="R148" s="20">
        <f t="shared" si="10"/>
        <v>500000</v>
      </c>
      <c r="S148" s="9"/>
      <c r="T148" s="20">
        <f t="shared" si="11"/>
        <v>0</v>
      </c>
    </row>
    <row r="149" spans="1:20" s="9" customFormat="1" x14ac:dyDescent="0.2">
      <c r="A149" s="30" t="s">
        <v>31</v>
      </c>
      <c r="C149" s="30" t="s">
        <v>156</v>
      </c>
      <c r="D149" s="19">
        <v>0</v>
      </c>
      <c r="E149" s="30" t="s">
        <v>1</v>
      </c>
      <c r="F149" s="30" t="s">
        <v>23</v>
      </c>
      <c r="G149" s="30" t="s">
        <v>26</v>
      </c>
      <c r="H149" s="45"/>
      <c r="I149" s="30" t="s">
        <v>27</v>
      </c>
      <c r="J149" s="23"/>
      <c r="K149" s="7"/>
      <c r="L149" s="23"/>
      <c r="M149" s="5"/>
      <c r="N149" s="23">
        <v>6784610.4100000001</v>
      </c>
      <c r="O149" s="7"/>
      <c r="P149" s="23">
        <v>0</v>
      </c>
      <c r="R149" s="20">
        <f t="shared" si="10"/>
        <v>6784610.4100000001</v>
      </c>
      <c r="T149" s="20">
        <f t="shared" si="11"/>
        <v>0</v>
      </c>
    </row>
    <row r="150" spans="1:20" s="9" customFormat="1" x14ac:dyDescent="0.2">
      <c r="A150" s="30" t="s">
        <v>31</v>
      </c>
      <c r="C150" s="30" t="s">
        <v>153</v>
      </c>
      <c r="D150" s="19">
        <v>0</v>
      </c>
      <c r="E150" s="30" t="s">
        <v>1</v>
      </c>
      <c r="F150" s="30" t="s">
        <v>23</v>
      </c>
      <c r="G150" s="30" t="s">
        <v>26</v>
      </c>
      <c r="H150" s="45"/>
      <c r="I150" s="30" t="s">
        <v>27</v>
      </c>
      <c r="J150" s="23">
        <v>3924954</v>
      </c>
      <c r="K150" s="23"/>
      <c r="L150" s="23"/>
      <c r="M150" s="19"/>
      <c r="N150" s="23">
        <v>6604932</v>
      </c>
      <c r="O150" s="23"/>
      <c r="P150" s="23">
        <v>0</v>
      </c>
      <c r="R150" s="20">
        <f t="shared" si="10"/>
        <v>2679978</v>
      </c>
      <c r="T150" s="20">
        <f t="shared" si="11"/>
        <v>0</v>
      </c>
    </row>
    <row r="151" spans="1:20" x14ac:dyDescent="0.2">
      <c r="A151" s="30" t="s">
        <v>31</v>
      </c>
      <c r="C151" s="30" t="s">
        <v>154</v>
      </c>
      <c r="D151" s="19">
        <v>0</v>
      </c>
      <c r="E151" s="30" t="s">
        <v>1</v>
      </c>
      <c r="F151" s="30" t="s">
        <v>14</v>
      </c>
      <c r="G151" s="30" t="s">
        <v>33</v>
      </c>
      <c r="H151" s="45"/>
      <c r="I151" s="30" t="s">
        <v>258</v>
      </c>
      <c r="J151" s="23">
        <v>2631055</v>
      </c>
      <c r="L151" s="23"/>
      <c r="N151" s="23">
        <v>2769668.39</v>
      </c>
      <c r="P151" s="23">
        <v>0</v>
      </c>
      <c r="Q151" s="9"/>
      <c r="R151" s="20">
        <f t="shared" si="10"/>
        <v>138613.39000000013</v>
      </c>
      <c r="S151" s="9"/>
      <c r="T151" s="20">
        <f t="shared" si="11"/>
        <v>0</v>
      </c>
    </row>
    <row r="152" spans="1:20" x14ac:dyDescent="0.2">
      <c r="A152" s="7" t="s">
        <v>292</v>
      </c>
      <c r="B152" s="7"/>
      <c r="C152" s="7" t="s">
        <v>287</v>
      </c>
      <c r="D152" s="55" t="s">
        <v>283</v>
      </c>
      <c r="E152" s="7"/>
      <c r="F152" s="7"/>
      <c r="G152" s="7" t="s">
        <v>54</v>
      </c>
      <c r="H152" s="46"/>
      <c r="I152" s="7" t="s">
        <v>20</v>
      </c>
      <c r="J152" s="7">
        <v>0</v>
      </c>
      <c r="L152" s="7">
        <v>7958800</v>
      </c>
      <c r="M152" s="7"/>
      <c r="N152" s="7">
        <v>0</v>
      </c>
      <c r="P152" s="7">
        <v>0</v>
      </c>
      <c r="R152" s="20">
        <f t="shared" si="10"/>
        <v>0</v>
      </c>
      <c r="T152" s="20">
        <f t="shared" si="11"/>
        <v>-7958800</v>
      </c>
    </row>
    <row r="153" spans="1:20" x14ac:dyDescent="0.2">
      <c r="A153" s="7" t="s">
        <v>75</v>
      </c>
      <c r="B153" s="7"/>
      <c r="C153" s="7" t="s">
        <v>146</v>
      </c>
      <c r="D153" s="55">
        <v>0</v>
      </c>
      <c r="E153" s="7" t="s">
        <v>0</v>
      </c>
      <c r="F153" s="7" t="s">
        <v>73</v>
      </c>
      <c r="G153" s="7" t="s">
        <v>74</v>
      </c>
      <c r="H153" s="46">
        <v>1</v>
      </c>
      <c r="I153" s="7" t="s">
        <v>121</v>
      </c>
      <c r="J153" s="7">
        <v>0</v>
      </c>
      <c r="L153" s="7">
        <v>0</v>
      </c>
      <c r="M153" s="7"/>
      <c r="N153" s="7">
        <v>12132163</v>
      </c>
      <c r="P153" s="7">
        <v>0</v>
      </c>
      <c r="R153" s="20">
        <f t="shared" ref="R153:R181" si="12">N153-J153</f>
        <v>12132163</v>
      </c>
      <c r="T153" s="20">
        <f t="shared" ref="T153:T181" si="13">P153-L153</f>
        <v>0</v>
      </c>
    </row>
    <row r="154" spans="1:20" s="9" customFormat="1" x14ac:dyDescent="0.2">
      <c r="A154" s="7" t="s">
        <v>76</v>
      </c>
      <c r="B154" s="7"/>
      <c r="C154" s="7" t="s">
        <v>146</v>
      </c>
      <c r="D154" s="55">
        <v>0</v>
      </c>
      <c r="E154" s="7" t="s">
        <v>0</v>
      </c>
      <c r="F154" s="7" t="s">
        <v>73</v>
      </c>
      <c r="G154" s="7" t="s">
        <v>74</v>
      </c>
      <c r="H154" s="46">
        <v>1</v>
      </c>
      <c r="I154" s="7" t="s">
        <v>121</v>
      </c>
      <c r="J154" s="7">
        <v>0</v>
      </c>
      <c r="K154" s="23"/>
      <c r="L154" s="7">
        <v>0</v>
      </c>
      <c r="M154" s="19"/>
      <c r="N154" s="7">
        <v>12132163</v>
      </c>
      <c r="O154" s="23"/>
      <c r="P154" s="7">
        <v>0</v>
      </c>
      <c r="Q154" s="13"/>
      <c r="R154" s="20">
        <f t="shared" si="12"/>
        <v>12132163</v>
      </c>
      <c r="S154" s="13"/>
      <c r="T154" s="20">
        <f t="shared" si="13"/>
        <v>0</v>
      </c>
    </row>
    <row r="155" spans="1:20" s="9" customFormat="1" x14ac:dyDescent="0.2">
      <c r="A155" s="40" t="s">
        <v>286</v>
      </c>
      <c r="B155" s="7"/>
      <c r="C155" s="7" t="s">
        <v>152</v>
      </c>
      <c r="D155" s="55">
        <v>0</v>
      </c>
      <c r="E155" s="7" t="s">
        <v>0</v>
      </c>
      <c r="F155" s="7" t="s">
        <v>14</v>
      </c>
      <c r="G155" s="7" t="s">
        <v>54</v>
      </c>
      <c r="H155" s="46"/>
      <c r="I155" s="7" t="s">
        <v>20</v>
      </c>
      <c r="J155" s="7">
        <v>6598438</v>
      </c>
      <c r="K155" s="7"/>
      <c r="L155" s="7"/>
      <c r="M155" s="5"/>
      <c r="N155" s="7">
        <v>45087808</v>
      </c>
      <c r="O155" s="7"/>
      <c r="P155" s="7"/>
      <c r="Q155" s="13"/>
      <c r="R155" s="20">
        <f t="shared" si="12"/>
        <v>38489370</v>
      </c>
      <c r="S155" s="13"/>
      <c r="T155" s="20">
        <f t="shared" si="13"/>
        <v>0</v>
      </c>
    </row>
    <row r="156" spans="1:20" s="9" customFormat="1" x14ac:dyDescent="0.2">
      <c r="A156" s="5" t="s">
        <v>92</v>
      </c>
      <c r="B156" s="5"/>
      <c r="C156" s="5" t="s">
        <v>144</v>
      </c>
      <c r="D156" s="27" t="s">
        <v>99</v>
      </c>
      <c r="E156" s="5" t="s">
        <v>0</v>
      </c>
      <c r="F156" s="5" t="s">
        <v>48</v>
      </c>
      <c r="G156" s="5" t="s">
        <v>54</v>
      </c>
      <c r="H156" s="45">
        <v>1</v>
      </c>
      <c r="I156" s="7" t="s">
        <v>20</v>
      </c>
      <c r="J156" s="7">
        <v>0</v>
      </c>
      <c r="K156" s="7"/>
      <c r="L156" s="7">
        <v>10004500</v>
      </c>
      <c r="M156" s="5"/>
      <c r="N156" s="7">
        <v>0</v>
      </c>
      <c r="O156" s="7"/>
      <c r="P156" s="7">
        <v>10004500</v>
      </c>
      <c r="Q156" s="13"/>
      <c r="R156" s="20">
        <f t="shared" si="12"/>
        <v>0</v>
      </c>
      <c r="S156" s="13"/>
      <c r="T156" s="20">
        <f t="shared" si="13"/>
        <v>0</v>
      </c>
    </row>
    <row r="157" spans="1:20" x14ac:dyDescent="0.2">
      <c r="A157" s="5" t="s">
        <v>92</v>
      </c>
      <c r="C157" s="5" t="s">
        <v>313</v>
      </c>
      <c r="D157" s="27" t="s">
        <v>87</v>
      </c>
      <c r="E157" s="5" t="s">
        <v>0</v>
      </c>
      <c r="F157" s="5" t="s">
        <v>48</v>
      </c>
      <c r="G157" s="5" t="s">
        <v>54</v>
      </c>
      <c r="H157" s="45">
        <v>0.5</v>
      </c>
      <c r="I157" s="7" t="s">
        <v>20</v>
      </c>
      <c r="J157" s="7">
        <v>0</v>
      </c>
      <c r="L157" s="7">
        <v>5002250</v>
      </c>
      <c r="N157" s="7">
        <v>0</v>
      </c>
      <c r="P157" s="7">
        <v>5002250</v>
      </c>
      <c r="R157" s="20">
        <f t="shared" si="12"/>
        <v>0</v>
      </c>
      <c r="T157" s="20">
        <f t="shared" si="13"/>
        <v>0</v>
      </c>
    </row>
    <row r="158" spans="1:20" s="9" customFormat="1" x14ac:dyDescent="0.2">
      <c r="A158" s="5" t="s">
        <v>179</v>
      </c>
      <c r="B158" s="5"/>
      <c r="C158" s="32" t="s">
        <v>148</v>
      </c>
      <c r="D158" s="27">
        <v>0</v>
      </c>
      <c r="E158" s="32" t="s">
        <v>0</v>
      </c>
      <c r="F158" s="32" t="s">
        <v>169</v>
      </c>
      <c r="G158" s="32" t="s">
        <v>57</v>
      </c>
      <c r="H158" s="45">
        <v>1</v>
      </c>
      <c r="I158" s="32" t="s">
        <v>58</v>
      </c>
      <c r="J158" s="7">
        <v>568632</v>
      </c>
      <c r="K158" s="7"/>
      <c r="L158" s="7">
        <v>0</v>
      </c>
      <c r="M158" s="5"/>
      <c r="N158" s="7">
        <v>568632</v>
      </c>
      <c r="O158" s="7"/>
      <c r="P158" s="7">
        <v>0</v>
      </c>
      <c r="Q158" s="13"/>
      <c r="R158" s="20">
        <f t="shared" si="12"/>
        <v>0</v>
      </c>
      <c r="S158" s="13"/>
      <c r="T158" s="20">
        <f t="shared" si="13"/>
        <v>0</v>
      </c>
    </row>
    <row r="159" spans="1:20" x14ac:dyDescent="0.2">
      <c r="A159" s="32" t="s">
        <v>189</v>
      </c>
      <c r="B159" s="32"/>
      <c r="C159" s="32" t="s">
        <v>148</v>
      </c>
      <c r="D159" s="27">
        <v>0</v>
      </c>
      <c r="E159" s="32" t="s">
        <v>0</v>
      </c>
      <c r="F159" s="32" t="s">
        <v>169</v>
      </c>
      <c r="G159" s="32" t="s">
        <v>57</v>
      </c>
      <c r="H159" s="45">
        <v>1</v>
      </c>
      <c r="I159" s="32" t="s">
        <v>58</v>
      </c>
      <c r="J159" s="7">
        <v>350000</v>
      </c>
      <c r="L159" s="7">
        <v>0</v>
      </c>
      <c r="N159" s="7">
        <v>350000</v>
      </c>
      <c r="P159" s="7">
        <v>0</v>
      </c>
      <c r="R159" s="20">
        <f t="shared" si="12"/>
        <v>0</v>
      </c>
      <c r="T159" s="20">
        <f t="shared" si="13"/>
        <v>0</v>
      </c>
    </row>
    <row r="160" spans="1:20" x14ac:dyDescent="0.2">
      <c r="A160" s="34" t="s">
        <v>204</v>
      </c>
      <c r="B160" s="8"/>
      <c r="C160" s="34" t="s">
        <v>159</v>
      </c>
      <c r="D160" s="23">
        <v>0</v>
      </c>
      <c r="E160" s="34" t="s">
        <v>1</v>
      </c>
      <c r="F160" s="34" t="s">
        <v>73</v>
      </c>
      <c r="G160" s="34" t="s">
        <v>74</v>
      </c>
      <c r="H160" s="46"/>
      <c r="I160" s="7" t="s">
        <v>121</v>
      </c>
      <c r="J160" s="7">
        <v>2670886</v>
      </c>
      <c r="L160" s="7">
        <v>0</v>
      </c>
      <c r="N160" s="7">
        <v>2558245</v>
      </c>
      <c r="P160" s="7">
        <v>0</v>
      </c>
      <c r="R160" s="23">
        <f t="shared" si="12"/>
        <v>-112641</v>
      </c>
      <c r="S160" s="9"/>
      <c r="T160" s="23">
        <f t="shared" si="13"/>
        <v>0</v>
      </c>
    </row>
    <row r="161" spans="1:20" x14ac:dyDescent="0.2">
      <c r="A161" s="5" t="s">
        <v>176</v>
      </c>
      <c r="C161" s="5" t="s">
        <v>152</v>
      </c>
      <c r="D161" s="27" t="s">
        <v>283</v>
      </c>
      <c r="E161" s="5" t="s">
        <v>0</v>
      </c>
      <c r="F161" s="5" t="s">
        <v>14</v>
      </c>
      <c r="G161" s="5" t="s">
        <v>54</v>
      </c>
      <c r="H161" s="45"/>
      <c r="I161" s="7" t="s">
        <v>20</v>
      </c>
      <c r="L161" s="7">
        <v>0</v>
      </c>
      <c r="N161" s="7">
        <v>0</v>
      </c>
      <c r="P161" s="7">
        <v>115634000</v>
      </c>
      <c r="Q161" s="9"/>
      <c r="R161" s="20">
        <f t="shared" si="12"/>
        <v>0</v>
      </c>
      <c r="S161" s="9"/>
      <c r="T161" s="20">
        <f t="shared" si="13"/>
        <v>115634000</v>
      </c>
    </row>
    <row r="162" spans="1:20" x14ac:dyDescent="0.2">
      <c r="A162" s="5" t="s">
        <v>273</v>
      </c>
      <c r="C162" s="38" t="s">
        <v>289</v>
      </c>
      <c r="D162" s="27"/>
      <c r="E162" s="5"/>
      <c r="F162" s="5"/>
      <c r="G162" s="5" t="s">
        <v>54</v>
      </c>
      <c r="H162" s="45">
        <v>1</v>
      </c>
      <c r="I162" s="7" t="s">
        <v>20</v>
      </c>
      <c r="J162" s="7">
        <v>1267140</v>
      </c>
      <c r="Q162" s="9"/>
      <c r="R162" s="20">
        <f t="shared" si="12"/>
        <v>-1267140</v>
      </c>
      <c r="S162" s="9"/>
      <c r="T162" s="20">
        <f t="shared" si="13"/>
        <v>0</v>
      </c>
    </row>
    <row r="163" spans="1:20" s="9" customFormat="1" x14ac:dyDescent="0.2">
      <c r="A163" s="32" t="s">
        <v>98</v>
      </c>
      <c r="C163" s="32" t="s">
        <v>313</v>
      </c>
      <c r="D163" s="27" t="s">
        <v>87</v>
      </c>
      <c r="E163" s="32" t="s">
        <v>0</v>
      </c>
      <c r="F163" s="32" t="s">
        <v>56</v>
      </c>
      <c r="G163" s="32" t="s">
        <v>57</v>
      </c>
      <c r="H163" s="45">
        <v>0.5</v>
      </c>
      <c r="I163" s="32" t="s">
        <v>58</v>
      </c>
      <c r="J163" s="7">
        <v>0</v>
      </c>
      <c r="K163" s="7"/>
      <c r="L163" s="7">
        <v>7273009</v>
      </c>
      <c r="M163" s="7"/>
      <c r="N163" s="7">
        <v>0</v>
      </c>
      <c r="O163" s="7"/>
      <c r="P163" s="7">
        <v>7260656</v>
      </c>
      <c r="Q163" s="13"/>
      <c r="R163" s="20">
        <f t="shared" si="12"/>
        <v>0</v>
      </c>
      <c r="S163" s="13"/>
      <c r="T163" s="20">
        <f t="shared" si="13"/>
        <v>-12353</v>
      </c>
    </row>
    <row r="164" spans="1:20" x14ac:dyDescent="0.2">
      <c r="A164" s="5" t="s">
        <v>98</v>
      </c>
      <c r="B164" s="5"/>
      <c r="C164" s="5" t="s">
        <v>144</v>
      </c>
      <c r="D164" s="27" t="s">
        <v>99</v>
      </c>
      <c r="E164" s="5" t="s">
        <v>0</v>
      </c>
      <c r="F164" s="5" t="s">
        <v>56</v>
      </c>
      <c r="G164" s="5" t="s">
        <v>57</v>
      </c>
      <c r="H164" s="45">
        <v>1</v>
      </c>
      <c r="I164" s="5" t="s">
        <v>58</v>
      </c>
      <c r="J164" s="7">
        <v>0</v>
      </c>
      <c r="K164" s="23"/>
      <c r="L164" s="7">
        <v>4639276</v>
      </c>
      <c r="M164" s="19"/>
      <c r="N164" s="7">
        <v>0</v>
      </c>
      <c r="O164" s="23"/>
      <c r="P164" s="7">
        <v>4639179</v>
      </c>
      <c r="R164" s="20">
        <f t="shared" si="12"/>
        <v>0</v>
      </c>
      <c r="T164" s="20">
        <f t="shared" si="13"/>
        <v>-97</v>
      </c>
    </row>
    <row r="165" spans="1:20" s="9" customFormat="1" x14ac:dyDescent="0.2">
      <c r="A165" s="20" t="s">
        <v>98</v>
      </c>
      <c r="B165" s="20"/>
      <c r="C165" s="20" t="s">
        <v>147</v>
      </c>
      <c r="D165" s="56" t="s">
        <v>96</v>
      </c>
      <c r="E165" s="20" t="s">
        <v>0</v>
      </c>
      <c r="F165" s="20" t="s">
        <v>56</v>
      </c>
      <c r="G165" s="20" t="s">
        <v>57</v>
      </c>
      <c r="H165" s="46">
        <v>1</v>
      </c>
      <c r="I165" s="20" t="s">
        <v>58</v>
      </c>
      <c r="J165" s="20">
        <v>209397</v>
      </c>
      <c r="K165" s="7"/>
      <c r="L165" s="20">
        <v>0</v>
      </c>
      <c r="M165" s="5"/>
      <c r="N165" s="20">
        <v>201259</v>
      </c>
      <c r="O165" s="7"/>
      <c r="P165" s="20">
        <v>0</v>
      </c>
      <c r="Q165" s="13"/>
      <c r="R165" s="20">
        <f t="shared" si="12"/>
        <v>-8138</v>
      </c>
      <c r="S165" s="13"/>
      <c r="T165" s="20">
        <f t="shared" si="13"/>
        <v>0</v>
      </c>
    </row>
    <row r="166" spans="1:20" s="9" customFormat="1" x14ac:dyDescent="0.2">
      <c r="A166" s="32" t="s">
        <v>281</v>
      </c>
      <c r="C166" s="64" t="s">
        <v>290</v>
      </c>
      <c r="D166" s="27">
        <v>0</v>
      </c>
      <c r="E166" s="32" t="s">
        <v>0</v>
      </c>
      <c r="F166" s="32" t="s">
        <v>7</v>
      </c>
      <c r="G166" s="32" t="s">
        <v>8</v>
      </c>
      <c r="H166" s="45"/>
      <c r="I166" s="32" t="s">
        <v>276</v>
      </c>
      <c r="J166" s="7"/>
      <c r="K166" s="7"/>
      <c r="L166" s="7"/>
      <c r="M166" s="5"/>
      <c r="N166" s="7">
        <v>2</v>
      </c>
      <c r="O166" s="7"/>
      <c r="P166" s="7">
        <v>0</v>
      </c>
      <c r="Q166" s="13"/>
      <c r="R166" s="7">
        <f t="shared" si="12"/>
        <v>2</v>
      </c>
      <c r="S166" s="7"/>
      <c r="T166" s="7">
        <f t="shared" si="13"/>
        <v>0</v>
      </c>
    </row>
    <row r="167" spans="1:20" x14ac:dyDescent="0.2">
      <c r="A167" s="34" t="s">
        <v>44</v>
      </c>
      <c r="B167" s="8"/>
      <c r="C167" s="34" t="s">
        <v>158</v>
      </c>
      <c r="D167" s="23">
        <v>0</v>
      </c>
      <c r="E167" s="34" t="s">
        <v>1</v>
      </c>
      <c r="F167" s="34" t="s">
        <v>40</v>
      </c>
      <c r="G167" s="34" t="s">
        <v>41</v>
      </c>
      <c r="H167" s="46"/>
      <c r="I167" s="34" t="s">
        <v>42</v>
      </c>
      <c r="J167" s="23">
        <v>634736</v>
      </c>
      <c r="L167" s="23"/>
      <c r="N167" s="23">
        <v>599628</v>
      </c>
      <c r="P167" s="23">
        <v>0</v>
      </c>
      <c r="R167" s="20">
        <f t="shared" si="12"/>
        <v>-35108</v>
      </c>
      <c r="T167" s="20">
        <f t="shared" si="13"/>
        <v>0</v>
      </c>
    </row>
    <row r="168" spans="1:20" s="9" customFormat="1" x14ac:dyDescent="0.2">
      <c r="A168" s="34" t="s">
        <v>43</v>
      </c>
      <c r="B168" s="8"/>
      <c r="C168" s="34" t="s">
        <v>158</v>
      </c>
      <c r="D168" s="23">
        <v>0</v>
      </c>
      <c r="E168" s="34" t="s">
        <v>1</v>
      </c>
      <c r="F168" s="34" t="s">
        <v>40</v>
      </c>
      <c r="G168" s="34" t="s">
        <v>41</v>
      </c>
      <c r="H168" s="46"/>
      <c r="I168" s="34" t="s">
        <v>42</v>
      </c>
      <c r="J168" s="23">
        <v>2328912</v>
      </c>
      <c r="K168" s="7"/>
      <c r="L168" s="23"/>
      <c r="M168" s="5"/>
      <c r="N168" s="23">
        <v>2340280</v>
      </c>
      <c r="O168" s="7"/>
      <c r="P168" s="23">
        <v>0</v>
      </c>
      <c r="Q168" s="13"/>
      <c r="R168" s="20">
        <f t="shared" si="12"/>
        <v>11368</v>
      </c>
      <c r="S168" s="13"/>
      <c r="T168" s="20">
        <f t="shared" si="13"/>
        <v>0</v>
      </c>
    </row>
    <row r="169" spans="1:20" x14ac:dyDescent="0.2">
      <c r="A169" s="30" t="s">
        <v>123</v>
      </c>
      <c r="C169" s="30" t="s">
        <v>148</v>
      </c>
      <c r="D169" s="19">
        <v>0</v>
      </c>
      <c r="E169" s="30" t="s">
        <v>0</v>
      </c>
      <c r="F169" s="30" t="s">
        <v>170</v>
      </c>
      <c r="G169" s="30" t="s">
        <v>52</v>
      </c>
      <c r="H169" s="45">
        <v>1</v>
      </c>
      <c r="I169" s="30" t="s">
        <v>90</v>
      </c>
      <c r="J169" s="36">
        <v>2500000</v>
      </c>
      <c r="L169" s="36">
        <v>0</v>
      </c>
      <c r="N169" s="36">
        <v>2500000</v>
      </c>
      <c r="P169" s="36">
        <v>0</v>
      </c>
      <c r="Q169" s="9"/>
      <c r="R169" s="20">
        <f t="shared" si="12"/>
        <v>0</v>
      </c>
      <c r="S169" s="9"/>
      <c r="T169" s="20">
        <f t="shared" si="13"/>
        <v>0</v>
      </c>
    </row>
    <row r="170" spans="1:20" x14ac:dyDescent="0.2">
      <c r="A170" s="30" t="s">
        <v>30</v>
      </c>
      <c r="C170" s="30" t="s">
        <v>153</v>
      </c>
      <c r="D170" s="19">
        <v>0</v>
      </c>
      <c r="E170" s="30" t="s">
        <v>1</v>
      </c>
      <c r="F170" s="30" t="s">
        <v>23</v>
      </c>
      <c r="G170" s="30" t="s">
        <v>26</v>
      </c>
      <c r="H170" s="45"/>
      <c r="I170" s="30" t="s">
        <v>27</v>
      </c>
      <c r="J170" s="23">
        <v>3722693</v>
      </c>
      <c r="K170" s="23"/>
      <c r="L170" s="23"/>
      <c r="M170" s="19"/>
      <c r="N170" s="23">
        <v>3722693</v>
      </c>
      <c r="O170" s="23"/>
      <c r="P170" s="23">
        <v>0</v>
      </c>
      <c r="Q170" s="9"/>
      <c r="R170" s="20">
        <f t="shared" si="12"/>
        <v>0</v>
      </c>
      <c r="S170" s="9"/>
      <c r="T170" s="20">
        <f t="shared" si="13"/>
        <v>0</v>
      </c>
    </row>
    <row r="171" spans="1:20" s="9" customFormat="1" x14ac:dyDescent="0.2">
      <c r="A171" s="5" t="s">
        <v>80</v>
      </c>
      <c r="B171" s="5"/>
      <c r="C171" s="5" t="s">
        <v>141</v>
      </c>
      <c r="D171" s="27">
        <v>0</v>
      </c>
      <c r="E171" s="5" t="s">
        <v>0</v>
      </c>
      <c r="F171" s="5" t="s">
        <v>79</v>
      </c>
      <c r="G171" s="5" t="s">
        <v>81</v>
      </c>
      <c r="H171" s="45"/>
      <c r="I171" s="5" t="s">
        <v>33</v>
      </c>
      <c r="J171" s="7">
        <v>378248101</v>
      </c>
      <c r="K171" s="7"/>
      <c r="L171" s="7"/>
      <c r="M171" s="5"/>
      <c r="N171" s="7">
        <v>351580739</v>
      </c>
      <c r="O171" s="7"/>
      <c r="P171" s="7">
        <v>0</v>
      </c>
      <c r="Q171" s="13"/>
      <c r="R171" s="20">
        <f t="shared" si="12"/>
        <v>-26667362</v>
      </c>
      <c r="S171" s="13"/>
      <c r="T171" s="20">
        <f t="shared" si="13"/>
        <v>0</v>
      </c>
    </row>
    <row r="172" spans="1:20" x14ac:dyDescent="0.2">
      <c r="A172" s="30" t="s">
        <v>29</v>
      </c>
      <c r="C172" s="30" t="s">
        <v>159</v>
      </c>
      <c r="D172" s="19">
        <v>0</v>
      </c>
      <c r="E172" s="30" t="s">
        <v>1</v>
      </c>
      <c r="F172" s="30" t="s">
        <v>23</v>
      </c>
      <c r="G172" s="30" t="s">
        <v>26</v>
      </c>
      <c r="H172" s="45"/>
      <c r="I172" s="30" t="s">
        <v>27</v>
      </c>
      <c r="J172" s="7">
        <v>2111934</v>
      </c>
      <c r="N172" s="7">
        <v>919927</v>
      </c>
      <c r="P172" s="7">
        <v>0</v>
      </c>
      <c r="Q172" s="9"/>
      <c r="R172" s="23">
        <f t="shared" si="12"/>
        <v>-1192007</v>
      </c>
      <c r="S172" s="9"/>
      <c r="T172" s="23">
        <f t="shared" si="13"/>
        <v>0</v>
      </c>
    </row>
    <row r="173" spans="1:20" x14ac:dyDescent="0.2">
      <c r="A173" s="7" t="s">
        <v>181</v>
      </c>
      <c r="B173" s="7"/>
      <c r="C173" s="7" t="s">
        <v>147</v>
      </c>
      <c r="D173" s="55" t="s">
        <v>96</v>
      </c>
      <c r="E173" s="7" t="s">
        <v>0</v>
      </c>
      <c r="F173" s="7" t="s">
        <v>170</v>
      </c>
      <c r="G173" s="7" t="s">
        <v>52</v>
      </c>
      <c r="H173" s="46">
        <v>1</v>
      </c>
      <c r="I173" s="7" t="s">
        <v>90</v>
      </c>
      <c r="J173" s="7">
        <v>2250000</v>
      </c>
      <c r="K173" s="23"/>
      <c r="L173" s="7">
        <v>0</v>
      </c>
      <c r="M173" s="23"/>
      <c r="N173" s="7">
        <v>2250000</v>
      </c>
      <c r="O173" s="23"/>
      <c r="P173" s="7">
        <v>0</v>
      </c>
      <c r="R173" s="20">
        <f t="shared" si="12"/>
        <v>0</v>
      </c>
      <c r="T173" s="20">
        <f t="shared" si="13"/>
        <v>0</v>
      </c>
    </row>
    <row r="174" spans="1:20" x14ac:dyDescent="0.2">
      <c r="A174" s="5" t="s">
        <v>107</v>
      </c>
      <c r="B174" s="5"/>
      <c r="C174" s="5" t="s">
        <v>144</v>
      </c>
      <c r="D174" s="27" t="s">
        <v>99</v>
      </c>
      <c r="E174" s="5" t="s">
        <v>0</v>
      </c>
      <c r="F174" s="5" t="s">
        <v>170</v>
      </c>
      <c r="G174" s="5" t="s">
        <v>52</v>
      </c>
      <c r="H174" s="45">
        <v>1</v>
      </c>
      <c r="I174" s="5" t="s">
        <v>90</v>
      </c>
      <c r="J174" s="7">
        <v>0</v>
      </c>
      <c r="K174" s="23"/>
      <c r="L174" s="7">
        <v>7488000</v>
      </c>
      <c r="M174" s="19"/>
      <c r="N174" s="7">
        <v>0</v>
      </c>
      <c r="O174" s="23"/>
      <c r="P174" s="7">
        <v>7488000</v>
      </c>
      <c r="Q174" s="9"/>
      <c r="R174" s="20">
        <f t="shared" si="12"/>
        <v>0</v>
      </c>
      <c r="S174" s="9"/>
      <c r="T174" s="20">
        <f t="shared" si="13"/>
        <v>0</v>
      </c>
    </row>
    <row r="175" spans="1:20" x14ac:dyDescent="0.2">
      <c r="A175" s="32" t="s">
        <v>61</v>
      </c>
      <c r="B175" s="32"/>
      <c r="C175" s="32" t="s">
        <v>148</v>
      </c>
      <c r="D175" s="27">
        <v>0</v>
      </c>
      <c r="E175" s="32" t="s">
        <v>0</v>
      </c>
      <c r="F175" s="32" t="s">
        <v>170</v>
      </c>
      <c r="G175" s="32" t="s">
        <v>52</v>
      </c>
      <c r="H175" s="45">
        <v>1</v>
      </c>
      <c r="I175" s="32" t="s">
        <v>90</v>
      </c>
      <c r="J175" s="7">
        <v>4077000</v>
      </c>
      <c r="K175" s="20"/>
      <c r="L175" s="7">
        <v>0</v>
      </c>
      <c r="M175" s="20"/>
      <c r="N175" s="7">
        <v>4077000</v>
      </c>
      <c r="O175" s="20"/>
      <c r="P175" s="7">
        <v>0</v>
      </c>
      <c r="R175" s="20">
        <f t="shared" si="12"/>
        <v>0</v>
      </c>
      <c r="T175" s="20">
        <f t="shared" si="13"/>
        <v>0</v>
      </c>
    </row>
    <row r="176" spans="1:20" x14ac:dyDescent="0.2">
      <c r="A176" s="5" t="s">
        <v>62</v>
      </c>
      <c r="B176" s="5"/>
      <c r="C176" s="5" t="s">
        <v>148</v>
      </c>
      <c r="D176" s="27">
        <v>0</v>
      </c>
      <c r="E176" s="5" t="s">
        <v>0</v>
      </c>
      <c r="F176" s="5" t="s">
        <v>169</v>
      </c>
      <c r="G176" s="5" t="s">
        <v>63</v>
      </c>
      <c r="H176" s="45">
        <v>1</v>
      </c>
      <c r="I176" s="5" t="s">
        <v>64</v>
      </c>
      <c r="J176" s="7">
        <v>3652000</v>
      </c>
      <c r="K176" s="23"/>
      <c r="L176" s="7">
        <v>0</v>
      </c>
      <c r="M176" s="19"/>
      <c r="N176" s="7">
        <v>3652000</v>
      </c>
      <c r="O176" s="23"/>
      <c r="P176" s="7">
        <v>0</v>
      </c>
      <c r="R176" s="20">
        <f t="shared" si="12"/>
        <v>0</v>
      </c>
      <c r="T176" s="20">
        <f t="shared" si="13"/>
        <v>0</v>
      </c>
    </row>
    <row r="177" spans="1:20" x14ac:dyDescent="0.2">
      <c r="A177" s="30" t="s">
        <v>115</v>
      </c>
      <c r="C177" s="30" t="s">
        <v>143</v>
      </c>
      <c r="D177" s="19">
        <v>0</v>
      </c>
      <c r="E177" s="30" t="s">
        <v>0</v>
      </c>
      <c r="F177" s="30" t="s">
        <v>169</v>
      </c>
      <c r="G177" s="30" t="s">
        <v>63</v>
      </c>
      <c r="H177" s="45">
        <v>0</v>
      </c>
      <c r="I177" s="30" t="s">
        <v>64</v>
      </c>
      <c r="L177" s="7">
        <v>215200000</v>
      </c>
      <c r="P177" s="7">
        <v>215200000</v>
      </c>
      <c r="Q177" s="9" t="s">
        <v>229</v>
      </c>
      <c r="R177" s="20">
        <f t="shared" si="12"/>
        <v>0</v>
      </c>
      <c r="S177" s="9"/>
      <c r="T177" s="20">
        <f t="shared" si="13"/>
        <v>0</v>
      </c>
    </row>
    <row r="178" spans="1:20" x14ac:dyDescent="0.2">
      <c r="A178" s="5" t="s">
        <v>32</v>
      </c>
      <c r="C178" s="5" t="s">
        <v>154</v>
      </c>
      <c r="D178" s="27">
        <v>0</v>
      </c>
      <c r="E178" s="5" t="s">
        <v>1</v>
      </c>
      <c r="F178" s="5" t="s">
        <v>14</v>
      </c>
      <c r="G178" s="5" t="s">
        <v>63</v>
      </c>
      <c r="H178" s="45"/>
      <c r="I178" s="5" t="s">
        <v>260</v>
      </c>
      <c r="J178" s="7">
        <v>3822187</v>
      </c>
      <c r="N178" s="7">
        <v>3815058</v>
      </c>
      <c r="P178" s="7">
        <v>0</v>
      </c>
      <c r="Q178" s="9"/>
      <c r="R178" s="23">
        <f t="shared" si="12"/>
        <v>-7129</v>
      </c>
      <c r="S178" s="9"/>
      <c r="T178" s="23">
        <f t="shared" si="13"/>
        <v>0</v>
      </c>
    </row>
    <row r="179" spans="1:20" x14ac:dyDescent="0.2">
      <c r="A179" s="20" t="s">
        <v>110</v>
      </c>
      <c r="B179" s="20"/>
      <c r="C179" s="20" t="s">
        <v>147</v>
      </c>
      <c r="D179" s="56" t="s">
        <v>96</v>
      </c>
      <c r="E179" s="20" t="s">
        <v>0</v>
      </c>
      <c r="F179" s="20" t="s">
        <v>51</v>
      </c>
      <c r="G179" s="20" t="s">
        <v>52</v>
      </c>
      <c r="H179" s="46">
        <v>1</v>
      </c>
      <c r="I179" s="20" t="s">
        <v>90</v>
      </c>
      <c r="J179" s="20">
        <v>5000000</v>
      </c>
      <c r="L179" s="20">
        <v>0</v>
      </c>
      <c r="N179" s="20">
        <v>5000000</v>
      </c>
      <c r="P179" s="20">
        <v>0</v>
      </c>
      <c r="R179" s="20">
        <f t="shared" si="12"/>
        <v>0</v>
      </c>
      <c r="T179" s="20">
        <f t="shared" si="13"/>
        <v>0</v>
      </c>
    </row>
    <row r="180" spans="1:20" x14ac:dyDescent="0.2">
      <c r="A180" s="34" t="s">
        <v>110</v>
      </c>
      <c r="B180" s="8"/>
      <c r="C180" s="34" t="s">
        <v>144</v>
      </c>
      <c r="D180" s="23" t="s">
        <v>99</v>
      </c>
      <c r="E180" s="34" t="s">
        <v>0</v>
      </c>
      <c r="F180" s="34" t="s">
        <v>51</v>
      </c>
      <c r="G180" s="34" t="s">
        <v>52</v>
      </c>
      <c r="H180" s="46">
        <v>1</v>
      </c>
      <c r="I180" s="34" t="s">
        <v>90</v>
      </c>
      <c r="J180" s="7">
        <v>0</v>
      </c>
      <c r="L180" s="7">
        <v>5025082</v>
      </c>
      <c r="N180" s="7">
        <v>0</v>
      </c>
      <c r="P180" s="7">
        <v>5025082</v>
      </c>
      <c r="R180" s="7">
        <f t="shared" si="12"/>
        <v>0</v>
      </c>
      <c r="S180" s="7"/>
      <c r="T180" s="7">
        <f t="shared" si="13"/>
        <v>0</v>
      </c>
    </row>
    <row r="181" spans="1:20" x14ac:dyDescent="0.2">
      <c r="A181" s="30" t="s">
        <v>35</v>
      </c>
      <c r="C181" s="30" t="s">
        <v>154</v>
      </c>
      <c r="D181" s="19">
        <v>0</v>
      </c>
      <c r="E181" s="30" t="s">
        <v>1</v>
      </c>
      <c r="F181" s="30" t="s">
        <v>14</v>
      </c>
      <c r="G181" s="30" t="s">
        <v>54</v>
      </c>
      <c r="H181" s="45"/>
      <c r="I181" s="7" t="s">
        <v>20</v>
      </c>
      <c r="J181" s="23"/>
      <c r="L181" s="23"/>
      <c r="N181" s="23">
        <v>1242448</v>
      </c>
      <c r="P181" s="23">
        <v>0</v>
      </c>
      <c r="Q181" s="9"/>
      <c r="R181" s="23">
        <f t="shared" si="12"/>
        <v>1242448</v>
      </c>
      <c r="S181" s="9"/>
      <c r="T181" s="23">
        <f t="shared" si="13"/>
        <v>0</v>
      </c>
    </row>
    <row r="182" spans="1:20" x14ac:dyDescent="0.2">
      <c r="A182" s="34" t="s">
        <v>45</v>
      </c>
      <c r="B182" s="8"/>
      <c r="C182" s="34" t="s">
        <v>158</v>
      </c>
      <c r="D182" s="23">
        <v>0</v>
      </c>
      <c r="E182" s="34" t="s">
        <v>1</v>
      </c>
      <c r="F182" s="34" t="s">
        <v>40</v>
      </c>
      <c r="G182" s="34" t="s">
        <v>41</v>
      </c>
      <c r="H182" s="46"/>
      <c r="I182" s="34" t="s">
        <v>42</v>
      </c>
      <c r="J182" s="7">
        <v>382432</v>
      </c>
      <c r="N182" s="7">
        <v>552717</v>
      </c>
      <c r="P182" s="7">
        <v>0</v>
      </c>
      <c r="R182" s="23">
        <f t="shared" ref="R182:R188" si="14">N182-J182</f>
        <v>170285</v>
      </c>
      <c r="S182" s="9"/>
      <c r="T182" s="23">
        <f t="shared" ref="T182:T188" si="15">P182-L182</f>
        <v>0</v>
      </c>
    </row>
    <row r="183" spans="1:20" x14ac:dyDescent="0.2">
      <c r="A183" s="34" t="s">
        <v>196</v>
      </c>
      <c r="C183" s="34" t="s">
        <v>157</v>
      </c>
      <c r="D183" s="23">
        <v>0</v>
      </c>
      <c r="E183" s="32" t="s">
        <v>0</v>
      </c>
      <c r="F183" s="34" t="s">
        <v>47</v>
      </c>
      <c r="G183" s="34" t="s">
        <v>194</v>
      </c>
      <c r="H183" s="44"/>
      <c r="I183" s="34" t="s">
        <v>46</v>
      </c>
      <c r="J183" s="23">
        <v>30450587</v>
      </c>
      <c r="L183" s="23"/>
      <c r="N183" s="23">
        <v>27561494</v>
      </c>
      <c r="P183" s="23">
        <v>0</v>
      </c>
      <c r="R183" s="20">
        <f t="shared" si="14"/>
        <v>-2889093</v>
      </c>
      <c r="S183" s="9"/>
      <c r="T183" s="20">
        <f t="shared" si="15"/>
        <v>0</v>
      </c>
    </row>
    <row r="184" spans="1:20" x14ac:dyDescent="0.2">
      <c r="A184" s="32" t="s">
        <v>230</v>
      </c>
      <c r="C184" s="32" t="s">
        <v>152</v>
      </c>
      <c r="D184" s="27">
        <v>0</v>
      </c>
      <c r="E184" s="32" t="s">
        <v>0</v>
      </c>
      <c r="F184" s="32" t="s">
        <v>14</v>
      </c>
      <c r="G184" s="32" t="s">
        <v>194</v>
      </c>
      <c r="H184" s="45"/>
      <c r="I184" s="32" t="s">
        <v>46</v>
      </c>
      <c r="J184" s="7">
        <v>27238671</v>
      </c>
      <c r="N184" s="7">
        <v>27238671</v>
      </c>
      <c r="P184" s="7">
        <v>0</v>
      </c>
      <c r="R184" s="7">
        <f t="shared" si="14"/>
        <v>0</v>
      </c>
      <c r="S184" s="7"/>
      <c r="T184" s="7">
        <f t="shared" si="15"/>
        <v>0</v>
      </c>
    </row>
    <row r="185" spans="1:20" x14ac:dyDescent="0.2">
      <c r="A185" s="30" t="s">
        <v>28</v>
      </c>
      <c r="C185" s="30" t="s">
        <v>153</v>
      </c>
      <c r="D185" s="19">
        <v>0</v>
      </c>
      <c r="E185" s="30" t="s">
        <v>1</v>
      </c>
      <c r="F185" s="30" t="s">
        <v>23</v>
      </c>
      <c r="G185" s="30" t="s">
        <v>24</v>
      </c>
      <c r="H185" s="45"/>
      <c r="I185" s="30" t="s">
        <v>258</v>
      </c>
      <c r="J185" s="7">
        <v>4403254</v>
      </c>
      <c r="L185" s="7">
        <v>0</v>
      </c>
      <c r="N185" s="7">
        <v>4481883</v>
      </c>
      <c r="P185" s="7">
        <v>0</v>
      </c>
      <c r="Q185" s="9"/>
      <c r="R185" s="23">
        <f t="shared" si="14"/>
        <v>78629</v>
      </c>
      <c r="S185" s="9"/>
      <c r="T185" s="23">
        <f t="shared" si="15"/>
        <v>0</v>
      </c>
    </row>
    <row r="186" spans="1:20" s="9" customFormat="1" x14ac:dyDescent="0.2">
      <c r="A186" s="5" t="s">
        <v>65</v>
      </c>
      <c r="B186" s="5"/>
      <c r="C186" s="5" t="s">
        <v>148</v>
      </c>
      <c r="D186" s="27">
        <v>0</v>
      </c>
      <c r="E186" s="5" t="s">
        <v>0</v>
      </c>
      <c r="F186" s="5" t="s">
        <v>56</v>
      </c>
      <c r="G186" s="5" t="s">
        <v>57</v>
      </c>
      <c r="H186" s="45">
        <v>1</v>
      </c>
      <c r="I186" s="5" t="s">
        <v>58</v>
      </c>
      <c r="J186" s="7">
        <v>5003984</v>
      </c>
      <c r="K186" s="7"/>
      <c r="L186" s="7">
        <v>0</v>
      </c>
      <c r="M186" s="5"/>
      <c r="N186" s="7">
        <v>2313000</v>
      </c>
      <c r="O186" s="7"/>
      <c r="P186" s="7">
        <v>0</v>
      </c>
      <c r="R186" s="20">
        <f t="shared" si="14"/>
        <v>-2690984</v>
      </c>
      <c r="T186" s="20">
        <f t="shared" si="15"/>
        <v>0</v>
      </c>
    </row>
    <row r="187" spans="1:20" s="9" customFormat="1" x14ac:dyDescent="0.2">
      <c r="A187" s="32" t="s">
        <v>65</v>
      </c>
      <c r="C187" s="32" t="s">
        <v>313</v>
      </c>
      <c r="D187" s="27" t="s">
        <v>87</v>
      </c>
      <c r="E187" s="32" t="s">
        <v>0</v>
      </c>
      <c r="F187" s="32" t="s">
        <v>56</v>
      </c>
      <c r="G187" s="32" t="s">
        <v>57</v>
      </c>
      <c r="H187" s="45">
        <v>0.5</v>
      </c>
      <c r="I187" s="32" t="s">
        <v>58</v>
      </c>
      <c r="J187" s="7">
        <v>0</v>
      </c>
      <c r="K187" s="7"/>
      <c r="L187" s="7">
        <v>2501992</v>
      </c>
      <c r="M187" s="5"/>
      <c r="N187" s="7">
        <v>0</v>
      </c>
      <c r="O187" s="7"/>
      <c r="P187" s="7">
        <v>1156500</v>
      </c>
      <c r="Q187" s="13"/>
      <c r="R187" s="7">
        <f t="shared" si="14"/>
        <v>0</v>
      </c>
      <c r="S187" s="7"/>
      <c r="T187" s="7">
        <f t="shared" si="15"/>
        <v>-1345492</v>
      </c>
    </row>
    <row r="188" spans="1:20" s="9" customFormat="1" x14ac:dyDescent="0.2">
      <c r="A188" s="31" t="s">
        <v>19</v>
      </c>
      <c r="B188" s="7"/>
      <c r="C188" s="31" t="s">
        <v>151</v>
      </c>
      <c r="D188" s="55">
        <v>0</v>
      </c>
      <c r="E188" s="31" t="s">
        <v>0</v>
      </c>
      <c r="F188" s="31" t="s">
        <v>14</v>
      </c>
      <c r="G188" s="31" t="s">
        <v>33</v>
      </c>
      <c r="H188" s="46"/>
      <c r="I188" s="31" t="s">
        <v>15</v>
      </c>
      <c r="J188" s="62">
        <v>148693674</v>
      </c>
      <c r="K188" s="7"/>
      <c r="L188" s="62"/>
      <c r="M188" s="5"/>
      <c r="N188" s="62">
        <v>148568420</v>
      </c>
      <c r="O188" s="7"/>
      <c r="P188" s="62">
        <v>0</v>
      </c>
      <c r="R188" s="62">
        <f t="shared" si="14"/>
        <v>-125254</v>
      </c>
      <c r="S188" s="7"/>
      <c r="T188" s="62">
        <f t="shared" si="15"/>
        <v>0</v>
      </c>
    </row>
    <row r="189" spans="1:20" s="9" customFormat="1" x14ac:dyDescent="0.2">
      <c r="A189" s="31"/>
      <c r="B189" s="7"/>
      <c r="C189" s="31"/>
      <c r="D189" s="55"/>
      <c r="E189" s="31"/>
      <c r="F189" s="31"/>
      <c r="G189" s="31"/>
      <c r="H189" s="46"/>
      <c r="I189" s="31"/>
      <c r="J189" s="7"/>
      <c r="K189" s="7"/>
      <c r="L189" s="7"/>
      <c r="M189" s="5"/>
      <c r="N189" s="7"/>
      <c r="O189" s="7"/>
      <c r="P189" s="7"/>
      <c r="R189" s="7"/>
      <c r="S189" s="7"/>
      <c r="T189" s="7"/>
    </row>
    <row r="190" spans="1:20" s="9" customFormat="1" x14ac:dyDescent="0.2">
      <c r="A190" s="31"/>
      <c r="B190" s="7" t="s">
        <v>306</v>
      </c>
      <c r="C190" s="31"/>
      <c r="D190" s="55"/>
      <c r="E190" s="31"/>
      <c r="F190" s="31"/>
      <c r="G190" s="31"/>
      <c r="H190" s="46"/>
      <c r="I190" s="31"/>
      <c r="J190" s="57">
        <f>SUM(J46:J188)</f>
        <v>2671972420</v>
      </c>
      <c r="K190" s="7"/>
      <c r="L190" s="57">
        <f>SUM(L46:L188)</f>
        <v>1349920545.28</v>
      </c>
      <c r="M190" s="5"/>
      <c r="N190" s="57">
        <f>SUM(N46:N188)</f>
        <v>2770845283.9700003</v>
      </c>
      <c r="O190" s="7"/>
      <c r="P190" s="57">
        <f>SUM(P46:P188)</f>
        <v>1436685803</v>
      </c>
      <c r="R190" s="57">
        <f>SUM(R46:R188)</f>
        <v>98872863.969999999</v>
      </c>
      <c r="T190" s="57">
        <f>SUM(T46:T188)</f>
        <v>86765257.719999999</v>
      </c>
    </row>
    <row r="191" spans="1:20" s="9" customFormat="1" x14ac:dyDescent="0.2">
      <c r="A191" s="31"/>
      <c r="B191" s="7"/>
      <c r="C191" s="31"/>
      <c r="D191" s="55"/>
      <c r="E191" s="31"/>
      <c r="F191" s="31"/>
      <c r="G191" s="31"/>
      <c r="H191" s="46"/>
      <c r="I191" s="31"/>
      <c r="J191" s="7"/>
      <c r="K191" s="7"/>
      <c r="L191" s="7"/>
      <c r="M191" s="5"/>
      <c r="N191" s="7"/>
      <c r="O191" s="7"/>
      <c r="P191" s="7"/>
      <c r="R191" s="7"/>
      <c r="S191" s="7"/>
      <c r="T191" s="7"/>
    </row>
    <row r="192" spans="1:20" s="74" customFormat="1" ht="13.5" thickBot="1" x14ac:dyDescent="0.25">
      <c r="A192" s="72"/>
      <c r="B192" s="10" t="s">
        <v>311</v>
      </c>
      <c r="C192" s="72"/>
      <c r="D192" s="77"/>
      <c r="E192" s="72"/>
      <c r="F192" s="72"/>
      <c r="G192" s="72"/>
      <c r="H192" s="78"/>
      <c r="I192" s="72"/>
      <c r="J192" s="25">
        <f>J190+J44</f>
        <v>2862525843.5799999</v>
      </c>
      <c r="K192" s="7"/>
      <c r="L192" s="25">
        <f>L190+L44</f>
        <v>1475137434.28</v>
      </c>
      <c r="M192" s="5"/>
      <c r="N192" s="25">
        <f>N190+N44</f>
        <v>2946724255.9700003</v>
      </c>
      <c r="O192" s="7"/>
      <c r="P192" s="25">
        <f>P190+P44</f>
        <v>1565258511</v>
      </c>
      <c r="Q192" s="9"/>
      <c r="R192" s="25">
        <f>R190+R44</f>
        <v>84198412.390000001</v>
      </c>
      <c r="S192" s="9"/>
      <c r="T192" s="25">
        <f>T190+T44</f>
        <v>90121076.719999999</v>
      </c>
    </row>
    <row r="193" spans="1:20" s="9" customFormat="1" ht="13.5" thickTop="1" x14ac:dyDescent="0.2">
      <c r="A193" s="5"/>
      <c r="C193" s="5"/>
      <c r="D193" s="27"/>
      <c r="E193" s="5"/>
      <c r="F193" s="5"/>
      <c r="G193" s="5"/>
      <c r="H193" s="45"/>
      <c r="I193" s="5"/>
      <c r="J193" s="7"/>
      <c r="K193" s="7"/>
      <c r="L193" s="7"/>
      <c r="M193" s="5"/>
      <c r="N193" s="7"/>
      <c r="O193" s="7"/>
      <c r="P193" s="7"/>
      <c r="R193" s="65"/>
      <c r="T193" s="65"/>
    </row>
    <row r="194" spans="1:20" s="9" customFormat="1" x14ac:dyDescent="0.2">
      <c r="A194" s="5"/>
      <c r="C194" s="5"/>
      <c r="D194" s="27"/>
      <c r="E194" s="5"/>
      <c r="F194" s="5"/>
      <c r="G194" s="5"/>
      <c r="H194" s="45"/>
      <c r="I194" s="5"/>
      <c r="J194" s="7"/>
      <c r="K194" s="7"/>
      <c r="L194" s="7"/>
      <c r="M194" s="5"/>
      <c r="N194" s="7"/>
      <c r="O194" s="7"/>
      <c r="P194" s="7"/>
      <c r="R194" s="65"/>
      <c r="T194" s="65"/>
    </row>
    <row r="195" spans="1:20" s="9" customFormat="1" x14ac:dyDescent="0.2">
      <c r="A195" s="30" t="s">
        <v>240</v>
      </c>
      <c r="C195" s="30" t="s">
        <v>141</v>
      </c>
      <c r="D195" s="19">
        <v>0</v>
      </c>
      <c r="E195" s="30" t="s">
        <v>1</v>
      </c>
      <c r="F195" s="30" t="s">
        <v>11</v>
      </c>
      <c r="G195" s="30" t="s">
        <v>8</v>
      </c>
      <c r="H195" s="45"/>
      <c r="I195" s="7" t="s">
        <v>277</v>
      </c>
      <c r="J195" s="36"/>
      <c r="K195" s="7"/>
      <c r="L195" s="36"/>
      <c r="M195" s="5"/>
      <c r="N195" s="36">
        <v>11000000</v>
      </c>
      <c r="O195" s="7"/>
      <c r="P195" s="36">
        <v>0</v>
      </c>
      <c r="R195" s="20">
        <f t="shared" ref="R195:R201" si="16">N195-J195</f>
        <v>11000000</v>
      </c>
      <c r="T195" s="20">
        <f t="shared" ref="T195:T201" si="17">P195-L195</f>
        <v>0</v>
      </c>
    </row>
    <row r="196" spans="1:20" x14ac:dyDescent="0.2">
      <c r="A196" s="40" t="s">
        <v>248</v>
      </c>
      <c r="B196" s="7"/>
      <c r="C196" s="7" t="s">
        <v>149</v>
      </c>
      <c r="D196" s="55">
        <v>0</v>
      </c>
      <c r="E196" s="7" t="s">
        <v>0</v>
      </c>
      <c r="F196" s="7" t="s">
        <v>7</v>
      </c>
      <c r="G196" s="7" t="s">
        <v>8</v>
      </c>
      <c r="H196" s="46"/>
      <c r="I196" s="7" t="s">
        <v>277</v>
      </c>
      <c r="J196" s="7">
        <f>246461600+1833280+13122000+3465627</f>
        <v>264882507</v>
      </c>
      <c r="M196" s="7"/>
      <c r="N196" s="7">
        <v>261129677</v>
      </c>
      <c r="P196" s="7">
        <v>0</v>
      </c>
      <c r="R196" s="20">
        <f t="shared" si="16"/>
        <v>-3752830</v>
      </c>
      <c r="S196" s="9"/>
      <c r="T196" s="20">
        <f t="shared" si="17"/>
        <v>0</v>
      </c>
    </row>
    <row r="197" spans="1:20" x14ac:dyDescent="0.2">
      <c r="A197" s="7" t="s">
        <v>243</v>
      </c>
      <c r="B197" s="7"/>
      <c r="C197" s="7" t="s">
        <v>149</v>
      </c>
      <c r="D197" s="55">
        <v>0</v>
      </c>
      <c r="E197" s="7" t="s">
        <v>0</v>
      </c>
      <c r="F197" s="7" t="s">
        <v>7</v>
      </c>
      <c r="G197" s="7" t="s">
        <v>8</v>
      </c>
      <c r="H197" s="46"/>
      <c r="I197" s="7" t="s">
        <v>277</v>
      </c>
      <c r="J197" s="7">
        <v>4444200</v>
      </c>
      <c r="M197" s="7"/>
      <c r="N197" s="7">
        <v>4478486</v>
      </c>
      <c r="P197" s="7">
        <v>0</v>
      </c>
      <c r="R197" s="20">
        <f t="shared" si="16"/>
        <v>34286</v>
      </c>
      <c r="S197" s="9"/>
      <c r="T197" s="20">
        <f t="shared" si="17"/>
        <v>0</v>
      </c>
    </row>
    <row r="198" spans="1:20" x14ac:dyDescent="0.2">
      <c r="A198" s="7" t="s">
        <v>245</v>
      </c>
      <c r="B198" s="7"/>
      <c r="C198" s="7" t="s">
        <v>141</v>
      </c>
      <c r="D198" s="55">
        <v>0</v>
      </c>
      <c r="E198" s="7" t="s">
        <v>1</v>
      </c>
      <c r="F198" s="7" t="s">
        <v>11</v>
      </c>
      <c r="G198" s="7" t="s">
        <v>8</v>
      </c>
      <c r="H198" s="46"/>
      <c r="I198" s="7" t="s">
        <v>277</v>
      </c>
      <c r="J198" s="7">
        <v>1115115</v>
      </c>
      <c r="K198" s="23"/>
      <c r="M198" s="19"/>
      <c r="N198" s="7">
        <v>-10000000</v>
      </c>
      <c r="O198" s="23"/>
      <c r="P198" s="7">
        <v>0</v>
      </c>
      <c r="R198" s="20">
        <f t="shared" si="16"/>
        <v>-11115115</v>
      </c>
      <c r="S198" s="9"/>
      <c r="T198" s="20">
        <f t="shared" si="17"/>
        <v>0</v>
      </c>
    </row>
    <row r="199" spans="1:20" s="9" customFormat="1" x14ac:dyDescent="0.2">
      <c r="A199" s="51" t="s">
        <v>251</v>
      </c>
      <c r="B199" s="20"/>
      <c r="C199" s="20" t="s">
        <v>141</v>
      </c>
      <c r="D199" s="56">
        <v>0</v>
      </c>
      <c r="E199" s="20" t="s">
        <v>0</v>
      </c>
      <c r="F199" s="20" t="s">
        <v>11</v>
      </c>
      <c r="G199" s="20" t="s">
        <v>8</v>
      </c>
      <c r="H199" s="46"/>
      <c r="I199" s="7" t="s">
        <v>277</v>
      </c>
      <c r="J199" s="20">
        <v>5591312</v>
      </c>
      <c r="K199" s="7"/>
      <c r="L199" s="20"/>
      <c r="M199" s="7"/>
      <c r="N199" s="20">
        <v>6293460</v>
      </c>
      <c r="O199" s="7"/>
      <c r="P199" s="20">
        <v>0</v>
      </c>
      <c r="R199" s="20">
        <f t="shared" si="16"/>
        <v>702148</v>
      </c>
      <c r="T199" s="20">
        <f t="shared" si="17"/>
        <v>0</v>
      </c>
    </row>
    <row r="200" spans="1:20" s="9" customFormat="1" x14ac:dyDescent="0.2">
      <c r="A200" s="20" t="s">
        <v>246</v>
      </c>
      <c r="B200" s="20"/>
      <c r="C200" s="20" t="s">
        <v>142</v>
      </c>
      <c r="D200" s="56">
        <v>0</v>
      </c>
      <c r="E200" s="20" t="s">
        <v>0</v>
      </c>
      <c r="F200" s="20" t="s">
        <v>11</v>
      </c>
      <c r="G200" s="20" t="s">
        <v>8</v>
      </c>
      <c r="H200" s="46"/>
      <c r="I200" s="7" t="s">
        <v>277</v>
      </c>
      <c r="J200" s="20"/>
      <c r="K200" s="7"/>
      <c r="L200" s="20">
        <v>34465858</v>
      </c>
      <c r="M200" s="7"/>
      <c r="N200" s="20">
        <v>0</v>
      </c>
      <c r="O200" s="7"/>
      <c r="P200" s="20">
        <v>34465858</v>
      </c>
      <c r="R200" s="20">
        <f t="shared" si="16"/>
        <v>0</v>
      </c>
      <c r="T200" s="20">
        <f t="shared" si="17"/>
        <v>0</v>
      </c>
    </row>
    <row r="201" spans="1:20" s="9" customFormat="1" x14ac:dyDescent="0.2">
      <c r="A201" s="30" t="s">
        <v>247</v>
      </c>
      <c r="C201" s="30" t="s">
        <v>143</v>
      </c>
      <c r="D201" s="19">
        <v>0</v>
      </c>
      <c r="E201" s="30" t="s">
        <v>0</v>
      </c>
      <c r="F201" s="30" t="s">
        <v>11</v>
      </c>
      <c r="G201" s="30" t="s">
        <v>8</v>
      </c>
      <c r="H201" s="45"/>
      <c r="I201" s="7" t="s">
        <v>277</v>
      </c>
      <c r="J201" s="61"/>
      <c r="K201" s="7"/>
      <c r="L201" s="61">
        <v>73828457</v>
      </c>
      <c r="M201" s="5"/>
      <c r="N201" s="61">
        <v>0</v>
      </c>
      <c r="O201" s="7"/>
      <c r="P201" s="61">
        <v>73828457</v>
      </c>
      <c r="R201" s="61">
        <f t="shared" si="16"/>
        <v>0</v>
      </c>
      <c r="S201" s="7"/>
      <c r="T201" s="61">
        <f t="shared" si="17"/>
        <v>0</v>
      </c>
    </row>
    <row r="202" spans="1:20" s="9" customFormat="1" x14ac:dyDescent="0.2">
      <c r="A202" s="30"/>
      <c r="C202" s="30"/>
      <c r="D202" s="19"/>
      <c r="E202" s="30"/>
      <c r="F202" s="30"/>
      <c r="G202" s="30"/>
      <c r="H202" s="45"/>
      <c r="I202" s="7"/>
      <c r="J202" s="23"/>
      <c r="K202" s="7"/>
      <c r="L202" s="23"/>
      <c r="M202" s="5"/>
      <c r="N202" s="23"/>
      <c r="O202" s="7"/>
      <c r="P202" s="23"/>
      <c r="R202" s="23"/>
      <c r="S202" s="7"/>
      <c r="T202" s="23"/>
    </row>
    <row r="203" spans="1:20" s="9" customFormat="1" x14ac:dyDescent="0.2">
      <c r="A203" s="5"/>
      <c r="B203" s="10" t="s">
        <v>312</v>
      </c>
      <c r="C203" s="5"/>
      <c r="D203" s="27"/>
      <c r="E203" s="5"/>
      <c r="F203" s="5"/>
      <c r="G203" s="5"/>
      <c r="H203" s="45"/>
      <c r="I203" s="5"/>
      <c r="J203" s="57">
        <f>SUM(J195:J201)</f>
        <v>276033134</v>
      </c>
      <c r="K203" s="7"/>
      <c r="L203" s="57">
        <f>SUM(L195:L201)</f>
        <v>108294315</v>
      </c>
      <c r="M203" s="5"/>
      <c r="N203" s="57">
        <f>SUM(N195:N201)</f>
        <v>272901623</v>
      </c>
      <c r="O203" s="7"/>
      <c r="P203" s="57">
        <f>SUM(P195:P201)</f>
        <v>108294315</v>
      </c>
      <c r="R203" s="57">
        <f>SUM(R195:R201)</f>
        <v>-3131511</v>
      </c>
      <c r="T203" s="57">
        <f>SUM(T195:T201)</f>
        <v>0</v>
      </c>
    </row>
    <row r="204" spans="1:20" s="9" customFormat="1" x14ac:dyDescent="0.2">
      <c r="A204" s="5"/>
      <c r="B204" s="10"/>
      <c r="C204" s="5"/>
      <c r="D204" s="27"/>
      <c r="E204" s="5"/>
      <c r="F204" s="5"/>
      <c r="G204" s="5"/>
      <c r="H204" s="45"/>
      <c r="I204" s="5"/>
      <c r="J204" s="7"/>
      <c r="K204" s="7"/>
      <c r="L204" s="7"/>
      <c r="M204" s="5"/>
      <c r="N204" s="7"/>
      <c r="O204" s="7"/>
      <c r="P204" s="7"/>
      <c r="R204" s="7"/>
      <c r="S204" s="7"/>
      <c r="T204" s="7"/>
    </row>
    <row r="205" spans="1:20" s="9" customFormat="1" ht="13.5" thickBot="1" x14ac:dyDescent="0.25">
      <c r="A205" s="5"/>
      <c r="B205" s="8" t="s">
        <v>120</v>
      </c>
      <c r="C205" s="5"/>
      <c r="D205" s="27"/>
      <c r="E205" s="5"/>
      <c r="F205" s="5"/>
      <c r="G205" s="5"/>
      <c r="H205" s="45"/>
      <c r="I205" s="5"/>
      <c r="J205" s="25">
        <f>J203+J192</f>
        <v>3138558977.5799999</v>
      </c>
      <c r="K205" s="7"/>
      <c r="L205" s="25">
        <f>L203+L192</f>
        <v>1583431749.28</v>
      </c>
      <c r="M205" s="5"/>
      <c r="N205" s="25">
        <f>N203+N192</f>
        <v>3219625878.9700003</v>
      </c>
      <c r="O205" s="7"/>
      <c r="P205" s="25">
        <f>P203+P192</f>
        <v>1673552826</v>
      </c>
      <c r="R205" s="25">
        <f>R203+R192</f>
        <v>81066901.390000001</v>
      </c>
      <c r="T205" s="25">
        <f>T203+T192</f>
        <v>90121076.719999999</v>
      </c>
    </row>
    <row r="206" spans="1:20" s="9" customFormat="1" ht="13.5" thickTop="1" x14ac:dyDescent="0.2">
      <c r="A206" s="5"/>
      <c r="C206" s="5"/>
      <c r="D206" s="27"/>
      <c r="E206" s="5"/>
      <c r="F206" s="5"/>
      <c r="G206" s="5"/>
      <c r="H206" s="45"/>
      <c r="I206" s="5"/>
      <c r="J206" s="7"/>
      <c r="K206" s="7"/>
      <c r="L206" s="7"/>
      <c r="M206" s="5"/>
      <c r="N206" s="7"/>
      <c r="O206" s="7"/>
      <c r="P206" s="7"/>
      <c r="R206" s="65"/>
      <c r="T206" s="65"/>
    </row>
    <row r="207" spans="1:20" s="9" customFormat="1" x14ac:dyDescent="0.2">
      <c r="A207" s="5"/>
      <c r="C207" s="5"/>
      <c r="D207" s="27"/>
      <c r="E207" s="5"/>
      <c r="F207" s="5"/>
      <c r="G207" s="5"/>
      <c r="H207" s="45"/>
      <c r="I207" s="5"/>
      <c r="J207" s="7"/>
      <c r="K207" s="7"/>
      <c r="L207" s="7"/>
      <c r="M207" s="5"/>
      <c r="N207" s="7"/>
      <c r="O207" s="7"/>
      <c r="P207" s="7"/>
      <c r="R207" s="65"/>
      <c r="T207" s="65"/>
    </row>
    <row r="208" spans="1:20" s="9" customFormat="1" hidden="1" x14ac:dyDescent="0.2">
      <c r="A208" s="5"/>
      <c r="C208" s="5"/>
      <c r="D208" s="27"/>
      <c r="E208" s="5"/>
      <c r="F208" s="5"/>
      <c r="G208" s="5"/>
      <c r="H208" s="45"/>
      <c r="I208" s="5" t="s">
        <v>301</v>
      </c>
      <c r="J208" s="7">
        <v>3138558977.5799999</v>
      </c>
      <c r="K208" s="7"/>
      <c r="L208" s="7">
        <v>1583431749.28</v>
      </c>
      <c r="M208" s="5"/>
      <c r="N208" s="7">
        <v>3219625878.9700003</v>
      </c>
      <c r="O208" s="7"/>
      <c r="P208" s="7">
        <v>1673552826</v>
      </c>
      <c r="R208" s="65">
        <v>81066901.390000001</v>
      </c>
      <c r="T208" s="65">
        <v>90121076.719999999</v>
      </c>
    </row>
    <row r="209" spans="1:31" s="9" customFormat="1" hidden="1" x14ac:dyDescent="0.2">
      <c r="A209" s="5"/>
      <c r="C209" s="5"/>
      <c r="D209" s="27"/>
      <c r="E209" s="5"/>
      <c r="F209" s="5"/>
      <c r="G209" s="5"/>
      <c r="H209" s="45"/>
      <c r="I209" s="5"/>
      <c r="J209" s="7"/>
      <c r="K209" s="7"/>
      <c r="L209" s="7"/>
      <c r="M209" s="5"/>
      <c r="N209" s="7"/>
      <c r="O209" s="7"/>
      <c r="P209" s="7"/>
      <c r="R209" s="65"/>
      <c r="T209" s="65"/>
    </row>
    <row r="210" spans="1:31" s="9" customFormat="1" hidden="1" x14ac:dyDescent="0.2">
      <c r="A210" s="5"/>
      <c r="C210" s="5"/>
      <c r="D210" s="27"/>
      <c r="E210" s="5"/>
      <c r="F210" s="5"/>
      <c r="G210" s="5"/>
      <c r="H210" s="45"/>
      <c r="I210" s="5" t="s">
        <v>302</v>
      </c>
      <c r="J210" s="7">
        <f>J205-J208</f>
        <v>0</v>
      </c>
      <c r="K210" s="7"/>
      <c r="L210" s="7">
        <f>L205-L208</f>
        <v>0</v>
      </c>
      <c r="M210" s="5"/>
      <c r="N210" s="7">
        <f>N205-N208</f>
        <v>0</v>
      </c>
      <c r="O210" s="7"/>
      <c r="P210" s="7">
        <f>P205-P208</f>
        <v>0</v>
      </c>
      <c r="R210" s="7">
        <f>R205-R208</f>
        <v>0</v>
      </c>
      <c r="T210" s="7">
        <f>T205-T208</f>
        <v>0</v>
      </c>
    </row>
    <row r="212" spans="1:31" x14ac:dyDescent="0.2">
      <c r="A212" s="11" t="s">
        <v>225</v>
      </c>
    </row>
    <row r="213" spans="1:31" s="2" customFormat="1" x14ac:dyDescent="0.2">
      <c r="A213" s="2" t="s">
        <v>206</v>
      </c>
      <c r="C213" s="3"/>
      <c r="D213" s="1" t="s">
        <v>207</v>
      </c>
      <c r="E213" s="13"/>
      <c r="F213" s="1"/>
      <c r="G213" s="3" t="s">
        <v>57</v>
      </c>
      <c r="H213" s="49">
        <v>0</v>
      </c>
      <c r="I213" s="2" t="s">
        <v>58</v>
      </c>
      <c r="J213" s="3"/>
      <c r="K213" s="9"/>
      <c r="L213" s="3">
        <v>7956277.9100000001</v>
      </c>
      <c r="M213" s="13"/>
      <c r="N213" s="3"/>
      <c r="O213" s="9"/>
      <c r="P213" s="3">
        <v>7956277.9100000001</v>
      </c>
      <c r="Q213" s="13"/>
      <c r="R213" s="4"/>
      <c r="S213" s="13"/>
      <c r="T213" s="4">
        <v>7734781.9500000002</v>
      </c>
      <c r="U213" s="5"/>
      <c r="V213" s="4">
        <f>+R213/1000000</f>
        <v>0</v>
      </c>
      <c r="W213" s="4">
        <v>0</v>
      </c>
      <c r="X213" s="4"/>
      <c r="Y213" s="37">
        <f>ROUND(T213*H213,0)</f>
        <v>0</v>
      </c>
      <c r="Z213" s="4"/>
      <c r="AA213" s="5"/>
      <c r="AB213" s="4">
        <v>0</v>
      </c>
      <c r="AC213" s="4"/>
      <c r="AD213" s="4">
        <v>0</v>
      </c>
      <c r="AE213" s="4">
        <f>+AB213/1000000</f>
        <v>0</v>
      </c>
    </row>
    <row r="214" spans="1:31" s="2" customFormat="1" x14ac:dyDescent="0.2">
      <c r="A214" s="2" t="s">
        <v>208</v>
      </c>
      <c r="C214" s="3"/>
      <c r="D214" s="1" t="s">
        <v>207</v>
      </c>
      <c r="E214" s="13"/>
      <c r="F214" s="1"/>
      <c r="G214" s="3" t="s">
        <v>57</v>
      </c>
      <c r="H214" s="50">
        <v>0</v>
      </c>
      <c r="I214" s="2" t="s">
        <v>58</v>
      </c>
      <c r="J214" s="3"/>
      <c r="K214" s="9"/>
      <c r="L214" s="3">
        <v>40096182</v>
      </c>
      <c r="M214" s="13"/>
      <c r="N214" s="3"/>
      <c r="O214" s="9"/>
      <c r="P214" s="3">
        <v>40096182</v>
      </c>
      <c r="Q214" s="13"/>
      <c r="R214" s="37"/>
      <c r="S214" s="13"/>
      <c r="T214" s="4">
        <v>40096181.770000003</v>
      </c>
      <c r="U214" s="5"/>
      <c r="V214" s="4">
        <f>+R214/1000000</f>
        <v>0</v>
      </c>
      <c r="W214" s="4">
        <v>0</v>
      </c>
      <c r="X214" s="4"/>
      <c r="Y214" s="37">
        <f>ROUND(T214*H214,0)</f>
        <v>0</v>
      </c>
      <c r="Z214" s="4"/>
      <c r="AA214" s="5"/>
      <c r="AB214" s="4">
        <v>0</v>
      </c>
      <c r="AC214" s="4"/>
      <c r="AD214" s="4">
        <v>0</v>
      </c>
      <c r="AE214" s="4">
        <f>+AB214/1000000</f>
        <v>0</v>
      </c>
    </row>
    <row r="215" spans="1:31" s="2" customFormat="1" x14ac:dyDescent="0.2">
      <c r="A215" s="2" t="s">
        <v>209</v>
      </c>
      <c r="C215" s="3"/>
      <c r="D215" s="1" t="s">
        <v>207</v>
      </c>
      <c r="E215" s="13"/>
      <c r="F215" s="1"/>
      <c r="G215" s="3" t="s">
        <v>57</v>
      </c>
      <c r="H215" s="50">
        <v>0</v>
      </c>
      <c r="I215" s="2" t="s">
        <v>58</v>
      </c>
      <c r="J215" s="3"/>
      <c r="K215" s="9"/>
      <c r="L215" s="3">
        <v>23677880</v>
      </c>
      <c r="M215" s="13"/>
      <c r="N215" s="3"/>
      <c r="O215" s="9"/>
      <c r="P215" s="3">
        <v>23677880</v>
      </c>
      <c r="Q215" s="13"/>
      <c r="R215" s="37"/>
      <c r="S215" s="13"/>
      <c r="T215" s="4">
        <v>23677880.109999999</v>
      </c>
      <c r="U215" s="5"/>
      <c r="V215" s="4">
        <f>+R215/1000000</f>
        <v>0</v>
      </c>
      <c r="W215" s="4">
        <v>0</v>
      </c>
      <c r="X215" s="4"/>
      <c r="Y215" s="37">
        <f>ROUND(T215*H215,0)</f>
        <v>0</v>
      </c>
      <c r="Z215" s="4"/>
      <c r="AA215" s="5"/>
      <c r="AB215" s="4">
        <v>0</v>
      </c>
      <c r="AC215" s="4"/>
      <c r="AD215" s="4">
        <v>0</v>
      </c>
      <c r="AE215" s="4">
        <f>+AB215/1000000</f>
        <v>0</v>
      </c>
    </row>
    <row r="216" spans="1:31" s="2" customFormat="1" x14ac:dyDescent="0.2">
      <c r="A216" s="2" t="s">
        <v>210</v>
      </c>
      <c r="C216" s="3"/>
      <c r="D216" s="1" t="s">
        <v>211</v>
      </c>
      <c r="E216" s="13"/>
      <c r="F216" s="1"/>
      <c r="G216" s="3" t="s">
        <v>57</v>
      </c>
      <c r="H216" s="49">
        <v>0</v>
      </c>
      <c r="I216" s="2" t="s">
        <v>58</v>
      </c>
      <c r="J216" s="3"/>
      <c r="K216" s="9"/>
      <c r="L216" s="3">
        <v>569786.12</v>
      </c>
      <c r="M216" s="13"/>
      <c r="N216" s="3"/>
      <c r="O216" s="9"/>
      <c r="P216" s="3">
        <v>569786.12</v>
      </c>
      <c r="Q216" s="13"/>
      <c r="R216" s="4"/>
      <c r="S216" s="13"/>
      <c r="T216" s="4">
        <v>543049.59</v>
      </c>
      <c r="U216" s="5"/>
      <c r="V216" s="4">
        <f>+R216/1000000</f>
        <v>0</v>
      </c>
      <c r="W216" s="4">
        <v>0</v>
      </c>
      <c r="X216" s="4"/>
      <c r="Y216" s="37">
        <f>ROUND(T216*H216,0)</f>
        <v>0</v>
      </c>
      <c r="Z216" s="4"/>
      <c r="AA216" s="5"/>
      <c r="AB216" s="4">
        <v>0</v>
      </c>
      <c r="AC216" s="4"/>
      <c r="AD216" s="4">
        <v>0</v>
      </c>
      <c r="AE216" s="4">
        <f>+AB216/1000000</f>
        <v>0</v>
      </c>
    </row>
    <row r="217" spans="1:31" x14ac:dyDescent="0.2">
      <c r="A217" s="9"/>
      <c r="C217" s="5"/>
      <c r="D217" s="14"/>
      <c r="G217" s="5"/>
      <c r="H217" s="14"/>
      <c r="I217" s="5"/>
    </row>
    <row r="218" spans="1:31" s="2" customFormat="1" x14ac:dyDescent="0.2">
      <c r="A218" s="2" t="s">
        <v>212</v>
      </c>
      <c r="C218" s="3"/>
      <c r="D218" s="1" t="s">
        <v>213</v>
      </c>
      <c r="E218" s="13"/>
      <c r="F218" s="1"/>
      <c r="G218" s="3" t="s">
        <v>188</v>
      </c>
      <c r="H218" s="50">
        <v>0</v>
      </c>
      <c r="I218" s="2" t="s">
        <v>38</v>
      </c>
      <c r="J218" s="3"/>
      <c r="K218" s="9"/>
      <c r="L218" s="3">
        <v>0</v>
      </c>
      <c r="M218" s="13"/>
      <c r="N218" s="3"/>
      <c r="O218" s="9"/>
      <c r="P218" s="3">
        <v>0</v>
      </c>
      <c r="Q218" s="13"/>
      <c r="R218" s="37"/>
      <c r="S218" s="13"/>
      <c r="T218" s="4">
        <v>0</v>
      </c>
      <c r="U218" s="5"/>
      <c r="V218" s="4">
        <f>+R218/1000000</f>
        <v>0</v>
      </c>
      <c r="W218" s="4">
        <v>11920000</v>
      </c>
      <c r="X218" s="4"/>
      <c r="Y218" s="4">
        <f>ROUND(T218*H218,0)</f>
        <v>0</v>
      </c>
      <c r="Z218" s="4"/>
      <c r="AA218" s="5"/>
      <c r="AB218" s="4">
        <f>+Y218</f>
        <v>0</v>
      </c>
      <c r="AC218" s="4"/>
      <c r="AD218" s="4">
        <v>0</v>
      </c>
      <c r="AE218" s="4">
        <f>+AB218/1000000</f>
        <v>0</v>
      </c>
    </row>
    <row r="219" spans="1:31" s="2" customFormat="1" x14ac:dyDescent="0.2">
      <c r="C219" s="3"/>
      <c r="D219" s="1"/>
      <c r="E219" s="13"/>
      <c r="F219" s="1"/>
      <c r="G219" s="3"/>
      <c r="H219" s="50"/>
      <c r="J219" s="3"/>
      <c r="K219" s="9"/>
      <c r="L219" s="3"/>
      <c r="M219" s="13"/>
      <c r="N219" s="3"/>
      <c r="O219" s="9"/>
      <c r="P219" s="3"/>
      <c r="Q219" s="13"/>
      <c r="R219" s="37"/>
      <c r="S219" s="13"/>
      <c r="T219" s="4"/>
      <c r="U219" s="5"/>
      <c r="V219" s="4"/>
      <c r="W219" s="4"/>
      <c r="X219" s="4"/>
      <c r="Y219" s="4"/>
      <c r="Z219" s="4"/>
      <c r="AA219" s="5"/>
      <c r="AB219" s="4"/>
      <c r="AC219" s="4"/>
      <c r="AD219" s="4"/>
      <c r="AE219" s="4"/>
    </row>
    <row r="220" spans="1:31" s="2" customFormat="1" x14ac:dyDescent="0.2">
      <c r="A220" s="2" t="s">
        <v>214</v>
      </c>
      <c r="C220" s="3"/>
      <c r="D220" s="1" t="s">
        <v>213</v>
      </c>
      <c r="E220" s="13"/>
      <c r="F220" s="1"/>
      <c r="G220" s="3" t="s">
        <v>63</v>
      </c>
      <c r="H220" s="50">
        <v>0</v>
      </c>
      <c r="I220" s="2" t="s">
        <v>64</v>
      </c>
      <c r="J220" s="3"/>
      <c r="K220" s="9"/>
      <c r="L220" s="3">
        <v>30000000</v>
      </c>
      <c r="M220" s="13"/>
      <c r="N220" s="3"/>
      <c r="O220" s="9"/>
      <c r="P220" s="3">
        <v>30000000</v>
      </c>
      <c r="Q220" s="13"/>
      <c r="R220" s="4"/>
      <c r="S220" s="13"/>
      <c r="T220" s="4">
        <v>30000000</v>
      </c>
      <c r="U220" s="5"/>
      <c r="V220" s="4">
        <f>+R220/1000000</f>
        <v>0</v>
      </c>
      <c r="W220" s="4">
        <v>157900000</v>
      </c>
      <c r="X220" s="4"/>
      <c r="Y220" s="37">
        <f>ROUND(T220*H220,0)</f>
        <v>0</v>
      </c>
      <c r="Z220" s="4"/>
      <c r="AA220" s="5"/>
      <c r="AB220" s="4">
        <v>0</v>
      </c>
      <c r="AC220" s="4"/>
      <c r="AD220" s="4">
        <v>110000</v>
      </c>
      <c r="AE220" s="4">
        <f>+AB220/1000000</f>
        <v>0</v>
      </c>
    </row>
    <row r="221" spans="1:31" s="2" customFormat="1" x14ac:dyDescent="0.2">
      <c r="C221" s="3"/>
      <c r="D221" s="1"/>
      <c r="E221" s="13"/>
      <c r="F221" s="1"/>
      <c r="G221" s="3"/>
      <c r="H221" s="50"/>
      <c r="J221" s="3"/>
      <c r="K221" s="9"/>
      <c r="L221" s="3"/>
      <c r="M221" s="13"/>
      <c r="N221" s="3"/>
      <c r="O221" s="9"/>
      <c r="P221" s="3"/>
      <c r="Q221" s="13"/>
      <c r="R221" s="4"/>
      <c r="S221" s="13"/>
      <c r="T221" s="4"/>
      <c r="U221" s="5"/>
      <c r="V221" s="4"/>
      <c r="W221" s="4"/>
      <c r="X221" s="4"/>
      <c r="Y221" s="37"/>
      <c r="Z221" s="4"/>
      <c r="AA221" s="5"/>
      <c r="AB221" s="4"/>
      <c r="AC221" s="4"/>
      <c r="AD221" s="4"/>
      <c r="AE221" s="4"/>
    </row>
    <row r="222" spans="1:31" s="2" customFormat="1" ht="15" x14ac:dyDescent="0.35">
      <c r="A222" s="2" t="s">
        <v>215</v>
      </c>
      <c r="C222" s="3"/>
      <c r="D222" s="1" t="s">
        <v>213</v>
      </c>
      <c r="E222" s="13"/>
      <c r="F222" s="1"/>
      <c r="G222" s="3" t="s">
        <v>119</v>
      </c>
      <c r="H222" s="50">
        <v>0</v>
      </c>
      <c r="I222" s="2" t="s">
        <v>49</v>
      </c>
      <c r="J222" s="3"/>
      <c r="K222" s="9"/>
      <c r="L222" s="3">
        <v>12500000</v>
      </c>
      <c r="M222" s="13"/>
      <c r="N222" s="3"/>
      <c r="O222" s="9"/>
      <c r="P222" s="3">
        <v>12500000</v>
      </c>
      <c r="Q222" s="13"/>
      <c r="R222" s="4"/>
      <c r="S222" s="13"/>
      <c r="T222" s="4">
        <v>12500000</v>
      </c>
      <c r="U222" s="5"/>
      <c r="V222" s="4">
        <f t="shared" ref="V222:V231" si="18">+R222/1000000</f>
        <v>0</v>
      </c>
      <c r="W222" s="4">
        <v>1300000</v>
      </c>
      <c r="X222" s="4"/>
      <c r="Y222" s="37">
        <f t="shared" ref="Y222:Y231" si="19">ROUND(T222*H222,0)</f>
        <v>0</v>
      </c>
      <c r="Z222" s="4"/>
      <c r="AA222" s="5"/>
      <c r="AB222" s="4">
        <v>0</v>
      </c>
      <c r="AC222" s="5"/>
      <c r="AD222" s="48"/>
      <c r="AE222" s="5"/>
    </row>
    <row r="223" spans="1:31" s="2" customFormat="1" ht="15" x14ac:dyDescent="0.35">
      <c r="A223" s="2" t="s">
        <v>216</v>
      </c>
      <c r="C223" s="3"/>
      <c r="D223" s="1" t="s">
        <v>213</v>
      </c>
      <c r="E223" s="13"/>
      <c r="F223" s="1"/>
      <c r="G223" s="3" t="s">
        <v>119</v>
      </c>
      <c r="H223" s="50">
        <v>0</v>
      </c>
      <c r="I223" s="2" t="s">
        <v>49</v>
      </c>
      <c r="J223" s="3"/>
      <c r="K223" s="9"/>
      <c r="L223" s="3">
        <v>25000000</v>
      </c>
      <c r="M223" s="13"/>
      <c r="N223" s="3"/>
      <c r="O223" s="9"/>
      <c r="P223" s="3">
        <v>25000000</v>
      </c>
      <c r="Q223" s="13"/>
      <c r="R223" s="4"/>
      <c r="S223" s="13"/>
      <c r="T223" s="4">
        <v>25000000</v>
      </c>
      <c r="U223" s="5"/>
      <c r="V223" s="4">
        <f t="shared" si="18"/>
        <v>0</v>
      </c>
      <c r="W223" s="4">
        <v>1300000</v>
      </c>
      <c r="X223" s="4"/>
      <c r="Y223" s="37">
        <f t="shared" si="19"/>
        <v>0</v>
      </c>
      <c r="Z223" s="4"/>
      <c r="AA223" s="5"/>
      <c r="AB223" s="4">
        <v>0</v>
      </c>
      <c r="AC223" s="5"/>
      <c r="AD223" s="48"/>
      <c r="AE223" s="12"/>
    </row>
    <row r="224" spans="1:31" s="2" customFormat="1" ht="15" x14ac:dyDescent="0.35">
      <c r="A224" s="2" t="s">
        <v>217</v>
      </c>
      <c r="C224" s="3"/>
      <c r="D224" s="1" t="s">
        <v>213</v>
      </c>
      <c r="E224" s="13"/>
      <c r="F224" s="1"/>
      <c r="G224" s="3" t="s">
        <v>119</v>
      </c>
      <c r="H224" s="50">
        <v>0</v>
      </c>
      <c r="I224" s="2" t="s">
        <v>49</v>
      </c>
      <c r="J224" s="3"/>
      <c r="K224" s="9"/>
      <c r="L224" s="3">
        <v>0</v>
      </c>
      <c r="M224" s="13"/>
      <c r="N224" s="3"/>
      <c r="O224" s="9"/>
      <c r="P224" s="3">
        <v>0</v>
      </c>
      <c r="Q224" s="13"/>
      <c r="R224" s="4"/>
      <c r="S224" s="13"/>
      <c r="T224" s="4">
        <v>0</v>
      </c>
      <c r="U224" s="5"/>
      <c r="V224" s="4">
        <f t="shared" si="18"/>
        <v>0</v>
      </c>
      <c r="W224" s="4">
        <v>1300000</v>
      </c>
      <c r="X224" s="4"/>
      <c r="Y224" s="37">
        <f t="shared" si="19"/>
        <v>0</v>
      </c>
      <c r="Z224" s="4"/>
      <c r="AA224" s="5"/>
      <c r="AB224" s="4">
        <v>0</v>
      </c>
      <c r="AC224" s="5"/>
      <c r="AD224" s="48"/>
      <c r="AE224" s="5"/>
    </row>
    <row r="225" spans="1:31" s="2" customFormat="1" ht="15" x14ac:dyDescent="0.35">
      <c r="A225" s="2" t="s">
        <v>218</v>
      </c>
      <c r="C225" s="3"/>
      <c r="D225" s="1" t="s">
        <v>213</v>
      </c>
      <c r="E225" s="13"/>
      <c r="F225" s="1"/>
      <c r="G225" s="3" t="s">
        <v>119</v>
      </c>
      <c r="H225" s="50">
        <v>0</v>
      </c>
      <c r="I225" s="2" t="s">
        <v>49</v>
      </c>
      <c r="J225" s="3"/>
      <c r="K225" s="9"/>
      <c r="L225" s="3">
        <v>10000000</v>
      </c>
      <c r="M225" s="13"/>
      <c r="N225" s="3"/>
      <c r="O225" s="9"/>
      <c r="P225" s="3">
        <v>10000000</v>
      </c>
      <c r="Q225" s="13"/>
      <c r="R225" s="4"/>
      <c r="S225" s="13"/>
      <c r="T225" s="4">
        <v>10000000</v>
      </c>
      <c r="U225" s="5"/>
      <c r="V225" s="4">
        <f t="shared" si="18"/>
        <v>0</v>
      </c>
      <c r="W225" s="4">
        <v>1300000</v>
      </c>
      <c r="X225" s="4"/>
      <c r="Y225" s="37">
        <f t="shared" si="19"/>
        <v>0</v>
      </c>
      <c r="Z225" s="4"/>
      <c r="AA225" s="5"/>
      <c r="AB225" s="4">
        <v>0</v>
      </c>
      <c r="AC225" s="5"/>
      <c r="AD225" s="48"/>
      <c r="AE225" s="5"/>
    </row>
    <row r="226" spans="1:31" s="2" customFormat="1" ht="15" x14ac:dyDescent="0.35">
      <c r="A226" s="2" t="s">
        <v>219</v>
      </c>
      <c r="C226" s="3"/>
      <c r="D226" s="1" t="s">
        <v>213</v>
      </c>
      <c r="E226" s="13"/>
      <c r="F226" s="1"/>
      <c r="G226" s="3" t="s">
        <v>119</v>
      </c>
      <c r="H226" s="50">
        <v>0</v>
      </c>
      <c r="I226" s="2" t="s">
        <v>49</v>
      </c>
      <c r="J226" s="3"/>
      <c r="K226" s="9"/>
      <c r="L226" s="3">
        <v>19610000</v>
      </c>
      <c r="M226" s="13"/>
      <c r="N226" s="3"/>
      <c r="O226" s="9"/>
      <c r="P226" s="3">
        <v>19610000</v>
      </c>
      <c r="Q226" s="13"/>
      <c r="R226" s="4"/>
      <c r="S226" s="13"/>
      <c r="T226" s="4">
        <v>19610000</v>
      </c>
      <c r="U226" s="5"/>
      <c r="V226" s="4">
        <f t="shared" si="18"/>
        <v>0</v>
      </c>
      <c r="W226" s="4">
        <v>1300000</v>
      </c>
      <c r="X226" s="4"/>
      <c r="Y226" s="37">
        <f t="shared" si="19"/>
        <v>0</v>
      </c>
      <c r="Z226" s="4"/>
      <c r="AA226" s="5"/>
      <c r="AB226" s="4">
        <v>0</v>
      </c>
      <c r="AC226" s="5"/>
      <c r="AD226" s="48"/>
      <c r="AE226" s="5"/>
    </row>
    <row r="227" spans="1:31" s="2" customFormat="1" ht="15" x14ac:dyDescent="0.35">
      <c r="A227" s="2" t="s">
        <v>220</v>
      </c>
      <c r="C227" s="3"/>
      <c r="D227" s="1" t="s">
        <v>213</v>
      </c>
      <c r="E227" s="13"/>
      <c r="F227" s="1"/>
      <c r="G227" s="3" t="s">
        <v>119</v>
      </c>
      <c r="H227" s="50">
        <v>0</v>
      </c>
      <c r="I227" s="2" t="s">
        <v>49</v>
      </c>
      <c r="J227" s="3"/>
      <c r="K227" s="9"/>
      <c r="L227" s="3">
        <v>15000000</v>
      </c>
      <c r="M227" s="13"/>
      <c r="N227" s="3"/>
      <c r="O227" s="9"/>
      <c r="P227" s="3">
        <v>15000000</v>
      </c>
      <c r="Q227" s="13"/>
      <c r="R227" s="4"/>
      <c r="S227" s="13"/>
      <c r="T227" s="4">
        <v>15000000</v>
      </c>
      <c r="U227" s="5"/>
      <c r="V227" s="4">
        <f t="shared" si="18"/>
        <v>0</v>
      </c>
      <c r="W227" s="4">
        <v>1300000</v>
      </c>
      <c r="X227" s="4"/>
      <c r="Y227" s="37">
        <f t="shared" si="19"/>
        <v>0</v>
      </c>
      <c r="Z227" s="4"/>
      <c r="AA227" s="5"/>
      <c r="AB227" s="4">
        <v>0</v>
      </c>
      <c r="AC227" s="5"/>
      <c r="AD227" s="48"/>
      <c r="AE227" s="5"/>
    </row>
    <row r="228" spans="1:31" s="2" customFormat="1" x14ac:dyDescent="0.2">
      <c r="A228" s="10" t="s">
        <v>223</v>
      </c>
      <c r="B228" s="10"/>
      <c r="C228" s="3"/>
      <c r="D228" s="1" t="s">
        <v>213</v>
      </c>
      <c r="E228" s="13"/>
      <c r="F228" s="1"/>
      <c r="G228" s="3" t="s">
        <v>119</v>
      </c>
      <c r="H228" s="50">
        <v>0</v>
      </c>
      <c r="I228" s="2" t="s">
        <v>49</v>
      </c>
      <c r="J228" s="3"/>
      <c r="K228" s="9"/>
      <c r="L228" s="3">
        <v>23542485.260000002</v>
      </c>
      <c r="M228" s="13"/>
      <c r="N228" s="3"/>
      <c r="O228" s="9"/>
      <c r="P228" s="3">
        <v>23542485.260000002</v>
      </c>
      <c r="Q228" s="13"/>
      <c r="R228" s="4"/>
      <c r="S228" s="13"/>
      <c r="T228" s="4">
        <v>23542485.260000002</v>
      </c>
      <c r="U228" s="5"/>
      <c r="V228" s="4">
        <f t="shared" si="18"/>
        <v>0</v>
      </c>
      <c r="W228" s="4">
        <v>0</v>
      </c>
      <c r="X228" s="4"/>
      <c r="Y228" s="37">
        <f t="shared" si="19"/>
        <v>0</v>
      </c>
      <c r="Z228" s="4"/>
      <c r="AA228" s="5"/>
      <c r="AB228" s="4">
        <v>0</v>
      </c>
      <c r="AC228" s="4"/>
      <c r="AD228" s="4">
        <v>0</v>
      </c>
      <c r="AE228" s="4">
        <f>+AB228/1000000</f>
        <v>0</v>
      </c>
    </row>
    <row r="229" spans="1:31" s="2" customFormat="1" x14ac:dyDescent="0.2">
      <c r="A229" s="10" t="s">
        <v>224</v>
      </c>
      <c r="B229" s="10"/>
      <c r="C229" s="3"/>
      <c r="D229" s="1" t="s">
        <v>213</v>
      </c>
      <c r="E229" s="13"/>
      <c r="F229" s="1"/>
      <c r="G229" s="3" t="s">
        <v>119</v>
      </c>
      <c r="H229" s="50">
        <v>0</v>
      </c>
      <c r="I229" s="2" t="s">
        <v>49</v>
      </c>
      <c r="J229" s="3"/>
      <c r="K229" s="9"/>
      <c r="L229" s="3">
        <v>20000000</v>
      </c>
      <c r="M229" s="13"/>
      <c r="N229" s="3"/>
      <c r="O229" s="9"/>
      <c r="P229" s="3">
        <v>20000000</v>
      </c>
      <c r="Q229" s="13"/>
      <c r="R229" s="4"/>
      <c r="S229" s="13"/>
      <c r="T229" s="4">
        <v>20000000</v>
      </c>
      <c r="U229" s="5"/>
      <c r="V229" s="4">
        <f t="shared" si="18"/>
        <v>0</v>
      </c>
      <c r="W229" s="4">
        <v>0</v>
      </c>
      <c r="X229" s="4"/>
      <c r="Y229" s="37">
        <f t="shared" si="19"/>
        <v>0</v>
      </c>
      <c r="Z229" s="4"/>
      <c r="AA229" s="5"/>
      <c r="AB229" s="4">
        <v>0</v>
      </c>
      <c r="AC229" s="4"/>
      <c r="AD229" s="4">
        <v>0</v>
      </c>
      <c r="AE229" s="4">
        <f>+AB229/1000000</f>
        <v>0</v>
      </c>
    </row>
    <row r="230" spans="1:31" s="2" customFormat="1" x14ac:dyDescent="0.2">
      <c r="A230" s="2" t="s">
        <v>221</v>
      </c>
      <c r="C230" s="3"/>
      <c r="D230" s="1" t="s">
        <v>213</v>
      </c>
      <c r="E230" s="13"/>
      <c r="F230" s="1"/>
      <c r="G230" s="3" t="s">
        <v>119</v>
      </c>
      <c r="H230" s="50">
        <v>0</v>
      </c>
      <c r="I230" s="2" t="s">
        <v>49</v>
      </c>
      <c r="J230" s="3"/>
      <c r="K230" s="9"/>
      <c r="L230" s="3">
        <v>28149.759999999998</v>
      </c>
      <c r="M230" s="13"/>
      <c r="N230" s="3"/>
      <c r="O230" s="9"/>
      <c r="P230" s="3">
        <v>28149.759999999998</v>
      </c>
      <c r="Q230" s="13"/>
      <c r="R230" s="4"/>
      <c r="S230" s="13"/>
      <c r="T230" s="4">
        <v>28149.759999999998</v>
      </c>
      <c r="U230" s="5"/>
      <c r="V230" s="4">
        <f t="shared" si="18"/>
        <v>0</v>
      </c>
      <c r="W230" s="4">
        <v>0</v>
      </c>
      <c r="X230" s="4"/>
      <c r="Y230" s="37">
        <f t="shared" si="19"/>
        <v>0</v>
      </c>
      <c r="Z230" s="4"/>
      <c r="AA230" s="5"/>
      <c r="AB230" s="4">
        <v>0</v>
      </c>
      <c r="AC230" s="4"/>
      <c r="AD230" s="4">
        <v>0</v>
      </c>
      <c r="AE230" s="4">
        <f>+AB230/1000000</f>
        <v>0</v>
      </c>
    </row>
    <row r="231" spans="1:31" s="2" customFormat="1" x14ac:dyDescent="0.2">
      <c r="A231" s="2" t="s">
        <v>222</v>
      </c>
      <c r="C231" s="3"/>
      <c r="D231" s="1" t="s">
        <v>213</v>
      </c>
      <c r="E231" s="13"/>
      <c r="F231" s="1"/>
      <c r="G231" s="3" t="s">
        <v>119</v>
      </c>
      <c r="H231" s="50">
        <v>0</v>
      </c>
      <c r="I231" s="2" t="s">
        <v>49</v>
      </c>
      <c r="J231" s="3"/>
      <c r="K231" s="9"/>
      <c r="L231" s="3">
        <v>0</v>
      </c>
      <c r="M231" s="13"/>
      <c r="N231" s="3"/>
      <c r="O231" s="9"/>
      <c r="P231" s="3">
        <v>0</v>
      </c>
      <c r="Q231" s="13"/>
      <c r="R231" s="4"/>
      <c r="S231" s="13"/>
      <c r="T231" s="4">
        <v>0</v>
      </c>
      <c r="U231" s="5"/>
      <c r="V231" s="4">
        <f t="shared" si="18"/>
        <v>0</v>
      </c>
      <c r="W231" s="4">
        <v>0</v>
      </c>
      <c r="X231" s="4"/>
      <c r="Y231" s="37">
        <f t="shared" si="19"/>
        <v>0</v>
      </c>
      <c r="Z231" s="4"/>
      <c r="AA231" s="5"/>
      <c r="AB231" s="4">
        <v>0</v>
      </c>
      <c r="AC231" s="4"/>
      <c r="AD231" s="4">
        <v>0</v>
      </c>
      <c r="AE231" s="4">
        <f>+AB231/1000000</f>
        <v>0</v>
      </c>
    </row>
    <row r="234" spans="1:31" x14ac:dyDescent="0.2">
      <c r="A234" s="11" t="s">
        <v>117</v>
      </c>
    </row>
    <row r="235" spans="1:31" x14ac:dyDescent="0.2">
      <c r="A235" s="10" t="s">
        <v>226</v>
      </c>
      <c r="B235" s="10" t="s">
        <v>231</v>
      </c>
      <c r="Q235" s="5"/>
    </row>
    <row r="236" spans="1:31" x14ac:dyDescent="0.2">
      <c r="Q236" s="5"/>
    </row>
    <row r="237" spans="1:31" x14ac:dyDescent="0.2">
      <c r="B237" s="9" t="str">
        <f ca="1">CELL("filename",B236)</f>
        <v>O:\NAES\CASHFLOW\2001\Bal Sheet\Apr2001\[April_Assets.xls]Raptor_Non-Raptor</v>
      </c>
      <c r="Q237" s="5"/>
    </row>
    <row r="238" spans="1:31" x14ac:dyDescent="0.2">
      <c r="B238" s="52">
        <f ca="1">NOW()</f>
        <v>37041.560607291663</v>
      </c>
    </row>
    <row r="242" spans="10:16" x14ac:dyDescent="0.2">
      <c r="J242" s="7" t="e">
        <f>+#REF!+J62+#REF!+#REF!+J137+#REF!+#REF!+#REF!+#REF!+#REF!</f>
        <v>#REF!</v>
      </c>
      <c r="L242" s="7" t="s">
        <v>268</v>
      </c>
    </row>
    <row r="243" spans="10:16" x14ac:dyDescent="0.2">
      <c r="J243" s="7">
        <v>-22000000</v>
      </c>
      <c r="K243" s="37"/>
      <c r="L243" s="7" t="s">
        <v>271</v>
      </c>
    </row>
    <row r="244" spans="10:16" x14ac:dyDescent="0.2">
      <c r="J244" s="7">
        <v>-1500032</v>
      </c>
      <c r="K244" s="37"/>
      <c r="L244" s="7" t="s">
        <v>269</v>
      </c>
    </row>
    <row r="245" spans="10:16" x14ac:dyDescent="0.2">
      <c r="J245" s="62"/>
      <c r="K245" s="37"/>
      <c r="L245" s="62"/>
      <c r="N245" s="62"/>
      <c r="P245" s="62"/>
    </row>
    <row r="246" spans="10:16" x14ac:dyDescent="0.2">
      <c r="J246" s="20" t="e">
        <f>SUM(J242:J245)</f>
        <v>#REF!</v>
      </c>
      <c r="L246" s="20"/>
      <c r="N246" s="20"/>
      <c r="P246" s="20"/>
    </row>
    <row r="247" spans="10:16" x14ac:dyDescent="0.2">
      <c r="J247" s="62">
        <v>838818805</v>
      </c>
      <c r="L247" s="62" t="s">
        <v>267</v>
      </c>
      <c r="N247" s="62"/>
      <c r="P247" s="62"/>
    </row>
    <row r="248" spans="10:16" x14ac:dyDescent="0.2">
      <c r="J248" s="7" t="e">
        <f>+J246-J247</f>
        <v>#REF!</v>
      </c>
      <c r="L248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57" fitToHeight="0" orientation="landscape" r:id="rId1"/>
  <headerFooter alignWithMargins="0">
    <oddFooter>&amp;R&amp;P</oddFooter>
  </headerFooter>
  <rowBreaks count="4" manualBreakCount="4">
    <brk id="68" max="16" man="1"/>
    <brk id="121" max="16" man="1"/>
    <brk id="181" max="16" man="1"/>
    <brk id="205" max="16" man="1"/>
  </rowBreaks>
  <colBreaks count="1" manualBreakCount="1">
    <brk id="8" max="237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Contact</vt:lpstr>
      <vt:lpstr>Location</vt:lpstr>
      <vt:lpstr>Owner</vt:lpstr>
      <vt:lpstr>Alpha</vt:lpstr>
      <vt:lpstr>Raptor_Non-Raptor</vt:lpstr>
      <vt:lpstr>Alpha!Print_Area</vt:lpstr>
      <vt:lpstr>Contact!Print_Area</vt:lpstr>
      <vt:lpstr>Location!Print_Area</vt:lpstr>
      <vt:lpstr>Owner!Print_Area</vt:lpstr>
      <vt:lpstr>'Raptor_Non-Raptor'!Print_Area</vt:lpstr>
      <vt:lpstr>Alpha!Print_Titles</vt:lpstr>
      <vt:lpstr>Contact!Print_Titles</vt:lpstr>
      <vt:lpstr>Location!Print_Titles</vt:lpstr>
      <vt:lpstr>Owner!Print_Titles</vt:lpstr>
      <vt:lpstr>'Raptor_Non-Raptor'!Print_Titles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achandy</dc:creator>
  <dc:description>Sorts w/L.K.'s numbers.</dc:description>
  <cp:lastModifiedBy>Jan Havlíček</cp:lastModifiedBy>
  <cp:lastPrinted>2001-05-24T15:04:37Z</cp:lastPrinted>
  <dcterms:created xsi:type="dcterms:W3CDTF">2001-03-27T00:54:05Z</dcterms:created>
  <dcterms:modified xsi:type="dcterms:W3CDTF">2023-09-17T17:19:48Z</dcterms:modified>
</cp:coreProperties>
</file>