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EDFA90E-AE70-4234-8F4E-D38FDD3F7157}" xr6:coauthVersionLast="47" xr6:coauthVersionMax="47" xr10:uidLastSave="{00000000-0000-0000-0000-000000000000}"/>
  <bookViews>
    <workbookView xWindow="-120" yWindow="-120" windowWidth="38640" windowHeight="16440" activeTab="1"/>
  </bookViews>
  <sheets>
    <sheet name="Direct Access MWh Positions" sheetId="4" r:id="rId1"/>
    <sheet name="Congestion P&amp;L Impacts" sheetId="1" r:id="rId2"/>
    <sheet name="Phys-Del Rsk Premium P&amp;L Impacs" sheetId="2" r:id="rId3"/>
    <sheet name="Total P&amp;L Impact of Crv Changes" sheetId="3" r:id="rId4"/>
  </sheets>
  <calcPr calcId="0"/>
</workbook>
</file>

<file path=xl/calcChain.xml><?xml version="1.0" encoding="utf-8"?>
<calcChain xmlns="http://schemas.openxmlformats.org/spreadsheetml/2006/main">
  <c r="J7" i="1" l="1"/>
  <c r="L7" i="1"/>
  <c r="J8" i="1"/>
  <c r="L8" i="1"/>
  <c r="J9" i="1"/>
  <c r="L9" i="1"/>
  <c r="J10" i="1"/>
  <c r="L10" i="1"/>
  <c r="J11" i="1"/>
  <c r="L11" i="1"/>
  <c r="J12" i="1"/>
  <c r="L12" i="1"/>
  <c r="J13" i="1"/>
  <c r="L13" i="1"/>
  <c r="J14" i="1"/>
  <c r="L14" i="1"/>
  <c r="J15" i="1"/>
  <c r="L15" i="1"/>
  <c r="J16" i="1"/>
  <c r="L16" i="1"/>
  <c r="J17" i="1"/>
  <c r="L17" i="1"/>
  <c r="J18" i="1"/>
  <c r="L18" i="1"/>
  <c r="L19" i="1"/>
  <c r="D26" i="1"/>
  <c r="E26" i="1"/>
  <c r="F26" i="1"/>
  <c r="G26" i="1"/>
  <c r="H26" i="1"/>
  <c r="I26" i="1"/>
  <c r="J26" i="1"/>
  <c r="K26" i="1"/>
  <c r="L26" i="1"/>
  <c r="D27" i="1"/>
  <c r="E27" i="1"/>
  <c r="F27" i="1"/>
  <c r="G27" i="1"/>
  <c r="H27" i="1"/>
  <c r="I27" i="1"/>
  <c r="J27" i="1"/>
  <c r="K27" i="1"/>
  <c r="L27" i="1"/>
  <c r="D28" i="1"/>
  <c r="E28" i="1"/>
  <c r="F28" i="1"/>
  <c r="G28" i="1"/>
  <c r="H28" i="1"/>
  <c r="I28" i="1"/>
  <c r="J28" i="1"/>
  <c r="K28" i="1"/>
  <c r="L28" i="1"/>
  <c r="D31" i="1"/>
  <c r="E31" i="1"/>
  <c r="F31" i="1"/>
  <c r="G31" i="1"/>
  <c r="H31" i="1"/>
  <c r="I31" i="1"/>
  <c r="J31" i="1"/>
  <c r="K31" i="1"/>
  <c r="L31" i="1"/>
  <c r="D32" i="1"/>
  <c r="E32" i="1"/>
  <c r="F32" i="1"/>
  <c r="G32" i="1"/>
  <c r="H32" i="1"/>
  <c r="I32" i="1"/>
  <c r="J32" i="1"/>
  <c r="K32" i="1"/>
  <c r="L32" i="1"/>
  <c r="D33" i="1"/>
  <c r="E33" i="1"/>
  <c r="F33" i="1"/>
  <c r="G33" i="1"/>
  <c r="H33" i="1"/>
  <c r="I33" i="1"/>
  <c r="J33" i="1"/>
  <c r="K33" i="1"/>
  <c r="L33" i="1"/>
  <c r="D34" i="1"/>
  <c r="E34" i="1"/>
  <c r="F34" i="1"/>
  <c r="G34" i="1"/>
  <c r="H34" i="1"/>
  <c r="I34" i="1"/>
  <c r="J34" i="1"/>
  <c r="K34" i="1"/>
  <c r="L34" i="1"/>
  <c r="D35" i="1"/>
  <c r="E35" i="1"/>
  <c r="F35" i="1"/>
  <c r="G35" i="1"/>
  <c r="H35" i="1"/>
  <c r="I35" i="1"/>
  <c r="J35" i="1"/>
  <c r="K35" i="1"/>
  <c r="L35" i="1"/>
  <c r="D36" i="1"/>
  <c r="E36" i="1"/>
  <c r="F36" i="1"/>
  <c r="G36" i="1"/>
  <c r="H36" i="1"/>
  <c r="I36" i="1"/>
  <c r="J36" i="1"/>
  <c r="K36" i="1"/>
  <c r="L36" i="1"/>
  <c r="D37" i="1"/>
  <c r="E37" i="1"/>
  <c r="F37" i="1"/>
  <c r="G37" i="1"/>
  <c r="H37" i="1"/>
  <c r="I37" i="1"/>
  <c r="J37" i="1"/>
  <c r="K37" i="1"/>
  <c r="L37" i="1"/>
  <c r="M7" i="4"/>
  <c r="M8" i="4"/>
  <c r="M9" i="4"/>
  <c r="M10" i="4"/>
  <c r="M11" i="4"/>
  <c r="M12" i="4"/>
  <c r="M13" i="4"/>
  <c r="M14" i="4"/>
  <c r="M15" i="4"/>
  <c r="M16" i="4"/>
  <c r="M17" i="4"/>
  <c r="M18" i="4"/>
  <c r="D7" i="2"/>
  <c r="E7" i="2"/>
  <c r="F7" i="2"/>
  <c r="G7" i="2"/>
  <c r="H7" i="2"/>
  <c r="I7" i="2"/>
  <c r="J7" i="2"/>
  <c r="K7" i="2"/>
  <c r="L7" i="2"/>
  <c r="M7" i="2"/>
  <c r="D8" i="2"/>
  <c r="E8" i="2"/>
  <c r="F8" i="2"/>
  <c r="G8" i="2"/>
  <c r="H8" i="2"/>
  <c r="I8" i="2"/>
  <c r="J8" i="2"/>
  <c r="K8" i="2"/>
  <c r="L8" i="2"/>
  <c r="M8" i="2"/>
  <c r="D9" i="2"/>
  <c r="E9" i="2"/>
  <c r="F9" i="2"/>
  <c r="G9" i="2"/>
  <c r="H9" i="2"/>
  <c r="I9" i="2"/>
  <c r="J9" i="2"/>
  <c r="K9" i="2"/>
  <c r="L9" i="2"/>
  <c r="M9" i="2"/>
  <c r="D10" i="2"/>
  <c r="E10" i="2"/>
  <c r="F10" i="2"/>
  <c r="G10" i="2"/>
  <c r="H10" i="2"/>
  <c r="I10" i="2"/>
  <c r="J10" i="2"/>
  <c r="K10" i="2"/>
  <c r="L10" i="2"/>
  <c r="M10" i="2"/>
  <c r="D11" i="2"/>
  <c r="E11" i="2"/>
  <c r="F11" i="2"/>
  <c r="G11" i="2"/>
  <c r="H11" i="2"/>
  <c r="I11" i="2"/>
  <c r="J11" i="2"/>
  <c r="K11" i="2"/>
  <c r="L11" i="2"/>
  <c r="M11" i="2"/>
  <c r="D12" i="2"/>
  <c r="E12" i="2"/>
  <c r="F12" i="2"/>
  <c r="G12" i="2"/>
  <c r="H12" i="2"/>
  <c r="I12" i="2"/>
  <c r="J12" i="2"/>
  <c r="K12" i="2"/>
  <c r="L12" i="2"/>
  <c r="M12" i="2"/>
  <c r="D13" i="2"/>
  <c r="E13" i="2"/>
  <c r="F13" i="2"/>
  <c r="G13" i="2"/>
  <c r="H13" i="2"/>
  <c r="I13" i="2"/>
  <c r="J13" i="2"/>
  <c r="K13" i="2"/>
  <c r="L13" i="2"/>
  <c r="M13" i="2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M19" i="2"/>
  <c r="D6" i="3"/>
  <c r="E6" i="3"/>
  <c r="F6" i="3"/>
  <c r="G6" i="3"/>
  <c r="H6" i="3"/>
  <c r="I6" i="3"/>
  <c r="J6" i="3"/>
  <c r="K6" i="3"/>
  <c r="L6" i="3"/>
  <c r="M6" i="3"/>
  <c r="D7" i="3"/>
  <c r="E7" i="3"/>
  <c r="F7" i="3"/>
  <c r="G7" i="3"/>
  <c r="H7" i="3"/>
  <c r="I7" i="3"/>
  <c r="J7" i="3"/>
  <c r="K7" i="3"/>
  <c r="L7" i="3"/>
  <c r="M7" i="3"/>
  <c r="D8" i="3"/>
  <c r="E8" i="3"/>
  <c r="F8" i="3"/>
  <c r="G8" i="3"/>
  <c r="H8" i="3"/>
  <c r="I8" i="3"/>
  <c r="J8" i="3"/>
  <c r="K8" i="3"/>
  <c r="L8" i="3"/>
  <c r="M8" i="3"/>
  <c r="D11" i="3"/>
  <c r="E11" i="3"/>
  <c r="F11" i="3"/>
  <c r="G11" i="3"/>
  <c r="H11" i="3"/>
  <c r="I11" i="3"/>
  <c r="J11" i="3"/>
  <c r="K11" i="3"/>
  <c r="L11" i="3"/>
  <c r="M11" i="3"/>
  <c r="D12" i="3"/>
  <c r="E12" i="3"/>
  <c r="F12" i="3"/>
  <c r="G12" i="3"/>
  <c r="H12" i="3"/>
  <c r="I12" i="3"/>
  <c r="J12" i="3"/>
  <c r="K12" i="3"/>
  <c r="L12" i="3"/>
  <c r="M12" i="3"/>
  <c r="D13" i="3"/>
  <c r="E13" i="3"/>
  <c r="F13" i="3"/>
  <c r="G13" i="3"/>
  <c r="H13" i="3"/>
  <c r="I13" i="3"/>
  <c r="J13" i="3"/>
  <c r="K13" i="3"/>
  <c r="L13" i="3"/>
  <c r="M13" i="3"/>
  <c r="D14" i="3"/>
  <c r="E14" i="3"/>
  <c r="F14" i="3"/>
  <c r="G14" i="3"/>
  <c r="H14" i="3"/>
  <c r="I14" i="3"/>
  <c r="J14" i="3"/>
  <c r="K14" i="3"/>
  <c r="L14" i="3"/>
  <c r="M14" i="3"/>
  <c r="D15" i="3"/>
  <c r="E15" i="3"/>
  <c r="F15" i="3"/>
  <c r="G15" i="3"/>
  <c r="H15" i="3"/>
  <c r="I15" i="3"/>
  <c r="J15" i="3"/>
  <c r="K15" i="3"/>
  <c r="L15" i="3"/>
  <c r="M15" i="3"/>
  <c r="D16" i="3"/>
  <c r="E16" i="3"/>
  <c r="F16" i="3"/>
  <c r="G16" i="3"/>
  <c r="H16" i="3"/>
  <c r="I16" i="3"/>
  <c r="J16" i="3"/>
  <c r="K16" i="3"/>
  <c r="L16" i="3"/>
  <c r="M16" i="3"/>
  <c r="D17" i="3"/>
  <c r="E17" i="3"/>
  <c r="F17" i="3"/>
  <c r="G17" i="3"/>
  <c r="H17" i="3"/>
  <c r="I17" i="3"/>
  <c r="J17" i="3"/>
  <c r="K17" i="3"/>
  <c r="L17" i="3"/>
  <c r="M17" i="3"/>
  <c r="M18" i="3"/>
</calcChain>
</file>

<file path=xl/sharedStrings.xml><?xml version="1.0" encoding="utf-8"?>
<sst xmlns="http://schemas.openxmlformats.org/spreadsheetml/2006/main" count="159" uniqueCount="43">
  <si>
    <t>Direct Access MWh Position by Year</t>
  </si>
  <si>
    <t>Year</t>
  </si>
  <si>
    <t>Utility</t>
  </si>
  <si>
    <t>Total</t>
  </si>
  <si>
    <t>AEP</t>
  </si>
  <si>
    <t>First Energy</t>
  </si>
  <si>
    <t>Cinergy</t>
  </si>
  <si>
    <t>Consumers Power</t>
  </si>
  <si>
    <t>Detroit Edison</t>
  </si>
  <si>
    <t>Allegheny Power</t>
  </si>
  <si>
    <t>Dayton Power &amp; Light</t>
  </si>
  <si>
    <t>NIPSCO</t>
  </si>
  <si>
    <t>LG&amp;E Energy</t>
  </si>
  <si>
    <t>IPALCO</t>
  </si>
  <si>
    <t>SIGECO</t>
  </si>
  <si>
    <t>Duquesne</t>
  </si>
  <si>
    <t>Total Nominal P&amp;L Impact of Curve Updates Including Congestion, Wholesale Curve Changes and Physical Delivery Risk Premium</t>
  </si>
  <si>
    <t>N/A</t>
  </si>
  <si>
    <t>Nominal P&amp;L Impact of Physical Delivery Risk Premium</t>
  </si>
  <si>
    <t>Physical Delivery Premium/MWh</t>
  </si>
  <si>
    <t>Congestion Changes and P&amp;L Impact Totals</t>
  </si>
  <si>
    <t>Congestion</t>
  </si>
  <si>
    <t>Bid</t>
  </si>
  <si>
    <t>Mid</t>
  </si>
  <si>
    <t>Offer</t>
  </si>
  <si>
    <t>Wholesale Curve Used</t>
  </si>
  <si>
    <t>Mid Congestion Differential From Previous Assumption</t>
  </si>
  <si>
    <t>Curve Differential From Cinergy for Delivery Time Period</t>
  </si>
  <si>
    <t>Direct Access Position in MWhs</t>
  </si>
  <si>
    <t>Time Period of Direct Access Position</t>
  </si>
  <si>
    <t>Nominal P&amp;L Impact of Curve Charges</t>
  </si>
  <si>
    <t>1/3-5/11</t>
  </si>
  <si>
    <t>PJM</t>
  </si>
  <si>
    <t>1/3-1/10</t>
  </si>
  <si>
    <t>1/3-6/10</t>
  </si>
  <si>
    <t>6/4-12/9</t>
  </si>
  <si>
    <t>TVA</t>
  </si>
  <si>
    <t>1/6-6/10</t>
  </si>
  <si>
    <t>6/4-4/11</t>
  </si>
  <si>
    <t>6/4-2/10</t>
  </si>
  <si>
    <t>1/3-12/9</t>
  </si>
  <si>
    <t>Total Congestion P&amp;L Impact of Curve Update:</t>
  </si>
  <si>
    <t>Nominal P&amp;L Imapcts of Congestion Changes by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</si>
</sst>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_);[Red]\(0\)"/>
  </numFmts>
  <fonts count="3" x14ac:knownFonts="1">
    <font>
      <sz val="10"/>
      <name val="Arial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1" fillId="3" borderId="0" xfId="0" applyFont="1" applyFill="1" applyBorder="1" applyAlignment="1">
      <alignment horizontal="center" vertical="center" wrapText="1"/>
    </xf>
    <xf numFmtId="0" fontId="0" fillId="3" borderId="5" xfId="0" applyFill="1" applyBorder="1"/>
    <xf numFmtId="0" fontId="0" fillId="3" borderId="0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164" fontId="2" fillId="3" borderId="6" xfId="0" applyNumberFormat="1" applyFont="1" applyFill="1" applyBorder="1" applyAlignment="1">
      <alignment horizontal="center" vertical="center" wrapText="1"/>
    </xf>
    <xf numFmtId="164" fontId="2" fillId="3" borderId="8" xfId="0" applyNumberFormat="1" applyFont="1" applyFill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vertical="center" wrapText="1"/>
    </xf>
    <xf numFmtId="40" fontId="0" fillId="3" borderId="11" xfId="0" applyNumberFormat="1" applyFill="1" applyBorder="1" applyAlignment="1">
      <alignment horizontal="center" vertical="center" wrapText="1"/>
    </xf>
    <xf numFmtId="40" fontId="0" fillId="3" borderId="12" xfId="0" applyNumberFormat="1" applyFill="1" applyBorder="1" applyAlignment="1">
      <alignment horizontal="center" vertical="center" wrapText="1"/>
    </xf>
    <xf numFmtId="40" fontId="0" fillId="3" borderId="13" xfId="0" applyNumberFormat="1" applyFill="1" applyBorder="1" applyAlignment="1">
      <alignment horizontal="center" vertical="center" wrapText="1"/>
    </xf>
    <xf numFmtId="40" fontId="0" fillId="3" borderId="14" xfId="0" applyNumberForma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vertical="center" wrapText="1"/>
    </xf>
    <xf numFmtId="38" fontId="0" fillId="3" borderId="15" xfId="0" applyNumberFormat="1" applyFill="1" applyBorder="1" applyAlignment="1">
      <alignment horizontal="center" vertical="center" wrapText="1"/>
    </xf>
    <xf numFmtId="38" fontId="0" fillId="3" borderId="16" xfId="0" applyNumberFormat="1" applyFill="1" applyBorder="1" applyAlignment="1">
      <alignment horizontal="center" vertical="center" wrapText="1"/>
    </xf>
    <xf numFmtId="38" fontId="0" fillId="3" borderId="17" xfId="0" applyNumberFormat="1" applyFill="1" applyBorder="1" applyAlignment="1">
      <alignment horizontal="center" vertical="center" wrapText="1"/>
    </xf>
    <xf numFmtId="40" fontId="0" fillId="3" borderId="17" xfId="0" applyNumberFormat="1" applyFill="1" applyBorder="1" applyAlignment="1">
      <alignment horizontal="center" vertical="center" wrapText="1"/>
    </xf>
    <xf numFmtId="40" fontId="0" fillId="3" borderId="18" xfId="0" applyNumberFormat="1" applyFill="1" applyBorder="1" applyAlignment="1">
      <alignment horizontal="center" vertical="center" wrapText="1"/>
    </xf>
    <xf numFmtId="40" fontId="0" fillId="3" borderId="16" xfId="0" applyNumberFormat="1" applyFill="1" applyBorder="1" applyAlignment="1">
      <alignment horizontal="center" vertical="center" wrapText="1"/>
    </xf>
    <xf numFmtId="40" fontId="0" fillId="3" borderId="19" xfId="0" applyNumberForma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vertical="center" wrapText="1"/>
    </xf>
    <xf numFmtId="38" fontId="0" fillId="3" borderId="18" xfId="0" applyNumberFormat="1" applyFill="1" applyBorder="1" applyAlignment="1">
      <alignment horizontal="center" vertical="center" wrapText="1"/>
    </xf>
    <xf numFmtId="38" fontId="0" fillId="3" borderId="19" xfId="0" applyNumberForma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vertical="center" wrapText="1"/>
    </xf>
    <xf numFmtId="38" fontId="0" fillId="3" borderId="22" xfId="0" applyNumberFormat="1" applyFill="1" applyBorder="1" applyAlignment="1">
      <alignment horizontal="center" vertical="center" wrapText="1"/>
    </xf>
    <xf numFmtId="38" fontId="0" fillId="3" borderId="23" xfId="0" applyNumberFormat="1" applyFill="1" applyBorder="1" applyAlignment="1">
      <alignment horizontal="center" vertical="center" wrapText="1"/>
    </xf>
    <xf numFmtId="38" fontId="0" fillId="3" borderId="24" xfId="0" applyNumberFormat="1" applyFill="1" applyBorder="1" applyAlignment="1">
      <alignment horizontal="center" vertical="center" wrapText="1"/>
    </xf>
    <xf numFmtId="40" fontId="0" fillId="3" borderId="25" xfId="0" applyNumberFormat="1" applyFill="1" applyBorder="1" applyAlignment="1">
      <alignment horizontal="center" vertical="center" wrapText="1"/>
    </xf>
    <xf numFmtId="0" fontId="0" fillId="3" borderId="26" xfId="0" applyFill="1" applyBorder="1"/>
    <xf numFmtId="0" fontId="0" fillId="3" borderId="27" xfId="0" applyFill="1" applyBorder="1"/>
    <xf numFmtId="0" fontId="0" fillId="3" borderId="28" xfId="0" applyFill="1" applyBorder="1"/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29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164" fontId="2" fillId="3" borderId="31" xfId="0" applyNumberFormat="1" applyFont="1" applyFill="1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 wrapText="1"/>
    </xf>
    <xf numFmtId="8" fontId="0" fillId="3" borderId="32" xfId="0" applyNumberFormat="1" applyFill="1" applyBorder="1" applyAlignment="1">
      <alignment horizontal="center" vertical="center"/>
    </xf>
    <xf numFmtId="8" fontId="0" fillId="3" borderId="12" xfId="0" applyNumberFormat="1" applyFill="1" applyBorder="1" applyAlignment="1">
      <alignment horizontal="center" vertical="center"/>
    </xf>
    <xf numFmtId="40" fontId="0" fillId="3" borderId="33" xfId="0" applyNumberForma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  <xf numFmtId="8" fontId="0" fillId="3" borderId="18" xfId="0" applyNumberFormat="1" applyFill="1" applyBorder="1" applyAlignment="1">
      <alignment horizontal="center" vertical="center"/>
    </xf>
    <xf numFmtId="8" fontId="0" fillId="3" borderId="16" xfId="0" applyNumberFormat="1" applyFill="1" applyBorder="1" applyAlignment="1">
      <alignment horizontal="center" vertical="center"/>
    </xf>
    <xf numFmtId="40" fontId="0" fillId="3" borderId="34" xfId="0" applyNumberForma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8" fontId="0" fillId="3" borderId="22" xfId="0" applyNumberFormat="1" applyFill="1" applyBorder="1" applyAlignment="1">
      <alignment horizontal="center" vertical="center"/>
    </xf>
    <xf numFmtId="8" fontId="0" fillId="3" borderId="23" xfId="0" applyNumberFormat="1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0" fillId="3" borderId="0" xfId="0" applyFill="1" applyBorder="1"/>
    <xf numFmtId="0" fontId="2" fillId="3" borderId="10" xfId="0" applyFont="1" applyFill="1" applyBorder="1" applyAlignment="1">
      <alignment horizontal="center" vertical="center" wrapText="1"/>
    </xf>
    <xf numFmtId="0" fontId="2" fillId="3" borderId="35" xfId="0" applyFont="1" applyFill="1" applyBorder="1" applyAlignment="1">
      <alignment horizontal="center" vertical="center" wrapText="1"/>
    </xf>
    <xf numFmtId="8" fontId="0" fillId="3" borderId="11" xfId="0" applyNumberFormat="1" applyFill="1" applyBorder="1" applyAlignment="1">
      <alignment horizontal="center" vertical="center" wrapText="1"/>
    </xf>
    <xf numFmtId="8" fontId="0" fillId="3" borderId="29" xfId="0" applyNumberFormat="1" applyFill="1" applyBorder="1" applyAlignment="1">
      <alignment horizontal="center" vertical="center" wrapText="1"/>
    </xf>
    <xf numFmtId="8" fontId="0" fillId="3" borderId="30" xfId="0" applyNumberFormat="1" applyFill="1" applyBorder="1" applyAlignment="1">
      <alignment horizontal="center" vertical="center" wrapText="1"/>
    </xf>
    <xf numFmtId="8" fontId="0" fillId="3" borderId="13" xfId="0" applyNumberFormat="1" applyFill="1" applyBorder="1" applyAlignment="1">
      <alignment horizontal="center" vertical="center" wrapText="1"/>
    </xf>
    <xf numFmtId="8" fontId="0" fillId="3" borderId="32" xfId="0" applyNumberFormat="1" applyFill="1" applyBorder="1" applyAlignment="1">
      <alignment horizontal="center" vertical="center" wrapText="1"/>
    </xf>
    <xf numFmtId="8" fontId="0" fillId="3" borderId="12" xfId="0" applyNumberFormat="1" applyFill="1" applyBorder="1" applyAlignment="1">
      <alignment horizontal="center" vertical="center" wrapText="1"/>
    </xf>
    <xf numFmtId="8" fontId="0" fillId="3" borderId="36" xfId="0" applyNumberFormat="1" applyFill="1" applyBorder="1" applyAlignment="1">
      <alignment horizontal="center" vertical="center" wrapText="1"/>
    </xf>
    <xf numFmtId="8" fontId="0" fillId="3" borderId="18" xfId="0" applyNumberFormat="1" applyFill="1" applyBorder="1" applyAlignment="1">
      <alignment horizontal="center" vertical="center" wrapText="1"/>
    </xf>
    <xf numFmtId="8" fontId="0" fillId="3" borderId="16" xfId="0" applyNumberFormat="1" applyFill="1" applyBorder="1" applyAlignment="1">
      <alignment horizontal="center" vertical="center" wrapText="1"/>
    </xf>
    <xf numFmtId="8" fontId="0" fillId="3" borderId="19" xfId="0" applyNumberFormat="1" applyFill="1" applyBorder="1" applyAlignment="1">
      <alignment horizontal="center" vertical="center" wrapText="1"/>
    </xf>
    <xf numFmtId="8" fontId="0" fillId="3" borderId="22" xfId="0" applyNumberFormat="1" applyFill="1" applyBorder="1" applyAlignment="1">
      <alignment horizontal="center" vertical="center" wrapText="1"/>
    </xf>
    <xf numFmtId="8" fontId="0" fillId="3" borderId="23" xfId="0" applyNumberFormat="1" applyFill="1" applyBorder="1" applyAlignment="1">
      <alignment horizontal="center" vertical="center" wrapText="1"/>
    </xf>
    <xf numFmtId="8" fontId="0" fillId="3" borderId="24" xfId="0" applyNumberForma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8" fontId="0" fillId="3" borderId="20" xfId="0" applyNumberFormat="1" applyFill="1" applyBorder="1" applyAlignment="1">
      <alignment horizontal="center" vertical="center" wrapText="1"/>
    </xf>
    <xf numFmtId="8" fontId="0" fillId="3" borderId="38" xfId="0" applyNumberFormat="1" applyFill="1" applyBorder="1" applyAlignment="1">
      <alignment horizontal="center" vertical="center" wrapText="1"/>
    </xf>
    <xf numFmtId="8" fontId="0" fillId="3" borderId="0" xfId="0" applyNumberFormat="1" applyFill="1" applyBorder="1" applyAlignment="1">
      <alignment horizontal="center" vertical="center" wrapText="1"/>
    </xf>
    <xf numFmtId="4" fontId="0" fillId="3" borderId="0" xfId="0" applyNumberFormat="1" applyFill="1" applyBorder="1" applyAlignment="1">
      <alignment horizontal="center" vertical="center" wrapText="1"/>
    </xf>
    <xf numFmtId="8" fontId="0" fillId="3" borderId="39" xfId="0" applyNumberFormat="1" applyFill="1" applyBorder="1" applyAlignment="1">
      <alignment horizontal="center" vertical="center" wrapText="1"/>
    </xf>
    <xf numFmtId="8" fontId="0" fillId="3" borderId="15" xfId="0" applyNumberFormat="1" applyFill="1" applyBorder="1" applyAlignment="1">
      <alignment horizontal="center" vertical="center" wrapText="1"/>
    </xf>
    <xf numFmtId="8" fontId="0" fillId="3" borderId="40" xfId="0" applyNumberFormat="1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40" fontId="0" fillId="3" borderId="40" xfId="0" applyNumberFormat="1" applyFill="1" applyBorder="1" applyAlignment="1">
      <alignment horizontal="center" vertical="center" wrapText="1"/>
    </xf>
    <xf numFmtId="8" fontId="0" fillId="3" borderId="34" xfId="0" applyNumberFormat="1" applyFill="1" applyBorder="1" applyAlignment="1">
      <alignment horizontal="center" vertical="center" wrapText="1"/>
    </xf>
    <xf numFmtId="0" fontId="0" fillId="3" borderId="40" xfId="0" applyFill="1" applyBorder="1" applyAlignment="1">
      <alignment horizontal="center" vertical="center" wrapText="1"/>
    </xf>
    <xf numFmtId="8" fontId="0" fillId="3" borderId="21" xfId="0" applyNumberFormat="1" applyFill="1" applyBorder="1" applyAlignment="1">
      <alignment horizontal="center" vertical="center" wrapText="1"/>
    </xf>
    <xf numFmtId="8" fontId="0" fillId="3" borderId="41" xfId="0" applyNumberForma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 vertical="center" wrapText="1"/>
    </xf>
    <xf numFmtId="8" fontId="0" fillId="3" borderId="25" xfId="0" applyNumberFormat="1" applyFill="1" applyBorder="1" applyAlignment="1">
      <alignment horizontal="center" vertical="center" wrapText="1"/>
    </xf>
    <xf numFmtId="8" fontId="2" fillId="3" borderId="10" xfId="0" applyNumberFormat="1" applyFont="1" applyFill="1" applyBorder="1" applyAlignment="1">
      <alignment horizontal="center" vertical="center" wrapText="1"/>
    </xf>
    <xf numFmtId="164" fontId="2" fillId="3" borderId="11" xfId="0" applyNumberFormat="1" applyFont="1" applyFill="1" applyBorder="1" applyAlignment="1">
      <alignment horizontal="center" vertical="center" wrapText="1"/>
    </xf>
    <xf numFmtId="164" fontId="2" fillId="3" borderId="30" xfId="0" applyNumberFormat="1" applyFont="1" applyFill="1" applyBorder="1" applyAlignment="1">
      <alignment horizontal="center" vertical="center" wrapText="1"/>
    </xf>
    <xf numFmtId="164" fontId="2" fillId="3" borderId="13" xfId="0" applyNumberFormat="1" applyFont="1" applyFill="1" applyBorder="1" applyAlignment="1">
      <alignment horizontal="center" vertical="center" wrapText="1"/>
    </xf>
    <xf numFmtId="17" fontId="0" fillId="3" borderId="5" xfId="0" applyNumberFormat="1" applyFill="1" applyBorder="1" applyAlignment="1">
      <alignment horizontal="center" vertical="center" wrapText="1"/>
    </xf>
    <xf numFmtId="17" fontId="0" fillId="2" borderId="0" xfId="0" applyNumberFormat="1" applyFill="1" applyBorder="1" applyAlignment="1">
      <alignment horizontal="center" vertical="center" wrapText="1"/>
    </xf>
    <xf numFmtId="17" fontId="0" fillId="3" borderId="0" xfId="0" applyNumberFormat="1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8" fontId="0" fillId="3" borderId="37" xfId="0" applyNumberFormat="1" applyFill="1" applyBorder="1" applyAlignment="1">
      <alignment horizontal="center" vertical="center" wrapText="1"/>
    </xf>
    <xf numFmtId="8" fontId="0" fillId="3" borderId="36" xfId="0" applyNumberFormat="1" applyFill="1" applyBorder="1" applyAlignment="1">
      <alignment horizontal="center" vertical="center"/>
    </xf>
    <xf numFmtId="8" fontId="0" fillId="3" borderId="19" xfId="0" applyNumberFormat="1" applyFill="1" applyBorder="1" applyAlignment="1">
      <alignment horizontal="center" vertical="center"/>
    </xf>
    <xf numFmtId="8" fontId="0" fillId="3" borderId="24" xfId="0" applyNumberFormat="1" applyFill="1" applyBorder="1" applyAlignment="1">
      <alignment horizontal="center" vertical="center"/>
    </xf>
    <xf numFmtId="8" fontId="0" fillId="3" borderId="42" xfId="0" applyNumberFormat="1" applyFill="1" applyBorder="1" applyAlignment="1">
      <alignment horizontal="center" vertical="center" wrapText="1"/>
    </xf>
    <xf numFmtId="8" fontId="0" fillId="3" borderId="37" xfId="0" applyNumberFormat="1" applyFill="1" applyBorder="1" applyAlignment="1">
      <alignment horizontal="center" vertical="center"/>
    </xf>
    <xf numFmtId="8" fontId="2" fillId="3" borderId="9" xfId="0" applyNumberFormat="1" applyFont="1" applyFill="1" applyBorder="1" applyAlignment="1">
      <alignment horizontal="center" vertical="center"/>
    </xf>
    <xf numFmtId="8" fontId="0" fillId="3" borderId="14" xfId="0" applyNumberFormat="1" applyFill="1" applyBorder="1" applyAlignment="1">
      <alignment horizontal="center" vertical="center" wrapText="1"/>
    </xf>
    <xf numFmtId="8" fontId="0" fillId="3" borderId="17" xfId="0" applyNumberFormat="1" applyFill="1" applyBorder="1" applyAlignment="1">
      <alignment horizontal="center" vertical="center" wrapText="1"/>
    </xf>
    <xf numFmtId="8" fontId="0" fillId="3" borderId="43" xfId="0" applyNumberFormat="1" applyFill="1" applyBorder="1" applyAlignment="1">
      <alignment horizontal="center" vertical="center" wrapText="1"/>
    </xf>
    <xf numFmtId="8" fontId="2" fillId="3" borderId="9" xfId="0" applyNumberFormat="1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C6" sqref="C6"/>
    </sheetView>
  </sheetViews>
  <sheetFormatPr defaultColWidth="0" defaultRowHeight="12.75" customHeight="1" zeroHeight="1" x14ac:dyDescent="0.2"/>
  <cols>
    <col min="1" max="1" width="4.7109375" style="1" customWidth="1"/>
    <col min="2" max="2" width="4.7109375" customWidth="1"/>
    <col min="3" max="3" width="15.5703125" customWidth="1"/>
    <col min="4" max="5" width="10.28515625" customWidth="1"/>
    <col min="6" max="10" width="11.28515625" customWidth="1"/>
    <col min="11" max="11" width="10.28515625" customWidth="1"/>
    <col min="12" max="12" width="7.7109375" customWidth="1"/>
    <col min="13" max="13" width="12.85546875" customWidth="1"/>
    <col min="14" max="14" width="4.7109375" customWidth="1"/>
    <col min="15" max="15" width="4.7109375" style="1" customWidth="1"/>
  </cols>
  <sheetData>
    <row r="1" spans="2:14" ht="13.5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3.5" thickTop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5"/>
      <c r="C3" s="133" t="s">
        <v>0</v>
      </c>
      <c r="D3" s="133"/>
      <c r="E3" s="133"/>
      <c r="F3" s="133"/>
      <c r="G3" s="133"/>
      <c r="H3" s="133"/>
      <c r="I3" s="133"/>
      <c r="J3" s="133"/>
      <c r="K3" s="133"/>
      <c r="L3" s="133"/>
      <c r="M3" s="6"/>
      <c r="N3" s="7"/>
    </row>
    <row r="4" spans="2:14" ht="13.5" thickBot="1" x14ac:dyDescent="0.25">
      <c r="B4" s="5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7"/>
    </row>
    <row r="5" spans="2:14" ht="13.5" thickBot="1" x14ac:dyDescent="0.25">
      <c r="B5" s="5"/>
      <c r="C5" s="8"/>
      <c r="D5" s="134" t="s">
        <v>1</v>
      </c>
      <c r="E5" s="135"/>
      <c r="F5" s="135"/>
      <c r="G5" s="135"/>
      <c r="H5" s="135"/>
      <c r="I5" s="135"/>
      <c r="J5" s="135"/>
      <c r="K5" s="135"/>
      <c r="L5" s="136"/>
      <c r="M5" s="11"/>
      <c r="N5" s="7"/>
    </row>
    <row r="6" spans="2:14" ht="13.5" thickBot="1" x14ac:dyDescent="0.25">
      <c r="B6" s="5"/>
      <c r="C6" s="9" t="s">
        <v>2</v>
      </c>
      <c r="D6" s="12">
        <v>2003</v>
      </c>
      <c r="E6" s="13">
        <v>2004</v>
      </c>
      <c r="F6" s="14">
        <v>2005</v>
      </c>
      <c r="G6" s="13">
        <v>2006</v>
      </c>
      <c r="H6" s="14">
        <v>2007</v>
      </c>
      <c r="I6" s="13">
        <v>2008</v>
      </c>
      <c r="J6" s="14">
        <v>2009</v>
      </c>
      <c r="K6" s="13">
        <v>2010</v>
      </c>
      <c r="L6" s="15">
        <v>2011</v>
      </c>
      <c r="M6" s="16" t="s">
        <v>3</v>
      </c>
      <c r="N6" s="7"/>
    </row>
    <row r="7" spans="2:14" x14ac:dyDescent="0.2">
      <c r="B7" s="5"/>
      <c r="C7" s="17" t="s">
        <v>4</v>
      </c>
      <c r="D7" s="18">
        <v>-5416.40952736296</v>
      </c>
      <c r="E7" s="19">
        <v>-6974.6397507126785</v>
      </c>
      <c r="F7" s="19">
        <v>-358489.57390094997</v>
      </c>
      <c r="G7" s="19">
        <v>-352341.80925342732</v>
      </c>
      <c r="H7" s="19">
        <v>-336107.99783069111</v>
      </c>
      <c r="I7" s="19">
        <v>-361193.25202180468</v>
      </c>
      <c r="J7" s="19">
        <v>-188524.50324451746</v>
      </c>
      <c r="K7" s="19">
        <v>-2873.6524111049366</v>
      </c>
      <c r="L7" s="20">
        <v>-727.19400015185192</v>
      </c>
      <c r="M7" s="21">
        <f>SUM(D7:L7)</f>
        <v>-1612649.0319407228</v>
      </c>
      <c r="N7" s="7"/>
    </row>
    <row r="8" spans="2:14" x14ac:dyDescent="0.2">
      <c r="B8" s="5"/>
      <c r="C8" s="22" t="s">
        <v>5</v>
      </c>
      <c r="D8" s="23">
        <v>-2342.9579928687676</v>
      </c>
      <c r="E8" s="24">
        <v>-2352.5568374008676</v>
      </c>
      <c r="F8" s="24">
        <v>-2344.6812238085718</v>
      </c>
      <c r="G8" s="24">
        <v>-65571.886647847758</v>
      </c>
      <c r="H8" s="24">
        <v>-65611.477125436562</v>
      </c>
      <c r="I8" s="24">
        <v>-65793.499437786319</v>
      </c>
      <c r="J8" s="24">
        <v>-64833.931970899954</v>
      </c>
      <c r="K8" s="24">
        <v>-8867.1554917874728</v>
      </c>
      <c r="L8" s="25">
        <v>0</v>
      </c>
      <c r="M8" s="26">
        <f>SUM(D8:L8)</f>
        <v>-277718.14672783628</v>
      </c>
      <c r="N8" s="7"/>
    </row>
    <row r="9" spans="2:14" x14ac:dyDescent="0.2">
      <c r="B9" s="5"/>
      <c r="C9" s="22" t="s">
        <v>6</v>
      </c>
      <c r="D9" s="27">
        <v>-33419.751367950113</v>
      </c>
      <c r="E9" s="28">
        <v>-33567.87997242016</v>
      </c>
      <c r="F9" s="28">
        <v>-33425.836220077661</v>
      </c>
      <c r="G9" s="28">
        <v>-31201.220552952909</v>
      </c>
      <c r="H9" s="28">
        <v>-31225.956324329843</v>
      </c>
      <c r="I9" s="28">
        <v>-31333.566003228356</v>
      </c>
      <c r="J9" s="28">
        <v>-31257.673786728079</v>
      </c>
      <c r="K9" s="28">
        <v>-13319.849332326792</v>
      </c>
      <c r="L9" s="29">
        <v>562.157657256692</v>
      </c>
      <c r="M9" s="26">
        <f>SUM(D9:L9)</f>
        <v>-238189.57590275723</v>
      </c>
      <c r="N9" s="7"/>
    </row>
    <row r="10" spans="2:14" ht="25.5" x14ac:dyDescent="0.2">
      <c r="B10" s="5"/>
      <c r="C10" s="30" t="s">
        <v>7</v>
      </c>
      <c r="D10" s="27">
        <v>-11.584545125607981</v>
      </c>
      <c r="E10" s="28">
        <v>-11.617819816360001</v>
      </c>
      <c r="F10" s="28">
        <v>-11.560311017780009</v>
      </c>
      <c r="G10" s="28">
        <v>-16366.1326860384</v>
      </c>
      <c r="H10" s="28">
        <v>-54486.787843585233</v>
      </c>
      <c r="I10" s="28">
        <v>-54648.331962125929</v>
      </c>
      <c r="J10" s="28">
        <v>-51633.992859026985</v>
      </c>
      <c r="K10" s="28">
        <v>-6332.3943489340136</v>
      </c>
      <c r="L10" s="29">
        <v>440.21705666202047</v>
      </c>
      <c r="M10" s="26">
        <f t="shared" ref="M10:M18" si="0">SUM(D10:L10)</f>
        <v>-183062.18531900828</v>
      </c>
      <c r="N10" s="7"/>
    </row>
    <row r="11" spans="2:14" x14ac:dyDescent="0.2">
      <c r="B11" s="5"/>
      <c r="C11" s="22" t="s">
        <v>8</v>
      </c>
      <c r="D11" s="31">
        <v>-9291.1007069798088</v>
      </c>
      <c r="E11" s="24">
        <v>-9332.5387811722339</v>
      </c>
      <c r="F11" s="24">
        <v>-9297.0007562950632</v>
      </c>
      <c r="G11" s="24">
        <v>-25607.124765062799</v>
      </c>
      <c r="H11" s="24">
        <v>-47144.238895038885</v>
      </c>
      <c r="I11" s="24">
        <v>-47267.514001507014</v>
      </c>
      <c r="J11" s="24">
        <v>-41859.604652914772</v>
      </c>
      <c r="K11" s="24">
        <v>-4141.8960433358952</v>
      </c>
      <c r="L11" s="32">
        <v>0</v>
      </c>
      <c r="M11" s="26">
        <f t="shared" si="0"/>
        <v>-193941.01860230649</v>
      </c>
      <c r="N11" s="7"/>
    </row>
    <row r="12" spans="2:14" ht="25.5" x14ac:dyDescent="0.2">
      <c r="B12" s="5"/>
      <c r="C12" s="30" t="s">
        <v>9</v>
      </c>
      <c r="D12" s="31">
        <v>-4991.6580571682725</v>
      </c>
      <c r="E12" s="24">
        <v>-5005.4493156235685</v>
      </c>
      <c r="F12" s="24">
        <v>-4986.2364696181439</v>
      </c>
      <c r="G12" s="24">
        <v>-4984.4843943197156</v>
      </c>
      <c r="H12" s="24">
        <v>-11682.171831326395</v>
      </c>
      <c r="I12" s="24">
        <v>-17784.904926007344</v>
      </c>
      <c r="J12" s="24">
        <v>-29225.98290051298</v>
      </c>
      <c r="K12" s="24">
        <v>-12747.641998473546</v>
      </c>
      <c r="L12" s="32">
        <v>-4883.8687698882286</v>
      </c>
      <c r="M12" s="26">
        <f t="shared" si="0"/>
        <v>-96292.398662938183</v>
      </c>
      <c r="N12" s="7"/>
    </row>
    <row r="13" spans="2:14" ht="25.5" x14ac:dyDescent="0.2">
      <c r="B13" s="5"/>
      <c r="C13" s="22" t="s">
        <v>10</v>
      </c>
      <c r="D13" s="27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9">
        <v>0</v>
      </c>
      <c r="M13" s="26">
        <f t="shared" si="0"/>
        <v>0</v>
      </c>
      <c r="N13" s="7"/>
    </row>
    <row r="14" spans="2:14" x14ac:dyDescent="0.2">
      <c r="B14" s="5"/>
      <c r="C14" s="30" t="s">
        <v>11</v>
      </c>
      <c r="D14" s="31">
        <v>0</v>
      </c>
      <c r="E14" s="24">
        <v>-9287.3623344234638</v>
      </c>
      <c r="F14" s="24">
        <v>-15186.055913302298</v>
      </c>
      <c r="G14" s="24">
        <v>-15162.041519547896</v>
      </c>
      <c r="H14" s="24">
        <v>-15184.18550936638</v>
      </c>
      <c r="I14" s="24">
        <v>-15231.332901879863</v>
      </c>
      <c r="J14" s="24">
        <v>-16317.184038646839</v>
      </c>
      <c r="K14" s="24">
        <v>0</v>
      </c>
      <c r="L14" s="32">
        <v>0</v>
      </c>
      <c r="M14" s="26">
        <f t="shared" si="0"/>
        <v>-86368.16221716674</v>
      </c>
      <c r="N14" s="7"/>
    </row>
    <row r="15" spans="2:14" x14ac:dyDescent="0.2">
      <c r="B15" s="5"/>
      <c r="C15" s="22" t="s">
        <v>12</v>
      </c>
      <c r="D15" s="31">
        <v>0</v>
      </c>
      <c r="E15" s="24">
        <v>0</v>
      </c>
      <c r="F15" s="24">
        <v>0</v>
      </c>
      <c r="G15" s="24">
        <v>-19798.148554889784</v>
      </c>
      <c r="H15" s="24">
        <v>-19883.070565006441</v>
      </c>
      <c r="I15" s="24">
        <v>-19963.006548098823</v>
      </c>
      <c r="J15" s="24">
        <v>-21644.567300989238</v>
      </c>
      <c r="K15" s="24">
        <v>-9986.9029698750182</v>
      </c>
      <c r="L15" s="32">
        <v>1462.0667500000177</v>
      </c>
      <c r="M15" s="26">
        <f t="shared" si="0"/>
        <v>-89813.629188859297</v>
      </c>
      <c r="N15" s="7"/>
    </row>
    <row r="16" spans="2:14" x14ac:dyDescent="0.2">
      <c r="B16" s="5"/>
      <c r="C16" s="30" t="s">
        <v>13</v>
      </c>
      <c r="D16" s="31">
        <v>0</v>
      </c>
      <c r="E16" s="24">
        <v>-5104.010007908737</v>
      </c>
      <c r="F16" s="24">
        <v>-8208.7588985742696</v>
      </c>
      <c r="G16" s="24">
        <v>-8205.4496256219809</v>
      </c>
      <c r="H16" s="24">
        <v>-8213.3365809948446</v>
      </c>
      <c r="I16" s="24">
        <v>-8227.3205252250737</v>
      </c>
      <c r="J16" s="24">
        <v>-40339.810945839723</v>
      </c>
      <c r="K16" s="24">
        <v>-17777.06465845507</v>
      </c>
      <c r="L16" s="32">
        <v>-5698.3794411706749</v>
      </c>
      <c r="M16" s="26">
        <f t="shared" si="0"/>
        <v>-101774.13068379037</v>
      </c>
      <c r="N16" s="7"/>
    </row>
    <row r="17" spans="2:14" x14ac:dyDescent="0.2">
      <c r="B17" s="5"/>
      <c r="C17" s="22" t="s">
        <v>14</v>
      </c>
      <c r="D17" s="31">
        <v>0</v>
      </c>
      <c r="E17" s="24">
        <v>-2293.1045712646305</v>
      </c>
      <c r="F17" s="24">
        <v>-3712.7416996408679</v>
      </c>
      <c r="G17" s="24">
        <v>-3710.948932136288</v>
      </c>
      <c r="H17" s="24">
        <v>-3712.0863066964439</v>
      </c>
      <c r="I17" s="24">
        <v>-3722.1219070606448</v>
      </c>
      <c r="J17" s="24">
        <v>-3789.4861859026628</v>
      </c>
      <c r="K17" s="24">
        <v>-532.67391738786318</v>
      </c>
      <c r="L17" s="32">
        <v>0</v>
      </c>
      <c r="M17" s="26">
        <f t="shared" si="0"/>
        <v>-21473.163520089405</v>
      </c>
      <c r="N17" s="7"/>
    </row>
    <row r="18" spans="2:14" ht="13.5" thickBot="1" x14ac:dyDescent="0.25">
      <c r="B18" s="5"/>
      <c r="C18" s="33" t="s">
        <v>15</v>
      </c>
      <c r="D18" s="34">
        <v>-9.3606406826880004</v>
      </c>
      <c r="E18" s="35">
        <v>-9.384126911212002</v>
      </c>
      <c r="F18" s="35">
        <v>-9.3566592568879994</v>
      </c>
      <c r="G18" s="35">
        <v>-4.1133534474960003</v>
      </c>
      <c r="H18" s="35">
        <v>-12662.114169111408</v>
      </c>
      <c r="I18" s="35">
        <v>-12696.253935109989</v>
      </c>
      <c r="J18" s="35">
        <v>-12674.421432505744</v>
      </c>
      <c r="K18" s="35">
        <v>0</v>
      </c>
      <c r="L18" s="36">
        <v>0</v>
      </c>
      <c r="M18" s="37">
        <f t="shared" si="0"/>
        <v>-38065.004317025421</v>
      </c>
      <c r="N18" s="7"/>
    </row>
    <row r="19" spans="2:14" ht="13.5" thickBot="1" x14ac:dyDescent="0.25">
      <c r="B19" s="38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40"/>
    </row>
    <row r="20" spans="2:14" ht="13.5" thickTop="1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mergeCells count="2">
    <mergeCell ref="C3:L3"/>
    <mergeCell ref="D5:L5"/>
  </mergeCell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39"/>
  <sheetViews>
    <sheetView tabSelected="1" zoomScale="91" workbookViewId="0">
      <selection activeCell="C6" sqref="C6"/>
    </sheetView>
  </sheetViews>
  <sheetFormatPr defaultColWidth="0" defaultRowHeight="12.75" customHeight="1" zeroHeight="1" x14ac:dyDescent="0.2"/>
  <cols>
    <col min="1" max="1" width="1.7109375" style="86" customWidth="1"/>
    <col min="2" max="2" width="4.7109375" style="87" customWidth="1"/>
    <col min="3" max="3" width="16" style="87" bestFit="1" customWidth="1"/>
    <col min="4" max="6" width="12.140625" style="87" bestFit="1" customWidth="1"/>
    <col min="7" max="7" width="13.140625" style="87" bestFit="1" customWidth="1"/>
    <col min="8" max="8" width="20.140625" style="87" bestFit="1" customWidth="1"/>
    <col min="9" max="9" width="13.28515625" style="87" customWidth="1"/>
    <col min="10" max="10" width="13.7109375" style="87" bestFit="1" customWidth="1"/>
    <col min="11" max="11" width="12.140625" style="87" customWidth="1"/>
    <col min="12" max="12" width="15.28515625" style="87" customWidth="1"/>
    <col min="13" max="13" width="4.7109375" style="87" customWidth="1"/>
    <col min="14" max="14" width="6.5703125" style="86" customWidth="1"/>
    <col min="15" max="15" width="6.85546875" style="87" hidden="1" customWidth="1"/>
    <col min="16" max="16" width="6.42578125" style="87" hidden="1" customWidth="1"/>
    <col min="17" max="18" width="6.7109375" style="87" hidden="1" customWidth="1"/>
    <col min="19" max="19" width="6.42578125" style="87" hidden="1" customWidth="1"/>
    <col min="20" max="20" width="7.140625" style="87" hidden="1" customWidth="1"/>
    <col min="21" max="21" width="6.42578125" style="87" hidden="1" customWidth="1"/>
    <col min="22" max="22" width="5.85546875" style="87" hidden="1" customWidth="1"/>
    <col min="23" max="24" width="6.85546875" style="87" hidden="1" customWidth="1"/>
    <col min="25" max="26" width="6.5703125" style="87" hidden="1" customWidth="1"/>
    <col min="27" max="27" width="6.85546875" style="87" hidden="1" customWidth="1"/>
    <col min="28" max="28" width="6.42578125" style="87" hidden="1" customWidth="1"/>
    <col min="29" max="30" width="6.7109375" style="87" hidden="1" customWidth="1"/>
    <col min="31" max="31" width="6.42578125" style="87" hidden="1" customWidth="1"/>
    <col min="32" max="32" width="7.140625" style="87" hidden="1" customWidth="1"/>
    <col min="33" max="33" width="6.42578125" style="87" hidden="1" customWidth="1"/>
    <col min="34" max="34" width="5.85546875" style="87" hidden="1" customWidth="1"/>
    <col min="35" max="36" width="6.85546875" style="87" hidden="1" customWidth="1"/>
    <col min="37" max="38" width="6.5703125" style="87" hidden="1" customWidth="1"/>
    <col min="39" max="39" width="6.85546875" style="87" hidden="1" customWidth="1"/>
    <col min="40" max="40" width="6.42578125" style="87" hidden="1" customWidth="1"/>
    <col min="41" max="42" width="6.7109375" style="87" hidden="1" customWidth="1"/>
    <col min="43" max="43" width="6.42578125" style="87" hidden="1" customWidth="1"/>
    <col min="44" max="44" width="7.140625" style="87" hidden="1" customWidth="1"/>
    <col min="45" max="45" width="6.42578125" style="87" hidden="1" customWidth="1"/>
    <col min="46" max="46" width="5.85546875" style="87" hidden="1" customWidth="1"/>
    <col min="47" max="48" width="6.85546875" style="87" hidden="1" customWidth="1"/>
    <col min="49" max="50" width="6.5703125" style="87" hidden="1" customWidth="1"/>
    <col min="51" max="51" width="6.85546875" style="87" hidden="1" customWidth="1"/>
    <col min="52" max="52" width="6.42578125" style="87" hidden="1" customWidth="1"/>
    <col min="53" max="54" width="6.7109375" style="87" hidden="1" customWidth="1"/>
    <col min="55" max="55" width="6.42578125" style="87" hidden="1" customWidth="1"/>
    <col min="56" max="56" width="7.140625" style="87" hidden="1" customWidth="1"/>
    <col min="57" max="57" width="6.42578125" style="87" hidden="1" customWidth="1"/>
    <col min="58" max="58" width="5.85546875" style="87" hidden="1" customWidth="1"/>
    <col min="59" max="60" width="6.85546875" style="87" hidden="1" customWidth="1"/>
    <col min="61" max="62" width="6.5703125" style="87" hidden="1" customWidth="1"/>
    <col min="63" max="63" width="6.85546875" style="87" hidden="1" customWidth="1"/>
    <col min="64" max="64" width="6.42578125" style="87" hidden="1" customWidth="1"/>
    <col min="65" max="66" width="6.7109375" style="87" hidden="1" customWidth="1"/>
    <col min="67" max="67" width="6.42578125" style="87" hidden="1" customWidth="1"/>
    <col min="68" max="68" width="7.140625" style="87" hidden="1" customWidth="1"/>
    <col min="69" max="69" width="6.42578125" style="87" hidden="1" customWidth="1"/>
    <col min="70" max="70" width="5.85546875" style="87" hidden="1" customWidth="1"/>
    <col min="71" max="72" width="6.85546875" style="87" hidden="1" customWidth="1"/>
    <col min="73" max="74" width="6.5703125" style="87" hidden="1" customWidth="1"/>
    <col min="75" max="75" width="6.85546875" style="87" hidden="1" customWidth="1"/>
    <col min="76" max="76" width="6.42578125" style="87" hidden="1" customWidth="1"/>
    <col min="77" max="78" width="6.7109375" style="87" hidden="1" customWidth="1"/>
    <col min="79" max="79" width="6.42578125" style="87" hidden="1" customWidth="1"/>
    <col min="80" max="80" width="7.140625" style="87" hidden="1" customWidth="1"/>
    <col min="81" max="81" width="6.42578125" style="87" hidden="1" customWidth="1"/>
    <col min="82" max="82" width="5.85546875" style="87" hidden="1" customWidth="1"/>
    <col min="83" max="84" width="6.85546875" style="87" hidden="1" customWidth="1"/>
    <col min="85" max="86" width="6.5703125" style="87" hidden="1" customWidth="1"/>
    <col min="87" max="87" width="6.85546875" style="87" hidden="1" customWidth="1"/>
    <col min="88" max="88" width="6.42578125" style="87" hidden="1" customWidth="1"/>
    <col min="89" max="90" width="6.7109375" style="87" hidden="1" customWidth="1"/>
    <col min="91" max="91" width="6.42578125" style="87" hidden="1" customWidth="1"/>
    <col min="92" max="92" width="7.140625" style="87" hidden="1" customWidth="1"/>
    <col min="93" max="93" width="6.42578125" style="87" hidden="1" customWidth="1"/>
    <col min="94" max="94" width="5.85546875" style="87" hidden="1" customWidth="1"/>
    <col min="95" max="96" width="6.85546875" style="87" hidden="1" customWidth="1"/>
    <col min="97" max="98" width="6.5703125" style="87" hidden="1" customWidth="1"/>
    <col min="99" max="99" width="6.85546875" style="87" hidden="1" customWidth="1"/>
    <col min="100" max="100" width="6.42578125" style="87" hidden="1" customWidth="1"/>
    <col min="101" max="102" width="6.7109375" style="87" hidden="1" customWidth="1"/>
    <col min="103" max="103" width="6.42578125" style="87" hidden="1" customWidth="1"/>
    <col min="104" max="104" width="7.140625" style="87" hidden="1" customWidth="1"/>
    <col min="105" max="16384" width="15.7109375" style="87" hidden="1"/>
  </cols>
  <sheetData>
    <row r="1" spans="2:13" ht="13.5" thickBot="1" x14ac:dyDescent="0.25"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2:13" ht="13.5" thickTop="1" x14ac:dyDescent="0.2">
      <c r="B2" s="88"/>
      <c r="C2" s="89"/>
      <c r="D2" s="89"/>
      <c r="E2" s="89"/>
      <c r="F2" s="89"/>
      <c r="G2" s="89"/>
      <c r="H2" s="89"/>
      <c r="I2" s="89"/>
      <c r="J2" s="89"/>
      <c r="K2" s="89"/>
      <c r="L2" s="89"/>
      <c r="M2" s="90"/>
    </row>
    <row r="3" spans="2:13" x14ac:dyDescent="0.2">
      <c r="B3" s="91"/>
      <c r="C3" s="133" t="s">
        <v>20</v>
      </c>
      <c r="D3" s="133"/>
      <c r="E3" s="133"/>
      <c r="F3" s="133"/>
      <c r="G3" s="133"/>
      <c r="H3" s="133"/>
      <c r="I3" s="133"/>
      <c r="J3" s="133"/>
      <c r="K3" s="133"/>
      <c r="L3" s="133"/>
      <c r="M3" s="92"/>
    </row>
    <row r="4" spans="2:13" ht="13.5" thickBot="1" x14ac:dyDescent="0.25">
      <c r="B4" s="91"/>
      <c r="C4" s="8"/>
      <c r="D4" s="93"/>
      <c r="E4" s="93"/>
      <c r="F4" s="93"/>
      <c r="G4" s="8"/>
      <c r="H4" s="8"/>
      <c r="I4" s="8"/>
      <c r="J4" s="8"/>
      <c r="K4" s="8"/>
      <c r="L4" s="8"/>
      <c r="M4" s="92"/>
    </row>
    <row r="5" spans="2:13" ht="13.5" thickBot="1" x14ac:dyDescent="0.25">
      <c r="B5" s="91"/>
      <c r="C5" s="8"/>
      <c r="D5" s="139" t="s">
        <v>21</v>
      </c>
      <c r="E5" s="140"/>
      <c r="F5" s="141"/>
      <c r="G5" s="94"/>
      <c r="H5" s="8"/>
      <c r="I5" s="8"/>
      <c r="J5" s="8"/>
      <c r="K5" s="8"/>
      <c r="L5" s="8"/>
      <c r="M5" s="92"/>
    </row>
    <row r="6" spans="2:13" ht="77.25" thickBot="1" x14ac:dyDescent="0.25">
      <c r="B6" s="91"/>
      <c r="C6" s="9" t="s">
        <v>2</v>
      </c>
      <c r="D6" s="9" t="s">
        <v>22</v>
      </c>
      <c r="E6" s="95" t="s">
        <v>23</v>
      </c>
      <c r="F6" s="10" t="s">
        <v>24</v>
      </c>
      <c r="G6" s="9" t="s">
        <v>25</v>
      </c>
      <c r="H6" s="9" t="s">
        <v>26</v>
      </c>
      <c r="I6" s="70" t="s">
        <v>27</v>
      </c>
      <c r="J6" s="52" t="s">
        <v>28</v>
      </c>
      <c r="K6" s="9" t="s">
        <v>29</v>
      </c>
      <c r="L6" s="70" t="s">
        <v>30</v>
      </c>
      <c r="M6" s="92"/>
    </row>
    <row r="7" spans="2:13" x14ac:dyDescent="0.2">
      <c r="B7" s="91"/>
      <c r="C7" s="30" t="s">
        <v>4</v>
      </c>
      <c r="D7" s="96">
        <v>-2</v>
      </c>
      <c r="E7" s="97">
        <v>1</v>
      </c>
      <c r="F7" s="98">
        <v>4</v>
      </c>
      <c r="G7" s="94" t="s">
        <v>6</v>
      </c>
      <c r="H7" s="96">
        <v>0</v>
      </c>
      <c r="I7" s="96">
        <v>0</v>
      </c>
      <c r="J7" s="58">
        <f>'Direct Access MWh Positions'!M7</f>
        <v>-1612649.0319407228</v>
      </c>
      <c r="K7" s="99" t="s">
        <v>31</v>
      </c>
      <c r="L7" s="100">
        <f>-SUM(H7:I7)*J7</f>
        <v>0</v>
      </c>
      <c r="M7" s="92"/>
    </row>
    <row r="8" spans="2:13" x14ac:dyDescent="0.2">
      <c r="B8" s="91"/>
      <c r="C8" s="22" t="s">
        <v>5</v>
      </c>
      <c r="D8" s="101">
        <v>0</v>
      </c>
      <c r="E8" s="80">
        <v>1</v>
      </c>
      <c r="F8" s="102">
        <v>1.25</v>
      </c>
      <c r="G8" s="103" t="s">
        <v>32</v>
      </c>
      <c r="H8" s="101">
        <v>0</v>
      </c>
      <c r="I8" s="101">
        <v>-3.156926798030927</v>
      </c>
      <c r="J8" s="62">
        <f>'Direct Access MWh Positions'!M8</f>
        <v>-277718.14672783628</v>
      </c>
      <c r="K8" s="104" t="s">
        <v>33</v>
      </c>
      <c r="L8" s="105">
        <f>-SUM(H8:I8)*J8</f>
        <v>-876735.85970459133</v>
      </c>
      <c r="M8" s="92"/>
    </row>
    <row r="9" spans="2:13" x14ac:dyDescent="0.2">
      <c r="B9" s="91"/>
      <c r="C9" s="22" t="s">
        <v>6</v>
      </c>
      <c r="D9" s="101">
        <v>-1</v>
      </c>
      <c r="E9" s="80">
        <v>1</v>
      </c>
      <c r="F9" s="102">
        <v>1.25</v>
      </c>
      <c r="G9" s="103" t="s">
        <v>6</v>
      </c>
      <c r="H9" s="101">
        <v>0</v>
      </c>
      <c r="I9" s="101">
        <v>0</v>
      </c>
      <c r="J9" s="62">
        <f>'Direct Access MWh Positions'!M9</f>
        <v>-238189.57590275723</v>
      </c>
      <c r="K9" s="104" t="s">
        <v>34</v>
      </c>
      <c r="L9" s="105">
        <f t="shared" ref="L9:L18" si="0">-SUM(H9:I9)*J9</f>
        <v>0</v>
      </c>
      <c r="M9" s="92"/>
    </row>
    <row r="10" spans="2:13" ht="25.5" x14ac:dyDescent="0.2">
      <c r="B10" s="91"/>
      <c r="C10" s="30" t="s">
        <v>7</v>
      </c>
      <c r="D10" s="96">
        <v>-1</v>
      </c>
      <c r="E10" s="97" t="s">
        <v>17</v>
      </c>
      <c r="F10" s="98" t="s">
        <v>17</v>
      </c>
      <c r="G10" s="94" t="s">
        <v>17</v>
      </c>
      <c r="H10" s="96" t="s">
        <v>17</v>
      </c>
      <c r="I10" s="96" t="s">
        <v>17</v>
      </c>
      <c r="J10" s="62">
        <f>'Direct Access MWh Positions'!M10</f>
        <v>-183062.18531900828</v>
      </c>
      <c r="K10" s="104" t="s">
        <v>34</v>
      </c>
      <c r="L10" s="105">
        <f t="shared" si="0"/>
        <v>0</v>
      </c>
      <c r="M10" s="92"/>
    </row>
    <row r="11" spans="2:13" x14ac:dyDescent="0.2">
      <c r="B11" s="91"/>
      <c r="C11" s="22" t="s">
        <v>8</v>
      </c>
      <c r="D11" s="101">
        <v>-1</v>
      </c>
      <c r="E11" s="80" t="s">
        <v>17</v>
      </c>
      <c r="F11" s="102" t="s">
        <v>17</v>
      </c>
      <c r="G11" s="103" t="s">
        <v>17</v>
      </c>
      <c r="H11" s="101" t="s">
        <v>17</v>
      </c>
      <c r="I11" s="101" t="s">
        <v>17</v>
      </c>
      <c r="J11" s="62">
        <f>'Direct Access MWh Positions'!M11</f>
        <v>-193941.01860230649</v>
      </c>
      <c r="K11" s="104" t="s">
        <v>34</v>
      </c>
      <c r="L11" s="105">
        <f t="shared" si="0"/>
        <v>0</v>
      </c>
      <c r="M11" s="92"/>
    </row>
    <row r="12" spans="2:13" ht="25.5" x14ac:dyDescent="0.2">
      <c r="B12" s="91"/>
      <c r="C12" s="30" t="s">
        <v>9</v>
      </c>
      <c r="D12" s="96">
        <v>-2</v>
      </c>
      <c r="E12" s="97">
        <v>0</v>
      </c>
      <c r="F12" s="98">
        <v>1</v>
      </c>
      <c r="G12" s="94" t="s">
        <v>32</v>
      </c>
      <c r="H12" s="101">
        <v>1</v>
      </c>
      <c r="I12" s="101">
        <v>-3.1929553247228561</v>
      </c>
      <c r="J12" s="62">
        <f>'Direct Access MWh Positions'!M12</f>
        <v>-96292.398662938183</v>
      </c>
      <c r="K12" s="8" t="s">
        <v>31</v>
      </c>
      <c r="L12" s="105">
        <f t="shared" si="0"/>
        <v>-211164.92837822632</v>
      </c>
      <c r="M12" s="92"/>
    </row>
    <row r="13" spans="2:13" ht="25.5" x14ac:dyDescent="0.2">
      <c r="B13" s="91"/>
      <c r="C13" s="22" t="s">
        <v>10</v>
      </c>
      <c r="D13" s="101">
        <v>-2</v>
      </c>
      <c r="E13" s="80">
        <v>1</v>
      </c>
      <c r="F13" s="102">
        <v>4</v>
      </c>
      <c r="G13" s="103" t="s">
        <v>6</v>
      </c>
      <c r="H13" s="101">
        <v>0</v>
      </c>
      <c r="I13" s="101">
        <v>0</v>
      </c>
      <c r="J13" s="62">
        <f>'Direct Access MWh Positions'!M13</f>
        <v>0</v>
      </c>
      <c r="K13" s="106" t="s">
        <v>17</v>
      </c>
      <c r="L13" s="105">
        <f t="shared" si="0"/>
        <v>0</v>
      </c>
      <c r="M13" s="92"/>
    </row>
    <row r="14" spans="2:13" x14ac:dyDescent="0.2">
      <c r="B14" s="91"/>
      <c r="C14" s="30" t="s">
        <v>11</v>
      </c>
      <c r="D14" s="96">
        <v>-2</v>
      </c>
      <c r="E14" s="97">
        <v>1</v>
      </c>
      <c r="F14" s="98">
        <v>4</v>
      </c>
      <c r="G14" s="94" t="s">
        <v>6</v>
      </c>
      <c r="H14" s="96">
        <v>0</v>
      </c>
      <c r="I14" s="96">
        <v>0</v>
      </c>
      <c r="J14" s="62">
        <f>'Direct Access MWh Positions'!M14</f>
        <v>-86368.16221716674</v>
      </c>
      <c r="K14" s="8" t="s">
        <v>35</v>
      </c>
      <c r="L14" s="105">
        <f t="shared" si="0"/>
        <v>0</v>
      </c>
      <c r="M14" s="92"/>
    </row>
    <row r="15" spans="2:13" x14ac:dyDescent="0.2">
      <c r="B15" s="91"/>
      <c r="C15" s="22" t="s">
        <v>12</v>
      </c>
      <c r="D15" s="101">
        <v>-1</v>
      </c>
      <c r="E15" s="80">
        <v>0</v>
      </c>
      <c r="F15" s="102">
        <v>1</v>
      </c>
      <c r="G15" s="103" t="s">
        <v>36</v>
      </c>
      <c r="H15" s="101">
        <v>1</v>
      </c>
      <c r="I15" s="101">
        <v>-0.98325147005452607</v>
      </c>
      <c r="J15" s="62">
        <f>'Direct Access MWh Positions'!M15</f>
        <v>-89813.629188859297</v>
      </c>
      <c r="K15" s="106" t="s">
        <v>37</v>
      </c>
      <c r="L15" s="105">
        <f t="shared" si="0"/>
        <v>1504.2462579813016</v>
      </c>
      <c r="M15" s="92"/>
    </row>
    <row r="16" spans="2:13" x14ac:dyDescent="0.2">
      <c r="B16" s="91"/>
      <c r="C16" s="30" t="s">
        <v>13</v>
      </c>
      <c r="D16" s="96">
        <v>-2</v>
      </c>
      <c r="E16" s="97">
        <v>1</v>
      </c>
      <c r="F16" s="98">
        <v>4</v>
      </c>
      <c r="G16" s="94" t="s">
        <v>6</v>
      </c>
      <c r="H16" s="96">
        <v>0</v>
      </c>
      <c r="I16" s="96">
        <v>0</v>
      </c>
      <c r="J16" s="62">
        <f>'Direct Access MWh Positions'!M16</f>
        <v>-101774.13068379037</v>
      </c>
      <c r="K16" s="8" t="s">
        <v>38</v>
      </c>
      <c r="L16" s="105">
        <f t="shared" si="0"/>
        <v>0</v>
      </c>
      <c r="M16" s="92"/>
    </row>
    <row r="17" spans="2:104" x14ac:dyDescent="0.2">
      <c r="B17" s="91"/>
      <c r="C17" s="22" t="s">
        <v>14</v>
      </c>
      <c r="D17" s="101">
        <v>-2</v>
      </c>
      <c r="E17" s="80">
        <v>1</v>
      </c>
      <c r="F17" s="102">
        <v>4</v>
      </c>
      <c r="G17" s="103" t="s">
        <v>6</v>
      </c>
      <c r="H17" s="101">
        <v>0</v>
      </c>
      <c r="I17" s="101">
        <v>0</v>
      </c>
      <c r="J17" s="62">
        <f>'Direct Access MWh Positions'!M17</f>
        <v>-21473.163520089405</v>
      </c>
      <c r="K17" s="106" t="s">
        <v>39</v>
      </c>
      <c r="L17" s="105">
        <f t="shared" si="0"/>
        <v>0</v>
      </c>
      <c r="M17" s="92"/>
    </row>
    <row r="18" spans="2:104" ht="13.5" thickBot="1" x14ac:dyDescent="0.25">
      <c r="B18" s="91"/>
      <c r="C18" s="33" t="s">
        <v>15</v>
      </c>
      <c r="D18" s="107">
        <v>-2</v>
      </c>
      <c r="E18" s="83">
        <v>0</v>
      </c>
      <c r="F18" s="108">
        <v>2</v>
      </c>
      <c r="G18" s="109" t="s">
        <v>32</v>
      </c>
      <c r="H18" s="107">
        <v>1</v>
      </c>
      <c r="I18" s="101">
        <v>-3.1538221351700706</v>
      </c>
      <c r="J18" s="37">
        <f>'Direct Access MWh Positions'!M18</f>
        <v>-38065.004317025421</v>
      </c>
      <c r="K18" s="110" t="s">
        <v>40</v>
      </c>
      <c r="L18" s="111">
        <f t="shared" si="0"/>
        <v>-81985.248873353645</v>
      </c>
      <c r="M18" s="92"/>
    </row>
    <row r="19" spans="2:104" ht="13.5" thickBot="1" x14ac:dyDescent="0.25">
      <c r="B19" s="91"/>
      <c r="C19" s="134" t="s">
        <v>41</v>
      </c>
      <c r="D19" s="142"/>
      <c r="E19" s="142"/>
      <c r="F19" s="142"/>
      <c r="G19" s="142"/>
      <c r="H19" s="142"/>
      <c r="I19" s="142"/>
      <c r="J19" s="143"/>
      <c r="K19" s="144"/>
      <c r="L19" s="112">
        <f>SUM(L7:L18)</f>
        <v>-1168381.79069819</v>
      </c>
      <c r="M19" s="92"/>
    </row>
    <row r="20" spans="2:104" x14ac:dyDescent="0.2">
      <c r="B20" s="91"/>
      <c r="C20" s="8"/>
      <c r="D20" s="8"/>
      <c r="E20" s="8"/>
      <c r="F20" s="8"/>
      <c r="G20" s="8"/>
      <c r="H20" s="8"/>
      <c r="I20" s="8"/>
      <c r="J20" s="8"/>
      <c r="K20" s="8"/>
      <c r="L20" s="8"/>
      <c r="M20" s="92"/>
    </row>
    <row r="21" spans="2:104" x14ac:dyDescent="0.2">
      <c r="B21" s="91"/>
      <c r="C21" s="8"/>
      <c r="D21" s="8"/>
      <c r="E21" s="8"/>
      <c r="F21" s="8"/>
      <c r="G21" s="8"/>
      <c r="H21" s="8"/>
      <c r="I21" s="8"/>
      <c r="J21" s="8"/>
      <c r="K21" s="8"/>
      <c r="L21" s="8"/>
      <c r="M21" s="92"/>
    </row>
    <row r="22" spans="2:104" x14ac:dyDescent="0.2">
      <c r="B22" s="91"/>
      <c r="C22" s="133" t="s">
        <v>42</v>
      </c>
      <c r="D22" s="133"/>
      <c r="E22" s="133"/>
      <c r="F22" s="133"/>
      <c r="G22" s="133"/>
      <c r="H22" s="133"/>
      <c r="I22" s="133"/>
      <c r="J22" s="133"/>
      <c r="K22" s="133"/>
      <c r="L22" s="133"/>
      <c r="M22" s="92"/>
    </row>
    <row r="23" spans="2:104" ht="13.5" thickBot="1" x14ac:dyDescent="0.25">
      <c r="B23" s="91"/>
      <c r="C23" s="8"/>
      <c r="D23" s="8"/>
      <c r="E23" s="8"/>
      <c r="F23" s="8"/>
      <c r="G23" s="8"/>
      <c r="H23" s="8"/>
      <c r="I23" s="8"/>
      <c r="J23" s="8"/>
      <c r="K23" s="8"/>
      <c r="L23" s="8"/>
      <c r="M23" s="92"/>
    </row>
    <row r="24" spans="2:104" ht="13.5" thickBot="1" x14ac:dyDescent="0.25">
      <c r="B24" s="91"/>
      <c r="C24" s="8"/>
      <c r="D24" s="134" t="s">
        <v>1</v>
      </c>
      <c r="E24" s="137"/>
      <c r="F24" s="137"/>
      <c r="G24" s="137"/>
      <c r="H24" s="137"/>
      <c r="I24" s="137"/>
      <c r="J24" s="137"/>
      <c r="K24" s="137"/>
      <c r="L24" s="138"/>
      <c r="M24" s="92"/>
    </row>
    <row r="25" spans="2:104" ht="13.5" thickBot="1" x14ac:dyDescent="0.25">
      <c r="B25" s="91"/>
      <c r="C25" s="9" t="s">
        <v>2</v>
      </c>
      <c r="D25" s="113">
        <v>2003</v>
      </c>
      <c r="E25" s="114">
        <v>2004</v>
      </c>
      <c r="F25" s="114">
        <v>2005</v>
      </c>
      <c r="G25" s="114">
        <v>2006</v>
      </c>
      <c r="H25" s="114">
        <v>2007</v>
      </c>
      <c r="I25" s="114">
        <v>2008</v>
      </c>
      <c r="J25" s="114">
        <v>2009</v>
      </c>
      <c r="K25" s="114">
        <v>2010</v>
      </c>
      <c r="L25" s="115">
        <v>2011</v>
      </c>
      <c r="M25" s="116"/>
      <c r="N25" s="117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  <c r="CQ25" s="118"/>
      <c r="CR25" s="118"/>
      <c r="CS25" s="118"/>
      <c r="CT25" s="118"/>
      <c r="CU25" s="118"/>
      <c r="CV25" s="118"/>
      <c r="CW25" s="118"/>
      <c r="CX25" s="118"/>
      <c r="CY25" s="118"/>
      <c r="CZ25" s="118"/>
    </row>
    <row r="26" spans="2:104" x14ac:dyDescent="0.2">
      <c r="B26" s="91"/>
      <c r="C26" s="17" t="s">
        <v>4</v>
      </c>
      <c r="D26" s="76">
        <f>-($H7+$I7)*'Direct Access MWh Positions'!D7</f>
        <v>0</v>
      </c>
      <c r="E26" s="77">
        <f>-($H7+$I7)*'Direct Access MWh Positions'!E7</f>
        <v>0</v>
      </c>
      <c r="F26" s="77">
        <f>-($H7+$I7)*'Direct Access MWh Positions'!F7</f>
        <v>0</v>
      </c>
      <c r="G26" s="77">
        <f>-($H7+$I7)*'Direct Access MWh Positions'!G7</f>
        <v>0</v>
      </c>
      <c r="H26" s="77">
        <f>-($H7+$I7)*'Direct Access MWh Positions'!H7</f>
        <v>0</v>
      </c>
      <c r="I26" s="77">
        <f>-($H7+$I7)*'Direct Access MWh Positions'!I7</f>
        <v>0</v>
      </c>
      <c r="J26" s="77">
        <f>-($H7+$I7)*'Direct Access MWh Positions'!J7</f>
        <v>0</v>
      </c>
      <c r="K26" s="77">
        <f>-($H7+$I7)*'Direct Access MWh Positions'!K7</f>
        <v>0</v>
      </c>
      <c r="L26" s="78">
        <f>-($H7+$I7)*'Direct Access MWh Positions'!L7</f>
        <v>0</v>
      </c>
      <c r="M26" s="92"/>
    </row>
    <row r="27" spans="2:104" x14ac:dyDescent="0.2">
      <c r="B27" s="91"/>
      <c r="C27" s="22" t="s">
        <v>5</v>
      </c>
      <c r="D27" s="79">
        <f>-($H8+$I8)*'Direct Access MWh Positions'!D8</f>
        <v>-7396.5468743481661</v>
      </c>
      <c r="E27" s="80">
        <f>-($H8+$I8)*'Direct Access MWh Positions'!E8</f>
        <v>-7426.8497238816853</v>
      </c>
      <c r="F27" s="80">
        <f>-($H8+$I8)*'Direct Access MWh Positions'!F8</f>
        <v>-7401.98698828123</v>
      </c>
      <c r="G27" s="80">
        <f>-($H8+$I8)*'Direct Access MWh Positions'!G8</f>
        <v>-207005.64615603691</v>
      </c>
      <c r="H27" s="80">
        <f>-($H8+$I8)*'Direct Access MWh Positions'!H8</f>
        <v>-207130.63039568387</v>
      </c>
      <c r="I27" s="80">
        <f>-($H8+$I8)*'Direct Access MWh Positions'!I8</f>
        <v>-207705.26151138035</v>
      </c>
      <c r="J27" s="80">
        <f>-($H8+$I8)*'Direct Access MWh Positions'!J8</f>
        <v>-204675.97726064813</v>
      </c>
      <c r="K27" s="80">
        <f>-($H8+$I8)*'Direct Access MWh Positions'!K8</f>
        <v>-27992.960794330975</v>
      </c>
      <c r="L27" s="81">
        <f>-($H8+$I8)*'Direct Access MWh Positions'!L8</f>
        <v>0</v>
      </c>
      <c r="M27" s="92"/>
    </row>
    <row r="28" spans="2:104" x14ac:dyDescent="0.2">
      <c r="B28" s="91"/>
      <c r="C28" s="22" t="s">
        <v>6</v>
      </c>
      <c r="D28" s="79">
        <f>-($H9+$I9)*'Direct Access MWh Positions'!D9</f>
        <v>0</v>
      </c>
      <c r="E28" s="80">
        <f>-($H9+$I9)*'Direct Access MWh Positions'!E9</f>
        <v>0</v>
      </c>
      <c r="F28" s="80">
        <f>-($H9+$I9)*'Direct Access MWh Positions'!F9</f>
        <v>0</v>
      </c>
      <c r="G28" s="80">
        <f>-($H9+$I9)*'Direct Access MWh Positions'!G9</f>
        <v>0</v>
      </c>
      <c r="H28" s="80">
        <f>-($H9+$I9)*'Direct Access MWh Positions'!H9</f>
        <v>0</v>
      </c>
      <c r="I28" s="80">
        <f>-($H9+$I9)*'Direct Access MWh Positions'!I9</f>
        <v>0</v>
      </c>
      <c r="J28" s="80">
        <f>-($H9+$I9)*'Direct Access MWh Positions'!J9</f>
        <v>0</v>
      </c>
      <c r="K28" s="80">
        <f>-($H9+$I9)*'Direct Access MWh Positions'!K9</f>
        <v>0</v>
      </c>
      <c r="L28" s="81">
        <f>-($H9+$I9)*'Direct Access MWh Positions'!L9</f>
        <v>0</v>
      </c>
      <c r="M28" s="92"/>
    </row>
    <row r="29" spans="2:104" ht="25.5" x14ac:dyDescent="0.2">
      <c r="B29" s="91"/>
      <c r="C29" s="30" t="s">
        <v>7</v>
      </c>
      <c r="D29" s="79" t="s">
        <v>17</v>
      </c>
      <c r="E29" s="80" t="s">
        <v>17</v>
      </c>
      <c r="F29" s="80" t="s">
        <v>17</v>
      </c>
      <c r="G29" s="80" t="s">
        <v>17</v>
      </c>
      <c r="H29" s="80" t="s">
        <v>17</v>
      </c>
      <c r="I29" s="80" t="s">
        <v>17</v>
      </c>
      <c r="J29" s="80" t="s">
        <v>17</v>
      </c>
      <c r="K29" s="80" t="s">
        <v>17</v>
      </c>
      <c r="L29" s="81" t="s">
        <v>17</v>
      </c>
      <c r="M29" s="92"/>
    </row>
    <row r="30" spans="2:104" x14ac:dyDescent="0.2">
      <c r="B30" s="91"/>
      <c r="C30" s="22" t="s">
        <v>8</v>
      </c>
      <c r="D30" s="79" t="s">
        <v>17</v>
      </c>
      <c r="E30" s="80" t="s">
        <v>17</v>
      </c>
      <c r="F30" s="80" t="s">
        <v>17</v>
      </c>
      <c r="G30" s="80" t="s">
        <v>17</v>
      </c>
      <c r="H30" s="80" t="s">
        <v>17</v>
      </c>
      <c r="I30" s="80" t="s">
        <v>17</v>
      </c>
      <c r="J30" s="80" t="s">
        <v>17</v>
      </c>
      <c r="K30" s="80" t="s">
        <v>17</v>
      </c>
      <c r="L30" s="81" t="s">
        <v>17</v>
      </c>
      <c r="M30" s="92"/>
    </row>
    <row r="31" spans="2:104" ht="25.5" x14ac:dyDescent="0.2">
      <c r="B31" s="91"/>
      <c r="C31" s="30" t="s">
        <v>9</v>
      </c>
      <c r="D31" s="79">
        <f>-($H12+$I12)*'Direct Access MWh Positions'!D12</f>
        <v>-10946.48311566291</v>
      </c>
      <c r="E31" s="80">
        <f>-($H12+$I12)*'Direct Access MWh Positions'!E12</f>
        <v>-10976.726729327082</v>
      </c>
      <c r="F31" s="80">
        <f>-($H12+$I12)*'Direct Access MWh Positions'!F12</f>
        <v>-10934.593816376404</v>
      </c>
      <c r="G31" s="80">
        <f>-($H12+$I12)*'Direct Access MWh Positions'!G12</f>
        <v>-10930.751593521401</v>
      </c>
      <c r="H31" s="80">
        <f>-($H12+$I12)*'Direct Access MWh Positions'!H12</f>
        <v>-25618.48092183458</v>
      </c>
      <c r="I31" s="80">
        <f>-($H12+$I12)*'Direct Access MWh Positions'!I12</f>
        <v>-39001.501957177563</v>
      </c>
      <c r="J31" s="80">
        <f>-($H12+$I12)*'Direct Access MWh Positions'!J12</f>
        <v>-64091.274821939085</v>
      </c>
      <c r="K31" s="80">
        <f>-($H12+$I12)*'Direct Access MWh Positions'!K12</f>
        <v>-27955.009398213275</v>
      </c>
      <c r="L31" s="81">
        <f>-($H12+$I12)*'Direct Access MWh Positions'!L12</f>
        <v>-10710.106024174056</v>
      </c>
      <c r="M31" s="92"/>
    </row>
    <row r="32" spans="2:104" ht="25.5" x14ac:dyDescent="0.2">
      <c r="B32" s="91"/>
      <c r="C32" s="22" t="s">
        <v>10</v>
      </c>
      <c r="D32" s="79">
        <f>-($H13+$I13)*'Direct Access MWh Positions'!D13</f>
        <v>0</v>
      </c>
      <c r="E32" s="80">
        <f>-($H13+$I13)*'Direct Access MWh Positions'!E13</f>
        <v>0</v>
      </c>
      <c r="F32" s="80">
        <f>-($H13+$I13)*'Direct Access MWh Positions'!F13</f>
        <v>0</v>
      </c>
      <c r="G32" s="80">
        <f>-($H13+$I13)*'Direct Access MWh Positions'!G13</f>
        <v>0</v>
      </c>
      <c r="H32" s="80">
        <f>-($H13+$I13)*'Direct Access MWh Positions'!H13</f>
        <v>0</v>
      </c>
      <c r="I32" s="80">
        <f>-($H13+$I13)*'Direct Access MWh Positions'!I13</f>
        <v>0</v>
      </c>
      <c r="J32" s="80">
        <f>-($H13+$I13)*'Direct Access MWh Positions'!J13</f>
        <v>0</v>
      </c>
      <c r="K32" s="80">
        <f>-($H13+$I13)*'Direct Access MWh Positions'!K13</f>
        <v>0</v>
      </c>
      <c r="L32" s="81">
        <f>-($H13+$I13)*'Direct Access MWh Positions'!L13</f>
        <v>0</v>
      </c>
      <c r="M32" s="92"/>
    </row>
    <row r="33" spans="2:13" x14ac:dyDescent="0.2">
      <c r="B33" s="91"/>
      <c r="C33" s="30" t="s">
        <v>11</v>
      </c>
      <c r="D33" s="79">
        <f>-($H14+$I14)*'Direct Access MWh Positions'!D14</f>
        <v>0</v>
      </c>
      <c r="E33" s="80">
        <f>-($H14+$I14)*'Direct Access MWh Positions'!E14</f>
        <v>0</v>
      </c>
      <c r="F33" s="80">
        <f>-($H14+$I14)*'Direct Access MWh Positions'!F14</f>
        <v>0</v>
      </c>
      <c r="G33" s="80">
        <f>-($H14+$I14)*'Direct Access MWh Positions'!G14</f>
        <v>0</v>
      </c>
      <c r="H33" s="80">
        <f>-($H14+$I14)*'Direct Access MWh Positions'!H14</f>
        <v>0</v>
      </c>
      <c r="I33" s="80">
        <f>-($H14+$I14)*'Direct Access MWh Positions'!I14</f>
        <v>0</v>
      </c>
      <c r="J33" s="80">
        <f>-($H14+$I14)*'Direct Access MWh Positions'!J14</f>
        <v>0</v>
      </c>
      <c r="K33" s="80">
        <f>-($H14+$I14)*'Direct Access MWh Positions'!K14</f>
        <v>0</v>
      </c>
      <c r="L33" s="81">
        <f>-($H14+$I14)*'Direct Access MWh Positions'!L14</f>
        <v>0</v>
      </c>
      <c r="M33" s="92"/>
    </row>
    <row r="34" spans="2:13" x14ac:dyDescent="0.2">
      <c r="B34" s="91"/>
      <c r="C34" s="22" t="s">
        <v>12</v>
      </c>
      <c r="D34" s="79">
        <f>-($H15+$I15)*'Direct Access MWh Positions'!D15</f>
        <v>0</v>
      </c>
      <c r="E34" s="80">
        <f>-($H15+$I15)*'Direct Access MWh Positions'!E15</f>
        <v>0</v>
      </c>
      <c r="F34" s="80">
        <f>-($H15+$I15)*'Direct Access MWh Positions'!F15</f>
        <v>0</v>
      </c>
      <c r="G34" s="80">
        <f>-($H15+$I15)*'Direct Access MWh Positions'!G15</f>
        <v>331.58988393651305</v>
      </c>
      <c r="H34" s="80">
        <f>-($H15+$I15)*'Direct Access MWh Positions'!H15</f>
        <v>333.01220276598167</v>
      </c>
      <c r="I34" s="80">
        <f>-($H15+$I15)*'Direct Access MWh Positions'!I15</f>
        <v>334.35101297252538</v>
      </c>
      <c r="J34" s="80">
        <f>-($H15+$I15)*'Direct Access MWh Positions'!J15</f>
        <v>362.51468359744416</v>
      </c>
      <c r="K34" s="80">
        <f>-($H15+$I15)*'Direct Access MWh Positions'!K15</f>
        <v>167.26594345349432</v>
      </c>
      <c r="L34" s="81">
        <f>-($H15+$I15)*'Direct Access MWh Positions'!L15</f>
        <v>-24.487468744657047</v>
      </c>
      <c r="M34" s="92"/>
    </row>
    <row r="35" spans="2:13" x14ac:dyDescent="0.2">
      <c r="B35" s="91"/>
      <c r="C35" s="30" t="s">
        <v>13</v>
      </c>
      <c r="D35" s="79">
        <f>-($H16+$I16)*'Direct Access MWh Positions'!D16</f>
        <v>0</v>
      </c>
      <c r="E35" s="80">
        <f>-($H16+$I16)*'Direct Access MWh Positions'!E16</f>
        <v>0</v>
      </c>
      <c r="F35" s="80">
        <f>-($H16+$I16)*'Direct Access MWh Positions'!F16</f>
        <v>0</v>
      </c>
      <c r="G35" s="80">
        <f>-($H16+$I16)*'Direct Access MWh Positions'!G16</f>
        <v>0</v>
      </c>
      <c r="H35" s="80">
        <f>-($H16+$I16)*'Direct Access MWh Positions'!H16</f>
        <v>0</v>
      </c>
      <c r="I35" s="80">
        <f>-($H16+$I16)*'Direct Access MWh Positions'!I16</f>
        <v>0</v>
      </c>
      <c r="J35" s="80">
        <f>-($H16+$I16)*'Direct Access MWh Positions'!J16</f>
        <v>0</v>
      </c>
      <c r="K35" s="80">
        <f>-($H16+$I16)*'Direct Access MWh Positions'!K16</f>
        <v>0</v>
      </c>
      <c r="L35" s="81">
        <f>-($H16+$I16)*'Direct Access MWh Positions'!L16</f>
        <v>0</v>
      </c>
      <c r="M35" s="92"/>
    </row>
    <row r="36" spans="2:13" x14ac:dyDescent="0.2">
      <c r="B36" s="91"/>
      <c r="C36" s="22" t="s">
        <v>14</v>
      </c>
      <c r="D36" s="79">
        <f>-($H17+$I17)*'Direct Access MWh Positions'!D17</f>
        <v>0</v>
      </c>
      <c r="E36" s="80">
        <f>-($H17+$I17)*'Direct Access MWh Positions'!E17</f>
        <v>0</v>
      </c>
      <c r="F36" s="80">
        <f>-($H17+$I17)*'Direct Access MWh Positions'!F17</f>
        <v>0</v>
      </c>
      <c r="G36" s="80">
        <f>-($H17+$I17)*'Direct Access MWh Positions'!G17</f>
        <v>0</v>
      </c>
      <c r="H36" s="80">
        <f>-($H17+$I17)*'Direct Access MWh Positions'!H17</f>
        <v>0</v>
      </c>
      <c r="I36" s="80">
        <f>-($H17+$I17)*'Direct Access MWh Positions'!I17</f>
        <v>0</v>
      </c>
      <c r="J36" s="80">
        <f>-($H17+$I17)*'Direct Access MWh Positions'!J17</f>
        <v>0</v>
      </c>
      <c r="K36" s="80">
        <f>-($H17+$I17)*'Direct Access MWh Positions'!K17</f>
        <v>0</v>
      </c>
      <c r="L36" s="81">
        <f>-($H17+$I17)*'Direct Access MWh Positions'!L17</f>
        <v>0</v>
      </c>
      <c r="M36" s="92"/>
    </row>
    <row r="37" spans="2:13" ht="13.5" thickBot="1" x14ac:dyDescent="0.25">
      <c r="B37" s="91"/>
      <c r="C37" s="33" t="s">
        <v>15</v>
      </c>
      <c r="D37" s="82">
        <f>-($H18+$I18)*'Direct Access MWh Positions'!D18</f>
        <v>-20.161155101746896</v>
      </c>
      <c r="E37" s="83">
        <f>-($H18+$I18)*'Direct Access MWh Positions'!E18</f>
        <v>-20.211740260613553</v>
      </c>
      <c r="F37" s="83">
        <f>-($H18+$I18)*'Direct Access MWh Positions'!F18</f>
        <v>-20.152579818729318</v>
      </c>
      <c r="G37" s="83">
        <f>-($H18+$I18)*'Direct Access MWh Positions'!G18</f>
        <v>-8.8594317049950071</v>
      </c>
      <c r="H37" s="83">
        <f>-($H18+$I18)*'Direct Access MWh Positions'!H18</f>
        <v>-27271.941775482737</v>
      </c>
      <c r="I37" s="83">
        <f>-($H18+$I18)*'Direct Access MWh Positions'!I18</f>
        <v>-27345.472759180007</v>
      </c>
      <c r="J37" s="83">
        <f>-($H18+$I18)*'Direct Access MWh Positions'!J18</f>
        <v>-27298.449431804827</v>
      </c>
      <c r="K37" s="83">
        <f>-($H18+$I18)*'Direct Access MWh Positions'!K18</f>
        <v>0</v>
      </c>
      <c r="L37" s="84">
        <f>-($H18+$I18)*'Direct Access MWh Positions'!L18</f>
        <v>0</v>
      </c>
      <c r="M37" s="92"/>
    </row>
    <row r="38" spans="2:13" ht="13.5" thickBot="1" x14ac:dyDescent="0.25">
      <c r="B38" s="119"/>
      <c r="C38" s="120"/>
      <c r="D38" s="120"/>
      <c r="E38" s="120"/>
      <c r="F38" s="120"/>
      <c r="G38" s="120"/>
      <c r="H38" s="120"/>
      <c r="I38" s="120"/>
      <c r="J38" s="120"/>
      <c r="K38" s="120"/>
      <c r="L38" s="120"/>
      <c r="M38" s="121"/>
    </row>
    <row r="39" spans="2:13" ht="13.5" thickTop="1" x14ac:dyDescent="0.2">
      <c r="B39" s="86"/>
      <c r="C39" s="86"/>
      <c r="D39" s="86"/>
      <c r="E39" s="86"/>
      <c r="F39" s="86"/>
      <c r="G39" s="86"/>
      <c r="H39" s="86"/>
      <c r="I39" s="86"/>
      <c r="J39" s="86"/>
      <c r="K39" s="86"/>
      <c r="L39" s="86"/>
      <c r="M39" s="86"/>
    </row>
  </sheetData>
  <mergeCells count="5">
    <mergeCell ref="D24:L24"/>
    <mergeCell ref="C3:L3"/>
    <mergeCell ref="D5:F5"/>
    <mergeCell ref="C19:K19"/>
    <mergeCell ref="C22:L22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zoomScale="90" workbookViewId="0">
      <selection activeCell="C6" sqref="C6"/>
    </sheetView>
  </sheetViews>
  <sheetFormatPr defaultColWidth="0" defaultRowHeight="12.75" customHeight="1" zeroHeight="1" x14ac:dyDescent="0.2"/>
  <cols>
    <col min="1" max="1" width="1.7109375" style="1" customWidth="1"/>
    <col min="2" max="2" width="1.7109375" customWidth="1"/>
    <col min="3" max="3" width="20.7109375" customWidth="1"/>
    <col min="4" max="5" width="13.28515625" bestFit="1" customWidth="1"/>
    <col min="6" max="6" width="14.85546875" bestFit="1" customWidth="1"/>
    <col min="7" max="10" width="13.28515625" bestFit="1" customWidth="1"/>
    <col min="11" max="11" width="12.140625" customWidth="1"/>
    <col min="12" max="12" width="12.140625" bestFit="1" customWidth="1"/>
    <col min="13" max="13" width="14.85546875" bestFit="1" customWidth="1"/>
    <col min="14" max="14" width="1.7109375" customWidth="1"/>
    <col min="15" max="15" width="1.7109375" style="1" customWidth="1"/>
  </cols>
  <sheetData>
    <row r="1" spans="2:14" ht="13.5" thickBot="1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3.5" thickTop="1" x14ac:dyDescent="0.2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</row>
    <row r="3" spans="2:14" x14ac:dyDescent="0.2">
      <c r="B3" s="5"/>
      <c r="C3" s="145" t="s">
        <v>18</v>
      </c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7"/>
    </row>
    <row r="4" spans="2:14" ht="13.5" thickBot="1" x14ac:dyDescent="0.25">
      <c r="B4" s="5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7"/>
    </row>
    <row r="5" spans="2:14" ht="13.5" thickBot="1" x14ac:dyDescent="0.25">
      <c r="B5" s="5"/>
      <c r="C5" s="70" t="s">
        <v>1</v>
      </c>
      <c r="D5" s="52">
        <v>2003</v>
      </c>
      <c r="E5" s="51">
        <v>2004</v>
      </c>
      <c r="F5" s="52">
        <v>2005</v>
      </c>
      <c r="G5" s="51">
        <v>2006</v>
      </c>
      <c r="H5" s="52">
        <v>2007</v>
      </c>
      <c r="I5" s="51">
        <v>2008</v>
      </c>
      <c r="J5" s="52">
        <v>2009</v>
      </c>
      <c r="K5" s="51">
        <v>2010</v>
      </c>
      <c r="L5" s="53">
        <v>2011</v>
      </c>
      <c r="M5" s="69"/>
      <c r="N5" s="7"/>
    </row>
    <row r="6" spans="2:14" ht="26.25" thickBot="1" x14ac:dyDescent="0.25">
      <c r="B6" s="5"/>
      <c r="C6" s="71" t="s">
        <v>19</v>
      </c>
      <c r="D6" s="72">
        <v>5.47</v>
      </c>
      <c r="E6" s="73">
        <v>4.47</v>
      </c>
      <c r="F6" s="74">
        <v>3.47</v>
      </c>
      <c r="G6" s="73">
        <v>2.4700000000000002</v>
      </c>
      <c r="H6" s="74">
        <v>2</v>
      </c>
      <c r="I6" s="73">
        <v>2</v>
      </c>
      <c r="J6" s="74">
        <v>2</v>
      </c>
      <c r="K6" s="73">
        <v>2</v>
      </c>
      <c r="L6" s="75">
        <v>2</v>
      </c>
      <c r="M6" s="16" t="s">
        <v>3</v>
      </c>
      <c r="N6" s="7"/>
    </row>
    <row r="7" spans="2:14" x14ac:dyDescent="0.2">
      <c r="B7" s="5"/>
      <c r="C7" s="17" t="s">
        <v>4</v>
      </c>
      <c r="D7" s="76">
        <f>D$6*'Direct Access MWh Positions'!D7</f>
        <v>-29627.760114675391</v>
      </c>
      <c r="E7" s="77">
        <f>E$6*'Direct Access MWh Positions'!E7</f>
        <v>-31176.63968568567</v>
      </c>
      <c r="F7" s="77">
        <f>F$6*'Direct Access MWh Positions'!F7</f>
        <v>-1243958.8214362964</v>
      </c>
      <c r="G7" s="77">
        <f>G$6*'Direct Access MWh Positions'!G7</f>
        <v>-870284.26885596558</v>
      </c>
      <c r="H7" s="77">
        <f>H$6*'Direct Access MWh Positions'!H7</f>
        <v>-672215.99566138221</v>
      </c>
      <c r="I7" s="77">
        <f>I$6*'Direct Access MWh Positions'!I7</f>
        <v>-722386.50404360937</v>
      </c>
      <c r="J7" s="77">
        <f>J$6*'Direct Access MWh Positions'!J7</f>
        <v>-377049.00648903492</v>
      </c>
      <c r="K7" s="77">
        <f>K$6*'Direct Access MWh Positions'!K7</f>
        <v>-5747.3048222098732</v>
      </c>
      <c r="L7" s="78">
        <f>L$6*'Direct Access MWh Positions'!L7</f>
        <v>-1454.3880003037038</v>
      </c>
      <c r="M7" s="129">
        <f>SUM(D7:L7)</f>
        <v>-3953900.6891091629</v>
      </c>
      <c r="N7" s="7"/>
    </row>
    <row r="8" spans="2:14" x14ac:dyDescent="0.2">
      <c r="B8" s="5"/>
      <c r="C8" s="22" t="s">
        <v>5</v>
      </c>
      <c r="D8" s="79">
        <f>D$6*'Direct Access MWh Positions'!D8</f>
        <v>-12815.980220992158</v>
      </c>
      <c r="E8" s="80">
        <f>E$6*'Direct Access MWh Positions'!E8</f>
        <v>-10515.929063181879</v>
      </c>
      <c r="F8" s="80">
        <f>F$6*'Direct Access MWh Positions'!F8</f>
        <v>-8136.0438466157448</v>
      </c>
      <c r="G8" s="80">
        <f>G$6*'Direct Access MWh Positions'!G8</f>
        <v>-161962.56002018397</v>
      </c>
      <c r="H8" s="80">
        <f>H$6*'Direct Access MWh Positions'!H8</f>
        <v>-131222.95425087312</v>
      </c>
      <c r="I8" s="80">
        <f>I$6*'Direct Access MWh Positions'!I8</f>
        <v>-131586.99887557264</v>
      </c>
      <c r="J8" s="80">
        <f>J$6*'Direct Access MWh Positions'!J8</f>
        <v>-129667.86394179991</v>
      </c>
      <c r="K8" s="80">
        <f>K$6*'Direct Access MWh Positions'!K8</f>
        <v>-17734.310983574946</v>
      </c>
      <c r="L8" s="81">
        <f>L$6*'Direct Access MWh Positions'!L8</f>
        <v>0</v>
      </c>
      <c r="M8" s="130">
        <f>SUM(D8:L8)</f>
        <v>-603642.64120279439</v>
      </c>
      <c r="N8" s="7"/>
    </row>
    <row r="9" spans="2:14" x14ac:dyDescent="0.2">
      <c r="B9" s="5"/>
      <c r="C9" s="22" t="s">
        <v>6</v>
      </c>
      <c r="D9" s="79">
        <f>D$6*'Direct Access MWh Positions'!D9</f>
        <v>-182806.0399826871</v>
      </c>
      <c r="E9" s="80">
        <f>E$6*'Direct Access MWh Positions'!E9</f>
        <v>-150048.4234767181</v>
      </c>
      <c r="F9" s="80">
        <f>F$6*'Direct Access MWh Positions'!F9</f>
        <v>-115987.65168366949</v>
      </c>
      <c r="G9" s="80">
        <f>G$6*'Direct Access MWh Positions'!G9</f>
        <v>-77067.01476579369</v>
      </c>
      <c r="H9" s="80">
        <f>H$6*'Direct Access MWh Positions'!H9</f>
        <v>-62451.912648659687</v>
      </c>
      <c r="I9" s="80">
        <f>I$6*'Direct Access MWh Positions'!I9</f>
        <v>-62667.132006456712</v>
      </c>
      <c r="J9" s="80">
        <f>J$6*'Direct Access MWh Positions'!J9</f>
        <v>-62515.347573456158</v>
      </c>
      <c r="K9" s="80">
        <f>K$6*'Direct Access MWh Positions'!K9</f>
        <v>-26639.698664653584</v>
      </c>
      <c r="L9" s="81">
        <f>L$6*'Direct Access MWh Positions'!L9</f>
        <v>1124.315314513384</v>
      </c>
      <c r="M9" s="130">
        <f>SUM(D9:L9)</f>
        <v>-739058.90548758104</v>
      </c>
      <c r="N9" s="7"/>
    </row>
    <row r="10" spans="2:14" x14ac:dyDescent="0.2">
      <c r="B10" s="5"/>
      <c r="C10" s="30" t="s">
        <v>7</v>
      </c>
      <c r="D10" s="79">
        <f>D$6*'Direct Access MWh Positions'!D10</f>
        <v>-63.367461837075652</v>
      </c>
      <c r="E10" s="80">
        <f>E$6*'Direct Access MWh Positions'!E10</f>
        <v>-51.931654579129201</v>
      </c>
      <c r="F10" s="80">
        <f>F$6*'Direct Access MWh Positions'!F10</f>
        <v>-40.114279231696635</v>
      </c>
      <c r="G10" s="80">
        <f>G$6*'Direct Access MWh Positions'!G10</f>
        <v>-40424.347734514849</v>
      </c>
      <c r="H10" s="80">
        <f>H$6*'Direct Access MWh Positions'!H10</f>
        <v>-108973.57568717047</v>
      </c>
      <c r="I10" s="80">
        <f>I$6*'Direct Access MWh Positions'!I10</f>
        <v>-109296.66392425186</v>
      </c>
      <c r="J10" s="80">
        <f>J$6*'Direct Access MWh Positions'!J10</f>
        <v>-103267.98571805397</v>
      </c>
      <c r="K10" s="80">
        <f>K$6*'Direct Access MWh Positions'!K10</f>
        <v>-12664.788697868027</v>
      </c>
      <c r="L10" s="81">
        <f>L$6*'Direct Access MWh Positions'!L10</f>
        <v>880.43411332404094</v>
      </c>
      <c r="M10" s="130">
        <f t="shared" ref="M10:M18" si="0">SUM(D10:L10)</f>
        <v>-373902.34104418301</v>
      </c>
      <c r="N10" s="7"/>
    </row>
    <row r="11" spans="2:14" x14ac:dyDescent="0.2">
      <c r="B11" s="5"/>
      <c r="C11" s="22" t="s">
        <v>8</v>
      </c>
      <c r="D11" s="79">
        <f>D$6*'Direct Access MWh Positions'!D11</f>
        <v>-50822.320867179551</v>
      </c>
      <c r="E11" s="80">
        <f>E$6*'Direct Access MWh Positions'!E11</f>
        <v>-41716.448351839885</v>
      </c>
      <c r="F11" s="80">
        <f>F$6*'Direct Access MWh Positions'!F11</f>
        <v>-32260.59262434387</v>
      </c>
      <c r="G11" s="80">
        <f>G$6*'Direct Access MWh Positions'!G11</f>
        <v>-63249.598169705117</v>
      </c>
      <c r="H11" s="80">
        <f>H$6*'Direct Access MWh Positions'!H11</f>
        <v>-94288.47779007777</v>
      </c>
      <c r="I11" s="80">
        <f>I$6*'Direct Access MWh Positions'!I11</f>
        <v>-94535.028003014027</v>
      </c>
      <c r="J11" s="80">
        <f>J$6*'Direct Access MWh Positions'!J11</f>
        <v>-83719.209305829543</v>
      </c>
      <c r="K11" s="80">
        <f>K$6*'Direct Access MWh Positions'!K11</f>
        <v>-8283.7920866717905</v>
      </c>
      <c r="L11" s="81">
        <f>L$6*'Direct Access MWh Positions'!L11</f>
        <v>0</v>
      </c>
      <c r="M11" s="130">
        <f t="shared" si="0"/>
        <v>-468875.46719866159</v>
      </c>
      <c r="N11" s="7"/>
    </row>
    <row r="12" spans="2:14" x14ac:dyDescent="0.2">
      <c r="B12" s="5"/>
      <c r="C12" s="30" t="s">
        <v>9</v>
      </c>
      <c r="D12" s="79">
        <f>D$6*'Direct Access MWh Positions'!D12</f>
        <v>-27304.36957271045</v>
      </c>
      <c r="E12" s="80">
        <f>E$6*'Direct Access MWh Positions'!E12</f>
        <v>-22374.35844083735</v>
      </c>
      <c r="F12" s="80">
        <f>F$6*'Direct Access MWh Positions'!F12</f>
        <v>-17302.240549574959</v>
      </c>
      <c r="G12" s="80">
        <f>G$6*'Direct Access MWh Positions'!G12</f>
        <v>-12311.676453969698</v>
      </c>
      <c r="H12" s="80">
        <f>H$6*'Direct Access MWh Positions'!H12</f>
        <v>-23364.343662652791</v>
      </c>
      <c r="I12" s="80">
        <f>I$6*'Direct Access MWh Positions'!I12</f>
        <v>-35569.809852014689</v>
      </c>
      <c r="J12" s="80">
        <f>J$6*'Direct Access MWh Positions'!J12</f>
        <v>-58451.965801025959</v>
      </c>
      <c r="K12" s="80">
        <f>K$6*'Direct Access MWh Positions'!K12</f>
        <v>-25495.283996947092</v>
      </c>
      <c r="L12" s="81">
        <f>L$6*'Direct Access MWh Positions'!L12</f>
        <v>-9767.7375397764572</v>
      </c>
      <c r="M12" s="130">
        <f t="shared" si="0"/>
        <v>-231941.78586950945</v>
      </c>
      <c r="N12" s="7"/>
    </row>
    <row r="13" spans="2:14" ht="25.5" x14ac:dyDescent="0.2">
      <c r="B13" s="5"/>
      <c r="C13" s="22" t="s">
        <v>10</v>
      </c>
      <c r="D13" s="79">
        <f>D$6*'Direct Access MWh Positions'!D13</f>
        <v>0</v>
      </c>
      <c r="E13" s="80">
        <f>E$6*'Direct Access MWh Positions'!E13</f>
        <v>0</v>
      </c>
      <c r="F13" s="80">
        <f>F$6*'Direct Access MWh Positions'!F13</f>
        <v>0</v>
      </c>
      <c r="G13" s="80">
        <f>G$6*'Direct Access MWh Positions'!G13</f>
        <v>0</v>
      </c>
      <c r="H13" s="80">
        <f>H$6*'Direct Access MWh Positions'!H13</f>
        <v>0</v>
      </c>
      <c r="I13" s="80">
        <f>I$6*'Direct Access MWh Positions'!I13</f>
        <v>0</v>
      </c>
      <c r="J13" s="80">
        <f>J$6*'Direct Access MWh Positions'!J13</f>
        <v>0</v>
      </c>
      <c r="K13" s="80">
        <f>K$6*'Direct Access MWh Positions'!K13</f>
        <v>0</v>
      </c>
      <c r="L13" s="81">
        <f>L$6*'Direct Access MWh Positions'!L13</f>
        <v>0</v>
      </c>
      <c r="M13" s="130">
        <f t="shared" si="0"/>
        <v>0</v>
      </c>
      <c r="N13" s="7"/>
    </row>
    <row r="14" spans="2:14" x14ac:dyDescent="0.2">
      <c r="B14" s="5"/>
      <c r="C14" s="30" t="s">
        <v>11</v>
      </c>
      <c r="D14" s="79">
        <f>D$6*'Direct Access MWh Positions'!D14</f>
        <v>0</v>
      </c>
      <c r="E14" s="80">
        <f>E$6*'Direct Access MWh Positions'!E14</f>
        <v>-41514.509634872884</v>
      </c>
      <c r="F14" s="80">
        <f>F$6*'Direct Access MWh Positions'!F14</f>
        <v>-52695.61401915898</v>
      </c>
      <c r="G14" s="80">
        <f>G$6*'Direct Access MWh Positions'!G14</f>
        <v>-37450.242553283308</v>
      </c>
      <c r="H14" s="80">
        <f>H$6*'Direct Access MWh Positions'!H14</f>
        <v>-30368.37101873276</v>
      </c>
      <c r="I14" s="80">
        <f>I$6*'Direct Access MWh Positions'!I14</f>
        <v>-30462.665803759726</v>
      </c>
      <c r="J14" s="80">
        <f>J$6*'Direct Access MWh Positions'!J14</f>
        <v>-32634.368077293679</v>
      </c>
      <c r="K14" s="80">
        <f>K$6*'Direct Access MWh Positions'!K14</f>
        <v>0</v>
      </c>
      <c r="L14" s="81">
        <f>L$6*'Direct Access MWh Positions'!L14</f>
        <v>0</v>
      </c>
      <c r="M14" s="130">
        <f t="shared" si="0"/>
        <v>-225125.77110710135</v>
      </c>
      <c r="N14" s="7"/>
    </row>
    <row r="15" spans="2:14" x14ac:dyDescent="0.2">
      <c r="B15" s="5"/>
      <c r="C15" s="22" t="s">
        <v>12</v>
      </c>
      <c r="D15" s="79">
        <f>D$6*'Direct Access MWh Positions'!D15</f>
        <v>0</v>
      </c>
      <c r="E15" s="80">
        <f>E$6*'Direct Access MWh Positions'!E15</f>
        <v>0</v>
      </c>
      <c r="F15" s="80">
        <f>F$6*'Direct Access MWh Positions'!F15</f>
        <v>0</v>
      </c>
      <c r="G15" s="80">
        <f>G$6*'Direct Access MWh Positions'!G15</f>
        <v>-48901.426930577771</v>
      </c>
      <c r="H15" s="80">
        <f>H$6*'Direct Access MWh Positions'!H15</f>
        <v>-39766.141130012882</v>
      </c>
      <c r="I15" s="80">
        <f>I$6*'Direct Access MWh Positions'!I15</f>
        <v>-39926.013096197647</v>
      </c>
      <c r="J15" s="80">
        <f>J$6*'Direct Access MWh Positions'!J15</f>
        <v>-43289.134601978476</v>
      </c>
      <c r="K15" s="80">
        <f>K$6*'Direct Access MWh Positions'!K15</f>
        <v>-19973.805939750036</v>
      </c>
      <c r="L15" s="81">
        <f>L$6*'Direct Access MWh Positions'!L15</f>
        <v>2924.1335000000354</v>
      </c>
      <c r="M15" s="130">
        <f t="shared" si="0"/>
        <v>-188932.3881985168</v>
      </c>
      <c r="N15" s="7"/>
    </row>
    <row r="16" spans="2:14" x14ac:dyDescent="0.2">
      <c r="B16" s="5"/>
      <c r="C16" s="30" t="s">
        <v>13</v>
      </c>
      <c r="D16" s="79">
        <f>D$6*'Direct Access MWh Positions'!D16</f>
        <v>0</v>
      </c>
      <c r="E16" s="80">
        <f>E$6*'Direct Access MWh Positions'!E16</f>
        <v>-22814.924735352051</v>
      </c>
      <c r="F16" s="80">
        <f>F$6*'Direct Access MWh Positions'!F16</f>
        <v>-28484.393378052719</v>
      </c>
      <c r="G16" s="80">
        <f>G$6*'Direct Access MWh Positions'!G16</f>
        <v>-20267.460575286295</v>
      </c>
      <c r="H16" s="80">
        <f>H$6*'Direct Access MWh Positions'!H16</f>
        <v>-16426.673161989689</v>
      </c>
      <c r="I16" s="80">
        <f>I$6*'Direct Access MWh Positions'!I16</f>
        <v>-16454.641050450147</v>
      </c>
      <c r="J16" s="80">
        <f>J$6*'Direct Access MWh Positions'!J16</f>
        <v>-80679.621891679446</v>
      </c>
      <c r="K16" s="80">
        <f>K$6*'Direct Access MWh Positions'!K16</f>
        <v>-35554.129316910141</v>
      </c>
      <c r="L16" s="81">
        <f>L$6*'Direct Access MWh Positions'!L16</f>
        <v>-11396.75888234135</v>
      </c>
      <c r="M16" s="130">
        <f t="shared" si="0"/>
        <v>-232078.60299206185</v>
      </c>
      <c r="N16" s="7"/>
    </row>
    <row r="17" spans="2:14" x14ac:dyDescent="0.2">
      <c r="B17" s="5"/>
      <c r="C17" s="22" t="s">
        <v>14</v>
      </c>
      <c r="D17" s="79">
        <f>D$6*'Direct Access MWh Positions'!D17</f>
        <v>0</v>
      </c>
      <c r="E17" s="80">
        <f>E$6*'Direct Access MWh Positions'!E17</f>
        <v>-10250.177433552897</v>
      </c>
      <c r="F17" s="80">
        <f>F$6*'Direct Access MWh Positions'!F17</f>
        <v>-12883.213697753812</v>
      </c>
      <c r="G17" s="80">
        <f>G$6*'Direct Access MWh Positions'!G17</f>
        <v>-9166.0438623766313</v>
      </c>
      <c r="H17" s="80">
        <f>H$6*'Direct Access MWh Positions'!H17</f>
        <v>-7424.1726133928878</v>
      </c>
      <c r="I17" s="80">
        <f>I$6*'Direct Access MWh Positions'!I17</f>
        <v>-7444.2438141212897</v>
      </c>
      <c r="J17" s="80">
        <f>J$6*'Direct Access MWh Positions'!J17</f>
        <v>-7578.9723718053256</v>
      </c>
      <c r="K17" s="80">
        <f>K$6*'Direct Access MWh Positions'!K17</f>
        <v>-1065.3478347757264</v>
      </c>
      <c r="L17" s="81">
        <f>L$6*'Direct Access MWh Positions'!L17</f>
        <v>0</v>
      </c>
      <c r="M17" s="130">
        <f t="shared" si="0"/>
        <v>-55812.171627778574</v>
      </c>
      <c r="N17" s="7"/>
    </row>
    <row r="18" spans="2:14" ht="13.5" thickBot="1" x14ac:dyDescent="0.25">
      <c r="B18" s="5"/>
      <c r="C18" s="33" t="s">
        <v>15</v>
      </c>
      <c r="D18" s="82">
        <f>D$6*'Direct Access MWh Positions'!D18</f>
        <v>-51.202704534303358</v>
      </c>
      <c r="E18" s="83">
        <f>E$6*'Direct Access MWh Positions'!E18</f>
        <v>-41.947047293117649</v>
      </c>
      <c r="F18" s="83">
        <f>F$6*'Direct Access MWh Positions'!F18</f>
        <v>-32.467607621401356</v>
      </c>
      <c r="G18" s="83">
        <f>G$6*'Direct Access MWh Positions'!G18</f>
        <v>-10.159983015315122</v>
      </c>
      <c r="H18" s="83">
        <f>H$6*'Direct Access MWh Positions'!H18</f>
        <v>-25324.228338222816</v>
      </c>
      <c r="I18" s="83">
        <f>I$6*'Direct Access MWh Positions'!I18</f>
        <v>-25392.507870219979</v>
      </c>
      <c r="J18" s="83">
        <f>J$6*'Direct Access MWh Positions'!J18</f>
        <v>-25348.842865011487</v>
      </c>
      <c r="K18" s="83">
        <f>K$6*'Direct Access MWh Positions'!K18</f>
        <v>0</v>
      </c>
      <c r="L18" s="84">
        <f>L$6*'Direct Access MWh Positions'!L18</f>
        <v>0</v>
      </c>
      <c r="M18" s="131">
        <f t="shared" si="0"/>
        <v>-76201.356415918417</v>
      </c>
      <c r="N18" s="7"/>
    </row>
    <row r="19" spans="2:14" ht="13.5" thickBot="1" x14ac:dyDescent="0.25">
      <c r="B19" s="5"/>
      <c r="C19" s="85" t="s">
        <v>3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32">
        <f>SUM(M7:M18)</f>
        <v>-7149472.1202532705</v>
      </c>
      <c r="N19" s="7"/>
    </row>
    <row r="20" spans="2:14" ht="13.5" thickBot="1" x14ac:dyDescent="0.25">
      <c r="B20" s="38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40"/>
    </row>
    <row r="21" spans="2:14" ht="13.5" thickTop="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ht="11.25" hidden="1" customHeight="1" x14ac:dyDescent="0.2"/>
  </sheetData>
  <mergeCells count="1">
    <mergeCell ref="C3:M3"/>
  </mergeCell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90" workbookViewId="0">
      <selection activeCell="M18" sqref="M18"/>
    </sheetView>
  </sheetViews>
  <sheetFormatPr defaultColWidth="0" defaultRowHeight="12.75" customHeight="1" zeroHeight="1" x14ac:dyDescent="0.2"/>
  <cols>
    <col min="1" max="1" width="1.7109375" style="41" customWidth="1"/>
    <col min="2" max="2" width="1.7109375" style="45" customWidth="1"/>
    <col min="3" max="3" width="17.85546875" style="45" bestFit="1" customWidth="1"/>
    <col min="4" max="5" width="13.28515625" style="45" bestFit="1" customWidth="1"/>
    <col min="6" max="6" width="14.85546875" style="45" bestFit="1" customWidth="1"/>
    <col min="7" max="10" width="13.28515625" style="45" bestFit="1" customWidth="1"/>
    <col min="11" max="12" width="12.140625" style="45" bestFit="1" customWidth="1"/>
    <col min="13" max="13" width="14.85546875" style="45" bestFit="1" customWidth="1"/>
    <col min="14" max="14" width="1.7109375" style="45" customWidth="1"/>
    <col min="15" max="15" width="1.7109375" style="41" customWidth="1"/>
    <col min="16" max="16384" width="0" style="45" hidden="1"/>
  </cols>
  <sheetData>
    <row r="1" spans="2:14" ht="13.5" thickBot="1" x14ac:dyDescent="0.25"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</row>
    <row r="2" spans="2:14" ht="13.5" thickTop="1" x14ac:dyDescent="0.2">
      <c r="B2" s="42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4"/>
    </row>
    <row r="3" spans="2:14" x14ac:dyDescent="0.2">
      <c r="B3" s="46"/>
      <c r="C3" s="146" t="s">
        <v>16</v>
      </c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47"/>
    </row>
    <row r="4" spans="2:14" ht="13.5" thickBot="1" x14ac:dyDescent="0.25">
      <c r="B4" s="46"/>
      <c r="C4" s="48"/>
      <c r="D4" s="48"/>
      <c r="E4" s="48"/>
      <c r="F4" s="48"/>
      <c r="G4" s="48"/>
      <c r="H4" s="48"/>
      <c r="I4" s="48"/>
      <c r="J4" s="48"/>
      <c r="K4" s="48"/>
      <c r="L4" s="48"/>
      <c r="M4" s="48"/>
      <c r="N4" s="47"/>
    </row>
    <row r="5" spans="2:14" ht="13.5" thickBot="1" x14ac:dyDescent="0.25">
      <c r="B5" s="46"/>
      <c r="C5" s="49" t="s">
        <v>1</v>
      </c>
      <c r="D5" s="50">
        <v>2003</v>
      </c>
      <c r="E5" s="51">
        <v>2004</v>
      </c>
      <c r="F5" s="52">
        <v>2005</v>
      </c>
      <c r="G5" s="51">
        <v>2006</v>
      </c>
      <c r="H5" s="52">
        <v>2007</v>
      </c>
      <c r="I5" s="51">
        <v>2008</v>
      </c>
      <c r="J5" s="52">
        <v>2009</v>
      </c>
      <c r="K5" s="51">
        <v>2010</v>
      </c>
      <c r="L5" s="53">
        <v>2011</v>
      </c>
      <c r="M5" s="54" t="s">
        <v>3</v>
      </c>
      <c r="N5" s="47"/>
    </row>
    <row r="6" spans="2:14" x14ac:dyDescent="0.2">
      <c r="B6" s="46"/>
      <c r="C6" s="55" t="s">
        <v>4</v>
      </c>
      <c r="D6" s="56">
        <f>'Phys-Del Rsk Premium P&amp;L Impacs'!D7+'Congestion P&amp;L Impacts'!D26</f>
        <v>-29627.760114675391</v>
      </c>
      <c r="E6" s="57">
        <f>'Phys-Del Rsk Premium P&amp;L Impacs'!E7+'Congestion P&amp;L Impacts'!E26</f>
        <v>-31176.63968568567</v>
      </c>
      <c r="F6" s="57">
        <f>'Phys-Del Rsk Premium P&amp;L Impacs'!F7+'Congestion P&amp;L Impacts'!F26</f>
        <v>-1243958.8214362964</v>
      </c>
      <c r="G6" s="57">
        <f>'Phys-Del Rsk Premium P&amp;L Impacs'!G7+'Congestion P&amp;L Impacts'!G26</f>
        <v>-870284.26885596558</v>
      </c>
      <c r="H6" s="57">
        <f>'Phys-Del Rsk Premium P&amp;L Impacs'!H7+'Congestion P&amp;L Impacts'!H26</f>
        <v>-672215.99566138221</v>
      </c>
      <c r="I6" s="57">
        <f>'Phys-Del Rsk Premium P&amp;L Impacs'!I7+'Congestion P&amp;L Impacts'!I26</f>
        <v>-722386.50404360937</v>
      </c>
      <c r="J6" s="57">
        <f>'Phys-Del Rsk Premium P&amp;L Impacs'!J7+'Congestion P&amp;L Impacts'!J26</f>
        <v>-377049.00648903492</v>
      </c>
      <c r="K6" s="57">
        <f>'Phys-Del Rsk Premium P&amp;L Impacs'!K7+'Congestion P&amp;L Impacts'!K26</f>
        <v>-5747.3048222098732</v>
      </c>
      <c r="L6" s="123">
        <f>'Phys-Del Rsk Premium P&amp;L Impacs'!L7+'Congestion P&amp;L Impacts'!L26</f>
        <v>-1454.3880003037038</v>
      </c>
      <c r="M6" s="126">
        <f>SUM(D6:L6)</f>
        <v>-3953900.6891091629</v>
      </c>
      <c r="N6" s="47"/>
    </row>
    <row r="7" spans="2:14" x14ac:dyDescent="0.2">
      <c r="B7" s="46"/>
      <c r="C7" s="59" t="s">
        <v>5</v>
      </c>
      <c r="D7" s="60">
        <f>'Phys-Del Rsk Premium P&amp;L Impacs'!D8+'Congestion P&amp;L Impacts'!D27</f>
        <v>-20212.527095340323</v>
      </c>
      <c r="E7" s="61">
        <f>'Phys-Del Rsk Premium P&amp;L Impacs'!E8+'Congestion P&amp;L Impacts'!E27</f>
        <v>-17942.778787063566</v>
      </c>
      <c r="F7" s="61">
        <f>'Phys-Del Rsk Premium P&amp;L Impacs'!F8+'Congestion P&amp;L Impacts'!F27</f>
        <v>-15538.030834896974</v>
      </c>
      <c r="G7" s="61">
        <f>'Phys-Del Rsk Premium P&amp;L Impacs'!G8+'Congestion P&amp;L Impacts'!G27</f>
        <v>-368968.20617622091</v>
      </c>
      <c r="H7" s="61">
        <f>'Phys-Del Rsk Premium P&amp;L Impacs'!H8+'Congestion P&amp;L Impacts'!H27</f>
        <v>-338353.58464655699</v>
      </c>
      <c r="I7" s="61">
        <f>'Phys-Del Rsk Premium P&amp;L Impacs'!I8+'Congestion P&amp;L Impacts'!I27</f>
        <v>-339292.26038695301</v>
      </c>
      <c r="J7" s="61">
        <f>'Phys-Del Rsk Premium P&amp;L Impacs'!J8+'Congestion P&amp;L Impacts'!J27</f>
        <v>-334343.84120244801</v>
      </c>
      <c r="K7" s="61">
        <f>'Phys-Del Rsk Premium P&amp;L Impacs'!K8+'Congestion P&amp;L Impacts'!K27</f>
        <v>-45727.271777905917</v>
      </c>
      <c r="L7" s="124">
        <f>'Phys-Del Rsk Premium P&amp;L Impacs'!L8+'Congestion P&amp;L Impacts'!L27</f>
        <v>0</v>
      </c>
      <c r="M7" s="130">
        <f t="shared" ref="M7:M17" si="0">SUM(D7:L7)</f>
        <v>-1480378.5009073857</v>
      </c>
      <c r="N7" s="47"/>
    </row>
    <row r="8" spans="2:14" x14ac:dyDescent="0.2">
      <c r="B8" s="46"/>
      <c r="C8" s="59" t="s">
        <v>6</v>
      </c>
      <c r="D8" s="60">
        <f>'Phys-Del Rsk Premium P&amp;L Impacs'!D9+'Congestion P&amp;L Impacts'!D28</f>
        <v>-182806.0399826871</v>
      </c>
      <c r="E8" s="61">
        <f>'Phys-Del Rsk Premium P&amp;L Impacs'!E9+'Congestion P&amp;L Impacts'!E28</f>
        <v>-150048.4234767181</v>
      </c>
      <c r="F8" s="61">
        <f>'Phys-Del Rsk Premium P&amp;L Impacs'!F9+'Congestion P&amp;L Impacts'!F28</f>
        <v>-115987.65168366949</v>
      </c>
      <c r="G8" s="61">
        <f>'Phys-Del Rsk Premium P&amp;L Impacs'!G9+'Congestion P&amp;L Impacts'!G28</f>
        <v>-77067.01476579369</v>
      </c>
      <c r="H8" s="61">
        <f>'Phys-Del Rsk Premium P&amp;L Impacs'!H9+'Congestion P&amp;L Impacts'!H28</f>
        <v>-62451.912648659687</v>
      </c>
      <c r="I8" s="61">
        <f>'Phys-Del Rsk Premium P&amp;L Impacs'!I9+'Congestion P&amp;L Impacts'!I28</f>
        <v>-62667.132006456712</v>
      </c>
      <c r="J8" s="61">
        <f>'Phys-Del Rsk Premium P&amp;L Impacs'!J9+'Congestion P&amp;L Impacts'!J28</f>
        <v>-62515.347573456158</v>
      </c>
      <c r="K8" s="61">
        <f>'Phys-Del Rsk Premium P&amp;L Impacs'!K9+'Congestion P&amp;L Impacts'!K28</f>
        <v>-26639.698664653584</v>
      </c>
      <c r="L8" s="124">
        <f>'Phys-Del Rsk Premium P&amp;L Impacs'!L9+'Congestion P&amp;L Impacts'!L28</f>
        <v>1124.315314513384</v>
      </c>
      <c r="M8" s="130">
        <f t="shared" si="0"/>
        <v>-739058.90548758104</v>
      </c>
      <c r="N8" s="47"/>
    </row>
    <row r="9" spans="2:14" x14ac:dyDescent="0.2">
      <c r="B9" s="46"/>
      <c r="C9" s="55" t="s">
        <v>7</v>
      </c>
      <c r="D9" s="60" t="s">
        <v>17</v>
      </c>
      <c r="E9" s="61" t="s">
        <v>17</v>
      </c>
      <c r="F9" s="61" t="s">
        <v>17</v>
      </c>
      <c r="G9" s="61" t="s">
        <v>17</v>
      </c>
      <c r="H9" s="61" t="s">
        <v>17</v>
      </c>
      <c r="I9" s="61" t="s">
        <v>17</v>
      </c>
      <c r="J9" s="61" t="s">
        <v>17</v>
      </c>
      <c r="K9" s="61" t="s">
        <v>17</v>
      </c>
      <c r="L9" s="124" t="s">
        <v>17</v>
      </c>
      <c r="M9" s="130" t="s">
        <v>17</v>
      </c>
      <c r="N9" s="47"/>
    </row>
    <row r="10" spans="2:14" x14ac:dyDescent="0.2">
      <c r="B10" s="46"/>
      <c r="C10" s="59" t="s">
        <v>8</v>
      </c>
      <c r="D10" s="60" t="s">
        <v>17</v>
      </c>
      <c r="E10" s="61" t="s">
        <v>17</v>
      </c>
      <c r="F10" s="61" t="s">
        <v>17</v>
      </c>
      <c r="G10" s="61" t="s">
        <v>17</v>
      </c>
      <c r="H10" s="61" t="s">
        <v>17</v>
      </c>
      <c r="I10" s="61" t="s">
        <v>17</v>
      </c>
      <c r="J10" s="61" t="s">
        <v>17</v>
      </c>
      <c r="K10" s="61" t="s">
        <v>17</v>
      </c>
      <c r="L10" s="124" t="s">
        <v>17</v>
      </c>
      <c r="M10" s="130" t="s">
        <v>17</v>
      </c>
      <c r="N10" s="47"/>
    </row>
    <row r="11" spans="2:14" x14ac:dyDescent="0.2">
      <c r="B11" s="46"/>
      <c r="C11" s="55" t="s">
        <v>9</v>
      </c>
      <c r="D11" s="60">
        <f>'Phys-Del Rsk Premium P&amp;L Impacs'!D12+'Congestion P&amp;L Impacts'!D31</f>
        <v>-38250.852688373358</v>
      </c>
      <c r="E11" s="61">
        <f>'Phys-Del Rsk Premium P&amp;L Impacs'!E12+'Congestion P&amp;L Impacts'!E31</f>
        <v>-33351.085170164428</v>
      </c>
      <c r="F11" s="61">
        <f>'Phys-Del Rsk Premium P&amp;L Impacs'!F12+'Congestion P&amp;L Impacts'!F31</f>
        <v>-28236.834365951363</v>
      </c>
      <c r="G11" s="61">
        <f>'Phys-Del Rsk Premium P&amp;L Impacs'!G12+'Congestion P&amp;L Impacts'!G31</f>
        <v>-23242.428047491099</v>
      </c>
      <c r="H11" s="61">
        <f>'Phys-Del Rsk Premium P&amp;L Impacs'!H12+'Congestion P&amp;L Impacts'!H31</f>
        <v>-48982.824584487375</v>
      </c>
      <c r="I11" s="61">
        <f>'Phys-Del Rsk Premium P&amp;L Impacs'!I12+'Congestion P&amp;L Impacts'!I31</f>
        <v>-74571.311809192252</v>
      </c>
      <c r="J11" s="61">
        <f>'Phys-Del Rsk Premium P&amp;L Impacs'!J12+'Congestion P&amp;L Impacts'!J31</f>
        <v>-122543.24062296504</v>
      </c>
      <c r="K11" s="61">
        <f>'Phys-Del Rsk Premium P&amp;L Impacs'!K12+'Congestion P&amp;L Impacts'!K31</f>
        <v>-53450.293395160363</v>
      </c>
      <c r="L11" s="124">
        <f>'Phys-Del Rsk Premium P&amp;L Impacs'!L12+'Congestion P&amp;L Impacts'!L31</f>
        <v>-20477.843563950511</v>
      </c>
      <c r="M11" s="130">
        <f t="shared" si="0"/>
        <v>-443106.71424773574</v>
      </c>
      <c r="N11" s="47"/>
    </row>
    <row r="12" spans="2:14" ht="25.5" x14ac:dyDescent="0.2">
      <c r="B12" s="46"/>
      <c r="C12" s="59" t="s">
        <v>10</v>
      </c>
      <c r="D12" s="60">
        <f>'Phys-Del Rsk Premium P&amp;L Impacs'!D13+'Congestion P&amp;L Impacts'!D32</f>
        <v>0</v>
      </c>
      <c r="E12" s="61">
        <f>'Phys-Del Rsk Premium P&amp;L Impacs'!E13+'Congestion P&amp;L Impacts'!E32</f>
        <v>0</v>
      </c>
      <c r="F12" s="61">
        <f>'Phys-Del Rsk Premium P&amp;L Impacs'!F13+'Congestion P&amp;L Impacts'!F32</f>
        <v>0</v>
      </c>
      <c r="G12" s="61">
        <f>'Phys-Del Rsk Premium P&amp;L Impacs'!G13+'Congestion P&amp;L Impacts'!G32</f>
        <v>0</v>
      </c>
      <c r="H12" s="61">
        <f>'Phys-Del Rsk Premium P&amp;L Impacs'!H13+'Congestion P&amp;L Impacts'!H32</f>
        <v>0</v>
      </c>
      <c r="I12" s="61">
        <f>'Phys-Del Rsk Premium P&amp;L Impacs'!I13+'Congestion P&amp;L Impacts'!I32</f>
        <v>0</v>
      </c>
      <c r="J12" s="61">
        <f>'Phys-Del Rsk Premium P&amp;L Impacs'!J13+'Congestion P&amp;L Impacts'!J32</f>
        <v>0</v>
      </c>
      <c r="K12" s="61">
        <f>'Phys-Del Rsk Premium P&amp;L Impacs'!K13+'Congestion P&amp;L Impacts'!K32</f>
        <v>0</v>
      </c>
      <c r="L12" s="124">
        <f>'Phys-Del Rsk Premium P&amp;L Impacs'!L13+'Congestion P&amp;L Impacts'!L32</f>
        <v>0</v>
      </c>
      <c r="M12" s="130">
        <f t="shared" si="0"/>
        <v>0</v>
      </c>
      <c r="N12" s="47"/>
    </row>
    <row r="13" spans="2:14" x14ac:dyDescent="0.2">
      <c r="B13" s="46"/>
      <c r="C13" s="55" t="s">
        <v>11</v>
      </c>
      <c r="D13" s="60">
        <f>'Phys-Del Rsk Premium P&amp;L Impacs'!D14+'Congestion P&amp;L Impacts'!D33</f>
        <v>0</v>
      </c>
      <c r="E13" s="61">
        <f>'Phys-Del Rsk Premium P&amp;L Impacs'!E14+'Congestion P&amp;L Impacts'!E33</f>
        <v>-41514.509634872884</v>
      </c>
      <c r="F13" s="61">
        <f>'Phys-Del Rsk Premium P&amp;L Impacs'!F14+'Congestion P&amp;L Impacts'!F33</f>
        <v>-52695.61401915898</v>
      </c>
      <c r="G13" s="61">
        <f>'Phys-Del Rsk Premium P&amp;L Impacs'!G14+'Congestion P&amp;L Impacts'!G33</f>
        <v>-37450.242553283308</v>
      </c>
      <c r="H13" s="61">
        <f>'Phys-Del Rsk Premium P&amp;L Impacs'!H14+'Congestion P&amp;L Impacts'!H33</f>
        <v>-30368.37101873276</v>
      </c>
      <c r="I13" s="61">
        <f>'Phys-Del Rsk Premium P&amp;L Impacs'!I14+'Congestion P&amp;L Impacts'!I33</f>
        <v>-30462.665803759726</v>
      </c>
      <c r="J13" s="61">
        <f>'Phys-Del Rsk Premium P&amp;L Impacs'!J14+'Congestion P&amp;L Impacts'!J33</f>
        <v>-32634.368077293679</v>
      </c>
      <c r="K13" s="61">
        <f>'Phys-Del Rsk Premium P&amp;L Impacs'!K14+'Congestion P&amp;L Impacts'!K33</f>
        <v>0</v>
      </c>
      <c r="L13" s="124">
        <f>'Phys-Del Rsk Premium P&amp;L Impacs'!L14+'Congestion P&amp;L Impacts'!L33</f>
        <v>0</v>
      </c>
      <c r="M13" s="130">
        <f t="shared" si="0"/>
        <v>-225125.77110710135</v>
      </c>
      <c r="N13" s="47"/>
    </row>
    <row r="14" spans="2:14" x14ac:dyDescent="0.2">
      <c r="B14" s="46"/>
      <c r="C14" s="59" t="s">
        <v>12</v>
      </c>
      <c r="D14" s="60">
        <f>'Phys-Del Rsk Premium P&amp;L Impacs'!D15+'Congestion P&amp;L Impacts'!D34</f>
        <v>0</v>
      </c>
      <c r="E14" s="61">
        <f>'Phys-Del Rsk Premium P&amp;L Impacs'!E15+'Congestion P&amp;L Impacts'!E34</f>
        <v>0</v>
      </c>
      <c r="F14" s="61">
        <f>'Phys-Del Rsk Premium P&amp;L Impacs'!F15+'Congestion P&amp;L Impacts'!F34</f>
        <v>0</v>
      </c>
      <c r="G14" s="61">
        <f>'Phys-Del Rsk Premium P&amp;L Impacs'!G15+'Congestion P&amp;L Impacts'!G34</f>
        <v>-48569.83704664126</v>
      </c>
      <c r="H14" s="61">
        <f>'Phys-Del Rsk Premium P&amp;L Impacs'!H15+'Congestion P&amp;L Impacts'!H34</f>
        <v>-39433.1289272469</v>
      </c>
      <c r="I14" s="61">
        <f>'Phys-Del Rsk Premium P&amp;L Impacs'!I15+'Congestion P&amp;L Impacts'!I34</f>
        <v>-39591.662083225121</v>
      </c>
      <c r="J14" s="61">
        <f>'Phys-Del Rsk Premium P&amp;L Impacs'!J15+'Congestion P&amp;L Impacts'!J34</f>
        <v>-42926.619918381031</v>
      </c>
      <c r="K14" s="61">
        <f>'Phys-Del Rsk Premium P&amp;L Impacs'!K15+'Congestion P&amp;L Impacts'!K34</f>
        <v>-19806.539996296542</v>
      </c>
      <c r="L14" s="124">
        <f>'Phys-Del Rsk Premium P&amp;L Impacs'!L15+'Congestion P&amp;L Impacts'!L34</f>
        <v>2899.6460312553781</v>
      </c>
      <c r="M14" s="130">
        <f t="shared" si="0"/>
        <v>-187428.14194053548</v>
      </c>
      <c r="N14" s="47"/>
    </row>
    <row r="15" spans="2:14" x14ac:dyDescent="0.2">
      <c r="B15" s="46"/>
      <c r="C15" s="55" t="s">
        <v>13</v>
      </c>
      <c r="D15" s="60">
        <f>'Phys-Del Rsk Premium P&amp;L Impacs'!D16+'Congestion P&amp;L Impacts'!D35</f>
        <v>0</v>
      </c>
      <c r="E15" s="61">
        <f>'Phys-Del Rsk Premium P&amp;L Impacs'!E16+'Congestion P&amp;L Impacts'!E35</f>
        <v>-22814.924735352051</v>
      </c>
      <c r="F15" s="61">
        <f>'Phys-Del Rsk Premium P&amp;L Impacs'!F16+'Congestion P&amp;L Impacts'!F35</f>
        <v>-28484.393378052719</v>
      </c>
      <c r="G15" s="61">
        <f>'Phys-Del Rsk Premium P&amp;L Impacs'!G16+'Congestion P&amp;L Impacts'!G35</f>
        <v>-20267.460575286295</v>
      </c>
      <c r="H15" s="61">
        <f>'Phys-Del Rsk Premium P&amp;L Impacs'!H16+'Congestion P&amp;L Impacts'!H35</f>
        <v>-16426.673161989689</v>
      </c>
      <c r="I15" s="61">
        <f>'Phys-Del Rsk Premium P&amp;L Impacs'!I16+'Congestion P&amp;L Impacts'!I35</f>
        <v>-16454.641050450147</v>
      </c>
      <c r="J15" s="61">
        <f>'Phys-Del Rsk Premium P&amp;L Impacs'!J16+'Congestion P&amp;L Impacts'!J35</f>
        <v>-80679.621891679446</v>
      </c>
      <c r="K15" s="61">
        <f>'Phys-Del Rsk Premium P&amp;L Impacs'!K16+'Congestion P&amp;L Impacts'!K35</f>
        <v>-35554.129316910141</v>
      </c>
      <c r="L15" s="124">
        <f>'Phys-Del Rsk Premium P&amp;L Impacs'!L16+'Congestion P&amp;L Impacts'!L35</f>
        <v>-11396.75888234135</v>
      </c>
      <c r="M15" s="130">
        <f t="shared" si="0"/>
        <v>-232078.60299206185</v>
      </c>
      <c r="N15" s="47"/>
    </row>
    <row r="16" spans="2:14" x14ac:dyDescent="0.2">
      <c r="B16" s="46"/>
      <c r="C16" s="59" t="s">
        <v>14</v>
      </c>
      <c r="D16" s="60">
        <f>'Phys-Del Rsk Premium P&amp;L Impacs'!D17+'Congestion P&amp;L Impacts'!D36</f>
        <v>0</v>
      </c>
      <c r="E16" s="61">
        <f>'Phys-Del Rsk Premium P&amp;L Impacs'!E17+'Congestion P&amp;L Impacts'!E36</f>
        <v>-10250.177433552897</v>
      </c>
      <c r="F16" s="61">
        <f>'Phys-Del Rsk Premium P&amp;L Impacs'!F17+'Congestion P&amp;L Impacts'!F36</f>
        <v>-12883.213697753812</v>
      </c>
      <c r="G16" s="61">
        <f>'Phys-Del Rsk Premium P&amp;L Impacs'!G17+'Congestion P&amp;L Impacts'!G36</f>
        <v>-9166.0438623766313</v>
      </c>
      <c r="H16" s="61">
        <f>'Phys-Del Rsk Premium P&amp;L Impacs'!H17+'Congestion P&amp;L Impacts'!H36</f>
        <v>-7424.1726133928878</v>
      </c>
      <c r="I16" s="61">
        <f>'Phys-Del Rsk Premium P&amp;L Impacs'!I17+'Congestion P&amp;L Impacts'!I36</f>
        <v>-7444.2438141212897</v>
      </c>
      <c r="J16" s="61">
        <f>'Phys-Del Rsk Premium P&amp;L Impacs'!J17+'Congestion P&amp;L Impacts'!J36</f>
        <v>-7578.9723718053256</v>
      </c>
      <c r="K16" s="61">
        <f>'Phys-Del Rsk Premium P&amp;L Impacs'!K17+'Congestion P&amp;L Impacts'!K36</f>
        <v>-1065.3478347757264</v>
      </c>
      <c r="L16" s="124">
        <f>'Phys-Del Rsk Premium P&amp;L Impacs'!L17+'Congestion P&amp;L Impacts'!L36</f>
        <v>0</v>
      </c>
      <c r="M16" s="130">
        <f t="shared" si="0"/>
        <v>-55812.171627778574</v>
      </c>
      <c r="N16" s="47"/>
    </row>
    <row r="17" spans="2:14" ht="13.5" thickBot="1" x14ac:dyDescent="0.25">
      <c r="B17" s="46"/>
      <c r="C17" s="63" t="s">
        <v>15</v>
      </c>
      <c r="D17" s="64">
        <f>'Phys-Del Rsk Premium P&amp;L Impacs'!D18+'Congestion P&amp;L Impacts'!D37</f>
        <v>-71.36385963605025</v>
      </c>
      <c r="E17" s="65">
        <f>'Phys-Del Rsk Premium P&amp;L Impacs'!E18+'Congestion P&amp;L Impacts'!E37</f>
        <v>-62.158787553731202</v>
      </c>
      <c r="F17" s="65">
        <f>'Phys-Del Rsk Premium P&amp;L Impacs'!F18+'Congestion P&amp;L Impacts'!F37</f>
        <v>-52.620187440130678</v>
      </c>
      <c r="G17" s="65">
        <f>'Phys-Del Rsk Premium P&amp;L Impacs'!G18+'Congestion P&amp;L Impacts'!G37</f>
        <v>-19.019414720310131</v>
      </c>
      <c r="H17" s="65">
        <f>'Phys-Del Rsk Premium P&amp;L Impacs'!H18+'Congestion P&amp;L Impacts'!H37</f>
        <v>-52596.17011370555</v>
      </c>
      <c r="I17" s="65">
        <f>'Phys-Del Rsk Premium P&amp;L Impacs'!I18+'Congestion P&amp;L Impacts'!I37</f>
        <v>-52737.980629399986</v>
      </c>
      <c r="J17" s="65">
        <f>'Phys-Del Rsk Premium P&amp;L Impacs'!J18+'Congestion P&amp;L Impacts'!J37</f>
        <v>-52647.292296816318</v>
      </c>
      <c r="K17" s="65">
        <f>'Phys-Del Rsk Premium P&amp;L Impacs'!K18+'Congestion P&amp;L Impacts'!K37</f>
        <v>0</v>
      </c>
      <c r="L17" s="125">
        <f>'Phys-Del Rsk Premium P&amp;L Impacs'!L18+'Congestion P&amp;L Impacts'!L37</f>
        <v>0</v>
      </c>
      <c r="M17" s="131">
        <f t="shared" si="0"/>
        <v>-158186.60528927209</v>
      </c>
      <c r="N17" s="47"/>
    </row>
    <row r="18" spans="2:14" ht="13.5" thickBot="1" x14ac:dyDescent="0.25">
      <c r="B18" s="46"/>
      <c r="C18" s="49" t="s">
        <v>3</v>
      </c>
      <c r="D18" s="127"/>
      <c r="E18" s="127"/>
      <c r="F18" s="127"/>
      <c r="G18" s="127"/>
      <c r="H18" s="127"/>
      <c r="I18" s="127"/>
      <c r="J18" s="127"/>
      <c r="K18" s="127"/>
      <c r="L18" s="127"/>
      <c r="M18" s="128">
        <f>SUM(M11:M17,M6:M8)</f>
        <v>-7475076.1027086144</v>
      </c>
      <c r="N18" s="47"/>
    </row>
    <row r="19" spans="2:14" ht="13.5" thickBot="1" x14ac:dyDescent="0.25">
      <c r="B19" s="66"/>
      <c r="C19" s="67"/>
      <c r="D19" s="67"/>
      <c r="E19" s="67"/>
      <c r="F19" s="67"/>
      <c r="G19" s="67"/>
      <c r="H19" s="67"/>
      <c r="I19" s="67"/>
      <c r="J19" s="67"/>
      <c r="K19" s="67"/>
      <c r="L19" s="67"/>
      <c r="M19" s="67"/>
      <c r="N19" s="68"/>
    </row>
    <row r="20" spans="2:14" ht="13.5" thickTop="1" x14ac:dyDescent="0.2"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</row>
  </sheetData>
  <mergeCells count="1">
    <mergeCell ref="C3:M3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Direct Access MWh Positions</vt:lpstr>
      <vt:lpstr>Congestion P&amp;L Impacts</vt:lpstr>
      <vt:lpstr>Phys-Del Rsk Premium P&amp;L Impacs</vt:lpstr>
      <vt:lpstr>Total P&amp;L Impact of Crv Changes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gsharfma</dc:creator>
  <cp:lastModifiedBy>Jan Havlíček</cp:lastModifiedBy>
  <dcterms:created xsi:type="dcterms:W3CDTF">2001-05-20T21:50:20Z</dcterms:created>
  <dcterms:modified xsi:type="dcterms:W3CDTF">2023-09-17T18:42:29Z</dcterms:modified>
</cp:coreProperties>
</file>