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3EDDE9A-BBB7-4A21-BCC3-03A1A03B280E}" xr6:coauthVersionLast="47" xr6:coauthVersionMax="47" xr10:uidLastSave="{00000000-0000-0000-0000-000000000000}"/>
  <bookViews>
    <workbookView xWindow="-120" yWindow="-120" windowWidth="38640" windowHeight="15720"/>
  </bookViews>
  <sheets>
    <sheet name="ENA" sheetId="1" r:id="rId1"/>
    <sheet name="EPI" sheetId="2" state="hidden" r:id="rId2"/>
    <sheet name="EWS Power" sheetId="4" state="hidden" r:id="rId3"/>
    <sheet name="EES Project Phoenix" sheetId="5" state="hidden" r:id="rId4"/>
  </sheets>
  <definedNames>
    <definedName name="_xlnm.Print_Area" localSheetId="3">'EES Project Phoenix'!$A$1:$O$25</definedName>
    <definedName name="_xlnm.Print_Area" localSheetId="0">ENA!$A$1:$U$93</definedName>
    <definedName name="_xlnm.Print_Area" localSheetId="1">EPI!$A$1:$Q$26</definedName>
    <definedName name="_xlnm.Print_Area" localSheetId="2">'EWS Power'!$A$1:$O$35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5" l="1"/>
  <c r="I9" i="5"/>
  <c r="O9" i="5"/>
  <c r="E12" i="5"/>
  <c r="I12" i="5"/>
  <c r="E14" i="5"/>
  <c r="I14" i="5"/>
  <c r="E16" i="5"/>
  <c r="I16" i="5"/>
  <c r="C18" i="5"/>
  <c r="D18" i="5"/>
  <c r="E18" i="5"/>
  <c r="G18" i="5"/>
  <c r="H18" i="5"/>
  <c r="I18" i="5"/>
  <c r="K18" i="5"/>
  <c r="M18" i="5"/>
  <c r="O18" i="5"/>
  <c r="E22" i="5"/>
  <c r="I22" i="5"/>
  <c r="F9" i="1"/>
  <c r="K9" i="1"/>
  <c r="M9" i="1"/>
  <c r="Q9" i="1"/>
  <c r="U9" i="1"/>
  <c r="F10" i="1"/>
  <c r="K10" i="1"/>
  <c r="Q10" i="1"/>
  <c r="U10" i="1"/>
  <c r="F11" i="1"/>
  <c r="K11" i="1"/>
  <c r="M11" i="1"/>
  <c r="Q11" i="1"/>
  <c r="U11" i="1"/>
  <c r="F12" i="1"/>
  <c r="K12" i="1"/>
  <c r="Q12" i="1"/>
  <c r="U12" i="1"/>
  <c r="F13" i="1"/>
  <c r="K13" i="1"/>
  <c r="M13" i="1"/>
  <c r="Q13" i="1"/>
  <c r="U13" i="1"/>
  <c r="F14" i="1"/>
  <c r="K14" i="1"/>
  <c r="Q14" i="1"/>
  <c r="U14" i="1"/>
  <c r="F15" i="1"/>
  <c r="K15" i="1"/>
  <c r="M15" i="1"/>
  <c r="Q15" i="1"/>
  <c r="U15" i="1"/>
  <c r="F16" i="1"/>
  <c r="K16" i="1"/>
  <c r="Q16" i="1"/>
  <c r="U16" i="1"/>
  <c r="F17" i="1"/>
  <c r="K17" i="1"/>
  <c r="Q17" i="1"/>
  <c r="U17" i="1"/>
  <c r="F18" i="1"/>
  <c r="K18" i="1"/>
  <c r="Q18" i="1"/>
  <c r="U18" i="1"/>
  <c r="F19" i="1"/>
  <c r="K19" i="1"/>
  <c r="Q19" i="1"/>
  <c r="U19" i="1"/>
  <c r="F20" i="1"/>
  <c r="K20" i="1"/>
  <c r="Q20" i="1"/>
  <c r="U20" i="1"/>
  <c r="F21" i="1"/>
  <c r="K21" i="1"/>
  <c r="Q21" i="1"/>
  <c r="U21" i="1"/>
  <c r="F22" i="1"/>
  <c r="K22" i="1"/>
  <c r="Q22" i="1"/>
  <c r="U22" i="1"/>
  <c r="F23" i="1"/>
  <c r="K23" i="1"/>
  <c r="Q23" i="1"/>
  <c r="U23" i="1"/>
  <c r="F24" i="1"/>
  <c r="J24" i="1"/>
  <c r="K24" i="1"/>
  <c r="O24" i="1"/>
  <c r="Q24" i="1"/>
  <c r="S24" i="1"/>
  <c r="T24" i="1"/>
  <c r="U24" i="1"/>
  <c r="C25" i="1"/>
  <c r="D25" i="1"/>
  <c r="E25" i="1"/>
  <c r="F25" i="1"/>
  <c r="H25" i="1"/>
  <c r="I25" i="1"/>
  <c r="J25" i="1"/>
  <c r="K25" i="1"/>
  <c r="M25" i="1"/>
  <c r="N25" i="1"/>
  <c r="O25" i="1"/>
  <c r="Q25" i="1"/>
  <c r="S25" i="1"/>
  <c r="T25" i="1"/>
  <c r="U25" i="1"/>
  <c r="F27" i="1"/>
  <c r="K27" i="1"/>
  <c r="M27" i="1"/>
  <c r="Q27" i="1"/>
  <c r="U27" i="1"/>
  <c r="E28" i="1"/>
  <c r="F28" i="1"/>
  <c r="K28" i="1"/>
  <c r="M28" i="1"/>
  <c r="Q28" i="1"/>
  <c r="U28" i="1"/>
  <c r="C29" i="1"/>
  <c r="D29" i="1"/>
  <c r="E29" i="1"/>
  <c r="F29" i="1"/>
  <c r="K29" i="1"/>
  <c r="O29" i="1"/>
  <c r="Q29" i="1"/>
  <c r="S29" i="1"/>
  <c r="T29" i="1"/>
  <c r="U29" i="1"/>
  <c r="F30" i="1"/>
  <c r="K30" i="1"/>
  <c r="Q30" i="1"/>
  <c r="U30" i="1"/>
  <c r="F31" i="1"/>
  <c r="K31" i="1"/>
  <c r="Q31" i="1"/>
  <c r="U31" i="1"/>
  <c r="C32" i="1"/>
  <c r="D32" i="1"/>
  <c r="E32" i="1"/>
  <c r="F32" i="1"/>
  <c r="H32" i="1"/>
  <c r="I32" i="1"/>
  <c r="J32" i="1"/>
  <c r="K32" i="1"/>
  <c r="M32" i="1"/>
  <c r="N32" i="1"/>
  <c r="O32" i="1"/>
  <c r="Q32" i="1"/>
  <c r="S32" i="1"/>
  <c r="T32" i="1"/>
  <c r="U32" i="1"/>
  <c r="F34" i="1"/>
  <c r="K34" i="1"/>
  <c r="M34" i="1"/>
  <c r="Q34" i="1"/>
  <c r="U34" i="1"/>
  <c r="F35" i="1"/>
  <c r="K35" i="1"/>
  <c r="Q35" i="1"/>
  <c r="U35" i="1"/>
  <c r="F36" i="1"/>
  <c r="K36" i="1"/>
  <c r="M36" i="1"/>
  <c r="Q36" i="1"/>
  <c r="U36" i="1"/>
  <c r="F38" i="1"/>
  <c r="K38" i="1"/>
  <c r="Q38" i="1"/>
  <c r="U38" i="1"/>
  <c r="F39" i="1"/>
  <c r="K39" i="1"/>
  <c r="M39" i="1"/>
  <c r="Q39" i="1"/>
  <c r="U39" i="1"/>
  <c r="F40" i="1"/>
  <c r="K40" i="1"/>
  <c r="Q40" i="1"/>
  <c r="U40" i="1"/>
  <c r="F41" i="1"/>
  <c r="K41" i="1"/>
  <c r="M41" i="1"/>
  <c r="Q41" i="1"/>
  <c r="U41" i="1"/>
  <c r="F42" i="1"/>
  <c r="K42" i="1"/>
  <c r="Q42" i="1"/>
  <c r="U42" i="1"/>
  <c r="F43" i="1"/>
  <c r="K43" i="1"/>
  <c r="M43" i="1"/>
  <c r="Q43" i="1"/>
  <c r="U43" i="1"/>
  <c r="F44" i="1"/>
  <c r="K44" i="1"/>
  <c r="Q44" i="1"/>
  <c r="U44" i="1"/>
  <c r="F45" i="1"/>
  <c r="K45" i="1"/>
  <c r="Q45" i="1"/>
  <c r="U45" i="1"/>
  <c r="F46" i="1"/>
  <c r="K46" i="1"/>
  <c r="Q46" i="1"/>
  <c r="U46" i="1"/>
  <c r="F48" i="1"/>
  <c r="K48" i="1"/>
  <c r="Q48" i="1"/>
  <c r="U48" i="1"/>
  <c r="C49" i="1"/>
  <c r="D49" i="1"/>
  <c r="E49" i="1"/>
  <c r="F49" i="1"/>
  <c r="H49" i="1"/>
  <c r="I49" i="1"/>
  <c r="J49" i="1"/>
  <c r="K49" i="1"/>
  <c r="M49" i="1"/>
  <c r="N49" i="1"/>
  <c r="O49" i="1"/>
  <c r="Q49" i="1"/>
  <c r="S49" i="1"/>
  <c r="T49" i="1"/>
  <c r="U49" i="1"/>
  <c r="F51" i="1"/>
  <c r="K51" i="1"/>
  <c r="M51" i="1"/>
  <c r="Q51" i="1"/>
  <c r="U51" i="1"/>
  <c r="F52" i="1"/>
  <c r="K52" i="1"/>
  <c r="Q52" i="1"/>
  <c r="U52" i="1"/>
  <c r="F53" i="1"/>
  <c r="K53" i="1"/>
  <c r="Q53" i="1"/>
  <c r="U53" i="1"/>
  <c r="F54" i="1"/>
  <c r="K54" i="1"/>
  <c r="M54" i="1"/>
  <c r="Q54" i="1"/>
  <c r="U54" i="1"/>
  <c r="F55" i="1"/>
  <c r="K55" i="1"/>
  <c r="Q55" i="1"/>
  <c r="U55" i="1"/>
  <c r="F56" i="1"/>
  <c r="K56" i="1"/>
  <c r="Q56" i="1"/>
  <c r="U56" i="1"/>
  <c r="F57" i="1"/>
  <c r="K57" i="1"/>
  <c r="Q57" i="1"/>
  <c r="U57" i="1"/>
  <c r="C58" i="1"/>
  <c r="D58" i="1"/>
  <c r="E58" i="1"/>
  <c r="F58" i="1"/>
  <c r="H58" i="1"/>
  <c r="I58" i="1"/>
  <c r="J58" i="1"/>
  <c r="K58" i="1"/>
  <c r="M58" i="1"/>
  <c r="N58" i="1"/>
  <c r="O58" i="1"/>
  <c r="Q58" i="1"/>
  <c r="S58" i="1"/>
  <c r="T58" i="1"/>
  <c r="U58" i="1"/>
  <c r="F60" i="1"/>
  <c r="K60" i="1"/>
  <c r="Q60" i="1"/>
  <c r="U60" i="1"/>
  <c r="F61" i="1"/>
  <c r="K61" i="1"/>
  <c r="Q61" i="1"/>
  <c r="U61" i="1"/>
  <c r="F62" i="1"/>
  <c r="K62" i="1"/>
  <c r="Q62" i="1"/>
  <c r="U62" i="1"/>
  <c r="F63" i="1"/>
  <c r="K63" i="1"/>
  <c r="Q63" i="1"/>
  <c r="U63" i="1"/>
  <c r="F64" i="1"/>
  <c r="K64" i="1"/>
  <c r="Q64" i="1"/>
  <c r="U64" i="1"/>
  <c r="F65" i="1"/>
  <c r="K65" i="1"/>
  <c r="Q65" i="1"/>
  <c r="U65" i="1"/>
  <c r="F66" i="1"/>
  <c r="H66" i="1"/>
  <c r="I66" i="1"/>
  <c r="J66" i="1"/>
  <c r="K66" i="1"/>
  <c r="N66" i="1"/>
  <c r="O66" i="1"/>
  <c r="Q66" i="1"/>
  <c r="U66" i="1"/>
  <c r="F67" i="1"/>
  <c r="K67" i="1"/>
  <c r="Q67" i="1"/>
  <c r="U67" i="1"/>
  <c r="F68" i="1"/>
  <c r="K68" i="1"/>
  <c r="Q68" i="1"/>
  <c r="U68" i="1"/>
  <c r="F69" i="1"/>
  <c r="K69" i="1"/>
  <c r="Q69" i="1"/>
  <c r="U69" i="1"/>
  <c r="C70" i="1"/>
  <c r="D70" i="1"/>
  <c r="F70" i="1"/>
  <c r="K70" i="1"/>
  <c r="Q70" i="1"/>
  <c r="U70" i="1"/>
  <c r="F71" i="1"/>
  <c r="K71" i="1"/>
  <c r="Q71" i="1"/>
  <c r="U71" i="1"/>
  <c r="F72" i="1"/>
  <c r="K72" i="1"/>
  <c r="Q72" i="1"/>
  <c r="U72" i="1"/>
  <c r="F73" i="1"/>
  <c r="K73" i="1"/>
  <c r="Q73" i="1"/>
  <c r="U73" i="1"/>
  <c r="F74" i="1"/>
  <c r="K74" i="1"/>
  <c r="Q74" i="1"/>
  <c r="U74" i="1"/>
  <c r="F75" i="1"/>
  <c r="K75" i="1"/>
  <c r="Q75" i="1"/>
  <c r="U75" i="1"/>
  <c r="F76" i="1"/>
  <c r="K76" i="1"/>
  <c r="Q76" i="1"/>
  <c r="U76" i="1"/>
  <c r="F77" i="1"/>
  <c r="K77" i="1"/>
  <c r="Q77" i="1"/>
  <c r="U77" i="1"/>
  <c r="F78" i="1"/>
  <c r="K78" i="1"/>
  <c r="Q78" i="1"/>
  <c r="U78" i="1"/>
  <c r="C79" i="1"/>
  <c r="D79" i="1"/>
  <c r="E79" i="1"/>
  <c r="F79" i="1"/>
  <c r="H79" i="1"/>
  <c r="I79" i="1"/>
  <c r="J79" i="1"/>
  <c r="K79" i="1"/>
  <c r="M79" i="1"/>
  <c r="N79" i="1"/>
  <c r="O79" i="1"/>
  <c r="Q79" i="1"/>
  <c r="S79" i="1"/>
  <c r="T79" i="1"/>
  <c r="U79" i="1"/>
  <c r="F81" i="1"/>
  <c r="J81" i="1"/>
  <c r="K81" i="1"/>
  <c r="O81" i="1"/>
  <c r="Q81" i="1"/>
  <c r="U81" i="1"/>
  <c r="F82" i="1"/>
  <c r="K82" i="1"/>
  <c r="Q82" i="1"/>
  <c r="U82" i="1"/>
  <c r="F83" i="1"/>
  <c r="K83" i="1"/>
  <c r="Q83" i="1"/>
  <c r="U83" i="1"/>
  <c r="F84" i="1"/>
  <c r="K84" i="1"/>
  <c r="Q84" i="1"/>
  <c r="U84" i="1"/>
  <c r="F85" i="1"/>
  <c r="K85" i="1"/>
  <c r="Q85" i="1"/>
  <c r="U85" i="1"/>
  <c r="F86" i="1"/>
  <c r="K86" i="1"/>
  <c r="Q86" i="1"/>
  <c r="U86" i="1"/>
  <c r="F87" i="1"/>
  <c r="K87" i="1"/>
  <c r="Q87" i="1"/>
  <c r="U87" i="1"/>
  <c r="C90" i="1"/>
  <c r="D90" i="1"/>
  <c r="E90" i="1"/>
  <c r="F90" i="1"/>
  <c r="H90" i="1"/>
  <c r="I90" i="1"/>
  <c r="J90" i="1"/>
  <c r="K90" i="1"/>
  <c r="M90" i="1"/>
  <c r="N90" i="1"/>
  <c r="O90" i="1"/>
  <c r="Q90" i="1"/>
  <c r="S90" i="1"/>
  <c r="T90" i="1"/>
  <c r="U90" i="1"/>
  <c r="F9" i="2"/>
  <c r="K9" i="2"/>
  <c r="Q9" i="2"/>
  <c r="F12" i="2"/>
  <c r="K12" i="2"/>
  <c r="F13" i="2"/>
  <c r="K13" i="2"/>
  <c r="F15" i="2"/>
  <c r="K15" i="2"/>
  <c r="F17" i="2"/>
  <c r="K17" i="2"/>
  <c r="C19" i="2"/>
  <c r="D19" i="2"/>
  <c r="E19" i="2"/>
  <c r="F19" i="2"/>
  <c r="H19" i="2"/>
  <c r="I19" i="2"/>
  <c r="J19" i="2"/>
  <c r="K19" i="2"/>
  <c r="M19" i="2"/>
  <c r="O19" i="2"/>
  <c r="Q19" i="2"/>
  <c r="F23" i="2"/>
  <c r="K23" i="2"/>
  <c r="E9" i="4"/>
  <c r="I9" i="4"/>
  <c r="O9" i="4"/>
  <c r="E10" i="4"/>
  <c r="I10" i="4"/>
  <c r="O10" i="4"/>
  <c r="E11" i="4"/>
  <c r="I11" i="4"/>
  <c r="O11" i="4"/>
  <c r="E12" i="4"/>
  <c r="I12" i="4"/>
  <c r="O12" i="4"/>
  <c r="E13" i="4"/>
  <c r="I13" i="4"/>
  <c r="O13" i="4"/>
  <c r="E14" i="4"/>
  <c r="I14" i="4"/>
  <c r="O14" i="4"/>
  <c r="E15" i="4"/>
  <c r="I15" i="4"/>
  <c r="O15" i="4"/>
  <c r="E16" i="4"/>
  <c r="I16" i="4"/>
  <c r="O16" i="4"/>
  <c r="E17" i="4"/>
  <c r="I17" i="4"/>
  <c r="O17" i="4"/>
  <c r="C18" i="4"/>
  <c r="D18" i="4"/>
  <c r="E18" i="4"/>
  <c r="G18" i="4"/>
  <c r="H18" i="4"/>
  <c r="I18" i="4"/>
  <c r="K18" i="4"/>
  <c r="M18" i="4"/>
  <c r="O18" i="4"/>
  <c r="E22" i="4"/>
  <c r="I22" i="4"/>
  <c r="E24" i="4"/>
  <c r="I24" i="4"/>
  <c r="E26" i="4"/>
  <c r="I26" i="4"/>
  <c r="C28" i="4"/>
  <c r="D28" i="4"/>
  <c r="E28" i="4"/>
  <c r="G28" i="4"/>
  <c r="H28" i="4"/>
  <c r="I28" i="4"/>
  <c r="K28" i="4"/>
  <c r="M28" i="4"/>
  <c r="O28" i="4"/>
  <c r="E32" i="4"/>
  <c r="I32" i="4"/>
</calcChain>
</file>

<file path=xl/sharedStrings.xml><?xml version="1.0" encoding="utf-8"?>
<sst xmlns="http://schemas.openxmlformats.org/spreadsheetml/2006/main" count="208" uniqueCount="114">
  <si>
    <t>Enron North America</t>
  </si>
  <si>
    <t>2002 Plan Review</t>
  </si>
  <si>
    <t>Team</t>
  </si>
  <si>
    <t>2001 Forecast</t>
  </si>
  <si>
    <t>Margin</t>
  </si>
  <si>
    <t xml:space="preserve">Direct </t>
  </si>
  <si>
    <t>Expenses</t>
  </si>
  <si>
    <t>Net</t>
  </si>
  <si>
    <t>2002 Plan</t>
  </si>
  <si>
    <t>Headcount</t>
  </si>
  <si>
    <t xml:space="preserve">2002 Plan </t>
  </si>
  <si>
    <t>Fav/(Unfav)</t>
  </si>
  <si>
    <t>Variance</t>
  </si>
  <si>
    <t>Northeast Trading</t>
  </si>
  <si>
    <t>Northeast Origination</t>
  </si>
  <si>
    <t>Midwest Trading</t>
  </si>
  <si>
    <t>Midwest Origination</t>
  </si>
  <si>
    <t>Southeast Trading</t>
  </si>
  <si>
    <t>Southeast Origination</t>
  </si>
  <si>
    <t>ERCOT Trading</t>
  </si>
  <si>
    <t>ERCOT Origination</t>
  </si>
  <si>
    <t>Options</t>
  </si>
  <si>
    <t>Management Book</t>
  </si>
  <si>
    <t>Services</t>
  </si>
  <si>
    <t>Development</t>
  </si>
  <si>
    <t>Generation Investments</t>
  </si>
  <si>
    <t>East Power</t>
  </si>
  <si>
    <t>Trading</t>
  </si>
  <si>
    <t>Executive</t>
  </si>
  <si>
    <t>Fundamentals</t>
  </si>
  <si>
    <t>West Power</t>
  </si>
  <si>
    <t>East Trading</t>
  </si>
  <si>
    <t>East Origination</t>
  </si>
  <si>
    <t>Central Trading</t>
  </si>
  <si>
    <t>Central Origination</t>
  </si>
  <si>
    <t>Texas Trading</t>
  </si>
  <si>
    <t>Texas Origination</t>
  </si>
  <si>
    <t>West Trading</t>
  </si>
  <si>
    <t>West Origination</t>
  </si>
  <si>
    <t>Financial Gas</t>
  </si>
  <si>
    <t>NG Structuring</t>
  </si>
  <si>
    <t>NG Fundamentals</t>
  </si>
  <si>
    <t>Natural Gas</t>
  </si>
  <si>
    <t>Natural Gas Trading</t>
  </si>
  <si>
    <t>Natural Gas Origination</t>
  </si>
  <si>
    <t>Finance</t>
  </si>
  <si>
    <t>Alberta Power Trading</t>
  </si>
  <si>
    <t>Alberta Power Origination</t>
  </si>
  <si>
    <t>Ontario Power</t>
  </si>
  <si>
    <t>Canada</t>
  </si>
  <si>
    <t>Upstream Executive</t>
  </si>
  <si>
    <t>Compression Services</t>
  </si>
  <si>
    <t>Producer E-Commerce</t>
  </si>
  <si>
    <t>Wellhead Desk</t>
  </si>
  <si>
    <t>Upstream Products</t>
  </si>
  <si>
    <t>Bridgeline</t>
  </si>
  <si>
    <t>HPL</t>
  </si>
  <si>
    <t>Mexico</t>
  </si>
  <si>
    <t>Energy Capital Services</t>
  </si>
  <si>
    <t>Asset Marketing</t>
  </si>
  <si>
    <t>Office of the Chairman</t>
  </si>
  <si>
    <t>Prepays</t>
  </si>
  <si>
    <t>Jedi</t>
  </si>
  <si>
    <t>Corp</t>
  </si>
  <si>
    <t>Intercompany Billings</t>
  </si>
  <si>
    <t>EBIT</t>
  </si>
  <si>
    <t>Interest Expense</t>
  </si>
  <si>
    <t>EBT</t>
  </si>
  <si>
    <t>Int Related Costs/Facility Costs</t>
  </si>
  <si>
    <t>Genco Control Area</t>
  </si>
  <si>
    <t>TAC</t>
  </si>
  <si>
    <t>Enron Principal Investments</t>
  </si>
  <si>
    <t>EPI</t>
  </si>
  <si>
    <t>Enron Wholesale Power</t>
  </si>
  <si>
    <t>Retail West</t>
  </si>
  <si>
    <t>Utility Risk Management West</t>
  </si>
  <si>
    <t>Power Structuring West</t>
  </si>
  <si>
    <t>Options Desk</t>
  </si>
  <si>
    <t>Power Structuring East</t>
  </si>
  <si>
    <t>Utility Risk Management East</t>
  </si>
  <si>
    <t>Power Commodity East</t>
  </si>
  <si>
    <t>Retail Gas Commodity</t>
  </si>
  <si>
    <t>Total EWS Power</t>
  </si>
  <si>
    <t>Enron Energy Service - Project Phoenix</t>
  </si>
  <si>
    <t>EES Project Phoenix</t>
  </si>
  <si>
    <t>Power Commodity West</t>
  </si>
  <si>
    <t>Other</t>
  </si>
  <si>
    <t>Allocated</t>
  </si>
  <si>
    <t>LT Fundamentals</t>
  </si>
  <si>
    <t>Capital</t>
  </si>
  <si>
    <t>Charge</t>
  </si>
  <si>
    <t>Management</t>
  </si>
  <si>
    <t>Middle Market Originations/Services</t>
  </si>
  <si>
    <t>Originations/Generation</t>
  </si>
  <si>
    <t>Storage</t>
  </si>
  <si>
    <t>Offshore</t>
  </si>
  <si>
    <t>Cross Commodity</t>
  </si>
  <si>
    <t xml:space="preserve">Total Commercial </t>
  </si>
  <si>
    <t>Prepay Expenses</t>
  </si>
  <si>
    <t>U.S. Drift</t>
  </si>
  <si>
    <t>Facility Costs</t>
  </si>
  <si>
    <t>Group</t>
  </si>
  <si>
    <t>Bonus</t>
  </si>
  <si>
    <t>Non-Allocable costs</t>
  </si>
  <si>
    <t>2001 Proforma</t>
  </si>
  <si>
    <t>Sold Peakers</t>
  </si>
  <si>
    <t>Principal Investing</t>
  </si>
  <si>
    <t>Corporate Development</t>
  </si>
  <si>
    <t>Capital Charge Offset</t>
  </si>
  <si>
    <t>Structuring/Fundamentals</t>
  </si>
  <si>
    <t>TVA Settlement</t>
  </si>
  <si>
    <t>Derivative Origination&amp; East Producers</t>
  </si>
  <si>
    <t>Asset Management</t>
  </si>
  <si>
    <t>appears high b/c includes o/s legal that will be pushed to commercial teams; is in commercial forecast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</si>
</sst>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_);\(#,##0.0\)"/>
    <numFmt numFmtId="165" formatCode="_(* #,##0.0_);_(* \(#,##0.0\);_(* &quot;-&quot;?_);_(@_)"/>
    <numFmt numFmtId="166" formatCode="_(&quot;$&quot;* #,##0.0_);_(&quot;$&quot;* \(#,##0.0\);_(&quot;$&quot;* &quot;-&quot;?_);_(@_)"/>
    <numFmt numFmtId="167" formatCode="_(* #,##0_);_(* \(#,##0\);_(* &quot;-&quot;?_);_(@_)"/>
    <numFmt numFmtId="168" formatCode="_(* #,##0.0_);_(* \(#,##0.0\);_(* &quot;-&quot;??_);_(@_)"/>
  </numFmts>
  <fonts count="10" x14ac:knownFonts="1">
    <font>
      <sz val="10"/>
      <name val="Tahoma"/>
    </font>
    <font>
      <sz val="10"/>
      <name val="Tahoma"/>
    </font>
    <font>
      <sz val="11"/>
      <name val="Tahoma"/>
      <family val="2"/>
    </font>
    <font>
      <sz val="10"/>
      <name val="Garamond"/>
      <family val="1"/>
    </font>
    <font>
      <sz val="11"/>
      <name val="Garamond"/>
      <family val="1"/>
    </font>
    <font>
      <sz val="12"/>
      <name val="Garamond"/>
      <family val="1"/>
    </font>
    <font>
      <b/>
      <sz val="11"/>
      <name val="Garamond"/>
      <family val="1"/>
    </font>
    <font>
      <b/>
      <sz val="12"/>
      <name val="Garamond"/>
      <family val="1"/>
    </font>
    <font>
      <b/>
      <i/>
      <sz val="11"/>
      <name val="Tahoma"/>
      <family val="2"/>
    </font>
    <font>
      <b/>
      <sz val="16"/>
      <name val="Garamond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9">
    <xf numFmtId="0" fontId="0" fillId="0" borderId="0" xfId="0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left" indent="1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0" borderId="1" xfId="0" applyNumberFormat="1" applyBorder="1"/>
    <xf numFmtId="165" fontId="0" fillId="0" borderId="1" xfId="0" applyNumberFormat="1" applyBorder="1"/>
    <xf numFmtId="165" fontId="0" fillId="0" borderId="2" xfId="0" applyNumberFormat="1" applyBorder="1"/>
    <xf numFmtId="0" fontId="3" fillId="0" borderId="0" xfId="0" applyFont="1"/>
    <xf numFmtId="0" fontId="5" fillId="0" borderId="0" xfId="0" applyFont="1" applyAlignment="1">
      <alignment horizontal="left" indent="1"/>
    </xf>
    <xf numFmtId="0" fontId="4" fillId="0" borderId="0" xfId="0" applyFont="1" applyAlignment="1">
      <alignment horizontal="left" indent="4"/>
    </xf>
    <xf numFmtId="0" fontId="6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4" fillId="0" borderId="0" xfId="0" applyFont="1"/>
    <xf numFmtId="167" fontId="0" fillId="0" borderId="0" xfId="0" applyNumberFormat="1"/>
    <xf numFmtId="167" fontId="0" fillId="0" borderId="1" xfId="0" applyNumberFormat="1" applyBorder="1"/>
    <xf numFmtId="165" fontId="0" fillId="0" borderId="0" xfId="0" applyNumberFormat="1" applyFill="1"/>
    <xf numFmtId="167" fontId="0" fillId="0" borderId="0" xfId="0" applyNumberFormat="1" applyFill="1"/>
    <xf numFmtId="164" fontId="1" fillId="0" borderId="0" xfId="2" applyNumberFormat="1"/>
    <xf numFmtId="164" fontId="1" fillId="0" borderId="3" xfId="2" applyNumberFormat="1" applyBorder="1"/>
    <xf numFmtId="164" fontId="0" fillId="0" borderId="3" xfId="0" applyNumberFormat="1" applyBorder="1"/>
    <xf numFmtId="165" fontId="0" fillId="0" borderId="3" xfId="0" applyNumberFormat="1" applyBorder="1"/>
    <xf numFmtId="167" fontId="0" fillId="0" borderId="3" xfId="0" applyNumberFormat="1" applyBorder="1"/>
    <xf numFmtId="167" fontId="0" fillId="0" borderId="0" xfId="0" applyNumberFormat="1" applyBorder="1"/>
    <xf numFmtId="165" fontId="0" fillId="0" borderId="1" xfId="0" applyNumberFormat="1" applyFill="1" applyBorder="1"/>
    <xf numFmtId="167" fontId="0" fillId="0" borderId="1" xfId="0" applyNumberFormat="1" applyFill="1" applyBorder="1"/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 indent="4"/>
    </xf>
    <xf numFmtId="0" fontId="0" fillId="0" borderId="6" xfId="0" applyBorder="1"/>
    <xf numFmtId="0" fontId="0" fillId="0" borderId="0" xfId="0" applyBorder="1"/>
    <xf numFmtId="0" fontId="0" fillId="0" borderId="7" xfId="0" applyBorder="1"/>
    <xf numFmtId="164" fontId="0" fillId="0" borderId="6" xfId="2" applyNumberFormat="1" applyFont="1" applyBorder="1"/>
    <xf numFmtId="164" fontId="0" fillId="0" borderId="0" xfId="0" applyNumberFormat="1" applyBorder="1"/>
    <xf numFmtId="165" fontId="0" fillId="0" borderId="7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165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7" fontId="0" fillId="0" borderId="6" xfId="0" applyNumberFormat="1" applyBorder="1"/>
    <xf numFmtId="167" fontId="0" fillId="0" borderId="7" xfId="0" applyNumberFormat="1" applyBorder="1"/>
    <xf numFmtId="167" fontId="0" fillId="0" borderId="12" xfId="0" applyNumberFormat="1" applyBorder="1"/>
    <xf numFmtId="167" fontId="0" fillId="0" borderId="8" xfId="0" applyNumberFormat="1" applyBorder="1"/>
    <xf numFmtId="0" fontId="0" fillId="0" borderId="4" xfId="0" applyBorder="1"/>
    <xf numFmtId="0" fontId="5" fillId="0" borderId="13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164" fontId="0" fillId="0" borderId="14" xfId="2" applyNumberFormat="1" applyFont="1" applyBorder="1"/>
    <xf numFmtId="167" fontId="0" fillId="0" borderId="14" xfId="0" applyNumberFormat="1" applyBorder="1"/>
    <xf numFmtId="167" fontId="0" fillId="0" borderId="15" xfId="0" applyNumberFormat="1" applyBorder="1"/>
    <xf numFmtId="167" fontId="0" fillId="0" borderId="12" xfId="0" applyNumberFormat="1" applyFill="1" applyBorder="1"/>
    <xf numFmtId="165" fontId="0" fillId="0" borderId="12" xfId="0" applyNumberFormat="1" applyBorder="1"/>
    <xf numFmtId="165" fontId="0" fillId="0" borderId="12" xfId="0" applyNumberFormat="1" applyFill="1" applyBorder="1"/>
    <xf numFmtId="165" fontId="0" fillId="0" borderId="6" xfId="0" applyNumberFormat="1" applyBorder="1"/>
    <xf numFmtId="165" fontId="0" fillId="0" borderId="0" xfId="0" applyNumberFormat="1" applyBorder="1"/>
    <xf numFmtId="0" fontId="5" fillId="0" borderId="0" xfId="0" applyFont="1"/>
    <xf numFmtId="0" fontId="8" fillId="0" borderId="0" xfId="0" applyFont="1"/>
    <xf numFmtId="0" fontId="5" fillId="0" borderId="0" xfId="0" applyFont="1" applyFill="1"/>
    <xf numFmtId="0" fontId="7" fillId="0" borderId="0" xfId="0" applyFont="1" applyFill="1" applyAlignment="1">
      <alignment horizontal="left" indent="1"/>
    </xf>
    <xf numFmtId="0" fontId="0" fillId="0" borderId="0" xfId="0" applyFill="1"/>
    <xf numFmtId="0" fontId="5" fillId="0" borderId="0" xfId="0" applyFont="1" applyFill="1" applyAlignment="1">
      <alignment horizontal="left"/>
    </xf>
    <xf numFmtId="165" fontId="0" fillId="0" borderId="0" xfId="0" applyNumberFormat="1" applyFill="1" applyBorder="1"/>
    <xf numFmtId="43" fontId="0" fillId="0" borderId="6" xfId="1" applyFont="1" applyBorder="1"/>
    <xf numFmtId="168" fontId="0" fillId="0" borderId="6" xfId="1" applyNumberFormat="1" applyFont="1" applyBorder="1"/>
    <xf numFmtId="168" fontId="0" fillId="0" borderId="0" xfId="1" applyNumberFormat="1" applyFont="1" applyFill="1" applyBorder="1"/>
    <xf numFmtId="0" fontId="7" fillId="0" borderId="0" xfId="0" applyFont="1" applyAlignment="1">
      <alignment horizontal="left"/>
    </xf>
    <xf numFmtId="0" fontId="5" fillId="0" borderId="0" xfId="0" applyFont="1" applyBorder="1" applyAlignment="1">
      <alignment horizontal="center"/>
    </xf>
    <xf numFmtId="165" fontId="0" fillId="0" borderId="14" xfId="0" applyNumberFormat="1" applyBorder="1"/>
    <xf numFmtId="165" fontId="0" fillId="0" borderId="16" xfId="0" applyNumberFormat="1" applyBorder="1"/>
    <xf numFmtId="165" fontId="0" fillId="0" borderId="17" xfId="0" applyNumberFormat="1" applyBorder="1"/>
    <xf numFmtId="167" fontId="0" fillId="0" borderId="16" xfId="0" applyNumberFormat="1" applyBorder="1"/>
    <xf numFmtId="167" fontId="0" fillId="0" borderId="2" xfId="0" applyNumberFormat="1" applyBorder="1"/>
    <xf numFmtId="167" fontId="0" fillId="0" borderId="17" xfId="0" applyNumberFormat="1" applyBorder="1"/>
    <xf numFmtId="0" fontId="9" fillId="0" borderId="0" xfId="0" applyFont="1" applyAlignment="1">
      <alignment horizontal="center"/>
    </xf>
    <xf numFmtId="165" fontId="0" fillId="2" borderId="0" xfId="0" applyNumberFormat="1" applyFill="1" applyBorder="1"/>
    <xf numFmtId="0" fontId="0" fillId="2" borderId="0" xfId="0" applyFill="1"/>
    <xf numFmtId="0" fontId="9" fillId="0" borderId="0" xfId="0" applyFont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7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4"/>
  <sheetViews>
    <sheetView tabSelected="1" topLeftCell="C1" zoomScale="75" zoomScaleNormal="75" workbookViewId="0">
      <pane ySplit="7" topLeftCell="A57" activePane="bottomLeft" state="frozen"/>
      <selection pane="bottomLeft" activeCell="G78" sqref="G78"/>
    </sheetView>
  </sheetViews>
  <sheetFormatPr defaultRowHeight="12.75" x14ac:dyDescent="0.2"/>
  <cols>
    <col min="1" max="1" width="31.7109375" bestFit="1" customWidth="1"/>
    <col min="2" max="2" width="17.42578125" bestFit="1" customWidth="1"/>
    <col min="3" max="5" width="12.28515625" customWidth="1"/>
    <col min="6" max="6" width="12.7109375" customWidth="1"/>
    <col min="7" max="7" width="5.7109375" style="36" customWidth="1"/>
    <col min="8" max="10" width="12.28515625" customWidth="1"/>
    <col min="11" max="11" width="12.7109375" customWidth="1"/>
    <col min="12" max="12" width="5.5703125" customWidth="1"/>
    <col min="13" max="17" width="12.28515625" customWidth="1"/>
    <col min="18" max="18" width="5.7109375" customWidth="1"/>
    <col min="19" max="19" width="14.28515625" bestFit="1" customWidth="1"/>
    <col min="20" max="20" width="11.140625" bestFit="1" customWidth="1"/>
    <col min="21" max="21" width="13.28515625" bestFit="1" customWidth="1"/>
  </cols>
  <sheetData>
    <row r="1" spans="1:21" ht="21" x14ac:dyDescent="0.35">
      <c r="I1" s="84" t="s">
        <v>0</v>
      </c>
      <c r="J1" s="84"/>
      <c r="K1" s="84"/>
      <c r="L1" s="84"/>
      <c r="M1" s="84"/>
      <c r="N1" s="81"/>
      <c r="O1" s="81"/>
      <c r="P1" s="81"/>
      <c r="U1" s="64"/>
    </row>
    <row r="2" spans="1:21" ht="21" x14ac:dyDescent="0.35">
      <c r="I2" s="84" t="s">
        <v>1</v>
      </c>
      <c r="J2" s="84"/>
      <c r="K2" s="84"/>
      <c r="L2" s="84"/>
      <c r="M2" s="84"/>
      <c r="N2" s="81"/>
      <c r="O2" s="81"/>
      <c r="P2" s="81"/>
    </row>
    <row r="4" spans="1:21" ht="13.5" thickBot="1" x14ac:dyDescent="0.25"/>
    <row r="5" spans="1:21" ht="16.5" thickBot="1" x14ac:dyDescent="0.3">
      <c r="C5" s="85" t="s">
        <v>3</v>
      </c>
      <c r="D5" s="86"/>
      <c r="E5" s="86"/>
      <c r="F5" s="87"/>
      <c r="G5" s="74"/>
      <c r="H5" s="85" t="s">
        <v>104</v>
      </c>
      <c r="I5" s="86"/>
      <c r="J5" s="86"/>
      <c r="K5" s="87"/>
      <c r="M5" s="85" t="s">
        <v>8</v>
      </c>
      <c r="N5" s="86"/>
      <c r="O5" s="86"/>
      <c r="P5" s="86"/>
      <c r="Q5" s="87"/>
      <c r="S5" s="51"/>
      <c r="T5" s="51"/>
      <c r="U5" s="51"/>
    </row>
    <row r="6" spans="1:21" ht="15.75" x14ac:dyDescent="0.25">
      <c r="C6" s="14"/>
      <c r="D6" s="14" t="s">
        <v>89</v>
      </c>
      <c r="E6" s="14" t="s">
        <v>5</v>
      </c>
      <c r="F6" s="14"/>
      <c r="G6" s="74"/>
      <c r="H6" s="14"/>
      <c r="I6" s="14" t="s">
        <v>89</v>
      </c>
      <c r="J6" s="14" t="s">
        <v>5</v>
      </c>
      <c r="K6" s="14"/>
      <c r="M6" s="14"/>
      <c r="N6" s="14" t="s">
        <v>89</v>
      </c>
      <c r="O6" s="14" t="s">
        <v>5</v>
      </c>
      <c r="P6" s="14" t="s">
        <v>87</v>
      </c>
      <c r="Q6" s="14"/>
      <c r="S6" s="52" t="s">
        <v>3</v>
      </c>
      <c r="T6" s="52" t="s">
        <v>10</v>
      </c>
      <c r="U6" s="54" t="s">
        <v>11</v>
      </c>
    </row>
    <row r="7" spans="1:21" ht="16.5" thickBot="1" x14ac:dyDescent="0.3">
      <c r="A7" s="13" t="s">
        <v>2</v>
      </c>
      <c r="B7" s="2"/>
      <c r="C7" s="15" t="s">
        <v>4</v>
      </c>
      <c r="D7" s="15" t="s">
        <v>90</v>
      </c>
      <c r="E7" s="15" t="s">
        <v>6</v>
      </c>
      <c r="F7" s="15" t="s">
        <v>65</v>
      </c>
      <c r="G7" s="74"/>
      <c r="H7" s="15" t="s">
        <v>4</v>
      </c>
      <c r="I7" s="15" t="s">
        <v>90</v>
      </c>
      <c r="J7" s="15" t="s">
        <v>6</v>
      </c>
      <c r="K7" s="15" t="s">
        <v>65</v>
      </c>
      <c r="M7" s="15" t="s">
        <v>4</v>
      </c>
      <c r="N7" s="15" t="s">
        <v>90</v>
      </c>
      <c r="O7" s="15" t="s">
        <v>6</v>
      </c>
      <c r="P7" s="15"/>
      <c r="Q7" s="15" t="s">
        <v>65</v>
      </c>
      <c r="S7" s="53" t="s">
        <v>9</v>
      </c>
      <c r="T7" s="53" t="s">
        <v>9</v>
      </c>
      <c r="U7" s="15" t="s">
        <v>12</v>
      </c>
    </row>
    <row r="8" spans="1:21" x14ac:dyDescent="0.2">
      <c r="C8" s="35"/>
      <c r="D8" s="36"/>
      <c r="E8" s="36"/>
      <c r="F8" s="37"/>
      <c r="H8" s="35"/>
      <c r="I8" s="36"/>
      <c r="J8" s="36"/>
      <c r="K8" s="37"/>
      <c r="M8" s="35"/>
      <c r="N8" s="36"/>
      <c r="O8" s="36"/>
      <c r="P8" s="36"/>
      <c r="Q8" s="37"/>
      <c r="S8" s="35"/>
      <c r="T8" s="36"/>
      <c r="U8" s="37"/>
    </row>
    <row r="9" spans="1:21" ht="15.75" x14ac:dyDescent="0.25">
      <c r="A9" s="63" t="s">
        <v>13</v>
      </c>
      <c r="C9" s="38">
        <v>182.7</v>
      </c>
      <c r="D9" s="62">
        <v>0</v>
      </c>
      <c r="E9" s="39">
        <v>2.9</v>
      </c>
      <c r="F9" s="40">
        <f t="shared" ref="F9:F24" si="0">C9-D9-E9</f>
        <v>179.79999999999998</v>
      </c>
      <c r="G9" s="62"/>
      <c r="H9" s="38">
        <v>164.6</v>
      </c>
      <c r="I9" s="62">
        <v>0</v>
      </c>
      <c r="J9" s="39">
        <v>3.1</v>
      </c>
      <c r="K9" s="40">
        <f t="shared" ref="K9:K24" si="1">H9-I9-J9</f>
        <v>161.5</v>
      </c>
      <c r="M9" s="38">
        <f>150</f>
        <v>150</v>
      </c>
      <c r="N9" s="62">
        <v>0</v>
      </c>
      <c r="O9" s="39">
        <v>4</v>
      </c>
      <c r="P9" s="39"/>
      <c r="Q9" s="40">
        <f t="shared" ref="Q9:Q24" si="2">M9-N9-O9</f>
        <v>146</v>
      </c>
      <c r="S9" s="47">
        <v>15</v>
      </c>
      <c r="T9" s="30">
        <v>23</v>
      </c>
      <c r="U9" s="48">
        <f t="shared" ref="U9:U24" si="3">S9-T9</f>
        <v>-8</v>
      </c>
    </row>
    <row r="10" spans="1:21" ht="15.75" x14ac:dyDescent="0.25">
      <c r="A10" s="65" t="s">
        <v>14</v>
      </c>
      <c r="C10" s="38">
        <v>9.8000000000000007</v>
      </c>
      <c r="D10" s="62">
        <v>0</v>
      </c>
      <c r="E10" s="39">
        <v>2.6</v>
      </c>
      <c r="F10" s="40">
        <f t="shared" si="0"/>
        <v>7.2000000000000011</v>
      </c>
      <c r="G10" s="62"/>
      <c r="H10" s="38">
        <v>9.8000000000000007</v>
      </c>
      <c r="I10" s="62">
        <v>0</v>
      </c>
      <c r="J10" s="39">
        <v>2.4</v>
      </c>
      <c r="K10" s="40">
        <f t="shared" si="1"/>
        <v>7.4</v>
      </c>
      <c r="M10" s="38">
        <v>25</v>
      </c>
      <c r="N10" s="62">
        <v>0</v>
      </c>
      <c r="O10" s="39">
        <v>3.2</v>
      </c>
      <c r="P10" s="39"/>
      <c r="Q10" s="40">
        <f t="shared" si="2"/>
        <v>21.8</v>
      </c>
      <c r="S10" s="47">
        <v>8</v>
      </c>
      <c r="T10" s="30">
        <v>13</v>
      </c>
      <c r="U10" s="48">
        <f t="shared" si="3"/>
        <v>-5</v>
      </c>
    </row>
    <row r="11" spans="1:21" ht="15.75" x14ac:dyDescent="0.25">
      <c r="A11" s="65" t="s">
        <v>15</v>
      </c>
      <c r="C11" s="38">
        <v>107.3</v>
      </c>
      <c r="D11" s="62">
        <v>0</v>
      </c>
      <c r="E11" s="39">
        <v>1.9</v>
      </c>
      <c r="F11" s="40">
        <f t="shared" si="0"/>
        <v>105.39999999999999</v>
      </c>
      <c r="G11" s="62"/>
      <c r="H11" s="38">
        <v>87</v>
      </c>
      <c r="I11" s="62">
        <v>0</v>
      </c>
      <c r="J11" s="39">
        <v>1.7</v>
      </c>
      <c r="K11" s="40">
        <f t="shared" si="1"/>
        <v>85.3</v>
      </c>
      <c r="M11" s="38">
        <f>150</f>
        <v>150</v>
      </c>
      <c r="N11" s="62">
        <v>0</v>
      </c>
      <c r="O11" s="39">
        <v>2.4</v>
      </c>
      <c r="P11" s="39"/>
      <c r="Q11" s="40">
        <f t="shared" si="2"/>
        <v>147.6</v>
      </c>
      <c r="S11" s="47">
        <v>10</v>
      </c>
      <c r="T11" s="30">
        <v>15</v>
      </c>
      <c r="U11" s="48">
        <f t="shared" si="3"/>
        <v>-5</v>
      </c>
    </row>
    <row r="12" spans="1:21" ht="15.75" x14ac:dyDescent="0.25">
      <c r="A12" s="65" t="s">
        <v>16</v>
      </c>
      <c r="C12" s="38">
        <v>5.2</v>
      </c>
      <c r="D12" s="62">
        <v>0</v>
      </c>
      <c r="E12" s="39">
        <v>2.2000000000000002</v>
      </c>
      <c r="F12" s="40">
        <f t="shared" si="0"/>
        <v>3</v>
      </c>
      <c r="G12" s="62"/>
      <c r="H12" s="38">
        <v>5.2</v>
      </c>
      <c r="I12" s="62">
        <v>0</v>
      </c>
      <c r="J12" s="39">
        <v>2.4</v>
      </c>
      <c r="K12" s="40">
        <f t="shared" si="1"/>
        <v>2.8000000000000003</v>
      </c>
      <c r="M12" s="38">
        <v>20</v>
      </c>
      <c r="N12" s="62">
        <v>0</v>
      </c>
      <c r="O12" s="39">
        <v>3.1</v>
      </c>
      <c r="P12" s="39"/>
      <c r="Q12" s="40">
        <f t="shared" si="2"/>
        <v>16.899999999999999</v>
      </c>
      <c r="S12" s="47">
        <v>13</v>
      </c>
      <c r="T12" s="30">
        <v>14</v>
      </c>
      <c r="U12" s="48">
        <f t="shared" si="3"/>
        <v>-1</v>
      </c>
    </row>
    <row r="13" spans="1:21" ht="15.75" x14ac:dyDescent="0.25">
      <c r="A13" s="65" t="s">
        <v>17</v>
      </c>
      <c r="C13" s="38">
        <v>15.6</v>
      </c>
      <c r="D13" s="62">
        <v>0.1</v>
      </c>
      <c r="E13" s="39">
        <v>1.8</v>
      </c>
      <c r="F13" s="40">
        <f t="shared" si="0"/>
        <v>13.7</v>
      </c>
      <c r="G13" s="62"/>
      <c r="H13" s="38">
        <v>6.3</v>
      </c>
      <c r="I13" s="62">
        <v>0</v>
      </c>
      <c r="J13" s="39">
        <v>1.5</v>
      </c>
      <c r="K13" s="40">
        <f t="shared" si="1"/>
        <v>4.8</v>
      </c>
      <c r="M13" s="38">
        <f>50</f>
        <v>50</v>
      </c>
      <c r="N13" s="62">
        <v>0</v>
      </c>
      <c r="O13" s="39">
        <v>2.5</v>
      </c>
      <c r="P13" s="39"/>
      <c r="Q13" s="40">
        <f t="shared" si="2"/>
        <v>47.5</v>
      </c>
      <c r="S13" s="47">
        <v>13</v>
      </c>
      <c r="T13" s="30">
        <v>15</v>
      </c>
      <c r="U13" s="48">
        <f t="shared" si="3"/>
        <v>-2</v>
      </c>
    </row>
    <row r="14" spans="1:21" ht="15.75" x14ac:dyDescent="0.25">
      <c r="A14" s="65" t="s">
        <v>18</v>
      </c>
      <c r="C14" s="38">
        <v>9.6999999999999993</v>
      </c>
      <c r="D14" s="62">
        <v>0.1</v>
      </c>
      <c r="E14" s="39">
        <v>3.7</v>
      </c>
      <c r="F14" s="40">
        <f t="shared" si="0"/>
        <v>5.8999999999999995</v>
      </c>
      <c r="G14" s="62"/>
      <c r="H14" s="38">
        <v>9.6</v>
      </c>
      <c r="I14" s="62">
        <v>0</v>
      </c>
      <c r="J14" s="39">
        <v>3.7</v>
      </c>
      <c r="K14" s="40">
        <f t="shared" si="1"/>
        <v>5.8999999999999995</v>
      </c>
      <c r="M14" s="38">
        <v>20</v>
      </c>
      <c r="N14" s="62">
        <v>0</v>
      </c>
      <c r="O14" s="39">
        <v>4.5999999999999996</v>
      </c>
      <c r="P14" s="39"/>
      <c r="Q14" s="40">
        <f t="shared" si="2"/>
        <v>15.4</v>
      </c>
      <c r="S14" s="47">
        <v>9</v>
      </c>
      <c r="T14" s="30">
        <v>15</v>
      </c>
      <c r="U14" s="48">
        <f t="shared" si="3"/>
        <v>-6</v>
      </c>
    </row>
    <row r="15" spans="1:21" ht="15.75" x14ac:dyDescent="0.25">
      <c r="A15" s="65" t="s">
        <v>19</v>
      </c>
      <c r="C15" s="38">
        <v>31.7</v>
      </c>
      <c r="D15" s="62">
        <v>0</v>
      </c>
      <c r="E15" s="39">
        <v>1.2</v>
      </c>
      <c r="F15" s="40">
        <f t="shared" si="0"/>
        <v>30.5</v>
      </c>
      <c r="G15" s="62"/>
      <c r="H15" s="38">
        <v>27.3</v>
      </c>
      <c r="I15" s="62">
        <v>0</v>
      </c>
      <c r="J15" s="39">
        <v>1.3</v>
      </c>
      <c r="K15" s="40">
        <f t="shared" si="1"/>
        <v>26</v>
      </c>
      <c r="M15" s="38">
        <f>50</f>
        <v>50</v>
      </c>
      <c r="N15" s="62">
        <v>0</v>
      </c>
      <c r="O15" s="39">
        <v>2.8</v>
      </c>
      <c r="P15" s="39"/>
      <c r="Q15" s="40">
        <f t="shared" si="2"/>
        <v>47.2</v>
      </c>
      <c r="S15" s="47">
        <v>9</v>
      </c>
      <c r="T15" s="30">
        <v>16</v>
      </c>
      <c r="U15" s="48">
        <f t="shared" si="3"/>
        <v>-7</v>
      </c>
    </row>
    <row r="16" spans="1:21" ht="15.75" x14ac:dyDescent="0.25">
      <c r="A16" s="65" t="s">
        <v>20</v>
      </c>
      <c r="C16" s="38">
        <v>20.5</v>
      </c>
      <c r="D16" s="62">
        <v>0</v>
      </c>
      <c r="E16" s="39">
        <v>1.5</v>
      </c>
      <c r="F16" s="40">
        <f t="shared" si="0"/>
        <v>19</v>
      </c>
      <c r="G16" s="62"/>
      <c r="H16" s="38">
        <v>20.399999999999999</v>
      </c>
      <c r="I16" s="62">
        <v>0</v>
      </c>
      <c r="J16" s="39">
        <v>1.2</v>
      </c>
      <c r="K16" s="40">
        <f t="shared" si="1"/>
        <v>19.2</v>
      </c>
      <c r="M16" s="38">
        <v>20</v>
      </c>
      <c r="N16" s="62">
        <v>0</v>
      </c>
      <c r="O16" s="39">
        <v>1.5</v>
      </c>
      <c r="P16" s="39"/>
      <c r="Q16" s="40">
        <f t="shared" si="2"/>
        <v>18.5</v>
      </c>
      <c r="S16" s="47">
        <v>4</v>
      </c>
      <c r="T16" s="30">
        <v>6</v>
      </c>
      <c r="U16" s="48">
        <f t="shared" si="3"/>
        <v>-2</v>
      </c>
    </row>
    <row r="17" spans="1:21" ht="15.75" x14ac:dyDescent="0.25">
      <c r="A17" s="65" t="s">
        <v>21</v>
      </c>
      <c r="C17" s="38">
        <v>23.9</v>
      </c>
      <c r="D17" s="62">
        <v>0</v>
      </c>
      <c r="E17" s="39">
        <v>0.5</v>
      </c>
      <c r="F17" s="40">
        <f t="shared" si="0"/>
        <v>23.4</v>
      </c>
      <c r="G17" s="62"/>
      <c r="H17" s="38">
        <v>23</v>
      </c>
      <c r="I17" s="62">
        <v>0</v>
      </c>
      <c r="J17" s="39">
        <v>0.7</v>
      </c>
      <c r="K17" s="40">
        <f t="shared" si="1"/>
        <v>22.3</v>
      </c>
      <c r="M17" s="38">
        <v>30</v>
      </c>
      <c r="N17" s="62">
        <v>0</v>
      </c>
      <c r="O17" s="39">
        <v>1.2</v>
      </c>
      <c r="P17" s="39"/>
      <c r="Q17" s="40">
        <f t="shared" si="2"/>
        <v>28.8</v>
      </c>
      <c r="S17" s="47">
        <v>3</v>
      </c>
      <c r="T17" s="30">
        <v>7</v>
      </c>
      <c r="U17" s="48">
        <f t="shared" si="3"/>
        <v>-4</v>
      </c>
    </row>
    <row r="18" spans="1:21" ht="15.75" x14ac:dyDescent="0.25">
      <c r="A18" s="65" t="s">
        <v>22</v>
      </c>
      <c r="C18" s="38">
        <v>45.6</v>
      </c>
      <c r="D18" s="62">
        <v>0</v>
      </c>
      <c r="E18" s="39">
        <v>11.5</v>
      </c>
      <c r="F18" s="40">
        <f t="shared" si="0"/>
        <v>34.1</v>
      </c>
      <c r="G18" s="62"/>
      <c r="H18" s="38">
        <v>36.799999999999997</v>
      </c>
      <c r="I18" s="62">
        <v>0</v>
      </c>
      <c r="J18" s="39">
        <v>7.9</v>
      </c>
      <c r="K18" s="40">
        <f t="shared" si="1"/>
        <v>28.9</v>
      </c>
      <c r="M18" s="38">
        <v>30</v>
      </c>
      <c r="N18" s="62">
        <v>0</v>
      </c>
      <c r="O18" s="39">
        <v>12.9</v>
      </c>
      <c r="P18" s="39"/>
      <c r="Q18" s="40">
        <f t="shared" si="2"/>
        <v>17.100000000000001</v>
      </c>
      <c r="S18" s="47">
        <v>6</v>
      </c>
      <c r="T18" s="30">
        <v>7</v>
      </c>
      <c r="U18" s="48">
        <f t="shared" si="3"/>
        <v>-1</v>
      </c>
    </row>
    <row r="19" spans="1:21" ht="15.75" x14ac:dyDescent="0.25">
      <c r="A19" s="65" t="s">
        <v>69</v>
      </c>
      <c r="C19" s="38">
        <v>0</v>
      </c>
      <c r="D19" s="62">
        <v>0</v>
      </c>
      <c r="E19" s="39">
        <v>0</v>
      </c>
      <c r="F19" s="40">
        <f t="shared" si="0"/>
        <v>0</v>
      </c>
      <c r="G19" s="62"/>
      <c r="H19" s="38">
        <v>0</v>
      </c>
      <c r="I19" s="62">
        <v>0</v>
      </c>
      <c r="J19" s="39">
        <v>3.4</v>
      </c>
      <c r="K19" s="40">
        <f t="shared" si="1"/>
        <v>-3.4</v>
      </c>
      <c r="M19" s="38">
        <v>0</v>
      </c>
      <c r="N19" s="62">
        <v>0</v>
      </c>
      <c r="O19" s="39">
        <v>2.5</v>
      </c>
      <c r="P19" s="39"/>
      <c r="Q19" s="40">
        <f t="shared" si="2"/>
        <v>-2.5</v>
      </c>
      <c r="S19" s="47">
        <v>6</v>
      </c>
      <c r="T19" s="30">
        <v>11</v>
      </c>
      <c r="U19" s="48">
        <f t="shared" si="3"/>
        <v>-5</v>
      </c>
    </row>
    <row r="20" spans="1:21" ht="15.75" x14ac:dyDescent="0.25">
      <c r="A20" s="65" t="s">
        <v>70</v>
      </c>
      <c r="C20" s="38">
        <v>0</v>
      </c>
      <c r="D20" s="62">
        <v>0</v>
      </c>
      <c r="E20" s="39">
        <v>0</v>
      </c>
      <c r="F20" s="40">
        <f t="shared" si="0"/>
        <v>0</v>
      </c>
      <c r="G20" s="62"/>
      <c r="H20" s="38">
        <v>0</v>
      </c>
      <c r="I20" s="62">
        <v>0</v>
      </c>
      <c r="J20" s="39">
        <v>3.3</v>
      </c>
      <c r="K20" s="40">
        <f t="shared" si="1"/>
        <v>-3.3</v>
      </c>
      <c r="M20" s="38">
        <v>0</v>
      </c>
      <c r="N20" s="62">
        <v>0</v>
      </c>
      <c r="O20" s="39">
        <v>3.6</v>
      </c>
      <c r="P20" s="39"/>
      <c r="Q20" s="40">
        <f t="shared" si="2"/>
        <v>-3.6</v>
      </c>
      <c r="S20" s="47">
        <v>9</v>
      </c>
      <c r="T20" s="30">
        <v>12</v>
      </c>
      <c r="U20" s="48">
        <f t="shared" si="3"/>
        <v>-3</v>
      </c>
    </row>
    <row r="21" spans="1:21" ht="15.75" x14ac:dyDescent="0.25">
      <c r="A21" s="65" t="s">
        <v>23</v>
      </c>
      <c r="C21" s="38">
        <v>1.4</v>
      </c>
      <c r="D21" s="62">
        <v>0</v>
      </c>
      <c r="E21" s="39">
        <v>0.3</v>
      </c>
      <c r="F21" s="40">
        <f t="shared" si="0"/>
        <v>1.0999999999999999</v>
      </c>
      <c r="G21" s="62"/>
      <c r="H21" s="38">
        <v>1.4</v>
      </c>
      <c r="I21" s="62">
        <v>0</v>
      </c>
      <c r="J21" s="39">
        <v>0.4</v>
      </c>
      <c r="K21" s="40">
        <f t="shared" si="1"/>
        <v>0.99999999999999989</v>
      </c>
      <c r="M21" s="38">
        <v>10</v>
      </c>
      <c r="N21" s="62">
        <v>0</v>
      </c>
      <c r="O21" s="39">
        <v>1.8</v>
      </c>
      <c r="P21" s="39"/>
      <c r="Q21" s="40">
        <f t="shared" si="2"/>
        <v>8.1999999999999993</v>
      </c>
      <c r="S21" s="47">
        <v>5</v>
      </c>
      <c r="T21" s="30">
        <v>10</v>
      </c>
      <c r="U21" s="48">
        <f t="shared" si="3"/>
        <v>-5</v>
      </c>
    </row>
    <row r="22" spans="1:21" ht="15.75" x14ac:dyDescent="0.25">
      <c r="A22" s="65" t="s">
        <v>24</v>
      </c>
      <c r="C22" s="38">
        <v>22.8</v>
      </c>
      <c r="D22" s="62">
        <v>1</v>
      </c>
      <c r="E22" s="39">
        <v>8.3000000000000007</v>
      </c>
      <c r="F22" s="40">
        <f t="shared" si="0"/>
        <v>13.5</v>
      </c>
      <c r="G22" s="62"/>
      <c r="H22" s="38">
        <v>16.600000000000001</v>
      </c>
      <c r="I22" s="62">
        <v>0</v>
      </c>
      <c r="J22" s="39">
        <v>8.1</v>
      </c>
      <c r="K22" s="40">
        <f t="shared" si="1"/>
        <v>8.5000000000000018</v>
      </c>
      <c r="M22" s="38">
        <v>15</v>
      </c>
      <c r="N22" s="62">
        <v>0</v>
      </c>
      <c r="O22" s="39">
        <v>8.6999999999999993</v>
      </c>
      <c r="P22" s="39"/>
      <c r="Q22" s="40">
        <f t="shared" si="2"/>
        <v>6.3000000000000007</v>
      </c>
      <c r="S22" s="47">
        <v>17</v>
      </c>
      <c r="T22" s="30">
        <v>19</v>
      </c>
      <c r="U22" s="48">
        <f t="shared" si="3"/>
        <v>-2</v>
      </c>
    </row>
    <row r="23" spans="1:21" ht="15.75" x14ac:dyDescent="0.25">
      <c r="A23" s="65" t="s">
        <v>25</v>
      </c>
      <c r="C23" s="38">
        <v>28.6</v>
      </c>
      <c r="D23" s="62">
        <v>64.7</v>
      </c>
      <c r="E23" s="39">
        <v>7.8</v>
      </c>
      <c r="F23" s="40">
        <f t="shared" si="0"/>
        <v>-43.9</v>
      </c>
      <c r="G23" s="62"/>
      <c r="H23" s="38">
        <v>6.4</v>
      </c>
      <c r="I23" s="62">
        <v>0</v>
      </c>
      <c r="J23" s="39">
        <v>8.1999999999999993</v>
      </c>
      <c r="K23" s="40">
        <f t="shared" si="1"/>
        <v>-1.7999999999999989</v>
      </c>
      <c r="M23" s="38">
        <v>20</v>
      </c>
      <c r="N23" s="62">
        <v>0</v>
      </c>
      <c r="O23" s="39">
        <v>9.5</v>
      </c>
      <c r="P23" s="39"/>
      <c r="Q23" s="40">
        <f t="shared" si="2"/>
        <v>10.5</v>
      </c>
      <c r="S23" s="47">
        <v>37</v>
      </c>
      <c r="T23" s="30">
        <v>39</v>
      </c>
      <c r="U23" s="48">
        <f t="shared" si="3"/>
        <v>-2</v>
      </c>
    </row>
    <row r="24" spans="1:21" ht="15.75" x14ac:dyDescent="0.25">
      <c r="A24" s="65" t="s">
        <v>109</v>
      </c>
      <c r="C24" s="55">
        <v>0</v>
      </c>
      <c r="D24" s="62">
        <v>0</v>
      </c>
      <c r="E24" s="27">
        <v>5.4</v>
      </c>
      <c r="F24" s="40">
        <f t="shared" si="0"/>
        <v>-5.4</v>
      </c>
      <c r="G24" s="62"/>
      <c r="H24" s="55">
        <v>0</v>
      </c>
      <c r="I24" s="62">
        <v>0</v>
      </c>
      <c r="J24" s="27">
        <f>3.4+1.8</f>
        <v>5.2</v>
      </c>
      <c r="K24" s="40">
        <f t="shared" si="1"/>
        <v>-5.2</v>
      </c>
      <c r="M24" s="55">
        <v>0</v>
      </c>
      <c r="N24" s="62">
        <v>0</v>
      </c>
      <c r="O24" s="27">
        <f>4.6+2.1</f>
        <v>6.6999999999999993</v>
      </c>
      <c r="P24" s="39"/>
      <c r="Q24" s="40">
        <f t="shared" si="2"/>
        <v>-6.6999999999999993</v>
      </c>
      <c r="S24" s="56">
        <f>18+12</f>
        <v>30</v>
      </c>
      <c r="T24" s="29">
        <f>20+12</f>
        <v>32</v>
      </c>
      <c r="U24" s="57">
        <f t="shared" si="3"/>
        <v>-2</v>
      </c>
    </row>
    <row r="25" spans="1:21" ht="15.75" x14ac:dyDescent="0.25">
      <c r="A25" s="66" t="s">
        <v>26</v>
      </c>
      <c r="C25" s="59">
        <f>SUM(C9:C24)</f>
        <v>504.8</v>
      </c>
      <c r="D25" s="31">
        <f>SUM(D9:D24)</f>
        <v>65.900000000000006</v>
      </c>
      <c r="E25" s="31">
        <f>SUM(E9:E24)</f>
        <v>51.6</v>
      </c>
      <c r="F25" s="43">
        <f>SUM(F9:F24)</f>
        <v>387.3</v>
      </c>
      <c r="G25" s="62"/>
      <c r="H25" s="59">
        <f>SUM(H9:H24)</f>
        <v>414.4</v>
      </c>
      <c r="I25" s="31">
        <f>SUM(I9:I24)</f>
        <v>0</v>
      </c>
      <c r="J25" s="31">
        <f>SUM(J9:J24)</f>
        <v>54.5</v>
      </c>
      <c r="K25" s="43">
        <f>SUM(K9:K24)</f>
        <v>359.9</v>
      </c>
      <c r="M25" s="59">
        <f>SUM(M9:M24)</f>
        <v>590</v>
      </c>
      <c r="N25" s="31">
        <f>SUM(N9:N24)</f>
        <v>0</v>
      </c>
      <c r="O25" s="31">
        <f>SUM(O9:O24)</f>
        <v>71</v>
      </c>
      <c r="P25" s="31"/>
      <c r="Q25" s="43">
        <f>SUM(Q9:Q24)</f>
        <v>518.99999999999989</v>
      </c>
      <c r="S25" s="58">
        <f>SUM(S9:S24)</f>
        <v>194</v>
      </c>
      <c r="T25" s="22">
        <f>SUM(T9:T24)</f>
        <v>254</v>
      </c>
      <c r="U25" s="50">
        <f>SUM(U9:U24)</f>
        <v>-60</v>
      </c>
    </row>
    <row r="26" spans="1:21" ht="6" customHeight="1" x14ac:dyDescent="0.2">
      <c r="A26" s="67"/>
      <c r="C26" s="35"/>
      <c r="D26" s="36"/>
      <c r="E26" s="36"/>
      <c r="F26" s="41"/>
      <c r="G26" s="39"/>
      <c r="H26" s="35"/>
      <c r="I26" s="36"/>
      <c r="J26" s="36"/>
      <c r="K26" s="41"/>
      <c r="M26" s="35"/>
      <c r="N26" s="36"/>
      <c r="O26" s="36"/>
      <c r="P26" s="36"/>
      <c r="Q26" s="41"/>
      <c r="S26" s="47"/>
      <c r="T26" s="30"/>
      <c r="U26" s="48"/>
    </row>
    <row r="27" spans="1:21" ht="15.75" x14ac:dyDescent="0.25">
      <c r="A27" s="65" t="s">
        <v>27</v>
      </c>
      <c r="C27" s="38">
        <v>794.6</v>
      </c>
      <c r="D27" s="62">
        <v>0</v>
      </c>
      <c r="E27" s="39">
        <v>19.3</v>
      </c>
      <c r="F27" s="40">
        <f>C27-D27-E27</f>
        <v>775.30000000000007</v>
      </c>
      <c r="G27" s="62"/>
      <c r="H27" s="38">
        <v>703.8</v>
      </c>
      <c r="I27" s="62">
        <v>0</v>
      </c>
      <c r="J27" s="39">
        <v>20</v>
      </c>
      <c r="K27" s="40">
        <f>H27-I27-J27</f>
        <v>683.8</v>
      </c>
      <c r="M27" s="38">
        <f>300</f>
        <v>300</v>
      </c>
      <c r="N27" s="62">
        <v>0</v>
      </c>
      <c r="O27" s="39">
        <v>18.2</v>
      </c>
      <c r="P27" s="39"/>
      <c r="Q27" s="40">
        <f>M27-N27-O27</f>
        <v>281.8</v>
      </c>
      <c r="S27" s="47">
        <v>53</v>
      </c>
      <c r="T27" s="30">
        <v>54</v>
      </c>
      <c r="U27" s="48">
        <f>S27-T27</f>
        <v>-1</v>
      </c>
    </row>
    <row r="28" spans="1:21" ht="15.75" x14ac:dyDescent="0.25">
      <c r="A28" s="65" t="s">
        <v>92</v>
      </c>
      <c r="C28" s="38">
        <v>52.4</v>
      </c>
      <c r="D28" s="62">
        <v>0</v>
      </c>
      <c r="E28" s="39">
        <f>1+0.5</f>
        <v>1.5</v>
      </c>
      <c r="F28" s="40">
        <f>C28-D28-E28</f>
        <v>50.9</v>
      </c>
      <c r="G28" s="62"/>
      <c r="H28" s="38">
        <v>48.7</v>
      </c>
      <c r="I28" s="62">
        <v>0</v>
      </c>
      <c r="J28" s="39">
        <v>1.4</v>
      </c>
      <c r="K28" s="40">
        <f>H28-I28-J28</f>
        <v>47.300000000000004</v>
      </c>
      <c r="M28" s="38">
        <f>25</f>
        <v>25</v>
      </c>
      <c r="N28" s="62">
        <v>0</v>
      </c>
      <c r="O28" s="39">
        <v>1.7</v>
      </c>
      <c r="P28" s="39"/>
      <c r="Q28" s="40">
        <f>M28-N28-O28</f>
        <v>23.3</v>
      </c>
      <c r="S28" s="47">
        <v>6</v>
      </c>
      <c r="T28" s="30">
        <v>10</v>
      </c>
      <c r="U28" s="48">
        <f>S28-T28</f>
        <v>-4</v>
      </c>
    </row>
    <row r="29" spans="1:21" ht="15.75" x14ac:dyDescent="0.25">
      <c r="A29" s="65" t="s">
        <v>93</v>
      </c>
      <c r="C29" s="38">
        <f>44.4+55.4</f>
        <v>99.8</v>
      </c>
      <c r="D29" s="39">
        <f>2.9+8.8</f>
        <v>11.700000000000001</v>
      </c>
      <c r="E29" s="39">
        <f>7.9+5.2</f>
        <v>13.100000000000001</v>
      </c>
      <c r="F29" s="40">
        <f>C29-D29-E29</f>
        <v>75</v>
      </c>
      <c r="G29" s="62"/>
      <c r="H29" s="38">
        <v>96.3</v>
      </c>
      <c r="I29" s="39">
        <v>10.199999999999999</v>
      </c>
      <c r="J29" s="39">
        <v>15.1</v>
      </c>
      <c r="K29" s="40">
        <f>H29-I29-J29</f>
        <v>71</v>
      </c>
      <c r="M29" s="38">
        <v>75</v>
      </c>
      <c r="N29" s="39">
        <v>9.6999999999999993</v>
      </c>
      <c r="O29" s="39">
        <f>6+8</f>
        <v>14</v>
      </c>
      <c r="P29" s="39"/>
      <c r="Q29" s="40">
        <f>M29-N29-O29</f>
        <v>51.3</v>
      </c>
      <c r="S29" s="47">
        <f>11+19</f>
        <v>30</v>
      </c>
      <c r="T29" s="30">
        <f>13+20</f>
        <v>33</v>
      </c>
      <c r="U29" s="48">
        <f>S29-T29</f>
        <v>-3</v>
      </c>
    </row>
    <row r="30" spans="1:21" ht="15.75" x14ac:dyDescent="0.25">
      <c r="A30" s="65" t="s">
        <v>28</v>
      </c>
      <c r="C30" s="38">
        <v>11.3</v>
      </c>
      <c r="D30" s="62">
        <v>0</v>
      </c>
      <c r="E30" s="39">
        <v>1.3</v>
      </c>
      <c r="F30" s="40">
        <f>C30-D30-E30</f>
        <v>10</v>
      </c>
      <c r="G30" s="62"/>
      <c r="H30" s="38">
        <v>11.2</v>
      </c>
      <c r="I30" s="62">
        <v>0</v>
      </c>
      <c r="J30" s="39">
        <v>4.5</v>
      </c>
      <c r="K30" s="40">
        <f>H30-I30-J30</f>
        <v>6.6999999999999993</v>
      </c>
      <c r="M30" s="38">
        <v>0</v>
      </c>
      <c r="N30" s="62">
        <v>0</v>
      </c>
      <c r="O30" s="39">
        <v>5.0999999999999996</v>
      </c>
      <c r="P30" s="39"/>
      <c r="Q30" s="40">
        <f>M30-N30-O30</f>
        <v>-5.0999999999999996</v>
      </c>
      <c r="S30" s="47">
        <v>23</v>
      </c>
      <c r="T30" s="30">
        <v>23</v>
      </c>
      <c r="U30" s="48">
        <f>S30-T30</f>
        <v>0</v>
      </c>
    </row>
    <row r="31" spans="1:21" ht="15.75" x14ac:dyDescent="0.25">
      <c r="A31" s="65" t="s">
        <v>29</v>
      </c>
      <c r="C31" s="61">
        <v>0</v>
      </c>
      <c r="D31" s="62">
        <v>0</v>
      </c>
      <c r="E31" s="27">
        <v>0.9</v>
      </c>
      <c r="F31" s="40">
        <f>C31-D31-E31</f>
        <v>-0.9</v>
      </c>
      <c r="G31" s="62"/>
      <c r="H31" s="61">
        <v>0</v>
      </c>
      <c r="I31" s="62">
        <v>0</v>
      </c>
      <c r="J31" s="27">
        <v>0.8</v>
      </c>
      <c r="K31" s="40">
        <f>H31-I31-J31</f>
        <v>-0.8</v>
      </c>
      <c r="M31" s="61">
        <v>0</v>
      </c>
      <c r="N31" s="62">
        <v>0</v>
      </c>
      <c r="O31" s="27">
        <v>1.1000000000000001</v>
      </c>
      <c r="P31" s="39"/>
      <c r="Q31" s="40">
        <f>M31-N31-O31</f>
        <v>-1.1000000000000001</v>
      </c>
      <c r="S31" s="56">
        <v>6</v>
      </c>
      <c r="T31" s="29">
        <v>9</v>
      </c>
      <c r="U31" s="57">
        <f>S31-T31</f>
        <v>-3</v>
      </c>
    </row>
    <row r="32" spans="1:21" ht="15.75" x14ac:dyDescent="0.25">
      <c r="A32" s="66" t="s">
        <v>30</v>
      </c>
      <c r="C32" s="59">
        <f>SUM(C27:C31)</f>
        <v>958.09999999999991</v>
      </c>
      <c r="D32" s="8">
        <f>SUM(D27:D31)</f>
        <v>11.700000000000001</v>
      </c>
      <c r="E32" s="8">
        <f>SUM(E27:E31)</f>
        <v>36.1</v>
      </c>
      <c r="F32" s="43">
        <f>SUM(F27:F31)</f>
        <v>910.30000000000007</v>
      </c>
      <c r="G32" s="62"/>
      <c r="H32" s="59">
        <f>SUM(H27:H31)</f>
        <v>860</v>
      </c>
      <c r="I32" s="8">
        <f>SUM(I27:I31)</f>
        <v>10.199999999999999</v>
      </c>
      <c r="J32" s="8">
        <f>SUM(J27:J31)</f>
        <v>41.8</v>
      </c>
      <c r="K32" s="43">
        <f>SUM(K27:K31)</f>
        <v>808</v>
      </c>
      <c r="M32" s="59">
        <f>SUM(M27:M31)</f>
        <v>400</v>
      </c>
      <c r="N32" s="8">
        <f>SUM(N27:N31)</f>
        <v>9.6999999999999993</v>
      </c>
      <c r="O32" s="8">
        <f>SUM(O27:O31)</f>
        <v>40.1</v>
      </c>
      <c r="P32" s="8"/>
      <c r="Q32" s="43">
        <f>SUM(Q27:Q31)</f>
        <v>350.2</v>
      </c>
      <c r="S32" s="49">
        <f>SUM(S27:S31)</f>
        <v>118</v>
      </c>
      <c r="T32" s="22">
        <f>SUM(T27:T31)</f>
        <v>129</v>
      </c>
      <c r="U32" s="50">
        <f>SUM(U27:U31)</f>
        <v>-11</v>
      </c>
    </row>
    <row r="33" spans="1:21" ht="6.75" customHeight="1" x14ac:dyDescent="0.2">
      <c r="A33" s="67"/>
      <c r="C33" s="35"/>
      <c r="D33" s="36"/>
      <c r="E33" s="36"/>
      <c r="F33" s="41"/>
      <c r="G33" s="39"/>
      <c r="H33" s="35"/>
      <c r="I33" s="36"/>
      <c r="J33" s="36"/>
      <c r="K33" s="41"/>
      <c r="M33" s="35"/>
      <c r="N33" s="36"/>
      <c r="O33" s="36"/>
      <c r="P33" s="36"/>
      <c r="Q33" s="41"/>
      <c r="S33" s="47"/>
      <c r="T33" s="30"/>
      <c r="U33" s="48"/>
    </row>
    <row r="34" spans="1:21" ht="15.75" x14ac:dyDescent="0.25">
      <c r="A34" s="65" t="s">
        <v>31</v>
      </c>
      <c r="C34" s="38">
        <v>30.1</v>
      </c>
      <c r="D34" s="39">
        <v>3.6</v>
      </c>
      <c r="E34" s="39">
        <v>10.3</v>
      </c>
      <c r="F34" s="40">
        <f t="shared" ref="F34:F48" si="4">C34-D34-E34</f>
        <v>16.2</v>
      </c>
      <c r="G34" s="62"/>
      <c r="H34" s="38">
        <v>1.9</v>
      </c>
      <c r="I34" s="39">
        <v>2.8</v>
      </c>
      <c r="J34" s="39">
        <v>9.5</v>
      </c>
      <c r="K34" s="40">
        <f t="shared" ref="K34:K48" si="5">H34-I34-J34</f>
        <v>-10.4</v>
      </c>
      <c r="M34" s="38">
        <f>150</f>
        <v>150</v>
      </c>
      <c r="N34" s="39">
        <v>2.8</v>
      </c>
      <c r="O34" s="39">
        <v>9.6</v>
      </c>
      <c r="P34" s="39"/>
      <c r="Q34" s="40">
        <f t="shared" ref="Q34:Q48" si="6">M34-N34-O34</f>
        <v>137.6</v>
      </c>
      <c r="S34" s="47">
        <v>16</v>
      </c>
      <c r="T34" s="30">
        <v>17</v>
      </c>
      <c r="U34" s="48">
        <f t="shared" ref="U34:U48" si="7">S34-T34</f>
        <v>-1</v>
      </c>
    </row>
    <row r="35" spans="1:21" ht="15.75" x14ac:dyDescent="0.25">
      <c r="A35" s="65" t="s">
        <v>32</v>
      </c>
      <c r="C35" s="38">
        <v>9.6</v>
      </c>
      <c r="D35" s="62">
        <v>0</v>
      </c>
      <c r="E35" s="39">
        <v>3.5</v>
      </c>
      <c r="F35" s="40">
        <f t="shared" si="4"/>
        <v>6.1</v>
      </c>
      <c r="G35" s="62"/>
      <c r="H35" s="38">
        <v>10.7</v>
      </c>
      <c r="I35" s="62">
        <v>0</v>
      </c>
      <c r="J35" s="39">
        <v>2.9</v>
      </c>
      <c r="K35" s="40">
        <f t="shared" si="5"/>
        <v>7.7999999999999989</v>
      </c>
      <c r="M35" s="38">
        <v>15</v>
      </c>
      <c r="N35" s="62">
        <v>0</v>
      </c>
      <c r="O35" s="39">
        <v>4.7</v>
      </c>
      <c r="P35" s="39"/>
      <c r="Q35" s="40">
        <f t="shared" si="6"/>
        <v>10.3</v>
      </c>
      <c r="S35" s="47">
        <v>10</v>
      </c>
      <c r="T35" s="30">
        <v>21.5</v>
      </c>
      <c r="U35" s="48">
        <f t="shared" si="7"/>
        <v>-11.5</v>
      </c>
    </row>
    <row r="36" spans="1:21" ht="15.75" x14ac:dyDescent="0.25">
      <c r="A36" s="65" t="s">
        <v>33</v>
      </c>
      <c r="C36" s="38">
        <v>213.6</v>
      </c>
      <c r="D36" s="62">
        <v>1.7</v>
      </c>
      <c r="E36" s="39">
        <v>5.8</v>
      </c>
      <c r="F36" s="40">
        <f t="shared" si="4"/>
        <v>206.1</v>
      </c>
      <c r="G36" s="62"/>
      <c r="H36" s="38">
        <v>178.2</v>
      </c>
      <c r="I36" s="62">
        <v>0</v>
      </c>
      <c r="J36" s="39">
        <v>4.5</v>
      </c>
      <c r="K36" s="40">
        <f t="shared" si="5"/>
        <v>173.7</v>
      </c>
      <c r="M36" s="38">
        <f>150</f>
        <v>150</v>
      </c>
      <c r="N36" s="62">
        <v>0</v>
      </c>
      <c r="O36" s="39">
        <v>5.5</v>
      </c>
      <c r="P36" s="39"/>
      <c r="Q36" s="40">
        <f t="shared" si="6"/>
        <v>144.5</v>
      </c>
      <c r="S36" s="47">
        <v>10</v>
      </c>
      <c r="T36" s="30">
        <v>16</v>
      </c>
      <c r="U36" s="48">
        <f t="shared" si="7"/>
        <v>-6</v>
      </c>
    </row>
    <row r="37" spans="1:21" ht="15.75" x14ac:dyDescent="0.25">
      <c r="A37" s="65" t="s">
        <v>53</v>
      </c>
      <c r="C37" s="38"/>
      <c r="D37" s="62"/>
      <c r="E37" s="39"/>
      <c r="F37" s="40"/>
      <c r="G37" s="62"/>
      <c r="H37" s="38"/>
      <c r="I37" s="62"/>
      <c r="J37" s="39"/>
      <c r="K37" s="40"/>
      <c r="M37" s="38">
        <v>0</v>
      </c>
      <c r="N37" s="62"/>
      <c r="O37" s="39"/>
      <c r="P37" s="39"/>
      <c r="Q37" s="40"/>
      <c r="S37" s="47"/>
      <c r="T37" s="30"/>
      <c r="U37" s="48"/>
    </row>
    <row r="38" spans="1:21" ht="15.75" x14ac:dyDescent="0.25">
      <c r="A38" s="65" t="s">
        <v>34</v>
      </c>
      <c r="C38" s="38">
        <v>4.8</v>
      </c>
      <c r="D38" s="62">
        <v>0</v>
      </c>
      <c r="E38" s="39">
        <v>2.8</v>
      </c>
      <c r="F38" s="40">
        <f t="shared" si="4"/>
        <v>2</v>
      </c>
      <c r="G38" s="62"/>
      <c r="H38" s="38">
        <v>11</v>
      </c>
      <c r="I38" s="39">
        <v>1.9</v>
      </c>
      <c r="J38" s="39">
        <v>3.6</v>
      </c>
      <c r="K38" s="40">
        <f t="shared" si="5"/>
        <v>5.5</v>
      </c>
      <c r="M38" s="38">
        <v>15</v>
      </c>
      <c r="N38" s="39">
        <v>1.8</v>
      </c>
      <c r="O38" s="39">
        <v>6</v>
      </c>
      <c r="P38" s="39"/>
      <c r="Q38" s="40">
        <f t="shared" si="6"/>
        <v>7.1999999999999993</v>
      </c>
      <c r="S38" s="47">
        <v>20</v>
      </c>
      <c r="T38" s="30">
        <v>26</v>
      </c>
      <c r="U38" s="48">
        <f t="shared" si="7"/>
        <v>-6</v>
      </c>
    </row>
    <row r="39" spans="1:21" ht="15.75" x14ac:dyDescent="0.25">
      <c r="A39" s="65" t="s">
        <v>35</v>
      </c>
      <c r="C39" s="38">
        <v>172</v>
      </c>
      <c r="D39" s="62">
        <v>0</v>
      </c>
      <c r="E39" s="39">
        <v>4.2</v>
      </c>
      <c r="F39" s="40">
        <f t="shared" si="4"/>
        <v>167.8</v>
      </c>
      <c r="G39" s="62"/>
      <c r="H39" s="38">
        <v>151.9</v>
      </c>
      <c r="I39" s="62">
        <v>0</v>
      </c>
      <c r="J39" s="39">
        <v>3.3</v>
      </c>
      <c r="K39" s="40">
        <f t="shared" si="5"/>
        <v>148.6</v>
      </c>
      <c r="M39" s="38">
        <f>100</f>
        <v>100</v>
      </c>
      <c r="N39" s="62">
        <v>0</v>
      </c>
      <c r="O39" s="39">
        <v>3.8</v>
      </c>
      <c r="P39" s="39"/>
      <c r="Q39" s="40">
        <f t="shared" si="6"/>
        <v>96.2</v>
      </c>
      <c r="S39" s="47">
        <v>7</v>
      </c>
      <c r="T39" s="30">
        <v>10</v>
      </c>
      <c r="U39" s="48">
        <f t="shared" si="7"/>
        <v>-3</v>
      </c>
    </row>
    <row r="40" spans="1:21" ht="15.75" x14ac:dyDescent="0.25">
      <c r="A40" s="65" t="s">
        <v>36</v>
      </c>
      <c r="C40" s="61">
        <v>0</v>
      </c>
      <c r="D40" s="62">
        <v>0</v>
      </c>
      <c r="E40" s="39">
        <v>0.4</v>
      </c>
      <c r="F40" s="40">
        <f t="shared" si="4"/>
        <v>-0.4</v>
      </c>
      <c r="G40" s="62"/>
      <c r="H40" s="38">
        <v>0.1</v>
      </c>
      <c r="I40" s="62">
        <v>0</v>
      </c>
      <c r="J40" s="39">
        <v>1.2</v>
      </c>
      <c r="K40" s="40">
        <f t="shared" si="5"/>
        <v>-1.0999999999999999</v>
      </c>
      <c r="M40" s="38">
        <v>10</v>
      </c>
      <c r="N40" s="62">
        <v>0</v>
      </c>
      <c r="O40" s="39">
        <v>2.8</v>
      </c>
      <c r="P40" s="39"/>
      <c r="Q40" s="40">
        <f t="shared" si="6"/>
        <v>7.2</v>
      </c>
      <c r="S40" s="47">
        <v>5</v>
      </c>
      <c r="T40" s="30">
        <v>12</v>
      </c>
      <c r="U40" s="48">
        <f t="shared" si="7"/>
        <v>-7</v>
      </c>
    </row>
    <row r="41" spans="1:21" ht="15.75" x14ac:dyDescent="0.25">
      <c r="A41" s="65" t="s">
        <v>37</v>
      </c>
      <c r="C41" s="38">
        <v>-193.1</v>
      </c>
      <c r="D41" s="62">
        <v>0</v>
      </c>
      <c r="E41" s="39">
        <v>4.7</v>
      </c>
      <c r="F41" s="40">
        <f t="shared" si="4"/>
        <v>-197.79999999999998</v>
      </c>
      <c r="G41" s="62"/>
      <c r="H41" s="38">
        <v>-239.2</v>
      </c>
      <c r="I41" s="62">
        <v>0</v>
      </c>
      <c r="J41" s="39">
        <v>4.8</v>
      </c>
      <c r="K41" s="40">
        <f t="shared" si="5"/>
        <v>-244</v>
      </c>
      <c r="M41" s="38">
        <f>150</f>
        <v>150</v>
      </c>
      <c r="N41" s="62">
        <v>0</v>
      </c>
      <c r="O41" s="39">
        <v>5.3</v>
      </c>
      <c r="P41" s="39"/>
      <c r="Q41" s="40">
        <f t="shared" si="6"/>
        <v>144.69999999999999</v>
      </c>
      <c r="S41" s="47">
        <v>16.3</v>
      </c>
      <c r="T41" s="30">
        <v>17.3</v>
      </c>
      <c r="U41" s="48">
        <f t="shared" si="7"/>
        <v>-1</v>
      </c>
    </row>
    <row r="42" spans="1:21" ht="15.75" x14ac:dyDescent="0.25">
      <c r="A42" s="65" t="s">
        <v>38</v>
      </c>
      <c r="C42" s="38">
        <v>49.6</v>
      </c>
      <c r="D42" s="62">
        <v>0</v>
      </c>
      <c r="E42" s="39">
        <v>2.2000000000000002</v>
      </c>
      <c r="F42" s="40">
        <f t="shared" si="4"/>
        <v>47.4</v>
      </c>
      <c r="G42" s="62"/>
      <c r="H42" s="38">
        <v>48.3</v>
      </c>
      <c r="I42" s="62">
        <v>0</v>
      </c>
      <c r="J42" s="39">
        <v>2.2000000000000002</v>
      </c>
      <c r="K42" s="40">
        <f t="shared" si="5"/>
        <v>46.099999999999994</v>
      </c>
      <c r="M42" s="38">
        <v>25</v>
      </c>
      <c r="N42" s="62">
        <v>0</v>
      </c>
      <c r="O42" s="39">
        <v>4</v>
      </c>
      <c r="P42" s="39"/>
      <c r="Q42" s="40">
        <f t="shared" si="6"/>
        <v>21</v>
      </c>
      <c r="S42" s="47">
        <v>11</v>
      </c>
      <c r="T42" s="30">
        <v>19</v>
      </c>
      <c r="U42" s="48">
        <f t="shared" si="7"/>
        <v>-8</v>
      </c>
    </row>
    <row r="43" spans="1:21" ht="15.75" x14ac:dyDescent="0.25">
      <c r="A43" s="65" t="s">
        <v>39</v>
      </c>
      <c r="C43" s="38">
        <v>778.2</v>
      </c>
      <c r="D43" s="62">
        <v>0</v>
      </c>
      <c r="E43" s="39">
        <v>1.7</v>
      </c>
      <c r="F43" s="40">
        <f t="shared" si="4"/>
        <v>776.5</v>
      </c>
      <c r="G43" s="62"/>
      <c r="H43" s="38">
        <v>710.7</v>
      </c>
      <c r="I43" s="62">
        <v>0</v>
      </c>
      <c r="J43" s="39">
        <v>1.7</v>
      </c>
      <c r="K43" s="40">
        <f t="shared" si="5"/>
        <v>709</v>
      </c>
      <c r="M43" s="38">
        <f>300</f>
        <v>300</v>
      </c>
      <c r="N43" s="62">
        <v>0</v>
      </c>
      <c r="O43" s="39">
        <v>2.1</v>
      </c>
      <c r="P43" s="39"/>
      <c r="Q43" s="40">
        <f t="shared" si="6"/>
        <v>297.89999999999998</v>
      </c>
      <c r="S43" s="47">
        <v>10.3</v>
      </c>
      <c r="T43" s="30">
        <v>11.3</v>
      </c>
      <c r="U43" s="48">
        <f t="shared" si="7"/>
        <v>-1</v>
      </c>
    </row>
    <row r="44" spans="1:21" ht="15.75" x14ac:dyDescent="0.25">
      <c r="A44" s="65" t="s">
        <v>111</v>
      </c>
      <c r="C44" s="38">
        <v>34.4</v>
      </c>
      <c r="D44" s="62">
        <v>0</v>
      </c>
      <c r="E44" s="39">
        <v>4.0999999999999996</v>
      </c>
      <c r="F44" s="40">
        <f t="shared" si="4"/>
        <v>30.299999999999997</v>
      </c>
      <c r="G44" s="62"/>
      <c r="H44" s="38">
        <v>26.9</v>
      </c>
      <c r="I44" s="62">
        <v>0</v>
      </c>
      <c r="J44" s="39">
        <v>4</v>
      </c>
      <c r="K44" s="40">
        <f t="shared" si="5"/>
        <v>22.9</v>
      </c>
      <c r="M44" s="38">
        <v>35</v>
      </c>
      <c r="N44" s="62">
        <v>0</v>
      </c>
      <c r="O44" s="39">
        <v>4.8</v>
      </c>
      <c r="P44" s="39"/>
      <c r="Q44" s="40">
        <f t="shared" si="6"/>
        <v>30.2</v>
      </c>
      <c r="S44" s="47">
        <v>15</v>
      </c>
      <c r="T44" s="30">
        <v>19</v>
      </c>
      <c r="U44" s="48">
        <f t="shared" si="7"/>
        <v>-4</v>
      </c>
    </row>
    <row r="45" spans="1:21" ht="15.75" x14ac:dyDescent="0.25">
      <c r="A45" s="65" t="s">
        <v>40</v>
      </c>
      <c r="C45" s="61">
        <v>0</v>
      </c>
      <c r="D45" s="62">
        <v>0</v>
      </c>
      <c r="E45" s="39">
        <v>2.1</v>
      </c>
      <c r="F45" s="40">
        <f t="shared" si="4"/>
        <v>-2.1</v>
      </c>
      <c r="G45" s="62"/>
      <c r="H45" s="61">
        <v>0</v>
      </c>
      <c r="I45" s="62">
        <v>0</v>
      </c>
      <c r="J45" s="39">
        <v>1.8</v>
      </c>
      <c r="K45" s="40">
        <f t="shared" si="5"/>
        <v>-1.8</v>
      </c>
      <c r="M45" s="61">
        <v>0</v>
      </c>
      <c r="N45" s="62">
        <v>0</v>
      </c>
      <c r="O45" s="39">
        <v>2.1</v>
      </c>
      <c r="P45" s="39"/>
      <c r="Q45" s="40">
        <f t="shared" si="6"/>
        <v>-2.1</v>
      </c>
      <c r="S45" s="47">
        <v>16.5</v>
      </c>
      <c r="T45" s="30">
        <v>13.5</v>
      </c>
      <c r="U45" s="48">
        <f t="shared" si="7"/>
        <v>3</v>
      </c>
    </row>
    <row r="46" spans="1:21" ht="15.75" x14ac:dyDescent="0.25">
      <c r="A46" s="65" t="s">
        <v>41</v>
      </c>
      <c r="C46" s="61">
        <v>0</v>
      </c>
      <c r="D46" s="62">
        <v>0</v>
      </c>
      <c r="E46" s="39">
        <v>2</v>
      </c>
      <c r="F46" s="40">
        <f t="shared" si="4"/>
        <v>-2</v>
      </c>
      <c r="G46" s="62"/>
      <c r="H46" s="61">
        <v>0</v>
      </c>
      <c r="I46" s="62">
        <v>0</v>
      </c>
      <c r="J46" s="39">
        <v>1.7</v>
      </c>
      <c r="K46" s="40">
        <f t="shared" si="5"/>
        <v>-1.7</v>
      </c>
      <c r="M46" s="61">
        <v>0</v>
      </c>
      <c r="N46" s="62">
        <v>0</v>
      </c>
      <c r="O46" s="39">
        <v>2.4</v>
      </c>
      <c r="P46" s="39"/>
      <c r="Q46" s="40">
        <f t="shared" si="6"/>
        <v>-2.4</v>
      </c>
      <c r="S46" s="47">
        <v>15</v>
      </c>
      <c r="T46" s="30">
        <v>18</v>
      </c>
      <c r="U46" s="48">
        <f t="shared" si="7"/>
        <v>-3</v>
      </c>
    </row>
    <row r="47" spans="1:21" ht="15.75" x14ac:dyDescent="0.25">
      <c r="A47" s="65" t="s">
        <v>112</v>
      </c>
      <c r="C47" s="61"/>
      <c r="D47" s="62"/>
      <c r="E47" s="39"/>
      <c r="F47" s="40"/>
      <c r="G47" s="62"/>
      <c r="H47" s="61"/>
      <c r="I47" s="62"/>
      <c r="J47" s="39"/>
      <c r="K47" s="40"/>
      <c r="M47" s="61"/>
      <c r="N47" s="62"/>
      <c r="O47" s="39"/>
      <c r="P47" s="39"/>
      <c r="Q47" s="40"/>
      <c r="S47" s="47"/>
      <c r="T47" s="30"/>
      <c r="U47" s="48"/>
    </row>
    <row r="48" spans="1:21" ht="15.75" x14ac:dyDescent="0.25">
      <c r="A48" s="65" t="s">
        <v>91</v>
      </c>
      <c r="C48" s="61">
        <v>254</v>
      </c>
      <c r="D48" s="62">
        <v>0</v>
      </c>
      <c r="E48" s="62">
        <v>0</v>
      </c>
      <c r="F48" s="40">
        <f t="shared" si="4"/>
        <v>254</v>
      </c>
      <c r="G48" s="62"/>
      <c r="H48" s="61">
        <v>0</v>
      </c>
      <c r="I48" s="62">
        <v>0</v>
      </c>
      <c r="J48" s="62">
        <v>0</v>
      </c>
      <c r="K48" s="40">
        <f t="shared" si="5"/>
        <v>0</v>
      </c>
      <c r="M48" s="61">
        <v>0</v>
      </c>
      <c r="N48" s="62">
        <v>0</v>
      </c>
      <c r="O48" s="62">
        <v>0</v>
      </c>
      <c r="P48" s="62"/>
      <c r="Q48" s="40">
        <f t="shared" si="6"/>
        <v>0</v>
      </c>
      <c r="S48" s="56">
        <v>0</v>
      </c>
      <c r="T48" s="29">
        <v>0</v>
      </c>
      <c r="U48" s="57">
        <f t="shared" si="7"/>
        <v>0</v>
      </c>
    </row>
    <row r="49" spans="1:21" ht="15.75" x14ac:dyDescent="0.25">
      <c r="A49" s="66" t="s">
        <v>42</v>
      </c>
      <c r="C49" s="60">
        <f>SUM(C34:C48)</f>
        <v>1353.2000000000003</v>
      </c>
      <c r="D49" s="8">
        <f>SUM(D34:D48)</f>
        <v>5.3</v>
      </c>
      <c r="E49" s="8">
        <f>SUM(E34:E48)</f>
        <v>43.800000000000004</v>
      </c>
      <c r="F49" s="43">
        <f>SUM(F34:F48)</f>
        <v>1304.1000000000001</v>
      </c>
      <c r="G49" s="62"/>
      <c r="H49" s="60">
        <f>SUM(H34:H48)</f>
        <v>900.50000000000011</v>
      </c>
      <c r="I49" s="8">
        <f>SUM(I34:I48)</f>
        <v>4.6999999999999993</v>
      </c>
      <c r="J49" s="8">
        <f>SUM(J34:J48)</f>
        <v>41.2</v>
      </c>
      <c r="K49" s="43">
        <f>SUM(K34:K48)</f>
        <v>854.59999999999991</v>
      </c>
      <c r="M49" s="60">
        <f>SUM(M34:M48)</f>
        <v>950</v>
      </c>
      <c r="N49" s="8">
        <f>SUM(N34:N48)</f>
        <v>4.5999999999999996</v>
      </c>
      <c r="O49" s="8">
        <f>SUM(O34:O48)</f>
        <v>53.099999999999994</v>
      </c>
      <c r="P49" s="8"/>
      <c r="Q49" s="43">
        <f>SUM(Q34:Q48)</f>
        <v>892.3</v>
      </c>
      <c r="S49" s="49">
        <f>SUM(S34:S48)</f>
        <v>152.1</v>
      </c>
      <c r="T49" s="22">
        <f>SUM(T34:T48)</f>
        <v>200.60000000000002</v>
      </c>
      <c r="U49" s="50">
        <f>SUM(U34:U48)</f>
        <v>-48.5</v>
      </c>
    </row>
    <row r="50" spans="1:21" ht="7.5" customHeight="1" x14ac:dyDescent="0.2">
      <c r="A50" s="67"/>
      <c r="C50" s="35"/>
      <c r="D50" s="36"/>
      <c r="E50" s="36"/>
      <c r="F50" s="41"/>
      <c r="G50" s="39"/>
      <c r="H50" s="35"/>
      <c r="I50" s="36"/>
      <c r="J50" s="36"/>
      <c r="K50" s="41"/>
      <c r="M50" s="35"/>
      <c r="N50" s="36"/>
      <c r="O50" s="36"/>
      <c r="P50" s="36"/>
      <c r="Q50" s="41"/>
      <c r="S50" s="47"/>
      <c r="T50" s="30"/>
      <c r="U50" s="48"/>
    </row>
    <row r="51" spans="1:21" ht="15.75" x14ac:dyDescent="0.25">
      <c r="A51" s="65" t="s">
        <v>43</v>
      </c>
      <c r="C51" s="38">
        <v>-30.4</v>
      </c>
      <c r="D51" s="62">
        <v>0.6</v>
      </c>
      <c r="E51" s="39">
        <v>4.0999999999999996</v>
      </c>
      <c r="F51" s="40">
        <f t="shared" ref="F51:F57" si="8">C51-D51-E51</f>
        <v>-35.1</v>
      </c>
      <c r="G51" s="62"/>
      <c r="H51" s="38">
        <v>-29.3</v>
      </c>
      <c r="I51" s="62">
        <v>0</v>
      </c>
      <c r="J51" s="39">
        <v>4.0999999999999996</v>
      </c>
      <c r="K51" s="40">
        <f t="shared" ref="K51:K57" si="9">H51-I51-J51</f>
        <v>-33.4</v>
      </c>
      <c r="M51" s="38">
        <f>50</f>
        <v>50</v>
      </c>
      <c r="N51" s="62">
        <v>0</v>
      </c>
      <c r="O51" s="39">
        <v>4.4000000000000004</v>
      </c>
      <c r="P51" s="39"/>
      <c r="Q51" s="40">
        <f t="shared" ref="Q51:Q57" si="10">M51-N51-O51</f>
        <v>45.6</v>
      </c>
      <c r="S51" s="47">
        <v>15</v>
      </c>
      <c r="T51" s="30">
        <v>13</v>
      </c>
      <c r="U51" s="48">
        <f t="shared" ref="U51:U57" si="11">S51-T51</f>
        <v>2</v>
      </c>
    </row>
    <row r="52" spans="1:21" ht="15.75" x14ac:dyDescent="0.25">
      <c r="A52" s="65" t="s">
        <v>44</v>
      </c>
      <c r="C52" s="38">
        <v>14</v>
      </c>
      <c r="D52" s="62">
        <v>0</v>
      </c>
      <c r="E52" s="39">
        <v>1.2</v>
      </c>
      <c r="F52" s="40">
        <f t="shared" si="8"/>
        <v>12.8</v>
      </c>
      <c r="G52" s="62"/>
      <c r="H52" s="38">
        <v>18.7</v>
      </c>
      <c r="I52" s="62">
        <v>0</v>
      </c>
      <c r="J52" s="39">
        <v>0.95</v>
      </c>
      <c r="K52" s="40">
        <f t="shared" si="9"/>
        <v>17.75</v>
      </c>
      <c r="M52" s="38">
        <v>25</v>
      </c>
      <c r="N52" s="62">
        <v>0</v>
      </c>
      <c r="O52" s="39">
        <v>1.8</v>
      </c>
      <c r="P52" s="39"/>
      <c r="Q52" s="40">
        <f t="shared" si="10"/>
        <v>23.2</v>
      </c>
      <c r="S52" s="47">
        <v>11</v>
      </c>
      <c r="T52" s="30">
        <v>15</v>
      </c>
      <c r="U52" s="48">
        <f t="shared" si="11"/>
        <v>-4</v>
      </c>
    </row>
    <row r="53" spans="1:21" ht="15.75" x14ac:dyDescent="0.25">
      <c r="A53" s="65" t="s">
        <v>45</v>
      </c>
      <c r="C53" s="38">
        <v>12.5</v>
      </c>
      <c r="D53" s="62">
        <v>3.5</v>
      </c>
      <c r="E53" s="39">
        <v>0.9</v>
      </c>
      <c r="F53" s="40">
        <f t="shared" si="8"/>
        <v>8.1</v>
      </c>
      <c r="G53" s="62"/>
      <c r="H53" s="38">
        <v>7.5</v>
      </c>
      <c r="I53" s="62">
        <v>0</v>
      </c>
      <c r="J53" s="39">
        <v>0.7</v>
      </c>
      <c r="K53" s="40">
        <f t="shared" si="9"/>
        <v>6.8</v>
      </c>
      <c r="M53" s="38">
        <v>0</v>
      </c>
      <c r="N53" s="62">
        <v>0</v>
      </c>
      <c r="O53" s="39">
        <v>0.8</v>
      </c>
      <c r="P53" s="39"/>
      <c r="Q53" s="40">
        <f t="shared" si="10"/>
        <v>-0.8</v>
      </c>
      <c r="S53" s="47">
        <v>5</v>
      </c>
      <c r="T53" s="30">
        <v>5</v>
      </c>
      <c r="U53" s="48">
        <f t="shared" si="11"/>
        <v>0</v>
      </c>
    </row>
    <row r="54" spans="1:21" ht="15.75" x14ac:dyDescent="0.25">
      <c r="A54" s="65" t="s">
        <v>46</v>
      </c>
      <c r="C54" s="38">
        <v>253.8</v>
      </c>
      <c r="D54" s="62">
        <v>0</v>
      </c>
      <c r="E54" s="39">
        <v>1.4</v>
      </c>
      <c r="F54" s="40">
        <f t="shared" si="8"/>
        <v>252.4</v>
      </c>
      <c r="G54" s="62"/>
      <c r="H54" s="38">
        <v>249.5</v>
      </c>
      <c r="I54" s="62">
        <v>0</v>
      </c>
      <c r="J54" s="39">
        <v>1.7</v>
      </c>
      <c r="K54" s="40">
        <f t="shared" si="9"/>
        <v>247.8</v>
      </c>
      <c r="M54" s="38">
        <f>50</f>
        <v>50</v>
      </c>
      <c r="N54" s="62">
        <v>0</v>
      </c>
      <c r="O54" s="39">
        <v>1.2</v>
      </c>
      <c r="P54" s="39"/>
      <c r="Q54" s="40">
        <f t="shared" si="10"/>
        <v>48.8</v>
      </c>
      <c r="S54" s="47">
        <v>6</v>
      </c>
      <c r="T54" s="30">
        <v>10</v>
      </c>
      <c r="U54" s="48">
        <f t="shared" si="11"/>
        <v>-4</v>
      </c>
    </row>
    <row r="55" spans="1:21" ht="15.75" x14ac:dyDescent="0.25">
      <c r="A55" s="65" t="s">
        <v>47</v>
      </c>
      <c r="C55" s="38">
        <v>79.5</v>
      </c>
      <c r="D55" s="62">
        <v>0</v>
      </c>
      <c r="E55" s="39">
        <v>0.7</v>
      </c>
      <c r="F55" s="40">
        <f t="shared" si="8"/>
        <v>78.8</v>
      </c>
      <c r="G55" s="62"/>
      <c r="H55" s="38">
        <v>84.7</v>
      </c>
      <c r="I55" s="62">
        <v>0</v>
      </c>
      <c r="J55" s="39">
        <v>0.2</v>
      </c>
      <c r="K55" s="40">
        <f t="shared" si="9"/>
        <v>84.5</v>
      </c>
      <c r="M55" s="38">
        <v>25</v>
      </c>
      <c r="N55" s="62">
        <v>0</v>
      </c>
      <c r="O55" s="39">
        <v>0.9</v>
      </c>
      <c r="P55" s="39"/>
      <c r="Q55" s="40">
        <f t="shared" si="10"/>
        <v>24.1</v>
      </c>
      <c r="S55" s="47">
        <v>10</v>
      </c>
      <c r="T55" s="30">
        <v>9</v>
      </c>
      <c r="U55" s="48">
        <f t="shared" si="11"/>
        <v>1</v>
      </c>
    </row>
    <row r="56" spans="1:21" ht="15.75" x14ac:dyDescent="0.25">
      <c r="A56" s="65" t="s">
        <v>48</v>
      </c>
      <c r="C56" s="38">
        <v>12.9</v>
      </c>
      <c r="D56" s="62">
        <v>0.4</v>
      </c>
      <c r="E56" s="39">
        <v>2.1</v>
      </c>
      <c r="F56" s="40">
        <f t="shared" si="8"/>
        <v>10.4</v>
      </c>
      <c r="G56" s="62"/>
      <c r="H56" s="38">
        <v>2</v>
      </c>
      <c r="I56" s="62">
        <v>0</v>
      </c>
      <c r="J56" s="39">
        <v>1.4</v>
      </c>
      <c r="K56" s="40">
        <f t="shared" si="9"/>
        <v>0.60000000000000009</v>
      </c>
      <c r="M56" s="38">
        <v>75</v>
      </c>
      <c r="N56" s="62">
        <v>0</v>
      </c>
      <c r="O56" s="39">
        <v>2.5</v>
      </c>
      <c r="P56" s="39"/>
      <c r="Q56" s="40">
        <f t="shared" si="10"/>
        <v>72.5</v>
      </c>
      <c r="S56" s="47">
        <v>14</v>
      </c>
      <c r="T56" s="30">
        <v>28</v>
      </c>
      <c r="U56" s="48">
        <f t="shared" si="11"/>
        <v>-14</v>
      </c>
    </row>
    <row r="57" spans="1:21" ht="15.75" x14ac:dyDescent="0.25">
      <c r="A57" s="65" t="s">
        <v>28</v>
      </c>
      <c r="C57" s="55">
        <v>5.0999999999999996</v>
      </c>
      <c r="D57" s="62">
        <v>0</v>
      </c>
      <c r="E57" s="27">
        <v>3.1</v>
      </c>
      <c r="F57" s="40">
        <f t="shared" si="8"/>
        <v>1.9999999999999996</v>
      </c>
      <c r="G57" s="62"/>
      <c r="H57" s="55">
        <v>3.2</v>
      </c>
      <c r="I57" s="62">
        <v>0</v>
      </c>
      <c r="J57" s="27">
        <v>2.4</v>
      </c>
      <c r="K57" s="40">
        <f t="shared" si="9"/>
        <v>0.80000000000000027</v>
      </c>
      <c r="M57" s="55">
        <v>0</v>
      </c>
      <c r="N57" s="62">
        <v>0</v>
      </c>
      <c r="O57" s="27">
        <v>2.5</v>
      </c>
      <c r="P57" s="39"/>
      <c r="Q57" s="40">
        <f t="shared" si="10"/>
        <v>-2.5</v>
      </c>
      <c r="S57" s="56">
        <v>5</v>
      </c>
      <c r="T57" s="29">
        <v>5</v>
      </c>
      <c r="U57" s="57">
        <f t="shared" si="11"/>
        <v>0</v>
      </c>
    </row>
    <row r="58" spans="1:21" ht="15.75" x14ac:dyDescent="0.25">
      <c r="A58" s="66" t="s">
        <v>49</v>
      </c>
      <c r="C58" s="59">
        <f>SUM(C51:C57)</f>
        <v>347.4</v>
      </c>
      <c r="D58" s="8">
        <f>SUM(D51:D57)</f>
        <v>4.5</v>
      </c>
      <c r="E58" s="8">
        <f>SUM(E51:E57)</f>
        <v>13.499999999999998</v>
      </c>
      <c r="F58" s="43">
        <f>SUM(F51:F57)</f>
        <v>329.4</v>
      </c>
      <c r="G58" s="62"/>
      <c r="H58" s="59">
        <f>SUM(H51:H57)</f>
        <v>336.3</v>
      </c>
      <c r="I58" s="8">
        <f>SUM(I51:I57)</f>
        <v>0</v>
      </c>
      <c r="J58" s="8">
        <f>SUM(J51:J57)</f>
        <v>11.450000000000001</v>
      </c>
      <c r="K58" s="43">
        <f>SUM(K51:K57)</f>
        <v>324.85000000000008</v>
      </c>
      <c r="M58" s="59">
        <f>SUM(M51:M57)</f>
        <v>225</v>
      </c>
      <c r="N58" s="8">
        <f>SUM(N51:N57)</f>
        <v>0</v>
      </c>
      <c r="O58" s="8">
        <f>SUM(O51:O57)</f>
        <v>14.1</v>
      </c>
      <c r="P58" s="8"/>
      <c r="Q58" s="43">
        <f>SUM(Q51:Q57)</f>
        <v>210.9</v>
      </c>
      <c r="S58" s="49">
        <f>SUM(S51:S57)</f>
        <v>66</v>
      </c>
      <c r="T58" s="32">
        <f>SUM(T51:T57)</f>
        <v>85</v>
      </c>
      <c r="U58" s="50">
        <f>SUM(U51:U57)</f>
        <v>-19</v>
      </c>
    </row>
    <row r="59" spans="1:21" ht="9" customHeight="1" x14ac:dyDescent="0.2">
      <c r="A59" s="67"/>
      <c r="C59" s="35"/>
      <c r="D59" s="36"/>
      <c r="E59" s="36"/>
      <c r="F59" s="41"/>
      <c r="G59" s="39"/>
      <c r="H59" s="35"/>
      <c r="I59" s="36"/>
      <c r="J59" s="36"/>
      <c r="K59" s="41"/>
      <c r="M59" s="35"/>
      <c r="N59" s="36"/>
      <c r="O59" s="36"/>
      <c r="P59" s="36"/>
      <c r="Q59" s="41"/>
      <c r="S59" s="47"/>
      <c r="T59" s="30"/>
      <c r="U59" s="48"/>
    </row>
    <row r="60" spans="1:21" ht="15.75" hidden="1" x14ac:dyDescent="0.25">
      <c r="A60" s="68" t="s">
        <v>50</v>
      </c>
      <c r="C60" s="61">
        <v>0</v>
      </c>
      <c r="D60" s="62">
        <v>0</v>
      </c>
      <c r="E60" s="62">
        <v>0</v>
      </c>
      <c r="F60" s="40">
        <f t="shared" ref="F60:F65" si="12">C60-D60-E60</f>
        <v>0</v>
      </c>
      <c r="G60" s="62"/>
      <c r="H60" s="38">
        <v>5.3</v>
      </c>
      <c r="I60" s="62">
        <v>0</v>
      </c>
      <c r="J60" s="39">
        <v>1.1000000000000001</v>
      </c>
      <c r="K60" s="40">
        <f t="shared" ref="K60:K65" si="13">H60-I60-J60</f>
        <v>4.1999999999999993</v>
      </c>
      <c r="M60" s="38">
        <v>0</v>
      </c>
      <c r="N60" s="62">
        <v>0</v>
      </c>
      <c r="O60" s="39">
        <v>0.5</v>
      </c>
      <c r="P60" s="39"/>
      <c r="Q60" s="40">
        <f t="shared" ref="Q60:Q65" si="14">M60-N60-O60</f>
        <v>-0.5</v>
      </c>
      <c r="S60" s="47">
        <v>7</v>
      </c>
      <c r="T60" s="30">
        <v>3</v>
      </c>
      <c r="U60" s="48">
        <f t="shared" ref="U60:U65" si="15">S60-T60</f>
        <v>4</v>
      </c>
    </row>
    <row r="61" spans="1:21" ht="15.75" hidden="1" x14ac:dyDescent="0.25">
      <c r="A61" s="68" t="s">
        <v>51</v>
      </c>
      <c r="C61" s="61">
        <v>0</v>
      </c>
      <c r="D61" s="62">
        <v>0</v>
      </c>
      <c r="E61" s="62">
        <v>0</v>
      </c>
      <c r="F61" s="40">
        <f t="shared" si="12"/>
        <v>0</v>
      </c>
      <c r="G61" s="62"/>
      <c r="H61" s="38">
        <v>4.9000000000000004</v>
      </c>
      <c r="I61" s="62">
        <v>0</v>
      </c>
      <c r="J61" s="39">
        <v>1.5</v>
      </c>
      <c r="K61" s="40">
        <f t="shared" si="13"/>
        <v>3.4000000000000004</v>
      </c>
      <c r="M61" s="38">
        <v>12.9</v>
      </c>
      <c r="N61" s="62">
        <v>0</v>
      </c>
      <c r="O61" s="39">
        <v>1.1000000000000001</v>
      </c>
      <c r="P61" s="39"/>
      <c r="Q61" s="40">
        <f t="shared" si="14"/>
        <v>11.8</v>
      </c>
      <c r="S61" s="47">
        <v>8</v>
      </c>
      <c r="T61" s="30">
        <v>6</v>
      </c>
      <c r="U61" s="48">
        <f t="shared" si="15"/>
        <v>2</v>
      </c>
    </row>
    <row r="62" spans="1:21" ht="15.75" hidden="1" x14ac:dyDescent="0.25">
      <c r="A62" s="68" t="s">
        <v>94</v>
      </c>
      <c r="C62" s="61">
        <v>0</v>
      </c>
      <c r="D62" s="62">
        <v>0</v>
      </c>
      <c r="E62" s="62">
        <v>0</v>
      </c>
      <c r="F62" s="40">
        <f t="shared" si="12"/>
        <v>0</v>
      </c>
      <c r="G62" s="62"/>
      <c r="H62" s="61">
        <v>0</v>
      </c>
      <c r="I62" s="62">
        <v>0</v>
      </c>
      <c r="J62" s="62">
        <v>0</v>
      </c>
      <c r="K62" s="40">
        <f t="shared" si="13"/>
        <v>0</v>
      </c>
      <c r="M62" s="61">
        <v>0</v>
      </c>
      <c r="N62" s="62">
        <v>0</v>
      </c>
      <c r="O62" s="62">
        <v>0</v>
      </c>
      <c r="P62" s="62"/>
      <c r="Q62" s="40">
        <f t="shared" si="14"/>
        <v>0</v>
      </c>
      <c r="S62" s="47">
        <v>0</v>
      </c>
      <c r="T62" s="30">
        <v>0</v>
      </c>
      <c r="U62" s="48">
        <f t="shared" si="15"/>
        <v>0</v>
      </c>
    </row>
    <row r="63" spans="1:21" ht="15.75" hidden="1" x14ac:dyDescent="0.25">
      <c r="A63" s="68" t="s">
        <v>95</v>
      </c>
      <c r="C63" s="61">
        <v>0</v>
      </c>
      <c r="D63" s="62">
        <v>0</v>
      </c>
      <c r="E63" s="62">
        <v>0</v>
      </c>
      <c r="F63" s="40">
        <f t="shared" si="12"/>
        <v>0</v>
      </c>
      <c r="G63" s="62"/>
      <c r="H63" s="61">
        <v>0</v>
      </c>
      <c r="I63" s="62">
        <v>0</v>
      </c>
      <c r="J63" s="62">
        <v>0</v>
      </c>
      <c r="K63" s="40">
        <f t="shared" si="13"/>
        <v>0</v>
      </c>
      <c r="M63" s="61">
        <v>0</v>
      </c>
      <c r="N63" s="62">
        <v>0</v>
      </c>
      <c r="O63" s="62">
        <v>0</v>
      </c>
      <c r="P63" s="62"/>
      <c r="Q63" s="40">
        <f t="shared" si="14"/>
        <v>0</v>
      </c>
      <c r="S63" s="47">
        <v>0</v>
      </c>
      <c r="T63" s="30">
        <v>0</v>
      </c>
      <c r="U63" s="48">
        <f t="shared" si="15"/>
        <v>0</v>
      </c>
    </row>
    <row r="64" spans="1:21" ht="15.75" hidden="1" x14ac:dyDescent="0.25">
      <c r="A64" s="68" t="s">
        <v>52</v>
      </c>
      <c r="C64" s="61">
        <v>0</v>
      </c>
      <c r="D64" s="62">
        <v>0</v>
      </c>
      <c r="E64" s="62">
        <v>0</v>
      </c>
      <c r="F64" s="40">
        <f t="shared" si="12"/>
        <v>0</v>
      </c>
      <c r="G64" s="62"/>
      <c r="H64" s="38">
        <v>1</v>
      </c>
      <c r="I64" s="62">
        <v>0</v>
      </c>
      <c r="J64" s="39">
        <v>0.6</v>
      </c>
      <c r="K64" s="40">
        <f t="shared" si="13"/>
        <v>0.4</v>
      </c>
      <c r="M64" s="38">
        <v>4</v>
      </c>
      <c r="N64" s="62">
        <v>0</v>
      </c>
      <c r="O64" s="39">
        <v>0.8</v>
      </c>
      <c r="P64" s="39"/>
      <c r="Q64" s="40">
        <f t="shared" si="14"/>
        <v>3.2</v>
      </c>
      <c r="S64" s="47">
        <v>3</v>
      </c>
      <c r="T64" s="30">
        <v>4</v>
      </c>
      <c r="U64" s="48">
        <f t="shared" si="15"/>
        <v>-1</v>
      </c>
    </row>
    <row r="65" spans="1:21" ht="15.75" hidden="1" x14ac:dyDescent="0.25">
      <c r="A65" s="68" t="s">
        <v>53</v>
      </c>
      <c r="C65" s="75">
        <v>0</v>
      </c>
      <c r="D65" s="28">
        <v>0</v>
      </c>
      <c r="E65" s="28">
        <v>0</v>
      </c>
      <c r="F65" s="40">
        <f t="shared" si="12"/>
        <v>0</v>
      </c>
      <c r="G65" s="62"/>
      <c r="H65" s="55">
        <v>0.6</v>
      </c>
      <c r="I65" s="62">
        <v>0</v>
      </c>
      <c r="J65" s="27">
        <v>0.5</v>
      </c>
      <c r="K65" s="40">
        <f t="shared" si="13"/>
        <v>9.9999999999999978E-2</v>
      </c>
      <c r="M65" s="55">
        <v>4</v>
      </c>
      <c r="N65" s="62">
        <v>0</v>
      </c>
      <c r="O65" s="27">
        <v>0.8</v>
      </c>
      <c r="P65" s="39"/>
      <c r="Q65" s="40">
        <f t="shared" si="14"/>
        <v>3.2</v>
      </c>
      <c r="S65" s="56">
        <v>6</v>
      </c>
      <c r="T65" s="29">
        <v>6</v>
      </c>
      <c r="U65" s="57">
        <f t="shared" si="15"/>
        <v>0</v>
      </c>
    </row>
    <row r="66" spans="1:21" ht="15.75" x14ac:dyDescent="0.25">
      <c r="A66" s="68" t="s">
        <v>54</v>
      </c>
      <c r="C66" s="42">
        <v>21</v>
      </c>
      <c r="D66" s="62">
        <v>1.5</v>
      </c>
      <c r="E66" s="62">
        <v>4.7</v>
      </c>
      <c r="F66" s="40">
        <f>C66-D66-E66</f>
        <v>14.8</v>
      </c>
      <c r="G66" s="62"/>
      <c r="H66" s="42">
        <f>SUM(H60:H65)</f>
        <v>11.799999999999999</v>
      </c>
      <c r="I66" s="39">
        <f>SUM(I60:I65)</f>
        <v>0</v>
      </c>
      <c r="J66" s="62">
        <f>SUM(J60:J65)</f>
        <v>3.7</v>
      </c>
      <c r="K66" s="40">
        <f>SUM(K60:K65)</f>
        <v>8.1</v>
      </c>
      <c r="M66" s="42">
        <v>0</v>
      </c>
      <c r="N66" s="39">
        <f>SUM(N60:N65)</f>
        <v>0</v>
      </c>
      <c r="O66" s="62">
        <f>SUM(O60:O65)</f>
        <v>3.2</v>
      </c>
      <c r="P66" s="62"/>
      <c r="Q66" s="40">
        <f>SUM(Q60:Q65)</f>
        <v>17.7</v>
      </c>
      <c r="S66" s="47">
        <v>24</v>
      </c>
      <c r="T66" s="30">
        <v>19</v>
      </c>
      <c r="U66" s="48">
        <f>SUM(U60:U65)</f>
        <v>5</v>
      </c>
    </row>
    <row r="67" spans="1:21" ht="15.75" x14ac:dyDescent="0.25">
      <c r="A67" s="68" t="s">
        <v>55</v>
      </c>
      <c r="C67" s="42">
        <v>2.9</v>
      </c>
      <c r="D67" s="39">
        <v>23.1</v>
      </c>
      <c r="E67" s="62">
        <v>0</v>
      </c>
      <c r="F67" s="40">
        <f>C67-D67-E67</f>
        <v>-20.200000000000003</v>
      </c>
      <c r="G67" s="62"/>
      <c r="H67" s="42">
        <v>2.9</v>
      </c>
      <c r="I67" s="39">
        <v>18.8</v>
      </c>
      <c r="J67" s="62">
        <v>0</v>
      </c>
      <c r="K67" s="40">
        <f>H67-I67-J67</f>
        <v>-15.9</v>
      </c>
      <c r="M67" s="42">
        <v>25</v>
      </c>
      <c r="N67" s="39">
        <v>21</v>
      </c>
      <c r="O67" s="62">
        <v>0</v>
      </c>
      <c r="P67" s="62"/>
      <c r="Q67" s="40">
        <f>M67-N67-O67</f>
        <v>4</v>
      </c>
      <c r="S67" s="47">
        <v>0</v>
      </c>
      <c r="T67" s="30">
        <v>0</v>
      </c>
      <c r="U67" s="48">
        <f t="shared" ref="U67:U78" si="16">S67-T67</f>
        <v>0</v>
      </c>
    </row>
    <row r="68" spans="1:21" ht="15.75" x14ac:dyDescent="0.25">
      <c r="A68" s="68" t="s">
        <v>56</v>
      </c>
      <c r="C68" s="42">
        <v>-70.2</v>
      </c>
      <c r="D68" s="62">
        <v>0</v>
      </c>
      <c r="E68" s="39">
        <v>26.8</v>
      </c>
      <c r="F68" s="40">
        <f t="shared" ref="F68:F78" si="17">C68-D68-E68</f>
        <v>-97</v>
      </c>
      <c r="G68" s="62"/>
      <c r="H68" s="42">
        <v>-68.400000000000006</v>
      </c>
      <c r="I68" s="62">
        <v>0</v>
      </c>
      <c r="J68" s="39">
        <v>31</v>
      </c>
      <c r="K68" s="40">
        <f t="shared" ref="K68:K78" si="18">H68-I68-J68</f>
        <v>-99.4</v>
      </c>
      <c r="M68" s="42">
        <v>-40</v>
      </c>
      <c r="N68" s="62">
        <v>0</v>
      </c>
      <c r="O68" s="39">
        <v>13.6</v>
      </c>
      <c r="P68" s="39"/>
      <c r="Q68" s="40">
        <f t="shared" ref="Q68:Q78" si="19">M68-N68-O68</f>
        <v>-53.6</v>
      </c>
      <c r="S68" s="47">
        <v>4</v>
      </c>
      <c r="T68" s="30">
        <v>5</v>
      </c>
      <c r="U68" s="48">
        <f t="shared" si="16"/>
        <v>-1</v>
      </c>
    </row>
    <row r="69" spans="1:21" ht="15.75" x14ac:dyDescent="0.25">
      <c r="A69" s="68" t="s">
        <v>57</v>
      </c>
      <c r="C69" s="42">
        <v>18.5</v>
      </c>
      <c r="D69" s="62">
        <v>0.1</v>
      </c>
      <c r="E69" s="39">
        <v>5.6</v>
      </c>
      <c r="F69" s="40">
        <f t="shared" si="17"/>
        <v>12.799999999999999</v>
      </c>
      <c r="G69" s="62"/>
      <c r="H69" s="42">
        <v>18.2</v>
      </c>
      <c r="I69" s="62">
        <v>0</v>
      </c>
      <c r="J69" s="39">
        <v>5.4</v>
      </c>
      <c r="K69" s="40">
        <f t="shared" si="18"/>
        <v>12.799999999999999</v>
      </c>
      <c r="M69" s="42">
        <v>20</v>
      </c>
      <c r="N69" s="62">
        <v>0</v>
      </c>
      <c r="O69" s="39">
        <v>2.8</v>
      </c>
      <c r="P69" s="39"/>
      <c r="Q69" s="40">
        <f t="shared" si="19"/>
        <v>17.2</v>
      </c>
      <c r="S69" s="47">
        <v>12</v>
      </c>
      <c r="T69" s="30">
        <v>13</v>
      </c>
      <c r="U69" s="48">
        <f t="shared" si="16"/>
        <v>-1</v>
      </c>
    </row>
    <row r="70" spans="1:21" ht="15.75" x14ac:dyDescent="0.25">
      <c r="A70" s="68" t="s">
        <v>58</v>
      </c>
      <c r="C70" s="42">
        <f>45.2+11.9</f>
        <v>57.1</v>
      </c>
      <c r="D70" s="39">
        <f>35.6+43.4</f>
        <v>79</v>
      </c>
      <c r="E70" s="39">
        <v>7.1</v>
      </c>
      <c r="F70" s="40">
        <f t="shared" si="17"/>
        <v>-29</v>
      </c>
      <c r="G70" s="62"/>
      <c r="H70" s="42">
        <v>24.8</v>
      </c>
      <c r="I70" s="39">
        <v>28.1</v>
      </c>
      <c r="J70" s="39">
        <v>7.4</v>
      </c>
      <c r="K70" s="40">
        <f t="shared" si="18"/>
        <v>-10.700000000000001</v>
      </c>
      <c r="M70" s="42">
        <v>35</v>
      </c>
      <c r="N70" s="39">
        <v>35.200000000000003</v>
      </c>
      <c r="O70" s="39">
        <v>8.6</v>
      </c>
      <c r="P70" s="39"/>
      <c r="Q70" s="40">
        <f t="shared" si="19"/>
        <v>-8.8000000000000025</v>
      </c>
      <c r="S70" s="47">
        <v>30</v>
      </c>
      <c r="T70" s="30">
        <v>33</v>
      </c>
      <c r="U70" s="48">
        <f t="shared" si="16"/>
        <v>-3</v>
      </c>
    </row>
    <row r="71" spans="1:21" ht="15.75" x14ac:dyDescent="0.25">
      <c r="A71" s="68" t="s">
        <v>59</v>
      </c>
      <c r="C71" s="42">
        <v>8</v>
      </c>
      <c r="D71" s="62">
        <v>0</v>
      </c>
      <c r="E71" s="39">
        <v>0.9</v>
      </c>
      <c r="F71" s="40">
        <f t="shared" si="17"/>
        <v>7.1</v>
      </c>
      <c r="G71" s="62"/>
      <c r="H71" s="42">
        <v>3</v>
      </c>
      <c r="I71" s="62">
        <v>0</v>
      </c>
      <c r="J71" s="39">
        <v>1</v>
      </c>
      <c r="K71" s="40">
        <f t="shared" si="18"/>
        <v>2</v>
      </c>
      <c r="M71" s="42">
        <v>0</v>
      </c>
      <c r="N71" s="62">
        <v>0</v>
      </c>
      <c r="O71" s="39">
        <v>1.5</v>
      </c>
      <c r="P71" s="39"/>
      <c r="Q71" s="40">
        <f t="shared" si="19"/>
        <v>-1.5</v>
      </c>
      <c r="S71" s="47">
        <v>3</v>
      </c>
      <c r="T71" s="30">
        <v>8</v>
      </c>
      <c r="U71" s="48">
        <f t="shared" si="16"/>
        <v>-5</v>
      </c>
    </row>
    <row r="72" spans="1:21" ht="15.75" x14ac:dyDescent="0.25">
      <c r="A72" s="68" t="s">
        <v>106</v>
      </c>
      <c r="C72" s="42">
        <v>-6.4</v>
      </c>
      <c r="D72" s="69">
        <v>9.6</v>
      </c>
      <c r="E72" s="69">
        <v>1.7</v>
      </c>
      <c r="F72" s="40">
        <f t="shared" si="17"/>
        <v>-17.7</v>
      </c>
      <c r="G72" s="62"/>
      <c r="H72" s="61">
        <v>0</v>
      </c>
      <c r="I72" s="69">
        <v>0</v>
      </c>
      <c r="J72" s="69">
        <v>0</v>
      </c>
      <c r="K72" s="40">
        <f t="shared" si="18"/>
        <v>0</v>
      </c>
      <c r="M72" s="61">
        <v>0</v>
      </c>
      <c r="N72" s="69">
        <v>0</v>
      </c>
      <c r="O72" s="69">
        <v>0</v>
      </c>
      <c r="P72" s="69"/>
      <c r="Q72" s="40">
        <f t="shared" si="19"/>
        <v>0</v>
      </c>
      <c r="S72" s="47">
        <v>0</v>
      </c>
      <c r="T72" s="30">
        <v>0</v>
      </c>
      <c r="U72" s="48">
        <f t="shared" si="16"/>
        <v>0</v>
      </c>
    </row>
    <row r="73" spans="1:21" ht="15.75" x14ac:dyDescent="0.25">
      <c r="A73" s="68" t="s">
        <v>107</v>
      </c>
      <c r="C73" s="71">
        <v>0</v>
      </c>
      <c r="D73" s="69">
        <v>0</v>
      </c>
      <c r="E73" s="69">
        <v>0.7</v>
      </c>
      <c r="F73" s="40">
        <f t="shared" si="17"/>
        <v>-0.7</v>
      </c>
      <c r="G73" s="62"/>
      <c r="H73" s="61">
        <v>0</v>
      </c>
      <c r="I73" s="69">
        <v>0</v>
      </c>
      <c r="J73" s="69">
        <v>0</v>
      </c>
      <c r="K73" s="40">
        <f>H73-I73-J73</f>
        <v>0</v>
      </c>
      <c r="M73" s="61">
        <v>0</v>
      </c>
      <c r="N73" s="69">
        <v>0</v>
      </c>
      <c r="O73" s="69">
        <v>0</v>
      </c>
      <c r="P73" s="69"/>
      <c r="Q73" s="40">
        <f t="shared" si="19"/>
        <v>0</v>
      </c>
      <c r="S73" s="47">
        <v>0</v>
      </c>
      <c r="T73" s="30">
        <v>0</v>
      </c>
      <c r="U73" s="48">
        <f t="shared" si="16"/>
        <v>0</v>
      </c>
    </row>
    <row r="74" spans="1:21" ht="15.75" x14ac:dyDescent="0.25">
      <c r="A74" s="68" t="s">
        <v>105</v>
      </c>
      <c r="C74" s="42">
        <v>644.4</v>
      </c>
      <c r="D74" s="69">
        <v>40.5</v>
      </c>
      <c r="E74" s="69">
        <v>18.7</v>
      </c>
      <c r="F74" s="40">
        <f t="shared" si="17"/>
        <v>585.19999999999993</v>
      </c>
      <c r="G74" s="62"/>
      <c r="H74" s="61">
        <v>0</v>
      </c>
      <c r="I74" s="69">
        <v>0</v>
      </c>
      <c r="J74" s="69">
        <v>0</v>
      </c>
      <c r="K74" s="40">
        <f>H74-I74-J74</f>
        <v>0</v>
      </c>
      <c r="M74" s="61">
        <v>0</v>
      </c>
      <c r="N74" s="69">
        <v>0</v>
      </c>
      <c r="O74" s="69">
        <v>0</v>
      </c>
      <c r="P74" s="69"/>
      <c r="Q74" s="40">
        <f t="shared" si="19"/>
        <v>0</v>
      </c>
      <c r="S74" s="47">
        <v>0</v>
      </c>
      <c r="T74" s="30">
        <v>0</v>
      </c>
      <c r="U74" s="48">
        <f t="shared" si="16"/>
        <v>0</v>
      </c>
    </row>
    <row r="75" spans="1:21" ht="15.75" x14ac:dyDescent="0.25">
      <c r="A75" s="68" t="s">
        <v>96</v>
      </c>
      <c r="C75" s="61">
        <v>-1.3</v>
      </c>
      <c r="D75" s="69">
        <v>0</v>
      </c>
      <c r="E75" s="62">
        <v>0</v>
      </c>
      <c r="F75" s="40">
        <f t="shared" si="17"/>
        <v>-1.3</v>
      </c>
      <c r="G75" s="62"/>
      <c r="H75" s="61">
        <v>0</v>
      </c>
      <c r="I75" s="62">
        <v>0</v>
      </c>
      <c r="J75" s="62">
        <v>0</v>
      </c>
      <c r="K75" s="40">
        <f t="shared" si="18"/>
        <v>0</v>
      </c>
      <c r="M75" s="61">
        <v>0</v>
      </c>
      <c r="N75" s="62">
        <v>0</v>
      </c>
      <c r="O75" s="62">
        <v>0</v>
      </c>
      <c r="P75" s="62"/>
      <c r="Q75" s="40">
        <f t="shared" si="19"/>
        <v>0</v>
      </c>
      <c r="S75" s="47">
        <v>0</v>
      </c>
      <c r="T75" s="30">
        <v>0</v>
      </c>
      <c r="U75" s="48">
        <f t="shared" si="16"/>
        <v>0</v>
      </c>
    </row>
    <row r="76" spans="1:21" ht="15.75" x14ac:dyDescent="0.25">
      <c r="A76" s="33" t="s">
        <v>88</v>
      </c>
      <c r="C76" s="61">
        <v>-14.2</v>
      </c>
      <c r="D76" s="62">
        <v>35.299999999999997</v>
      </c>
      <c r="E76" s="39">
        <v>4.8</v>
      </c>
      <c r="F76" s="40">
        <f t="shared" si="17"/>
        <v>-54.3</v>
      </c>
      <c r="G76" s="62"/>
      <c r="H76" s="61">
        <v>0</v>
      </c>
      <c r="I76" s="62">
        <v>0</v>
      </c>
      <c r="J76" s="39">
        <v>1.1000000000000001</v>
      </c>
      <c r="K76" s="40">
        <f t="shared" si="18"/>
        <v>-1.1000000000000001</v>
      </c>
      <c r="M76" s="61">
        <v>0</v>
      </c>
      <c r="N76" s="62">
        <v>0</v>
      </c>
      <c r="O76" s="39">
        <v>1.4</v>
      </c>
      <c r="P76" s="39"/>
      <c r="Q76" s="40">
        <f t="shared" si="19"/>
        <v>-1.4</v>
      </c>
      <c r="S76" s="47">
        <v>8</v>
      </c>
      <c r="T76" s="30">
        <v>9</v>
      </c>
      <c r="U76" s="48">
        <f t="shared" si="16"/>
        <v>-1</v>
      </c>
    </row>
    <row r="77" spans="1:21" ht="15.75" x14ac:dyDescent="0.25">
      <c r="A77" s="33" t="s">
        <v>110</v>
      </c>
      <c r="C77" s="71">
        <v>0</v>
      </c>
      <c r="D77" s="69">
        <v>0</v>
      </c>
      <c r="E77" s="39">
        <v>253.3</v>
      </c>
      <c r="F77" s="40">
        <f t="shared" si="17"/>
        <v>-253.3</v>
      </c>
      <c r="G77" s="62"/>
      <c r="H77" s="61">
        <v>0</v>
      </c>
      <c r="I77" s="62">
        <v>0</v>
      </c>
      <c r="J77" s="62">
        <v>0</v>
      </c>
      <c r="K77" s="40">
        <f>H77-I77-J77</f>
        <v>0</v>
      </c>
      <c r="M77" s="61">
        <v>0</v>
      </c>
      <c r="N77" s="62">
        <v>0</v>
      </c>
      <c r="O77" s="62">
        <v>0</v>
      </c>
      <c r="P77" s="62"/>
      <c r="Q77" s="40">
        <f>M77-N77-O77</f>
        <v>0</v>
      </c>
      <c r="S77" s="47">
        <v>0</v>
      </c>
      <c r="T77" s="30">
        <v>0</v>
      </c>
      <c r="U77" s="48">
        <f>S77-T77</f>
        <v>0</v>
      </c>
    </row>
    <row r="78" spans="1:21" ht="15.75" x14ac:dyDescent="0.25">
      <c r="A78" s="33" t="s">
        <v>60</v>
      </c>
      <c r="C78" s="61">
        <v>-126.3</v>
      </c>
      <c r="D78" s="62">
        <v>0</v>
      </c>
      <c r="E78" s="62">
        <v>5.8</v>
      </c>
      <c r="F78" s="40">
        <f t="shared" si="17"/>
        <v>-132.1</v>
      </c>
      <c r="G78" s="62"/>
      <c r="H78" s="61">
        <v>0</v>
      </c>
      <c r="I78" s="62">
        <v>0</v>
      </c>
      <c r="J78" s="62">
        <v>0</v>
      </c>
      <c r="K78" s="40">
        <f t="shared" si="18"/>
        <v>0</v>
      </c>
      <c r="M78" s="61">
        <v>0</v>
      </c>
      <c r="N78" s="62">
        <v>0</v>
      </c>
      <c r="O78" s="62">
        <v>0</v>
      </c>
      <c r="P78" s="62"/>
      <c r="Q78" s="40">
        <f t="shared" si="19"/>
        <v>0</v>
      </c>
      <c r="S78" s="47">
        <v>0</v>
      </c>
      <c r="T78" s="30">
        <v>0</v>
      </c>
      <c r="U78" s="48">
        <f t="shared" si="16"/>
        <v>0</v>
      </c>
    </row>
    <row r="79" spans="1:21" ht="15.75" x14ac:dyDescent="0.25">
      <c r="A79" s="34" t="s">
        <v>97</v>
      </c>
      <c r="C79" s="59">
        <f>C25+C32+C49+C58+C66+SUM(C67:C78)</f>
        <v>3697.0000000000005</v>
      </c>
      <c r="D79" s="8">
        <f>D25+D32+D49+D58+D66+SUM(D67:D78)</f>
        <v>276.5</v>
      </c>
      <c r="E79" s="8">
        <f>E25+E32+E49+E58+E66+SUM(E67:E78)</f>
        <v>475.1</v>
      </c>
      <c r="F79" s="43">
        <f>F25+F32+F49+F58+F66+SUM(F67:F78)</f>
        <v>2945.4000000000005</v>
      </c>
      <c r="G79" s="62"/>
      <c r="H79" s="59">
        <f>H25+H32+H49+H58+H66+SUM(H67:H78)</f>
        <v>2503.5000000000005</v>
      </c>
      <c r="I79" s="8">
        <f>I25+I32+I49+I58+I66+SUM(I67:I78)</f>
        <v>61.800000000000004</v>
      </c>
      <c r="J79" s="8">
        <f>J25+J32+J49+J58+J66+SUM(J67:J78)</f>
        <v>198.54999999999998</v>
      </c>
      <c r="K79" s="43">
        <f>K25+K32+K49+K58+K66+SUM(K67:K78)</f>
        <v>2243.1499999999996</v>
      </c>
      <c r="M79" s="59">
        <f>M25+M32+M49+M58+M66+SUM(M67:M78)</f>
        <v>2205</v>
      </c>
      <c r="N79" s="8">
        <f>N25+N32+N49+N58+N66+SUM(N67:N78)</f>
        <v>70.5</v>
      </c>
      <c r="O79" s="8">
        <f>O25+O32+O49+O58+O66+SUM(O67:O78)</f>
        <v>209.39999999999998</v>
      </c>
      <c r="P79" s="8"/>
      <c r="Q79" s="43">
        <f>Q25+Q32+Q49+Q58+Q66+SUM(Q67:Q78)</f>
        <v>1946</v>
      </c>
      <c r="S79" s="49">
        <f>S25+S32+S49+S58+S66+SUM(S67:S78)</f>
        <v>611.1</v>
      </c>
      <c r="T79" s="22">
        <f>T25+T32+T49+T58+T66+SUM(T67:T78)</f>
        <v>755.6</v>
      </c>
      <c r="U79" s="50">
        <f>U25+U32+U49+U58+U66+SUM(U67:U78)</f>
        <v>-144.5</v>
      </c>
    </row>
    <row r="80" spans="1:21" x14ac:dyDescent="0.2">
      <c r="C80" s="35"/>
      <c r="D80" s="36"/>
      <c r="E80" s="36"/>
      <c r="F80" s="37"/>
      <c r="H80" s="35"/>
      <c r="I80" s="36"/>
      <c r="J80" s="36"/>
      <c r="K80" s="37"/>
      <c r="M80" s="35"/>
      <c r="N80" s="36"/>
      <c r="O80" s="36"/>
      <c r="P80" s="36"/>
      <c r="Q80" s="37"/>
      <c r="S80" s="35"/>
      <c r="T80" s="36"/>
      <c r="U80" s="37"/>
    </row>
    <row r="81" spans="1:21" ht="15.75" x14ac:dyDescent="0.25">
      <c r="A81" s="33" t="s">
        <v>101</v>
      </c>
      <c r="C81" s="71">
        <v>0</v>
      </c>
      <c r="D81" s="69">
        <v>0</v>
      </c>
      <c r="E81" s="69">
        <v>212.1</v>
      </c>
      <c r="F81" s="40">
        <f t="shared" ref="F81:F86" si="20">C81-D81-E81</f>
        <v>-212.1</v>
      </c>
      <c r="G81" s="62"/>
      <c r="H81" s="71">
        <v>0</v>
      </c>
      <c r="I81" s="69">
        <v>0</v>
      </c>
      <c r="J81" s="69">
        <f>295.4-31.1</f>
        <v>264.29999999999995</v>
      </c>
      <c r="K81" s="40">
        <f t="shared" ref="K81:K87" si="21">H81-I81-J81</f>
        <v>-264.29999999999995</v>
      </c>
      <c r="M81" s="70">
        <v>0</v>
      </c>
      <c r="N81" s="69">
        <v>0</v>
      </c>
      <c r="O81" s="82">
        <f>275.9-9.7</f>
        <v>266.2</v>
      </c>
      <c r="P81" s="69"/>
      <c r="Q81" s="40">
        <f t="shared" ref="Q81:Q87" si="22">M81-N81-O81</f>
        <v>-266.2</v>
      </c>
      <c r="S81" s="47">
        <v>0</v>
      </c>
      <c r="T81" s="30">
        <v>0</v>
      </c>
      <c r="U81" s="48">
        <f t="shared" ref="U81:U87" si="23">S81-T81</f>
        <v>0</v>
      </c>
    </row>
    <row r="82" spans="1:21" ht="15.75" x14ac:dyDescent="0.25">
      <c r="A82" s="33" t="s">
        <v>103</v>
      </c>
      <c r="C82" s="71">
        <v>0</v>
      </c>
      <c r="D82" s="69">
        <v>0</v>
      </c>
      <c r="E82" s="69">
        <v>188.2</v>
      </c>
      <c r="F82" s="40">
        <f t="shared" si="20"/>
        <v>-188.2</v>
      </c>
      <c r="G82" s="62"/>
      <c r="H82" s="71">
        <v>0</v>
      </c>
      <c r="I82" s="69">
        <v>0</v>
      </c>
      <c r="J82" s="69">
        <v>14.3</v>
      </c>
      <c r="K82" s="40">
        <f t="shared" si="21"/>
        <v>-14.3</v>
      </c>
      <c r="M82" s="70">
        <v>0</v>
      </c>
      <c r="N82" s="69">
        <v>0</v>
      </c>
      <c r="O82" s="69">
        <v>26.1</v>
      </c>
      <c r="P82" s="69"/>
      <c r="Q82" s="40">
        <f t="shared" si="22"/>
        <v>-26.1</v>
      </c>
      <c r="S82" s="47">
        <v>0</v>
      </c>
      <c r="T82" s="30">
        <v>0</v>
      </c>
      <c r="U82" s="48">
        <f t="shared" si="23"/>
        <v>0</v>
      </c>
    </row>
    <row r="83" spans="1:21" ht="15.75" x14ac:dyDescent="0.25">
      <c r="A83" s="33" t="s">
        <v>102</v>
      </c>
      <c r="C83" s="71">
        <v>0</v>
      </c>
      <c r="D83" s="69">
        <v>0</v>
      </c>
      <c r="E83" s="69">
        <v>0</v>
      </c>
      <c r="F83" s="40">
        <f t="shared" si="20"/>
        <v>0</v>
      </c>
      <c r="G83" s="62"/>
      <c r="H83" s="71">
        <v>0</v>
      </c>
      <c r="I83" s="69">
        <v>0</v>
      </c>
      <c r="J83" s="69">
        <v>86.2</v>
      </c>
      <c r="K83" s="40">
        <f t="shared" si="21"/>
        <v>-86.2</v>
      </c>
      <c r="M83" s="70">
        <v>0</v>
      </c>
      <c r="N83" s="69">
        <v>0</v>
      </c>
      <c r="O83" s="72">
        <v>100</v>
      </c>
      <c r="P83" s="72"/>
      <c r="Q83" s="40">
        <f t="shared" si="22"/>
        <v>-100</v>
      </c>
      <c r="S83" s="47">
        <v>0</v>
      </c>
      <c r="T83" s="30">
        <v>0</v>
      </c>
      <c r="U83" s="48">
        <f t="shared" si="23"/>
        <v>0</v>
      </c>
    </row>
    <row r="84" spans="1:21" ht="15.75" x14ac:dyDescent="0.25">
      <c r="A84" s="33" t="s">
        <v>98</v>
      </c>
      <c r="C84" s="61">
        <v>-21.6</v>
      </c>
      <c r="D84" s="62">
        <v>0</v>
      </c>
      <c r="E84" s="62">
        <v>95.1</v>
      </c>
      <c r="F84" s="40">
        <f t="shared" si="20"/>
        <v>-116.69999999999999</v>
      </c>
      <c r="G84" s="62"/>
      <c r="H84" s="61">
        <v>-21.6</v>
      </c>
      <c r="I84" s="62">
        <v>0</v>
      </c>
      <c r="J84" s="62">
        <v>95.1</v>
      </c>
      <c r="K84" s="40">
        <f t="shared" si="21"/>
        <v>-116.69999999999999</v>
      </c>
      <c r="M84" s="70">
        <v>0</v>
      </c>
      <c r="N84" s="62">
        <v>0</v>
      </c>
      <c r="O84" s="62">
        <v>58.7</v>
      </c>
      <c r="P84" s="62"/>
      <c r="Q84" s="40">
        <f t="shared" si="22"/>
        <v>-58.7</v>
      </c>
      <c r="S84" s="47">
        <v>0</v>
      </c>
      <c r="T84" s="30">
        <v>0</v>
      </c>
      <c r="U84" s="48">
        <f t="shared" si="23"/>
        <v>0</v>
      </c>
    </row>
    <row r="85" spans="1:21" ht="15.75" x14ac:dyDescent="0.25">
      <c r="A85" s="33" t="s">
        <v>99</v>
      </c>
      <c r="C85" s="61">
        <v>150</v>
      </c>
      <c r="D85" s="62">
        <v>0</v>
      </c>
      <c r="E85" s="62">
        <v>3.5</v>
      </c>
      <c r="F85" s="40">
        <f t="shared" si="20"/>
        <v>146.5</v>
      </c>
      <c r="G85" s="62"/>
      <c r="H85" s="61">
        <v>149.9</v>
      </c>
      <c r="I85" s="62">
        <v>0</v>
      </c>
      <c r="J85" s="62">
        <v>3.5</v>
      </c>
      <c r="K85" s="40">
        <f t="shared" si="21"/>
        <v>146.4</v>
      </c>
      <c r="M85" s="61">
        <v>50</v>
      </c>
      <c r="N85" s="62">
        <v>0</v>
      </c>
      <c r="O85" s="62">
        <v>4.5</v>
      </c>
      <c r="P85" s="62"/>
      <c r="Q85" s="40">
        <f t="shared" si="22"/>
        <v>45.5</v>
      </c>
      <c r="S85" s="47">
        <v>0</v>
      </c>
      <c r="T85" s="30">
        <v>0</v>
      </c>
      <c r="U85" s="48">
        <f t="shared" si="23"/>
        <v>0</v>
      </c>
    </row>
    <row r="86" spans="1:21" ht="15.75" x14ac:dyDescent="0.25">
      <c r="A86" s="33" t="s">
        <v>100</v>
      </c>
      <c r="C86" s="61">
        <v>-60.5</v>
      </c>
      <c r="D86" s="62">
        <v>0</v>
      </c>
      <c r="E86" s="62">
        <v>0</v>
      </c>
      <c r="F86" s="40">
        <f t="shared" si="20"/>
        <v>-60.5</v>
      </c>
      <c r="G86" s="62"/>
      <c r="H86" s="61">
        <v>-60.6</v>
      </c>
      <c r="I86" s="62">
        <v>0</v>
      </c>
      <c r="J86" s="62">
        <v>0</v>
      </c>
      <c r="K86" s="40">
        <f t="shared" si="21"/>
        <v>-60.6</v>
      </c>
      <c r="M86" s="61">
        <v>-43.2</v>
      </c>
      <c r="N86" s="62">
        <v>0</v>
      </c>
      <c r="O86" s="62">
        <v>0</v>
      </c>
      <c r="P86" s="62"/>
      <c r="Q86" s="40">
        <f t="shared" si="22"/>
        <v>-43.2</v>
      </c>
      <c r="S86" s="47">
        <v>0</v>
      </c>
      <c r="T86" s="30">
        <v>0</v>
      </c>
      <c r="U86" s="48">
        <f t="shared" si="23"/>
        <v>0</v>
      </c>
    </row>
    <row r="87" spans="1:21" ht="15.75" x14ac:dyDescent="0.25">
      <c r="A87" s="33" t="s">
        <v>108</v>
      </c>
      <c r="C87" s="61">
        <v>8</v>
      </c>
      <c r="D87" s="62">
        <v>-276.5</v>
      </c>
      <c r="E87" s="62">
        <v>0</v>
      </c>
      <c r="F87" s="40">
        <f>C87-D87-E87</f>
        <v>284.5</v>
      </c>
      <c r="G87" s="62"/>
      <c r="H87" s="61">
        <v>0</v>
      </c>
      <c r="I87" s="69">
        <v>-61.8</v>
      </c>
      <c r="J87" s="69">
        <v>0</v>
      </c>
      <c r="K87" s="40">
        <f t="shared" si="21"/>
        <v>61.8</v>
      </c>
      <c r="M87" s="61">
        <v>0</v>
      </c>
      <c r="N87" s="69">
        <v>-70.5</v>
      </c>
      <c r="O87" s="69">
        <v>0</v>
      </c>
      <c r="P87" s="69"/>
      <c r="Q87" s="40">
        <f t="shared" si="22"/>
        <v>70.5</v>
      </c>
      <c r="S87" s="47">
        <v>0</v>
      </c>
      <c r="T87" s="30">
        <v>0</v>
      </c>
      <c r="U87" s="48">
        <f t="shared" si="23"/>
        <v>0</v>
      </c>
    </row>
    <row r="88" spans="1:21" ht="15.75" x14ac:dyDescent="0.25">
      <c r="A88" s="33"/>
      <c r="C88" s="61"/>
      <c r="D88" s="62"/>
      <c r="E88" s="62"/>
      <c r="F88" s="40"/>
      <c r="H88" s="61"/>
      <c r="I88" s="62"/>
      <c r="J88" s="62"/>
      <c r="K88" s="40"/>
      <c r="M88" s="61"/>
      <c r="N88" s="62"/>
      <c r="O88" s="62"/>
      <c r="P88" s="62"/>
      <c r="Q88" s="40"/>
      <c r="S88" s="47"/>
      <c r="T88" s="30"/>
      <c r="U88" s="48"/>
    </row>
    <row r="89" spans="1:21" ht="9.75" customHeight="1" x14ac:dyDescent="0.25">
      <c r="A89" s="33"/>
      <c r="C89" s="61"/>
      <c r="D89" s="62"/>
      <c r="E89" s="62"/>
      <c r="F89" s="40"/>
      <c r="H89" s="61"/>
      <c r="I89" s="62"/>
      <c r="J89" s="62"/>
      <c r="K89" s="40"/>
      <c r="M89" s="61"/>
      <c r="N89" s="62"/>
      <c r="O89" s="62"/>
      <c r="P89" s="62"/>
      <c r="Q89" s="40"/>
      <c r="S89" s="47"/>
      <c r="T89" s="30"/>
      <c r="U89" s="48"/>
    </row>
    <row r="90" spans="1:21" ht="16.5" thickBot="1" x14ac:dyDescent="0.3">
      <c r="A90" s="73" t="s">
        <v>65</v>
      </c>
      <c r="B90" s="34"/>
      <c r="C90" s="76">
        <f>SUM(C79:C88)</f>
        <v>3772.9000000000005</v>
      </c>
      <c r="D90" s="9">
        <f>SUM(D79:D88)</f>
        <v>0</v>
      </c>
      <c r="E90" s="9">
        <f>SUM(E79:E88)</f>
        <v>974.00000000000011</v>
      </c>
      <c r="F90" s="77">
        <f>SUM(F79:F88)</f>
        <v>2798.900000000001</v>
      </c>
      <c r="G90" s="62"/>
      <c r="H90" s="76">
        <f>SUM(H79:H88)</f>
        <v>2571.2000000000007</v>
      </c>
      <c r="I90" s="9">
        <f>SUM(I79:I88)</f>
        <v>0</v>
      </c>
      <c r="J90" s="9">
        <f>SUM(J79:J88)</f>
        <v>661.94999999999993</v>
      </c>
      <c r="K90" s="77">
        <f>SUM(K79:K88)</f>
        <v>1909.2499999999998</v>
      </c>
      <c r="M90" s="76">
        <f>SUM(M79:M88)</f>
        <v>2211.8000000000002</v>
      </c>
      <c r="N90" s="9">
        <f>SUM(N79:N88)</f>
        <v>0</v>
      </c>
      <c r="O90" s="9">
        <f>SUM(O79:O88)</f>
        <v>664.90000000000009</v>
      </c>
      <c r="P90" s="9"/>
      <c r="Q90" s="77">
        <f>SUM(Q79:Q88)</f>
        <v>1567.8</v>
      </c>
      <c r="S90" s="78">
        <f>SUM(S79:S88)</f>
        <v>611.1</v>
      </c>
      <c r="T90" s="79">
        <f>SUM(T79:T88)</f>
        <v>755.6</v>
      </c>
      <c r="U90" s="80">
        <f>SUM(U79:U88)</f>
        <v>-144.5</v>
      </c>
    </row>
    <row r="91" spans="1:21" ht="14.25" thickTop="1" thickBot="1" x14ac:dyDescent="0.25">
      <c r="C91" s="44"/>
      <c r="D91" s="45"/>
      <c r="E91" s="45"/>
      <c r="F91" s="46"/>
      <c r="H91" s="44"/>
      <c r="I91" s="45"/>
      <c r="J91" s="45"/>
      <c r="K91" s="46"/>
      <c r="M91" s="44"/>
      <c r="N91" s="45"/>
      <c r="O91" s="45"/>
      <c r="P91" s="45"/>
      <c r="Q91" s="46"/>
      <c r="S91" s="44"/>
      <c r="T91" s="45"/>
      <c r="U91" s="46"/>
    </row>
    <row r="93" spans="1:21" x14ac:dyDescent="0.2">
      <c r="A93" s="83"/>
      <c r="C93" t="s">
        <v>113</v>
      </c>
    </row>
    <row r="94" spans="1:21" x14ac:dyDescent="0.2">
      <c r="O94" s="5"/>
    </row>
  </sheetData>
  <mergeCells count="5">
    <mergeCell ref="I1:M1"/>
    <mergeCell ref="I2:M2"/>
    <mergeCell ref="C5:F5"/>
    <mergeCell ref="H5:K5"/>
    <mergeCell ref="M5:Q5"/>
  </mergeCells>
  <phoneticPr fontId="0" type="noConversion"/>
  <printOptions horizontalCentered="1"/>
  <pageMargins left="0.3" right="0.41" top="0.19" bottom="0.19" header="0.18" footer="0.27"/>
  <pageSetup scale="4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zoomScale="75" zoomScaleNormal="75" workbookViewId="0">
      <pane ySplit="2010" topLeftCell="A8" activePane="bottomLeft"/>
      <selection activeCell="J9" sqref="J9"/>
      <selection pane="bottomLeft" activeCell="D24" sqref="D24"/>
    </sheetView>
  </sheetViews>
  <sheetFormatPr defaultRowHeight="12.75" x14ac:dyDescent="0.2"/>
  <cols>
    <col min="1" max="1" width="31.7109375" bestFit="1" customWidth="1"/>
    <col min="2" max="2" width="14.7109375" customWidth="1"/>
    <col min="3" max="5" width="12.28515625" customWidth="1"/>
    <col min="6" max="6" width="12.7109375" customWidth="1"/>
    <col min="7" max="7" width="5.28515625" customWidth="1"/>
    <col min="8" max="11" width="12.28515625" customWidth="1"/>
    <col min="12" max="12" width="3.85546875" customWidth="1"/>
    <col min="13" max="13" width="14.85546875" customWidth="1"/>
    <col min="14" max="14" width="4.140625" customWidth="1"/>
    <col min="15" max="15" width="14.7109375" customWidth="1"/>
    <col min="16" max="16" width="4.42578125" customWidth="1"/>
    <col min="17" max="17" width="12.140625" customWidth="1"/>
  </cols>
  <sheetData>
    <row r="1" spans="1:17" ht="15.75" x14ac:dyDescent="0.25">
      <c r="F1" s="88" t="s">
        <v>71</v>
      </c>
      <c r="G1" s="88"/>
      <c r="H1" s="88"/>
    </row>
    <row r="2" spans="1:17" ht="15.75" x14ac:dyDescent="0.25">
      <c r="F2" s="88" t="s">
        <v>1</v>
      </c>
      <c r="G2" s="88"/>
      <c r="H2" s="88"/>
    </row>
    <row r="4" spans="1:17" ht="13.5" thickBot="1" x14ac:dyDescent="0.25"/>
    <row r="5" spans="1:17" ht="16.5" thickBot="1" x14ac:dyDescent="0.3">
      <c r="C5" s="85" t="s">
        <v>3</v>
      </c>
      <c r="D5" s="86"/>
      <c r="E5" s="86"/>
      <c r="F5" s="87"/>
      <c r="H5" s="85" t="s">
        <v>8</v>
      </c>
      <c r="I5" s="86"/>
      <c r="J5" s="86"/>
      <c r="K5" s="87"/>
    </row>
    <row r="6" spans="1:17" ht="15.75" x14ac:dyDescent="0.25">
      <c r="C6" s="14"/>
      <c r="D6" s="14" t="s">
        <v>5</v>
      </c>
      <c r="E6" s="14" t="s">
        <v>86</v>
      </c>
      <c r="F6" s="14" t="s">
        <v>7</v>
      </c>
      <c r="H6" s="14"/>
      <c r="I6" s="14" t="s">
        <v>5</v>
      </c>
      <c r="J6" s="14" t="s">
        <v>86</v>
      </c>
      <c r="K6" s="14" t="s">
        <v>7</v>
      </c>
      <c r="M6" s="16" t="s">
        <v>3</v>
      </c>
      <c r="N6" s="1"/>
      <c r="O6" s="16" t="s">
        <v>10</v>
      </c>
      <c r="Q6" s="18" t="s">
        <v>11</v>
      </c>
    </row>
    <row r="7" spans="1:17" ht="16.5" thickBot="1" x14ac:dyDescent="0.3">
      <c r="A7" s="13" t="s">
        <v>2</v>
      </c>
      <c r="B7" s="2"/>
      <c r="C7" s="15" t="s">
        <v>4</v>
      </c>
      <c r="D7" s="15" t="s">
        <v>6</v>
      </c>
      <c r="E7" s="15" t="s">
        <v>87</v>
      </c>
      <c r="F7" s="15" t="s">
        <v>4</v>
      </c>
      <c r="H7" s="15" t="s">
        <v>4</v>
      </c>
      <c r="I7" s="15" t="s">
        <v>6</v>
      </c>
      <c r="J7" s="15" t="s">
        <v>87</v>
      </c>
      <c r="K7" s="15" t="s">
        <v>4</v>
      </c>
      <c r="M7" s="17" t="s">
        <v>9</v>
      </c>
      <c r="N7" s="1"/>
      <c r="O7" s="17" t="s">
        <v>9</v>
      </c>
      <c r="Q7" s="19" t="s">
        <v>12</v>
      </c>
    </row>
    <row r="9" spans="1:17" ht="15.75" x14ac:dyDescent="0.25">
      <c r="A9" s="11" t="s">
        <v>72</v>
      </c>
      <c r="C9" s="6">
        <v>-156</v>
      </c>
      <c r="D9" s="23">
        <v>12.7</v>
      </c>
      <c r="E9" s="23">
        <v>6.8</v>
      </c>
      <c r="F9" s="5">
        <f>C9-D9-E9</f>
        <v>-175.5</v>
      </c>
      <c r="H9" s="6">
        <v>-36.799999999999997</v>
      </c>
      <c r="I9" s="5">
        <v>7.5</v>
      </c>
      <c r="J9" s="5">
        <v>5.3</v>
      </c>
      <c r="K9" s="5">
        <f>H9-I9-J9</f>
        <v>-49.599999999999994</v>
      </c>
      <c r="M9" s="24">
        <v>40</v>
      </c>
      <c r="N9" s="21"/>
      <c r="O9" s="21">
        <v>27</v>
      </c>
      <c r="P9" s="21"/>
      <c r="Q9" s="21">
        <f>M9-O9</f>
        <v>13</v>
      </c>
    </row>
    <row r="10" spans="1:17" ht="6" customHeight="1" x14ac:dyDescent="0.2">
      <c r="F10" s="4"/>
      <c r="K10" s="4"/>
      <c r="M10" s="21"/>
      <c r="N10" s="21"/>
      <c r="O10" s="21"/>
      <c r="P10" s="21"/>
      <c r="Q10" s="21"/>
    </row>
    <row r="11" spans="1:17" ht="15.75" x14ac:dyDescent="0.25">
      <c r="A11" s="11" t="s">
        <v>68</v>
      </c>
      <c r="M11" s="21"/>
      <c r="N11" s="21"/>
      <c r="O11" s="21"/>
      <c r="P11" s="21"/>
      <c r="Q11" s="21"/>
    </row>
    <row r="12" spans="1:17" ht="15" x14ac:dyDescent="0.25">
      <c r="A12" s="12" t="s">
        <v>61</v>
      </c>
      <c r="C12" s="5"/>
      <c r="D12" s="5"/>
      <c r="E12" s="5"/>
      <c r="F12" s="5">
        <f>C12-D12</f>
        <v>0</v>
      </c>
      <c r="H12" s="5"/>
      <c r="I12" s="5"/>
      <c r="J12" s="5"/>
      <c r="K12" s="5">
        <f>H12-I12</f>
        <v>0</v>
      </c>
      <c r="M12" s="21"/>
      <c r="N12" s="21"/>
      <c r="O12" s="21"/>
      <c r="P12" s="21"/>
      <c r="Q12" s="21"/>
    </row>
    <row r="13" spans="1:17" ht="15" x14ac:dyDescent="0.25">
      <c r="A13" s="12" t="s">
        <v>62</v>
      </c>
      <c r="C13" s="5"/>
      <c r="D13" s="5"/>
      <c r="E13" s="5"/>
      <c r="F13" s="5">
        <f>C13-D13</f>
        <v>0</v>
      </c>
      <c r="H13" s="5"/>
      <c r="I13" s="5"/>
      <c r="J13" s="5"/>
      <c r="K13" s="5">
        <f>H13-I13</f>
        <v>0</v>
      </c>
      <c r="M13" s="21"/>
      <c r="N13" s="21"/>
      <c r="O13" s="21"/>
      <c r="P13" s="21"/>
      <c r="Q13" s="21"/>
    </row>
    <row r="14" spans="1:17" x14ac:dyDescent="0.2">
      <c r="M14" s="21"/>
      <c r="N14" s="21"/>
      <c r="O14" s="21"/>
      <c r="P14" s="21"/>
      <c r="Q14" s="21"/>
    </row>
    <row r="15" spans="1:17" ht="15.75" x14ac:dyDescent="0.25">
      <c r="A15" s="11" t="s">
        <v>63</v>
      </c>
      <c r="F15" s="5">
        <f>C15-D15</f>
        <v>0</v>
      </c>
      <c r="K15" s="5">
        <f>H15-I15</f>
        <v>0</v>
      </c>
      <c r="M15" s="21"/>
      <c r="N15" s="21"/>
      <c r="O15" s="21"/>
      <c r="P15" s="21"/>
      <c r="Q15" s="21"/>
    </row>
    <row r="16" spans="1:17" x14ac:dyDescent="0.2">
      <c r="M16" s="21"/>
      <c r="N16" s="21"/>
      <c r="O16" s="21"/>
      <c r="P16" s="21"/>
      <c r="Q16" s="21"/>
    </row>
    <row r="17" spans="1:17" ht="15.75" x14ac:dyDescent="0.25">
      <c r="A17" s="11" t="s">
        <v>64</v>
      </c>
      <c r="C17" s="5"/>
      <c r="D17" s="5"/>
      <c r="E17" s="5"/>
      <c r="F17" s="5">
        <f>C17-D17</f>
        <v>0</v>
      </c>
      <c r="H17" s="5"/>
      <c r="I17" s="5"/>
      <c r="J17" s="5"/>
      <c r="K17" s="5">
        <f>H17-I17</f>
        <v>0</v>
      </c>
      <c r="M17" s="21"/>
      <c r="N17" s="21"/>
      <c r="O17" s="21"/>
      <c r="P17" s="21"/>
      <c r="Q17" s="21"/>
    </row>
    <row r="18" spans="1:17" x14ac:dyDescent="0.2">
      <c r="M18" s="21"/>
      <c r="N18" s="21"/>
      <c r="O18" s="21"/>
      <c r="P18" s="21"/>
      <c r="Q18" s="21"/>
    </row>
    <row r="19" spans="1:17" ht="15" x14ac:dyDescent="0.25">
      <c r="B19" s="20" t="s">
        <v>65</v>
      </c>
      <c r="C19" s="7">
        <f>SUM(C9:C18)</f>
        <v>-156</v>
      </c>
      <c r="D19" s="8">
        <f>SUM(D9:D18)</f>
        <v>12.7</v>
      </c>
      <c r="E19" s="8">
        <f>SUM(E9:E18)</f>
        <v>6.8</v>
      </c>
      <c r="F19" s="8">
        <f>SUM(F9:F18)</f>
        <v>-175.5</v>
      </c>
      <c r="H19" s="7">
        <f>SUM(H9:H18)</f>
        <v>-36.799999999999997</v>
      </c>
      <c r="I19" s="8">
        <f>SUM(I9:I18)</f>
        <v>7.5</v>
      </c>
      <c r="J19" s="8">
        <f>SUM(J9:J18)</f>
        <v>5.3</v>
      </c>
      <c r="K19" s="8">
        <f>SUM(K9:K18)</f>
        <v>-49.599999999999994</v>
      </c>
      <c r="M19" s="22">
        <f>SUM(M9:M18)</f>
        <v>40</v>
      </c>
      <c r="N19" s="21"/>
      <c r="O19" s="22">
        <f>SUM(O9:O18)</f>
        <v>27</v>
      </c>
      <c r="P19" s="21"/>
      <c r="Q19" s="22">
        <f>SUM(Q9:Q18)</f>
        <v>13</v>
      </c>
    </row>
    <row r="20" spans="1:17" ht="15" x14ac:dyDescent="0.25">
      <c r="B20" s="20"/>
    </row>
    <row r="21" spans="1:17" ht="15" x14ac:dyDescent="0.25">
      <c r="B21" s="20" t="s">
        <v>66</v>
      </c>
      <c r="F21" s="5"/>
      <c r="K21" s="5"/>
    </row>
    <row r="22" spans="1:17" ht="15" x14ac:dyDescent="0.25">
      <c r="B22" s="20"/>
    </row>
    <row r="23" spans="1:17" ht="15.75" thickBot="1" x14ac:dyDescent="0.3">
      <c r="B23" s="20" t="s">
        <v>67</v>
      </c>
      <c r="F23" s="9">
        <f>SUM(F19:F22)</f>
        <v>-175.5</v>
      </c>
      <c r="K23" s="9">
        <f>SUM(K19:K22)</f>
        <v>-49.599999999999994</v>
      </c>
    </row>
    <row r="24" spans="1:17" ht="13.5" thickTop="1" x14ac:dyDescent="0.2"/>
    <row r="26" spans="1:17" x14ac:dyDescent="0.2">
      <c r="A26" s="10"/>
    </row>
  </sheetData>
  <mergeCells count="4">
    <mergeCell ref="F1:H1"/>
    <mergeCell ref="F2:H2"/>
    <mergeCell ref="C5:F5"/>
    <mergeCell ref="H5:K5"/>
  </mergeCells>
  <phoneticPr fontId="0" type="noConversion"/>
  <pageMargins left="0.51" right="0.41" top="0.24" bottom="0.19" header="0.5" footer="0.5"/>
  <pageSetup scale="7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zoomScale="75" zoomScaleNormal="75" workbookViewId="0">
      <pane ySplit="2010" topLeftCell="A9" activePane="bottomLeft"/>
      <selection activeCell="D36" sqref="D36"/>
      <selection pane="bottomLeft" activeCell="D36" sqref="D36"/>
    </sheetView>
  </sheetViews>
  <sheetFormatPr defaultRowHeight="12.75" x14ac:dyDescent="0.2"/>
  <cols>
    <col min="1" max="1" width="31.7109375" bestFit="1" customWidth="1"/>
    <col min="2" max="2" width="17.42578125" bestFit="1" customWidth="1"/>
    <col min="3" max="4" width="12.28515625" customWidth="1"/>
    <col min="5" max="5" width="12.7109375" customWidth="1"/>
    <col min="6" max="6" width="5.28515625" customWidth="1"/>
    <col min="7" max="9" width="12.28515625" customWidth="1"/>
    <col min="10" max="10" width="3.85546875" customWidth="1"/>
    <col min="11" max="11" width="14.85546875" customWidth="1"/>
    <col min="12" max="12" width="4.140625" customWidth="1"/>
    <col min="13" max="13" width="14.7109375" customWidth="1"/>
    <col min="14" max="14" width="4.42578125" customWidth="1"/>
    <col min="15" max="15" width="12.140625" customWidth="1"/>
  </cols>
  <sheetData>
    <row r="1" spans="1:15" ht="15.75" x14ac:dyDescent="0.25">
      <c r="E1" s="88" t="s">
        <v>73</v>
      </c>
      <c r="F1" s="88"/>
      <c r="G1" s="88"/>
    </row>
    <row r="2" spans="1:15" ht="15.75" x14ac:dyDescent="0.25">
      <c r="E2" s="88" t="s">
        <v>1</v>
      </c>
      <c r="F2" s="88"/>
      <c r="G2" s="88"/>
    </row>
    <row r="4" spans="1:15" ht="13.5" thickBot="1" x14ac:dyDescent="0.25"/>
    <row r="5" spans="1:15" ht="16.5" thickBot="1" x14ac:dyDescent="0.3">
      <c r="C5" s="85" t="s">
        <v>3</v>
      </c>
      <c r="D5" s="86"/>
      <c r="E5" s="87"/>
      <c r="G5" s="85" t="s">
        <v>8</v>
      </c>
      <c r="H5" s="86"/>
      <c r="I5" s="87"/>
    </row>
    <row r="6" spans="1:15" ht="15.75" x14ac:dyDescent="0.25">
      <c r="C6" s="14"/>
      <c r="D6" s="14" t="s">
        <v>5</v>
      </c>
      <c r="E6" s="14" t="s">
        <v>7</v>
      </c>
      <c r="G6" s="14"/>
      <c r="H6" s="14" t="s">
        <v>5</v>
      </c>
      <c r="I6" s="14" t="s">
        <v>7</v>
      </c>
      <c r="K6" s="16" t="s">
        <v>3</v>
      </c>
      <c r="L6" s="1"/>
      <c r="M6" s="16" t="s">
        <v>10</v>
      </c>
      <c r="O6" s="18" t="s">
        <v>11</v>
      </c>
    </row>
    <row r="7" spans="1:15" ht="16.5" thickBot="1" x14ac:dyDescent="0.3">
      <c r="A7" s="13" t="s">
        <v>2</v>
      </c>
      <c r="B7" s="2"/>
      <c r="C7" s="15" t="s">
        <v>4</v>
      </c>
      <c r="D7" s="15" t="s">
        <v>6</v>
      </c>
      <c r="E7" s="15" t="s">
        <v>4</v>
      </c>
      <c r="G7" s="15" t="s">
        <v>4</v>
      </c>
      <c r="H7" s="15" t="s">
        <v>6</v>
      </c>
      <c r="I7" s="15" t="s">
        <v>4</v>
      </c>
      <c r="K7" s="17" t="s">
        <v>9</v>
      </c>
      <c r="L7" s="1"/>
      <c r="M7" s="17" t="s">
        <v>9</v>
      </c>
      <c r="O7" s="19" t="s">
        <v>12</v>
      </c>
    </row>
    <row r="9" spans="1:15" x14ac:dyDescent="0.2">
      <c r="A9" s="10" t="s">
        <v>77</v>
      </c>
      <c r="C9" s="25">
        <v>0</v>
      </c>
      <c r="D9" s="4">
        <v>0</v>
      </c>
      <c r="E9" s="5">
        <f t="shared" ref="E9:E17" si="0">C9-D9</f>
        <v>0</v>
      </c>
      <c r="G9" s="25">
        <v>0</v>
      </c>
      <c r="H9" s="4">
        <v>0.7</v>
      </c>
      <c r="I9" s="5">
        <f t="shared" ref="I9:I17" si="1">G9-H9</f>
        <v>-0.7</v>
      </c>
      <c r="K9" s="21">
        <v>0</v>
      </c>
      <c r="L9" s="21"/>
      <c r="M9" s="21">
        <v>5</v>
      </c>
      <c r="N9" s="21"/>
      <c r="O9" s="21">
        <f t="shared" ref="O9:O17" si="2">K9-M9</f>
        <v>-5</v>
      </c>
    </row>
    <row r="10" spans="1:15" x14ac:dyDescent="0.2">
      <c r="A10" s="10" t="s">
        <v>80</v>
      </c>
      <c r="C10" s="25">
        <v>0</v>
      </c>
      <c r="D10" s="4">
        <v>0</v>
      </c>
      <c r="E10" s="5">
        <f t="shared" si="0"/>
        <v>0</v>
      </c>
      <c r="G10" s="25">
        <v>0</v>
      </c>
      <c r="H10" s="4">
        <v>2.9</v>
      </c>
      <c r="I10" s="5">
        <f t="shared" si="1"/>
        <v>-2.9</v>
      </c>
      <c r="K10" s="21">
        <v>0</v>
      </c>
      <c r="L10" s="21"/>
      <c r="M10" s="21">
        <v>21</v>
      </c>
      <c r="N10" s="21"/>
      <c r="O10" s="21">
        <f t="shared" si="2"/>
        <v>-21</v>
      </c>
    </row>
    <row r="11" spans="1:15" x14ac:dyDescent="0.2">
      <c r="A11" s="10" t="s">
        <v>85</v>
      </c>
      <c r="C11" s="25">
        <v>0</v>
      </c>
      <c r="D11" s="4">
        <v>0</v>
      </c>
      <c r="E11" s="5">
        <f t="shared" si="0"/>
        <v>0</v>
      </c>
      <c r="G11" s="25">
        <v>0</v>
      </c>
      <c r="H11" s="4">
        <v>1.1000000000000001</v>
      </c>
      <c r="I11" s="5">
        <f t="shared" si="1"/>
        <v>-1.1000000000000001</v>
      </c>
      <c r="K11" s="21">
        <v>0</v>
      </c>
      <c r="L11" s="21"/>
      <c r="M11" s="21">
        <v>8</v>
      </c>
      <c r="N11" s="21"/>
      <c r="O11" s="21">
        <f t="shared" si="2"/>
        <v>-8</v>
      </c>
    </row>
    <row r="12" spans="1:15" x14ac:dyDescent="0.2">
      <c r="A12" s="10" t="s">
        <v>78</v>
      </c>
      <c r="C12" s="25">
        <v>0</v>
      </c>
      <c r="D12" s="4">
        <v>0</v>
      </c>
      <c r="E12" s="5">
        <f t="shared" si="0"/>
        <v>0</v>
      </c>
      <c r="G12" s="25">
        <v>0</v>
      </c>
      <c r="H12" s="4">
        <v>2.4</v>
      </c>
      <c r="I12" s="5">
        <f t="shared" si="1"/>
        <v>-2.4</v>
      </c>
      <c r="K12" s="21">
        <v>0</v>
      </c>
      <c r="L12" s="21"/>
      <c r="M12" s="21">
        <v>16</v>
      </c>
      <c r="N12" s="21"/>
      <c r="O12" s="21">
        <f t="shared" si="2"/>
        <v>-16</v>
      </c>
    </row>
    <row r="13" spans="1:15" x14ac:dyDescent="0.2">
      <c r="A13" s="10" t="s">
        <v>76</v>
      </c>
      <c r="C13" s="25">
        <v>0</v>
      </c>
      <c r="D13" s="4">
        <v>0</v>
      </c>
      <c r="E13" s="5">
        <f t="shared" si="0"/>
        <v>0</v>
      </c>
      <c r="G13" s="25">
        <v>0</v>
      </c>
      <c r="H13" s="4">
        <v>0.5</v>
      </c>
      <c r="I13" s="5">
        <f t="shared" si="1"/>
        <v>-0.5</v>
      </c>
      <c r="K13" s="21">
        <v>0</v>
      </c>
      <c r="L13" s="21"/>
      <c r="M13" s="21">
        <v>4</v>
      </c>
      <c r="N13" s="21"/>
      <c r="O13" s="21">
        <f t="shared" si="2"/>
        <v>-4</v>
      </c>
    </row>
    <row r="14" spans="1:15" x14ac:dyDescent="0.2">
      <c r="A14" s="10" t="s">
        <v>81</v>
      </c>
      <c r="C14" s="25">
        <v>0</v>
      </c>
      <c r="D14" s="4">
        <v>0</v>
      </c>
      <c r="E14" s="5">
        <f t="shared" si="0"/>
        <v>0</v>
      </c>
      <c r="G14" s="25">
        <v>0</v>
      </c>
      <c r="H14" s="4">
        <v>6.5</v>
      </c>
      <c r="I14" s="5">
        <f t="shared" si="1"/>
        <v>-6.5</v>
      </c>
      <c r="K14" s="21">
        <v>0</v>
      </c>
      <c r="L14" s="30"/>
      <c r="M14" s="21">
        <v>42</v>
      </c>
      <c r="N14" s="21"/>
      <c r="O14" s="21">
        <f t="shared" si="2"/>
        <v>-42</v>
      </c>
    </row>
    <row r="15" spans="1:15" x14ac:dyDescent="0.2">
      <c r="A15" s="10" t="s">
        <v>74</v>
      </c>
      <c r="C15" s="25">
        <v>0</v>
      </c>
      <c r="D15" s="4">
        <v>0</v>
      </c>
      <c r="E15" s="5">
        <f t="shared" si="0"/>
        <v>0</v>
      </c>
      <c r="G15" s="25">
        <v>0</v>
      </c>
      <c r="H15" s="4">
        <v>3.4</v>
      </c>
      <c r="I15" s="5">
        <f t="shared" si="1"/>
        <v>-3.4</v>
      </c>
      <c r="K15" s="21">
        <v>0</v>
      </c>
      <c r="L15" s="21"/>
      <c r="M15" s="21">
        <v>23</v>
      </c>
      <c r="N15" s="21"/>
      <c r="O15" s="21">
        <f t="shared" si="2"/>
        <v>-23</v>
      </c>
    </row>
    <row r="16" spans="1:15" x14ac:dyDescent="0.2">
      <c r="A16" s="10" t="s">
        <v>79</v>
      </c>
      <c r="C16" s="25">
        <v>0</v>
      </c>
      <c r="D16" s="4">
        <v>0</v>
      </c>
      <c r="E16" s="5">
        <f t="shared" si="0"/>
        <v>0</v>
      </c>
      <c r="G16" s="25">
        <v>0</v>
      </c>
      <c r="H16" s="4">
        <v>6.6</v>
      </c>
      <c r="I16" s="5">
        <f t="shared" si="1"/>
        <v>-6.6</v>
      </c>
      <c r="K16" s="21">
        <v>0</v>
      </c>
      <c r="L16" s="21"/>
      <c r="M16" s="21">
        <v>49</v>
      </c>
      <c r="N16" s="21"/>
      <c r="O16" s="21">
        <f t="shared" si="2"/>
        <v>-49</v>
      </c>
    </row>
    <row r="17" spans="1:15" x14ac:dyDescent="0.2">
      <c r="A17" s="10" t="s">
        <v>75</v>
      </c>
      <c r="C17" s="26">
        <v>0</v>
      </c>
      <c r="D17" s="27">
        <v>0</v>
      </c>
      <c r="E17" s="28">
        <f t="shared" si="0"/>
        <v>0</v>
      </c>
      <c r="G17" s="26">
        <v>0</v>
      </c>
      <c r="H17" s="27">
        <v>1.8</v>
      </c>
      <c r="I17" s="28">
        <f t="shared" si="1"/>
        <v>-1.8</v>
      </c>
      <c r="K17" s="29">
        <v>0</v>
      </c>
      <c r="L17" s="21"/>
      <c r="M17" s="29">
        <v>11</v>
      </c>
      <c r="O17" s="29">
        <f t="shared" si="2"/>
        <v>-11</v>
      </c>
    </row>
    <row r="18" spans="1:15" ht="15.75" x14ac:dyDescent="0.25">
      <c r="A18" s="11" t="s">
        <v>82</v>
      </c>
      <c r="C18" s="7">
        <f>SUM(C9:C17)</f>
        <v>0</v>
      </c>
      <c r="D18" s="31">
        <f>SUM(D9:D17)</f>
        <v>0</v>
      </c>
      <c r="E18" s="8">
        <f>SUM(E9:E17)</f>
        <v>0</v>
      </c>
      <c r="G18" s="7">
        <f>SUM(G9:G17)</f>
        <v>0</v>
      </c>
      <c r="H18" s="8">
        <f>SUM(H9:H17)</f>
        <v>25.900000000000002</v>
      </c>
      <c r="I18" s="8">
        <f>SUM(I9:I17)</f>
        <v>-25.900000000000002</v>
      </c>
      <c r="K18" s="32">
        <f>SUM(K9:K17)</f>
        <v>0</v>
      </c>
      <c r="L18" s="21"/>
      <c r="M18" s="22">
        <f>SUM(M9:M17)</f>
        <v>179</v>
      </c>
      <c r="N18" s="21"/>
      <c r="O18" s="22">
        <f>SUM(O9:O17)</f>
        <v>-179</v>
      </c>
    </row>
    <row r="19" spans="1:15" ht="6" customHeight="1" x14ac:dyDescent="0.2">
      <c r="E19" s="4"/>
      <c r="I19" s="4"/>
      <c r="K19" s="21"/>
      <c r="L19" s="21"/>
      <c r="M19" s="21"/>
      <c r="N19" s="21"/>
      <c r="O19" s="21"/>
    </row>
    <row r="20" spans="1:15" ht="14.25" x14ac:dyDescent="0.2">
      <c r="A20" s="3"/>
      <c r="K20" s="21"/>
      <c r="L20" s="21"/>
      <c r="M20" s="21"/>
      <c r="N20" s="21"/>
      <c r="O20" s="21"/>
    </row>
    <row r="21" spans="1:15" ht="15.75" x14ac:dyDescent="0.25">
      <c r="A21" s="11" t="s">
        <v>68</v>
      </c>
      <c r="K21" s="21"/>
      <c r="L21" s="21"/>
      <c r="M21" s="21"/>
      <c r="N21" s="21"/>
      <c r="O21" s="21"/>
    </row>
    <row r="22" spans="1:15" ht="15" x14ac:dyDescent="0.25">
      <c r="A22" s="12" t="s">
        <v>61</v>
      </c>
      <c r="C22" s="5"/>
      <c r="D22" s="5"/>
      <c r="E22" s="5">
        <f>C22-D22</f>
        <v>0</v>
      </c>
      <c r="G22" s="5"/>
      <c r="H22" s="5"/>
      <c r="I22" s="5">
        <f>G22-H22</f>
        <v>0</v>
      </c>
      <c r="K22" s="21"/>
      <c r="L22" s="21"/>
      <c r="M22" s="21"/>
      <c r="N22" s="21"/>
      <c r="O22" s="21"/>
    </row>
    <row r="23" spans="1:15" x14ac:dyDescent="0.2">
      <c r="K23" s="21"/>
      <c r="L23" s="21"/>
      <c r="M23" s="21"/>
      <c r="N23" s="21"/>
      <c r="O23" s="21"/>
    </row>
    <row r="24" spans="1:15" ht="15.75" x14ac:dyDescent="0.25">
      <c r="A24" s="11" t="s">
        <v>63</v>
      </c>
      <c r="E24" s="5">
        <f>C24-D24</f>
        <v>0</v>
      </c>
      <c r="I24" s="5">
        <f>G24-H24</f>
        <v>0</v>
      </c>
      <c r="K24" s="21"/>
      <c r="L24" s="21"/>
      <c r="M24" s="21"/>
      <c r="N24" s="21"/>
      <c r="O24" s="21"/>
    </row>
    <row r="25" spans="1:15" x14ac:dyDescent="0.2">
      <c r="K25" s="21"/>
      <c r="L25" s="21"/>
      <c r="M25" s="21"/>
      <c r="N25" s="21"/>
      <c r="O25" s="21"/>
    </row>
    <row r="26" spans="1:15" ht="15.75" x14ac:dyDescent="0.25">
      <c r="A26" s="11" t="s">
        <v>64</v>
      </c>
      <c r="C26" s="5"/>
      <c r="D26" s="5"/>
      <c r="E26" s="5">
        <f>C26-D26</f>
        <v>0</v>
      </c>
      <c r="G26" s="5"/>
      <c r="H26" s="5"/>
      <c r="I26" s="5">
        <f>G26-H26</f>
        <v>0</v>
      </c>
      <c r="K26" s="21"/>
      <c r="L26" s="21"/>
      <c r="M26" s="21"/>
      <c r="N26" s="21"/>
      <c r="O26" s="21"/>
    </row>
    <row r="27" spans="1:15" x14ac:dyDescent="0.2">
      <c r="K27" s="21"/>
      <c r="L27" s="21"/>
      <c r="M27" s="21"/>
      <c r="N27" s="21"/>
      <c r="O27" s="21"/>
    </row>
    <row r="28" spans="1:15" ht="15" x14ac:dyDescent="0.25">
      <c r="B28" s="20" t="s">
        <v>65</v>
      </c>
      <c r="C28" s="7">
        <f>SUM(C18:C27)</f>
        <v>0</v>
      </c>
      <c r="D28" s="8">
        <f>SUM(D18:D27)</f>
        <v>0</v>
      </c>
      <c r="E28" s="8">
        <f>SUM(E18:E27)</f>
        <v>0</v>
      </c>
      <c r="G28" s="7">
        <f>SUM(G18:G27)</f>
        <v>0</v>
      </c>
      <c r="H28" s="8">
        <f>SUM(H18:H27)</f>
        <v>25.900000000000002</v>
      </c>
      <c r="I28" s="8">
        <f>SUM(I18:I27)</f>
        <v>-25.900000000000002</v>
      </c>
      <c r="K28" s="22">
        <f>SUM(K18:K27)</f>
        <v>0</v>
      </c>
      <c r="L28" s="21"/>
      <c r="M28" s="22">
        <f>SUM(M18:M27)</f>
        <v>179</v>
      </c>
      <c r="N28" s="21"/>
      <c r="O28" s="22">
        <f>SUM(O18:O27)</f>
        <v>-179</v>
      </c>
    </row>
    <row r="29" spans="1:15" ht="15" x14ac:dyDescent="0.25">
      <c r="B29" s="20"/>
    </row>
    <row r="30" spans="1:15" ht="15" x14ac:dyDescent="0.25">
      <c r="B30" s="20" t="s">
        <v>66</v>
      </c>
      <c r="E30" s="5"/>
      <c r="I30" s="5"/>
    </row>
    <row r="31" spans="1:15" ht="15" x14ac:dyDescent="0.25">
      <c r="B31" s="20"/>
    </row>
    <row r="32" spans="1:15" ht="15.75" thickBot="1" x14ac:dyDescent="0.3">
      <c r="B32" s="20" t="s">
        <v>67</v>
      </c>
      <c r="E32" s="9">
        <f>SUM(E28:E31)</f>
        <v>0</v>
      </c>
      <c r="I32" s="9">
        <f>SUM(I28:I31)</f>
        <v>-25.900000000000002</v>
      </c>
    </row>
    <row r="33" spans="1:1" ht="13.5" thickTop="1" x14ac:dyDescent="0.2"/>
    <row r="35" spans="1:1" x14ac:dyDescent="0.2">
      <c r="A35" s="10"/>
    </row>
  </sheetData>
  <mergeCells count="4">
    <mergeCell ref="E1:G1"/>
    <mergeCell ref="E2:G2"/>
    <mergeCell ref="C5:E5"/>
    <mergeCell ref="G5:I5"/>
  </mergeCells>
  <phoneticPr fontId="0" type="noConversion"/>
  <pageMargins left="0.51" right="0.41" top="0.24" bottom="0.19" header="0.5" footer="0.5"/>
  <pageSetup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zoomScale="75" zoomScaleNormal="75" workbookViewId="0">
      <pane ySplit="2010" topLeftCell="A8" activePane="bottomLeft"/>
      <selection activeCell="D36" sqref="D36"/>
      <selection pane="bottomLeft" activeCell="D36" sqref="D36"/>
    </sheetView>
  </sheetViews>
  <sheetFormatPr defaultRowHeight="12.75" x14ac:dyDescent="0.2"/>
  <cols>
    <col min="1" max="1" width="31.7109375" bestFit="1" customWidth="1"/>
    <col min="2" max="2" width="17.42578125" bestFit="1" customWidth="1"/>
    <col min="3" max="4" width="12.28515625" customWidth="1"/>
    <col min="5" max="5" width="12.7109375" customWidth="1"/>
    <col min="6" max="6" width="5.28515625" customWidth="1"/>
    <col min="7" max="9" width="12.28515625" customWidth="1"/>
    <col min="10" max="10" width="3.85546875" customWidth="1"/>
    <col min="11" max="11" width="14.85546875" customWidth="1"/>
    <col min="12" max="12" width="4.140625" customWidth="1"/>
    <col min="13" max="13" width="14.7109375" customWidth="1"/>
    <col min="14" max="14" width="4.42578125" customWidth="1"/>
    <col min="15" max="15" width="12.140625" customWidth="1"/>
  </cols>
  <sheetData>
    <row r="1" spans="1:15" ht="15.75" x14ac:dyDescent="0.25">
      <c r="D1" s="88" t="s">
        <v>83</v>
      </c>
      <c r="E1" s="88"/>
      <c r="F1" s="88"/>
      <c r="G1" s="88"/>
      <c r="H1" s="88"/>
    </row>
    <row r="2" spans="1:15" ht="15.75" x14ac:dyDescent="0.25">
      <c r="E2" s="88" t="s">
        <v>1</v>
      </c>
      <c r="F2" s="88"/>
      <c r="G2" s="88"/>
    </row>
    <row r="4" spans="1:15" ht="13.5" thickBot="1" x14ac:dyDescent="0.25"/>
    <row r="5" spans="1:15" ht="16.5" thickBot="1" x14ac:dyDescent="0.3">
      <c r="C5" s="85" t="s">
        <v>3</v>
      </c>
      <c r="D5" s="86"/>
      <c r="E5" s="87"/>
      <c r="G5" s="85" t="s">
        <v>8</v>
      </c>
      <c r="H5" s="86"/>
      <c r="I5" s="87"/>
    </row>
    <row r="6" spans="1:15" ht="15.75" x14ac:dyDescent="0.25">
      <c r="C6" s="14"/>
      <c r="D6" s="14" t="s">
        <v>5</v>
      </c>
      <c r="E6" s="14" t="s">
        <v>7</v>
      </c>
      <c r="G6" s="14"/>
      <c r="H6" s="14" t="s">
        <v>5</v>
      </c>
      <c r="I6" s="14" t="s">
        <v>7</v>
      </c>
      <c r="K6" s="16" t="s">
        <v>3</v>
      </c>
      <c r="L6" s="1"/>
      <c r="M6" s="16" t="s">
        <v>10</v>
      </c>
      <c r="O6" s="18" t="s">
        <v>11</v>
      </c>
    </row>
    <row r="7" spans="1:15" ht="16.5" thickBot="1" x14ac:dyDescent="0.3">
      <c r="A7" s="13" t="s">
        <v>2</v>
      </c>
      <c r="B7" s="2"/>
      <c r="C7" s="15" t="s">
        <v>4</v>
      </c>
      <c r="D7" s="15" t="s">
        <v>6</v>
      </c>
      <c r="E7" s="15" t="s">
        <v>4</v>
      </c>
      <c r="G7" s="15" t="s">
        <v>4</v>
      </c>
      <c r="H7" s="15" t="s">
        <v>6</v>
      </c>
      <c r="I7" s="15" t="s">
        <v>4</v>
      </c>
      <c r="K7" s="17" t="s">
        <v>9</v>
      </c>
      <c r="L7" s="1"/>
      <c r="M7" s="17" t="s">
        <v>9</v>
      </c>
      <c r="O7" s="19" t="s">
        <v>12</v>
      </c>
    </row>
    <row r="9" spans="1:15" ht="15.75" x14ac:dyDescent="0.25">
      <c r="A9" s="11" t="s">
        <v>84</v>
      </c>
      <c r="C9" s="6">
        <v>0</v>
      </c>
      <c r="D9" s="23">
        <v>0</v>
      </c>
      <c r="E9" s="5">
        <f>C9-D9</f>
        <v>0</v>
      </c>
      <c r="G9" s="6">
        <v>0</v>
      </c>
      <c r="H9" s="5">
        <v>2.7</v>
      </c>
      <c r="I9" s="5">
        <f>G9-H9</f>
        <v>-2.7</v>
      </c>
      <c r="K9" s="24">
        <v>0</v>
      </c>
      <c r="L9" s="21"/>
      <c r="M9" s="21">
        <v>17</v>
      </c>
      <c r="N9" s="21"/>
      <c r="O9" s="21">
        <f>K9-M9</f>
        <v>-17</v>
      </c>
    </row>
    <row r="10" spans="1:15" ht="6" customHeight="1" x14ac:dyDescent="0.2">
      <c r="E10" s="4"/>
      <c r="I10" s="4"/>
      <c r="K10" s="21"/>
      <c r="L10" s="21"/>
      <c r="M10" s="21"/>
      <c r="N10" s="21"/>
      <c r="O10" s="21"/>
    </row>
    <row r="11" spans="1:15" ht="15.75" x14ac:dyDescent="0.25">
      <c r="A11" s="11" t="s">
        <v>68</v>
      </c>
      <c r="K11" s="21"/>
      <c r="L11" s="21"/>
      <c r="M11" s="21"/>
      <c r="N11" s="21"/>
      <c r="O11" s="21"/>
    </row>
    <row r="12" spans="1:15" ht="15" x14ac:dyDescent="0.25">
      <c r="A12" s="12" t="s">
        <v>61</v>
      </c>
      <c r="C12" s="5"/>
      <c r="D12" s="5"/>
      <c r="E12" s="5">
        <f>C12-D12</f>
        <v>0</v>
      </c>
      <c r="G12" s="5"/>
      <c r="H12" s="5"/>
      <c r="I12" s="5">
        <f>G12-H12</f>
        <v>0</v>
      </c>
      <c r="K12" s="21"/>
      <c r="L12" s="21"/>
      <c r="M12" s="21"/>
      <c r="N12" s="21"/>
      <c r="O12" s="21"/>
    </row>
    <row r="13" spans="1:15" x14ac:dyDescent="0.2">
      <c r="K13" s="21"/>
      <c r="L13" s="21"/>
      <c r="M13" s="21"/>
      <c r="N13" s="21"/>
      <c r="O13" s="21"/>
    </row>
    <row r="14" spans="1:15" ht="15.75" x14ac:dyDescent="0.25">
      <c r="A14" s="11" t="s">
        <v>63</v>
      </c>
      <c r="E14" s="5">
        <f>C14-D14</f>
        <v>0</v>
      </c>
      <c r="I14" s="5">
        <f>G14-H14</f>
        <v>0</v>
      </c>
      <c r="K14" s="21"/>
      <c r="L14" s="21"/>
      <c r="M14" s="21"/>
      <c r="N14" s="21"/>
      <c r="O14" s="21"/>
    </row>
    <row r="15" spans="1:15" x14ac:dyDescent="0.2">
      <c r="K15" s="21"/>
      <c r="L15" s="21"/>
      <c r="M15" s="21"/>
      <c r="N15" s="21"/>
      <c r="O15" s="21"/>
    </row>
    <row r="16" spans="1:15" ht="15.75" x14ac:dyDescent="0.25">
      <c r="A16" s="11" t="s">
        <v>64</v>
      </c>
      <c r="C16" s="5"/>
      <c r="D16" s="5"/>
      <c r="E16" s="5">
        <f>C16-D16</f>
        <v>0</v>
      </c>
      <c r="G16" s="5"/>
      <c r="H16" s="5"/>
      <c r="I16" s="5">
        <f>G16-H16</f>
        <v>0</v>
      </c>
      <c r="K16" s="21"/>
      <c r="L16" s="21"/>
      <c r="M16" s="21"/>
      <c r="N16" s="21"/>
      <c r="O16" s="21"/>
    </row>
    <row r="17" spans="1:15" x14ac:dyDescent="0.2">
      <c r="K17" s="21"/>
      <c r="L17" s="21"/>
      <c r="M17" s="21"/>
      <c r="N17" s="21"/>
      <c r="O17" s="21"/>
    </row>
    <row r="18" spans="1:15" ht="15" x14ac:dyDescent="0.25">
      <c r="B18" s="20" t="s">
        <v>65</v>
      </c>
      <c r="C18" s="7">
        <f>SUM(C9:C17)</f>
        <v>0</v>
      </c>
      <c r="D18" s="8">
        <f>SUM(D9:D17)</f>
        <v>0</v>
      </c>
      <c r="E18" s="8">
        <f>SUM(E9:E17)</f>
        <v>0</v>
      </c>
      <c r="G18" s="7">
        <f>SUM(G9:G17)</f>
        <v>0</v>
      </c>
      <c r="H18" s="8">
        <f>SUM(H9:H17)</f>
        <v>2.7</v>
      </c>
      <c r="I18" s="8">
        <f>SUM(I9:I17)</f>
        <v>-2.7</v>
      </c>
      <c r="K18" s="22">
        <f>SUM(K9:K17)</f>
        <v>0</v>
      </c>
      <c r="L18" s="21"/>
      <c r="M18" s="22">
        <f>SUM(M9:M17)</f>
        <v>17</v>
      </c>
      <c r="N18" s="21"/>
      <c r="O18" s="22">
        <f>SUM(O9:O17)</f>
        <v>-17</v>
      </c>
    </row>
    <row r="19" spans="1:15" ht="15" x14ac:dyDescent="0.25">
      <c r="B19" s="20"/>
    </row>
    <row r="20" spans="1:15" ht="15" x14ac:dyDescent="0.25">
      <c r="B20" s="20" t="s">
        <v>66</v>
      </c>
      <c r="E20" s="5"/>
      <c r="I20" s="5"/>
    </row>
    <row r="21" spans="1:15" ht="15" x14ac:dyDescent="0.25">
      <c r="B21" s="20"/>
    </row>
    <row r="22" spans="1:15" ht="15.75" thickBot="1" x14ac:dyDescent="0.3">
      <c r="B22" s="20" t="s">
        <v>67</v>
      </c>
      <c r="E22" s="9">
        <f>SUM(E18:E21)</f>
        <v>0</v>
      </c>
      <c r="I22" s="9">
        <f>SUM(I18:I21)</f>
        <v>-2.7</v>
      </c>
    </row>
    <row r="23" spans="1:15" ht="13.5" thickTop="1" x14ac:dyDescent="0.2"/>
    <row r="25" spans="1:15" x14ac:dyDescent="0.2">
      <c r="A25" s="10"/>
    </row>
  </sheetData>
  <mergeCells count="4">
    <mergeCell ref="E2:G2"/>
    <mergeCell ref="C5:E5"/>
    <mergeCell ref="G5:I5"/>
    <mergeCell ref="D1:H1"/>
  </mergeCells>
  <phoneticPr fontId="0" type="noConversion"/>
  <pageMargins left="0.51" right="0.41" top="0.24" bottom="0.19" header="0.5" footer="0.5"/>
  <pageSetup scale="7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ENA</vt:lpstr>
      <vt:lpstr>EPI</vt:lpstr>
      <vt:lpstr>EWS Power</vt:lpstr>
      <vt:lpstr>EES Project Phoenix</vt:lpstr>
      <vt:lpstr>'EES Project Phoenix'!Print_Area</vt:lpstr>
      <vt:lpstr>ENA!Print_Area</vt:lpstr>
      <vt:lpstr>EPI!Print_Area</vt:lpstr>
      <vt:lpstr>'EWS Power'!Print_Area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cmayeux</dc:creator>
  <cp:lastModifiedBy>Jan Havlíček</cp:lastModifiedBy>
  <cp:lastPrinted>2001-10-28T15:13:30Z</cp:lastPrinted>
  <dcterms:created xsi:type="dcterms:W3CDTF">2001-09-05T18:50:39Z</dcterms:created>
  <dcterms:modified xsi:type="dcterms:W3CDTF">2023-09-17T18:44:12Z</dcterms:modified>
</cp:coreProperties>
</file>