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2B5B8C3-2A66-4142-A4C5-7ABA024A405A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2" sheetId="2" r:id="rId1"/>
    <sheet name="external" sheetId="3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F8" i="3"/>
  <c r="L8" i="3"/>
  <c r="D9" i="3"/>
  <c r="F9" i="3"/>
  <c r="L9" i="3"/>
  <c r="F10" i="3"/>
  <c r="D11" i="3"/>
  <c r="F11" i="3"/>
  <c r="L11" i="3"/>
  <c r="D12" i="3"/>
  <c r="F12" i="3"/>
  <c r="L12" i="3"/>
  <c r="D13" i="3"/>
  <c r="F13" i="3"/>
  <c r="L13" i="3"/>
  <c r="D14" i="3"/>
  <c r="F14" i="3"/>
  <c r="L14" i="3"/>
  <c r="D15" i="3"/>
  <c r="F15" i="3"/>
  <c r="L15" i="3"/>
  <c r="D16" i="3"/>
  <c r="F16" i="3"/>
  <c r="L16" i="3"/>
  <c r="D17" i="3"/>
  <c r="F17" i="3"/>
  <c r="L17" i="3"/>
  <c r="D18" i="3"/>
  <c r="F18" i="3"/>
  <c r="L18" i="3"/>
  <c r="D19" i="3"/>
  <c r="F19" i="3"/>
  <c r="L19" i="3"/>
  <c r="D20" i="3"/>
  <c r="F20" i="3"/>
  <c r="L20" i="3"/>
  <c r="D21" i="3"/>
  <c r="F21" i="3"/>
  <c r="L21" i="3"/>
  <c r="D22" i="3"/>
  <c r="F22" i="3"/>
  <c r="L22" i="3"/>
  <c r="D23" i="3"/>
  <c r="F23" i="3"/>
  <c r="L23" i="3"/>
  <c r="D24" i="3"/>
  <c r="F24" i="3"/>
  <c r="L24" i="3"/>
  <c r="D25" i="3"/>
  <c r="F25" i="3"/>
  <c r="L25" i="3"/>
  <c r="D26" i="3"/>
  <c r="F26" i="3"/>
  <c r="L26" i="3"/>
  <c r="D27" i="3"/>
  <c r="F27" i="3"/>
  <c r="L27" i="3"/>
  <c r="D28" i="3"/>
  <c r="F28" i="3"/>
  <c r="L28" i="3"/>
  <c r="D29" i="3"/>
  <c r="F29" i="3"/>
  <c r="L29" i="3"/>
  <c r="D30" i="3"/>
  <c r="F30" i="3"/>
  <c r="L30" i="3"/>
  <c r="D31" i="3"/>
  <c r="F31" i="3"/>
  <c r="L31" i="3"/>
  <c r="D32" i="3"/>
  <c r="F32" i="3"/>
  <c r="L32" i="3"/>
  <c r="D33" i="3"/>
  <c r="F33" i="3"/>
  <c r="L33" i="3"/>
  <c r="D34" i="3"/>
  <c r="F34" i="3"/>
  <c r="L34" i="3"/>
  <c r="D35" i="3"/>
  <c r="F35" i="3"/>
  <c r="L35" i="3"/>
  <c r="D36" i="3"/>
  <c r="F36" i="3"/>
  <c r="L36" i="3"/>
  <c r="D37" i="3"/>
  <c r="F37" i="3"/>
  <c r="L37" i="3"/>
  <c r="D38" i="3"/>
  <c r="F38" i="3"/>
  <c r="L38" i="3"/>
  <c r="B39" i="3"/>
  <c r="C39" i="3"/>
  <c r="D39" i="3"/>
  <c r="E39" i="3"/>
  <c r="F39" i="3"/>
  <c r="L39" i="3"/>
  <c r="B12" i="2"/>
  <c r="E12" i="2"/>
  <c r="F12" i="2"/>
  <c r="B13" i="2"/>
  <c r="E13" i="2"/>
  <c r="F13" i="2"/>
  <c r="B14" i="2"/>
  <c r="E14" i="2"/>
  <c r="F14" i="2"/>
  <c r="B15" i="2"/>
  <c r="E15" i="2"/>
  <c r="F15" i="2"/>
  <c r="B16" i="2"/>
  <c r="E16" i="2"/>
  <c r="F16" i="2"/>
  <c r="B27" i="2"/>
  <c r="D27" i="2"/>
  <c r="B28" i="2"/>
  <c r="D28" i="2"/>
  <c r="B29" i="2"/>
  <c r="D29" i="2"/>
  <c r="D30" i="2"/>
  <c r="B32" i="2"/>
  <c r="D32" i="2"/>
  <c r="B33" i="2"/>
  <c r="D33" i="2"/>
  <c r="B34" i="2"/>
  <c r="D34" i="2"/>
  <c r="D35" i="2"/>
  <c r="B37" i="2"/>
  <c r="D37" i="2"/>
  <c r="B38" i="2"/>
  <c r="D38" i="2"/>
  <c r="B39" i="2"/>
  <c r="D39" i="2"/>
  <c r="D40" i="2"/>
  <c r="G46" i="2"/>
</calcChain>
</file>

<file path=xl/sharedStrings.xml><?xml version="1.0" encoding="utf-8"?>
<sst xmlns="http://schemas.openxmlformats.org/spreadsheetml/2006/main" count="77" uniqueCount="69">
  <si>
    <t>DOYLE</t>
  </si>
  <si>
    <t>DAY</t>
  </si>
  <si>
    <t>RECEIPT</t>
  </si>
  <si>
    <t>DELIVERY</t>
  </si>
  <si>
    <t>BURN</t>
  </si>
  <si>
    <t>IMBALANCE</t>
  </si>
  <si>
    <t>COMMODITY</t>
  </si>
  <si>
    <t>ENRON POWER MARKETING INC.</t>
  </si>
  <si>
    <t>PROJECTED BURN RATES</t>
  </si>
  <si>
    <t>GAS NOMINATIONS</t>
  </si>
  <si>
    <t>GAS</t>
  </si>
  <si>
    <t>DATE</t>
  </si>
  <si>
    <t>NOMINATED</t>
  </si>
  <si>
    <t>REQUIREMENT</t>
  </si>
  <si>
    <t>ESTIMATE</t>
  </si>
  <si>
    <t>LONG / SHORT</t>
  </si>
  <si>
    <t xml:space="preserve"> BALANCE </t>
  </si>
  <si>
    <t>GAS FLOW ESTIMATES</t>
  </si>
  <si>
    <t>ESTIMATED</t>
  </si>
  <si>
    <t xml:space="preserve">ESTIMATED </t>
  </si>
  <si>
    <t>TOTAL EST</t>
  </si>
  <si>
    <t>TOTAL FLOW</t>
  </si>
  <si>
    <t>HRLY RATE</t>
  </si>
  <si>
    <t>FLOW HRS</t>
  </si>
  <si>
    <t>QUANTITY</t>
  </si>
  <si>
    <t>MMMBTU/HOUR</t>
  </si>
  <si>
    <t>FLOW HRS (CST)</t>
  </si>
  <si>
    <t>7:00pm - 9:00pm</t>
  </si>
  <si>
    <t>9:00am - 11:00am</t>
  </si>
  <si>
    <t>4:00pm - 6:00pm</t>
  </si>
  <si>
    <t xml:space="preserve">      CONTACT:    Jim Homco</t>
  </si>
  <si>
    <t>713-853-7898  office</t>
  </si>
  <si>
    <t>DATE / TIME</t>
  </si>
  <si>
    <t>800-507-0571  pager</t>
  </si>
  <si>
    <t>713-853-3309  office</t>
  </si>
  <si>
    <t>Generation Control Room (24 Hour)</t>
  </si>
  <si>
    <t xml:space="preserve"> </t>
  </si>
  <si>
    <t>800-928-6914  pager</t>
  </si>
  <si>
    <t>877-294-3900</t>
  </si>
  <si>
    <t xml:space="preserve">                       Jason Crawford</t>
  </si>
  <si>
    <t>via TRANSIT</t>
  </si>
  <si>
    <t>estimate</t>
  </si>
  <si>
    <t>11:45am - 9:00pm</t>
  </si>
  <si>
    <t>9:00am - noon</t>
  </si>
  <si>
    <t>10:45am - 3:00pm</t>
  </si>
  <si>
    <t>PURCHASES</t>
  </si>
  <si>
    <t>GAS VOLUMES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</si>
  <si>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</si>
  <si>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</si>
  <si>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</si>
  <si>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</si>
  <si>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</si>
  <si>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</si>
  <si>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</si>
  <si>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PURCHASE</t>
  </si>
  <si>
    <t>TRANSPORT</t>
  </si>
  <si>
    <t>STA 85 Gas Daily +0.05</t>
  </si>
  <si>
    <t>REQUEST *</t>
  </si>
  <si>
    <t>IT @ .1861</t>
  </si>
  <si>
    <t xml:space="preserve">     MAY    2001</t>
  </si>
  <si>
    <t>none for May</t>
  </si>
  <si>
    <t>fixed price del'd $4.90</t>
  </si>
  <si>
    <t xml:space="preserve">  *   3-May</t>
  </si>
  <si>
    <t>* Interruptible transport restricted for May 1 - 5, gas purchased from ENA at a delivered price at gate.</t>
  </si>
  <si>
    <t>fixed price @ Sta 85=$4.40</t>
  </si>
  <si>
    <t xml:space="preserve"> **  17-May</t>
  </si>
  <si>
    <t>** called for 17th @ 3:00pm on 16th.</t>
  </si>
  <si>
    <t>Gas Daily+.05</t>
  </si>
  <si>
    <t>Total Transport Commodity charges for May = $14405.05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</si>
</sst>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_);[Red]\(0\)"/>
    <numFmt numFmtId="166" formatCode="0.0000"/>
    <numFmt numFmtId="169" formatCode="&quot;$&quot;#,##0.00"/>
    <numFmt numFmtId="174" formatCode="0.0000_);[Red]\(0.0000\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0" fillId="0" borderId="0" xfId="0" applyBorder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0" xfId="1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2" xfId="0" applyBorder="1"/>
    <xf numFmtId="1" fontId="0" fillId="0" borderId="0" xfId="0" applyNumberFormat="1" applyBorder="1"/>
    <xf numFmtId="164" fontId="0" fillId="0" borderId="3" xfId="0" applyNumberForma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0" fillId="0" borderId="0" xfId="0" applyNumberFormat="1" applyBorder="1"/>
    <xf numFmtId="0" fontId="3" fillId="0" borderId="4" xfId="0" applyFont="1" applyBorder="1" applyAlignment="1">
      <alignment horizontal="center"/>
    </xf>
    <xf numFmtId="2" fontId="0" fillId="0" borderId="3" xfId="0" applyNumberFormat="1" applyBorder="1"/>
    <xf numFmtId="0" fontId="5" fillId="0" borderId="2" xfId="0" applyFont="1" applyBorder="1" applyAlignment="1">
      <alignment horizontal="center"/>
    </xf>
    <xf numFmtId="169" fontId="0" fillId="0" borderId="3" xfId="0" applyNumberFormat="1" applyBorder="1"/>
    <xf numFmtId="169" fontId="0" fillId="0" borderId="2" xfId="0" applyNumberFormat="1" applyBorder="1"/>
    <xf numFmtId="169" fontId="0" fillId="0" borderId="0" xfId="0" applyNumberFormat="1" applyBorder="1"/>
    <xf numFmtId="0" fontId="3" fillId="0" borderId="5" xfId="0" applyFont="1" applyBorder="1" applyAlignment="1">
      <alignment horizontal="center"/>
    </xf>
    <xf numFmtId="0" fontId="0" fillId="0" borderId="5" xfId="0" applyBorder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7" fontId="2" fillId="0" borderId="0" xfId="0" applyNumberFormat="1" applyFont="1"/>
    <xf numFmtId="174" fontId="3" fillId="0" borderId="5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5" xfId="0" applyNumberFormat="1" applyBorder="1"/>
    <xf numFmtId="16" fontId="4" fillId="0" borderId="0" xfId="0" applyNumberFormat="1" applyFont="1"/>
    <xf numFmtId="16" fontId="3" fillId="0" borderId="0" xfId="0" applyNumberFormat="1" applyFont="1"/>
    <xf numFmtId="16" fontId="3" fillId="0" borderId="0" xfId="0" quotePrefix="1" applyNumberFormat="1" applyFont="1"/>
    <xf numFmtId="0" fontId="0" fillId="0" borderId="5" xfId="0" applyBorder="1" applyAlignment="1">
      <alignment horizontal="center"/>
    </xf>
    <xf numFmtId="1" fontId="3" fillId="0" borderId="0" xfId="0" applyNumberFormat="1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B20" sqref="B19:B20"/>
    </sheetView>
  </sheetViews>
  <sheetFormatPr defaultRowHeight="12.75" x14ac:dyDescent="0.2"/>
  <cols>
    <col min="1" max="1" width="5.85546875" customWidth="1"/>
    <col min="2" max="2" width="11.140625" customWidth="1"/>
    <col min="3" max="3" width="12.7109375" customWidth="1"/>
    <col min="4" max="4" width="14.5703125" customWidth="1"/>
    <col min="5" max="5" width="15" customWidth="1"/>
    <col min="6" max="6" width="16.42578125" customWidth="1"/>
    <col min="7" max="7" width="15.140625" customWidth="1"/>
    <col min="8" max="8" width="0.42578125" customWidth="1"/>
  </cols>
  <sheetData>
    <row r="1" spans="1:8" ht="15.75" x14ac:dyDescent="0.25">
      <c r="A1" s="53" t="s">
        <v>7</v>
      </c>
      <c r="B1" s="53"/>
      <c r="C1" s="53"/>
      <c r="D1" s="53"/>
      <c r="E1" s="53"/>
      <c r="F1" s="53"/>
      <c r="G1" s="53"/>
      <c r="H1" s="53"/>
    </row>
    <row r="2" spans="1:8" ht="15.75" x14ac:dyDescent="0.25">
      <c r="A2" s="53" t="s">
        <v>8</v>
      </c>
      <c r="B2" s="53"/>
      <c r="C2" s="53"/>
      <c r="D2" s="53"/>
      <c r="E2" s="53"/>
      <c r="F2" s="53"/>
      <c r="G2" s="53"/>
      <c r="H2" s="53"/>
    </row>
    <row r="3" spans="1:8" ht="15.75" x14ac:dyDescent="0.25">
      <c r="A3" s="53" t="s">
        <v>0</v>
      </c>
      <c r="B3" s="53"/>
      <c r="C3" s="53"/>
      <c r="D3" s="53"/>
      <c r="E3" s="53"/>
      <c r="F3" s="53"/>
      <c r="G3" s="53"/>
      <c r="H3" s="53"/>
    </row>
    <row r="6" spans="1:8" ht="15.75" x14ac:dyDescent="0.25">
      <c r="A6" s="53" t="s">
        <v>9</v>
      </c>
      <c r="B6" s="53"/>
      <c r="C6" s="53"/>
      <c r="D6" s="53"/>
      <c r="E6" s="53"/>
      <c r="F6" s="53"/>
      <c r="G6" s="53"/>
      <c r="H6" s="53"/>
    </row>
    <row r="8" spans="1:8" x14ac:dyDescent="0.2">
      <c r="C8" s="3" t="s">
        <v>10</v>
      </c>
      <c r="D8" s="3" t="s">
        <v>10</v>
      </c>
    </row>
    <row r="9" spans="1:8" x14ac:dyDescent="0.2">
      <c r="A9" s="4"/>
      <c r="B9" s="3" t="s">
        <v>11</v>
      </c>
      <c r="C9" s="3" t="s">
        <v>12</v>
      </c>
      <c r="D9" s="3" t="s">
        <v>13</v>
      </c>
      <c r="E9" s="4"/>
      <c r="F9" s="4"/>
    </row>
    <row r="10" spans="1:8" x14ac:dyDescent="0.2">
      <c r="A10" s="4"/>
      <c r="C10" s="3" t="s">
        <v>40</v>
      </c>
      <c r="D10" s="3" t="s">
        <v>14</v>
      </c>
      <c r="E10" s="3" t="s">
        <v>15</v>
      </c>
      <c r="F10" s="3" t="s">
        <v>16</v>
      </c>
    </row>
    <row r="11" spans="1:8" x14ac:dyDescent="0.2">
      <c r="F11">
        <v>0</v>
      </c>
      <c r="G11" t="s">
        <v>41</v>
      </c>
    </row>
    <row r="12" spans="1:8" x14ac:dyDescent="0.2">
      <c r="B12" s="5">
        <f ca="1">NOW( )-1</f>
        <v>37040.460536805556</v>
      </c>
      <c r="C12">
        <v>0</v>
      </c>
      <c r="D12">
        <v>0</v>
      </c>
      <c r="E12">
        <f>C12-D12</f>
        <v>0</v>
      </c>
      <c r="F12" s="6">
        <f>E12+F11</f>
        <v>0</v>
      </c>
    </row>
    <row r="13" spans="1:8" x14ac:dyDescent="0.2">
      <c r="B13" s="5">
        <f ca="1">NOW( )</f>
        <v>37041.460536805556</v>
      </c>
      <c r="C13">
        <v>0</v>
      </c>
      <c r="D13">
        <v>0</v>
      </c>
      <c r="E13">
        <f>C13-D13</f>
        <v>0</v>
      </c>
      <c r="F13" s="6">
        <f>E13+F12</f>
        <v>0</v>
      </c>
    </row>
    <row r="14" spans="1:8" x14ac:dyDescent="0.2">
      <c r="B14" s="5">
        <f ca="1">NOW( )+1</f>
        <v>37042.460536805556</v>
      </c>
      <c r="C14">
        <v>0</v>
      </c>
      <c r="D14">
        <v>0</v>
      </c>
      <c r="E14">
        <f>C14-D14</f>
        <v>0</v>
      </c>
      <c r="F14" s="6">
        <f>E14+F13</f>
        <v>0</v>
      </c>
    </row>
    <row r="15" spans="1:8" x14ac:dyDescent="0.2">
      <c r="B15" s="5">
        <f ca="1">NOW( )+2</f>
        <v>37043.460536805556</v>
      </c>
      <c r="C15">
        <v>0</v>
      </c>
      <c r="D15">
        <v>0</v>
      </c>
      <c r="E15">
        <f>C15-D15</f>
        <v>0</v>
      </c>
      <c r="F15" s="6">
        <f>E15+F14</f>
        <v>0</v>
      </c>
    </row>
    <row r="16" spans="1:8" x14ac:dyDescent="0.2">
      <c r="B16" s="5">
        <f ca="1">NOW( )+3</f>
        <v>37044.460536805556</v>
      </c>
      <c r="C16">
        <v>0</v>
      </c>
      <c r="D16">
        <v>0</v>
      </c>
      <c r="E16">
        <f>C16-D16</f>
        <v>0</v>
      </c>
      <c r="F16" s="6">
        <f>E16+F15</f>
        <v>0</v>
      </c>
    </row>
    <row r="17" spans="1:8" x14ac:dyDescent="0.2">
      <c r="B17" s="5"/>
    </row>
    <row r="18" spans="1:8" x14ac:dyDescent="0.2">
      <c r="B18" s="5"/>
    </row>
    <row r="19" spans="1:8" x14ac:dyDescent="0.2">
      <c r="B19" s="5"/>
      <c r="C19" s="4"/>
    </row>
    <row r="20" spans="1:8" x14ac:dyDescent="0.2">
      <c r="B20" s="5"/>
      <c r="C20" s="4"/>
    </row>
    <row r="21" spans="1:8" ht="15.75" x14ac:dyDescent="0.25">
      <c r="A21" s="53" t="s">
        <v>17</v>
      </c>
      <c r="B21" s="53"/>
      <c r="C21" s="53"/>
      <c r="D21" s="53"/>
      <c r="E21" s="53"/>
      <c r="F21" s="53"/>
      <c r="G21" s="53"/>
      <c r="H21" s="53"/>
    </row>
    <row r="23" spans="1:8" x14ac:dyDescent="0.2">
      <c r="B23" s="4"/>
      <c r="C23" s="4"/>
      <c r="D23" s="3" t="s">
        <v>18</v>
      </c>
      <c r="E23" s="3" t="s">
        <v>19</v>
      </c>
      <c r="F23" s="4"/>
    </row>
    <row r="24" spans="1:8" x14ac:dyDescent="0.2">
      <c r="B24" s="4"/>
      <c r="C24" s="3" t="s">
        <v>20</v>
      </c>
      <c r="D24" s="3" t="s">
        <v>21</v>
      </c>
      <c r="E24" s="3" t="s">
        <v>22</v>
      </c>
      <c r="F24" s="3" t="s">
        <v>19</v>
      </c>
    </row>
    <row r="25" spans="1:8" x14ac:dyDescent="0.2">
      <c r="B25" s="3" t="s">
        <v>11</v>
      </c>
      <c r="C25" s="3" t="s">
        <v>23</v>
      </c>
      <c r="D25" s="3" t="s">
        <v>24</v>
      </c>
      <c r="E25" s="4" t="s">
        <v>25</v>
      </c>
      <c r="F25" s="3" t="s">
        <v>26</v>
      </c>
    </row>
    <row r="26" spans="1:8" x14ac:dyDescent="0.2">
      <c r="B26" s="3"/>
      <c r="C26" s="3"/>
      <c r="D26" s="3"/>
      <c r="E26" s="4"/>
      <c r="F26" s="3"/>
    </row>
    <row r="27" spans="1:8" x14ac:dyDescent="0.2">
      <c r="B27" s="5">
        <f ca="1">NOW( )</f>
        <v>37041.460536805556</v>
      </c>
      <c r="C27" s="7">
        <v>0</v>
      </c>
      <c r="D27" s="8">
        <f>C27*E27</f>
        <v>0</v>
      </c>
      <c r="E27" s="9">
        <v>0</v>
      </c>
      <c r="F27" s="1" t="s">
        <v>43</v>
      </c>
    </row>
    <row r="28" spans="1:8" x14ac:dyDescent="0.2">
      <c r="B28" s="5">
        <f ca="1">NOW( )</f>
        <v>37041.460536805556</v>
      </c>
      <c r="C28" s="7">
        <v>0</v>
      </c>
      <c r="D28" s="8">
        <f>C28*E28</f>
        <v>0</v>
      </c>
      <c r="E28" s="9">
        <v>0</v>
      </c>
      <c r="F28" s="1" t="s">
        <v>42</v>
      </c>
    </row>
    <row r="29" spans="1:8" ht="13.5" thickBot="1" x14ac:dyDescent="0.25">
      <c r="B29" s="5">
        <f ca="1">NOW( )</f>
        <v>37041.460536805556</v>
      </c>
      <c r="C29" s="7">
        <v>0</v>
      </c>
      <c r="D29" s="8">
        <f>C29*E29</f>
        <v>0</v>
      </c>
      <c r="E29" s="9">
        <v>0</v>
      </c>
      <c r="F29" s="1" t="s">
        <v>27</v>
      </c>
    </row>
    <row r="30" spans="1:8" x14ac:dyDescent="0.2">
      <c r="B30" s="5"/>
      <c r="C30" s="7"/>
      <c r="D30" s="10">
        <f>SUM(D25:D29)</f>
        <v>0</v>
      </c>
      <c r="E30" s="9"/>
      <c r="F30" s="1"/>
    </row>
    <row r="32" spans="1:8" x14ac:dyDescent="0.2">
      <c r="B32" s="5">
        <f ca="1">NOW( )+1</f>
        <v>37042.460536805556</v>
      </c>
      <c r="C32" s="7">
        <v>0</v>
      </c>
      <c r="D32" s="8">
        <f>C32*E32</f>
        <v>0</v>
      </c>
      <c r="E32" s="9">
        <v>0</v>
      </c>
      <c r="F32" s="1" t="s">
        <v>28</v>
      </c>
      <c r="G32" s="1"/>
    </row>
    <row r="33" spans="1:7" x14ac:dyDescent="0.2">
      <c r="B33" s="5">
        <f ca="1">NOW( )+1</f>
        <v>37042.460536805556</v>
      </c>
      <c r="C33" s="7">
        <v>0</v>
      </c>
      <c r="D33" s="8">
        <f>C33*E33</f>
        <v>0</v>
      </c>
      <c r="E33" s="9">
        <v>0</v>
      </c>
      <c r="F33" s="1" t="s">
        <v>44</v>
      </c>
    </row>
    <row r="34" spans="1:7" ht="13.5" thickBot="1" x14ac:dyDescent="0.25">
      <c r="B34" s="5">
        <f ca="1">NOW( )+1</f>
        <v>37042.460536805556</v>
      </c>
      <c r="C34" s="7">
        <v>0</v>
      </c>
      <c r="D34" s="8">
        <f>C34*E34</f>
        <v>0</v>
      </c>
      <c r="E34" s="9">
        <v>0</v>
      </c>
      <c r="F34" s="1" t="s">
        <v>29</v>
      </c>
    </row>
    <row r="35" spans="1:7" x14ac:dyDescent="0.2">
      <c r="B35" s="5"/>
      <c r="C35" s="7"/>
      <c r="D35" s="10">
        <f>SUM(D32:D34)</f>
        <v>0</v>
      </c>
      <c r="E35" s="9"/>
      <c r="F35" s="1"/>
    </row>
    <row r="36" spans="1:7" x14ac:dyDescent="0.2">
      <c r="B36" s="5"/>
      <c r="C36" s="7"/>
      <c r="D36" s="8"/>
      <c r="E36" s="9"/>
      <c r="F36" s="1"/>
    </row>
    <row r="37" spans="1:7" x14ac:dyDescent="0.2">
      <c r="B37" s="5">
        <f ca="1">NOW( )+2</f>
        <v>37043.460536805556</v>
      </c>
      <c r="C37" s="7">
        <v>0</v>
      </c>
      <c r="D37" s="8">
        <f>C37*E37</f>
        <v>0</v>
      </c>
      <c r="E37" s="9">
        <v>0</v>
      </c>
      <c r="F37" s="1" t="s">
        <v>28</v>
      </c>
    </row>
    <row r="38" spans="1:7" x14ac:dyDescent="0.2">
      <c r="B38" s="5">
        <f ca="1">NOW( )+2</f>
        <v>37043.460536805556</v>
      </c>
      <c r="C38" s="7">
        <v>0</v>
      </c>
      <c r="D38" s="8">
        <f>C38*E38</f>
        <v>0</v>
      </c>
      <c r="E38" s="9">
        <v>0</v>
      </c>
      <c r="F38" s="1" t="s">
        <v>44</v>
      </c>
    </row>
    <row r="39" spans="1:7" ht="13.5" thickBot="1" x14ac:dyDescent="0.25">
      <c r="B39" s="5">
        <f ca="1">NOW( )+2</f>
        <v>37043.460536805556</v>
      </c>
      <c r="C39" s="7">
        <v>0</v>
      </c>
      <c r="D39" s="8">
        <f>C39*E39</f>
        <v>0</v>
      </c>
      <c r="E39" s="9">
        <v>0</v>
      </c>
      <c r="F39" s="1" t="s">
        <v>29</v>
      </c>
    </row>
    <row r="40" spans="1:7" x14ac:dyDescent="0.2">
      <c r="B40" s="5"/>
      <c r="C40" s="7"/>
      <c r="D40" s="10">
        <f>SUM(D37:D39)</f>
        <v>0</v>
      </c>
      <c r="E40" s="9"/>
      <c r="F40" s="1"/>
    </row>
    <row r="41" spans="1:7" x14ac:dyDescent="0.2">
      <c r="B41" s="5"/>
      <c r="C41" s="7"/>
      <c r="D41" s="8"/>
      <c r="E41" s="9"/>
      <c r="F41" s="1"/>
    </row>
    <row r="42" spans="1:7" x14ac:dyDescent="0.2">
      <c r="B42" s="5"/>
      <c r="C42" s="1"/>
      <c r="D42" s="11"/>
      <c r="E42" s="1"/>
      <c r="F42" s="1"/>
    </row>
    <row r="43" spans="1:7" x14ac:dyDescent="0.2">
      <c r="B43" s="5"/>
      <c r="C43" s="1"/>
      <c r="D43" s="11"/>
      <c r="E43" s="1"/>
      <c r="F43" s="1"/>
    </row>
    <row r="46" spans="1:7" x14ac:dyDescent="0.2">
      <c r="A46" t="s">
        <v>30</v>
      </c>
      <c r="D46" t="s">
        <v>31</v>
      </c>
      <c r="F46" s="12" t="s">
        <v>32</v>
      </c>
      <c r="G46" s="12">
        <f ca="1">NOW()</f>
        <v>37041.460536805556</v>
      </c>
    </row>
    <row r="47" spans="1:7" x14ac:dyDescent="0.2">
      <c r="D47" t="s">
        <v>33</v>
      </c>
    </row>
    <row r="48" spans="1:7" x14ac:dyDescent="0.2">
      <c r="A48" s="54" t="s">
        <v>39</v>
      </c>
      <c r="B48" s="54"/>
      <c r="C48" s="54"/>
      <c r="D48" t="s">
        <v>34</v>
      </c>
      <c r="F48" t="s">
        <v>35</v>
      </c>
    </row>
    <row r="49" spans="1:7" x14ac:dyDescent="0.2">
      <c r="A49" s="13"/>
      <c r="B49" t="s">
        <v>36</v>
      </c>
      <c r="C49" s="13" t="s">
        <v>36</v>
      </c>
      <c r="D49" t="s">
        <v>37</v>
      </c>
      <c r="G49" t="s">
        <v>38</v>
      </c>
    </row>
  </sheetData>
  <mergeCells count="6">
    <mergeCell ref="A21:H21"/>
    <mergeCell ref="A48:C48"/>
    <mergeCell ref="A1:H1"/>
    <mergeCell ref="A2:H2"/>
    <mergeCell ref="A3:H3"/>
    <mergeCell ref="A6:H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topLeftCell="A34" workbookViewId="0">
      <selection activeCell="B54" sqref="B54"/>
    </sheetView>
  </sheetViews>
  <sheetFormatPr defaultRowHeight="12.75" x14ac:dyDescent="0.2"/>
  <cols>
    <col min="1" max="1" width="10" customWidth="1"/>
    <col min="2" max="2" width="12.28515625" customWidth="1"/>
    <col min="3" max="3" width="10.28515625" customWidth="1"/>
    <col min="4" max="4" width="11.85546875" customWidth="1"/>
    <col min="5" max="5" width="9.5703125" customWidth="1"/>
    <col min="6" max="6" width="12.28515625" customWidth="1"/>
    <col min="7" max="7" width="2.5703125" customWidth="1"/>
    <col min="8" max="8" width="21.7109375" style="1" customWidth="1"/>
    <col min="9" max="9" width="2.7109375" customWidth="1"/>
    <col min="10" max="10" width="12.28515625" customWidth="1"/>
    <col min="11" max="11" width="12" customWidth="1"/>
    <col min="12" max="12" width="15.28515625" customWidth="1"/>
  </cols>
  <sheetData>
    <row r="1" spans="1:13" ht="18" x14ac:dyDescent="0.25">
      <c r="A1" s="15" t="s">
        <v>0</v>
      </c>
      <c r="D1" s="14"/>
      <c r="F1" s="2"/>
      <c r="G1" s="2"/>
      <c r="H1" s="41"/>
    </row>
    <row r="2" spans="1:13" ht="15.75" x14ac:dyDescent="0.25">
      <c r="A2" s="44" t="s">
        <v>59</v>
      </c>
      <c r="D2" s="14"/>
      <c r="F2" s="2"/>
      <c r="G2" s="2"/>
      <c r="H2" s="41"/>
    </row>
    <row r="3" spans="1:13" ht="15.75" x14ac:dyDescent="0.25">
      <c r="A3" s="16"/>
      <c r="D3" s="14"/>
      <c r="F3" s="2"/>
      <c r="G3" s="2"/>
      <c r="H3" s="41"/>
    </row>
    <row r="4" spans="1:13" ht="18" x14ac:dyDescent="0.25">
      <c r="A4" s="16"/>
      <c r="B4" s="55" t="s">
        <v>46</v>
      </c>
      <c r="C4" s="56"/>
      <c r="D4" s="56"/>
      <c r="E4" s="56"/>
      <c r="F4" s="57"/>
      <c r="G4" s="37"/>
      <c r="H4" s="40" t="s">
        <v>54</v>
      </c>
      <c r="J4" s="55" t="s">
        <v>55</v>
      </c>
      <c r="K4" s="56"/>
      <c r="L4" s="57"/>
      <c r="M4" s="30"/>
    </row>
    <row r="5" spans="1:13" x14ac:dyDescent="0.2">
      <c r="B5" s="17"/>
      <c r="C5" s="58" t="s">
        <v>45</v>
      </c>
      <c r="D5" s="58"/>
      <c r="E5" s="19"/>
      <c r="F5" s="20"/>
      <c r="G5" s="38"/>
      <c r="H5" s="46"/>
      <c r="J5" s="59" t="s">
        <v>6</v>
      </c>
      <c r="K5" s="60"/>
      <c r="L5" s="28" t="s">
        <v>50</v>
      </c>
      <c r="M5" s="18"/>
    </row>
    <row r="6" spans="1:13" x14ac:dyDescent="0.2">
      <c r="B6" s="25" t="s">
        <v>49</v>
      </c>
      <c r="C6" s="18" t="s">
        <v>2</v>
      </c>
      <c r="D6" s="21" t="s">
        <v>3</v>
      </c>
      <c r="E6" s="18" t="s">
        <v>4</v>
      </c>
      <c r="F6" s="20" t="s">
        <v>5</v>
      </c>
      <c r="G6" s="38"/>
      <c r="H6" s="42" t="s">
        <v>56</v>
      </c>
      <c r="J6" s="34" t="s">
        <v>52</v>
      </c>
      <c r="K6" s="34" t="s">
        <v>58</v>
      </c>
      <c r="L6" s="26" t="s">
        <v>47</v>
      </c>
      <c r="M6" s="18"/>
    </row>
    <row r="7" spans="1:13" x14ac:dyDescent="0.2">
      <c r="A7" s="4" t="s">
        <v>1</v>
      </c>
      <c r="B7" s="25" t="s">
        <v>57</v>
      </c>
      <c r="C7" s="18"/>
      <c r="D7" s="21"/>
      <c r="E7" s="18"/>
      <c r="F7" s="20"/>
      <c r="G7" s="38"/>
      <c r="H7" s="45"/>
      <c r="J7" s="34" t="s">
        <v>60</v>
      </c>
      <c r="K7" s="34"/>
      <c r="L7" s="26" t="s">
        <v>51</v>
      </c>
      <c r="M7" s="18"/>
    </row>
    <row r="8" spans="1:13" x14ac:dyDescent="0.2">
      <c r="A8" s="49">
        <v>37012</v>
      </c>
      <c r="B8" s="22">
        <v>0</v>
      </c>
      <c r="C8" s="6">
        <v>0</v>
      </c>
      <c r="D8" s="23">
        <f>C8*0.9811</f>
        <v>0</v>
      </c>
      <c r="E8" s="6">
        <v>0</v>
      </c>
      <c r="F8" s="24">
        <f>D8-E8</f>
        <v>0</v>
      </c>
      <c r="G8" s="39"/>
      <c r="H8" s="45"/>
      <c r="J8" s="35">
        <v>3.0599999999999999E-2</v>
      </c>
      <c r="K8" s="47">
        <v>0.18609999999999999</v>
      </c>
      <c r="L8" s="29">
        <f>D8*K8</f>
        <v>0</v>
      </c>
      <c r="M8" s="6"/>
    </row>
    <row r="9" spans="1:13" x14ac:dyDescent="0.2">
      <c r="A9" s="49">
        <v>37013</v>
      </c>
      <c r="B9" s="22">
        <v>0</v>
      </c>
      <c r="C9" s="6">
        <v>0</v>
      </c>
      <c r="D9" s="23">
        <f t="shared" ref="D9:D37" si="0">C9*0.9811</f>
        <v>0</v>
      </c>
      <c r="E9" s="6">
        <v>0</v>
      </c>
      <c r="F9" s="24">
        <f>(D9-E9)+F8</f>
        <v>0</v>
      </c>
      <c r="G9" s="39"/>
      <c r="H9" s="45"/>
      <c r="J9" s="35">
        <v>3.0599999999999999E-2</v>
      </c>
      <c r="K9" s="47">
        <v>0.18609999999999999</v>
      </c>
      <c r="L9" s="29">
        <f t="shared" ref="L9:L38" si="1">D9*K9</f>
        <v>0</v>
      </c>
      <c r="M9" s="6"/>
    </row>
    <row r="10" spans="1:13" x14ac:dyDescent="0.2">
      <c r="A10" s="50" t="s">
        <v>62</v>
      </c>
      <c r="B10" s="22">
        <v>4030</v>
      </c>
      <c r="C10" s="6">
        <v>4250</v>
      </c>
      <c r="D10" s="23">
        <v>4250</v>
      </c>
      <c r="E10" s="6">
        <v>4027</v>
      </c>
      <c r="F10" s="24">
        <f>(D10-E10)+F9</f>
        <v>223</v>
      </c>
      <c r="G10" s="39"/>
      <c r="H10" s="45" t="s">
        <v>61</v>
      </c>
      <c r="J10" s="35">
        <v>3.0599999999999999E-2</v>
      </c>
      <c r="K10" s="47">
        <v>0.18609999999999999</v>
      </c>
      <c r="L10" s="29">
        <v>0</v>
      </c>
      <c r="M10" s="6"/>
    </row>
    <row r="11" spans="1:13" x14ac:dyDescent="0.2">
      <c r="A11" s="49">
        <v>37015</v>
      </c>
      <c r="B11" s="22">
        <v>0</v>
      </c>
      <c r="C11" s="6">
        <v>0</v>
      </c>
      <c r="D11" s="23">
        <f t="shared" si="0"/>
        <v>0</v>
      </c>
      <c r="E11" s="6">
        <v>5</v>
      </c>
      <c r="F11" s="24">
        <f>(D11-E11)+F10</f>
        <v>218</v>
      </c>
      <c r="G11" s="39"/>
      <c r="H11" s="45"/>
      <c r="J11" s="35">
        <v>3.0599999999999999E-2</v>
      </c>
      <c r="K11" s="47">
        <v>0.18609999999999999</v>
      </c>
      <c r="L11" s="29">
        <f t="shared" si="1"/>
        <v>0</v>
      </c>
      <c r="M11" s="6"/>
    </row>
    <row r="12" spans="1:13" x14ac:dyDescent="0.2">
      <c r="A12" s="49">
        <v>37016</v>
      </c>
      <c r="B12" s="22">
        <v>0</v>
      </c>
      <c r="C12" s="6">
        <v>0</v>
      </c>
      <c r="D12" s="23">
        <f t="shared" si="0"/>
        <v>0</v>
      </c>
      <c r="E12" s="6">
        <v>0</v>
      </c>
      <c r="F12" s="24">
        <f>(D12-E12)+F11</f>
        <v>218</v>
      </c>
      <c r="G12" s="39"/>
      <c r="H12" s="45"/>
      <c r="J12" s="35">
        <v>3.0599999999999999E-2</v>
      </c>
      <c r="K12" s="47">
        <v>0.18609999999999999</v>
      </c>
      <c r="L12" s="29">
        <f t="shared" si="1"/>
        <v>0</v>
      </c>
      <c r="M12" s="6"/>
    </row>
    <row r="13" spans="1:13" x14ac:dyDescent="0.2">
      <c r="A13" s="49">
        <v>37017</v>
      </c>
      <c r="B13" s="22">
        <v>0</v>
      </c>
      <c r="C13" s="6">
        <v>0</v>
      </c>
      <c r="D13" s="23">
        <f t="shared" si="0"/>
        <v>0</v>
      </c>
      <c r="E13" s="6">
        <v>0</v>
      </c>
      <c r="F13" s="24">
        <f>(D13-E13)+F12</f>
        <v>218</v>
      </c>
      <c r="G13" s="39"/>
      <c r="H13" s="45"/>
      <c r="J13" s="35">
        <v>3.0599999999999999E-2</v>
      </c>
      <c r="K13" s="47">
        <v>0.18609999999999999</v>
      </c>
      <c r="L13" s="29">
        <f t="shared" si="1"/>
        <v>0</v>
      </c>
      <c r="M13" s="6"/>
    </row>
    <row r="14" spans="1:13" x14ac:dyDescent="0.2">
      <c r="A14" s="49">
        <v>37018</v>
      </c>
      <c r="B14" s="22">
        <v>0</v>
      </c>
      <c r="C14" s="6">
        <v>0</v>
      </c>
      <c r="D14" s="23">
        <f t="shared" si="0"/>
        <v>0</v>
      </c>
      <c r="E14" s="6">
        <v>0</v>
      </c>
      <c r="F14" s="24">
        <f t="shared" ref="F14:F26" si="2">(D14-E14)+F13</f>
        <v>218</v>
      </c>
      <c r="G14" s="39"/>
      <c r="H14" s="45"/>
      <c r="J14" s="35">
        <v>3.0599999999999999E-2</v>
      </c>
      <c r="K14" s="47">
        <v>0.18609999999999999</v>
      </c>
      <c r="L14" s="29">
        <f t="shared" si="1"/>
        <v>0</v>
      </c>
      <c r="M14" s="6"/>
    </row>
    <row r="15" spans="1:13" x14ac:dyDescent="0.2">
      <c r="A15" s="49">
        <v>37019</v>
      </c>
      <c r="B15" s="22">
        <v>4500</v>
      </c>
      <c r="C15" s="6">
        <v>4500</v>
      </c>
      <c r="D15" s="23">
        <f t="shared" si="0"/>
        <v>4414.95</v>
      </c>
      <c r="E15" s="6">
        <v>5683</v>
      </c>
      <c r="F15" s="24">
        <f t="shared" si="2"/>
        <v>-1050.0500000000002</v>
      </c>
      <c r="G15" s="39"/>
      <c r="H15" s="45">
        <v>4.3949999999999996</v>
      </c>
      <c r="J15" s="35">
        <v>3.0599999999999999E-2</v>
      </c>
      <c r="K15" s="47">
        <v>0.18609999999999999</v>
      </c>
      <c r="L15" s="29">
        <f t="shared" si="1"/>
        <v>821.62219499999992</v>
      </c>
      <c r="M15" s="6"/>
    </row>
    <row r="16" spans="1:13" x14ac:dyDescent="0.2">
      <c r="A16" s="49">
        <v>37020</v>
      </c>
      <c r="B16" s="22">
        <v>10000</v>
      </c>
      <c r="C16" s="6">
        <v>10000</v>
      </c>
      <c r="D16" s="23">
        <f t="shared" si="0"/>
        <v>9811</v>
      </c>
      <c r="E16" s="6">
        <v>6586</v>
      </c>
      <c r="F16" s="24">
        <f t="shared" si="2"/>
        <v>2174.9499999999998</v>
      </c>
      <c r="G16" s="39"/>
      <c r="H16" s="45">
        <v>4.29</v>
      </c>
      <c r="J16" s="35">
        <v>3.0599999999999999E-2</v>
      </c>
      <c r="K16" s="47">
        <v>0.18609999999999999</v>
      </c>
      <c r="L16" s="29">
        <f t="shared" si="1"/>
        <v>1825.8271</v>
      </c>
      <c r="M16" s="6"/>
    </row>
    <row r="17" spans="1:13" x14ac:dyDescent="0.2">
      <c r="A17" s="49">
        <v>37021</v>
      </c>
      <c r="B17" s="22">
        <v>12500</v>
      </c>
      <c r="C17" s="6">
        <v>10000</v>
      </c>
      <c r="D17" s="23">
        <f t="shared" si="0"/>
        <v>9811</v>
      </c>
      <c r="E17" s="6">
        <v>11781</v>
      </c>
      <c r="F17" s="24">
        <f t="shared" si="2"/>
        <v>204.94999999999982</v>
      </c>
      <c r="G17" s="39"/>
      <c r="H17" s="45">
        <v>4.2</v>
      </c>
      <c r="J17" s="35">
        <v>3.0599999999999999E-2</v>
      </c>
      <c r="K17" s="47">
        <v>0.18609999999999999</v>
      </c>
      <c r="L17" s="29">
        <f t="shared" si="1"/>
        <v>1825.8271</v>
      </c>
      <c r="M17" s="6"/>
    </row>
    <row r="18" spans="1:13" x14ac:dyDescent="0.2">
      <c r="A18" s="49">
        <v>37022</v>
      </c>
      <c r="B18" s="22">
        <v>5250</v>
      </c>
      <c r="C18" s="6">
        <v>5500</v>
      </c>
      <c r="D18" s="23">
        <f t="shared" si="0"/>
        <v>5396.05</v>
      </c>
      <c r="E18" s="6">
        <v>4859</v>
      </c>
      <c r="F18" s="24">
        <f t="shared" si="2"/>
        <v>742</v>
      </c>
      <c r="G18" s="39"/>
      <c r="H18" s="45">
        <v>4.2450000000000001</v>
      </c>
      <c r="J18" s="35">
        <v>3.0599999999999999E-2</v>
      </c>
      <c r="K18" s="47">
        <v>0.18609999999999999</v>
      </c>
      <c r="L18" s="29">
        <f t="shared" si="1"/>
        <v>1004.2049049999999</v>
      </c>
      <c r="M18" s="6"/>
    </row>
    <row r="19" spans="1:13" x14ac:dyDescent="0.2">
      <c r="A19" s="49">
        <v>37023</v>
      </c>
      <c r="B19" s="22">
        <v>0</v>
      </c>
      <c r="C19" s="6">
        <v>0</v>
      </c>
      <c r="D19" s="23">
        <f t="shared" si="0"/>
        <v>0</v>
      </c>
      <c r="E19" s="6">
        <v>0</v>
      </c>
      <c r="F19" s="24">
        <f t="shared" si="2"/>
        <v>742</v>
      </c>
      <c r="G19" s="39"/>
      <c r="H19" s="45"/>
      <c r="J19" s="35">
        <v>3.0599999999999999E-2</v>
      </c>
      <c r="K19" s="47">
        <v>0.18609999999999999</v>
      </c>
      <c r="L19" s="29">
        <f t="shared" si="1"/>
        <v>0</v>
      </c>
      <c r="M19" s="6"/>
    </row>
    <row r="20" spans="1:13" x14ac:dyDescent="0.2">
      <c r="A20" s="49">
        <v>37024</v>
      </c>
      <c r="B20" s="22">
        <v>0</v>
      </c>
      <c r="C20" s="6">
        <v>0</v>
      </c>
      <c r="D20" s="23">
        <f t="shared" si="0"/>
        <v>0</v>
      </c>
      <c r="E20" s="6">
        <v>0</v>
      </c>
      <c r="F20" s="24">
        <f t="shared" si="2"/>
        <v>742</v>
      </c>
      <c r="G20" s="39"/>
      <c r="H20" s="45"/>
      <c r="J20" s="35">
        <v>3.0599999999999999E-2</v>
      </c>
      <c r="K20" s="47">
        <v>0.18609999999999999</v>
      </c>
      <c r="L20" s="29">
        <f t="shared" si="1"/>
        <v>0</v>
      </c>
      <c r="M20" s="6"/>
    </row>
    <row r="21" spans="1:13" x14ac:dyDescent="0.2">
      <c r="A21" s="49">
        <v>37025</v>
      </c>
      <c r="B21" s="22">
        <v>0</v>
      </c>
      <c r="C21" s="6">
        <v>0</v>
      </c>
      <c r="D21" s="23">
        <f t="shared" si="0"/>
        <v>0</v>
      </c>
      <c r="E21" s="6">
        <v>0</v>
      </c>
      <c r="F21" s="24">
        <f t="shared" si="2"/>
        <v>742</v>
      </c>
      <c r="G21" s="39"/>
      <c r="H21" s="45"/>
      <c r="J21" s="35">
        <v>3.0599999999999999E-2</v>
      </c>
      <c r="K21" s="47">
        <v>0.18609999999999999</v>
      </c>
      <c r="L21" s="29">
        <f t="shared" si="1"/>
        <v>0</v>
      </c>
      <c r="M21" s="6"/>
    </row>
    <row r="22" spans="1:13" x14ac:dyDescent="0.2">
      <c r="A22" s="49">
        <v>37026</v>
      </c>
      <c r="B22" s="22">
        <v>0</v>
      </c>
      <c r="C22" s="6">
        <v>0</v>
      </c>
      <c r="D22" s="23">
        <f t="shared" si="0"/>
        <v>0</v>
      </c>
      <c r="E22" s="6">
        <v>5</v>
      </c>
      <c r="F22" s="24">
        <f t="shared" si="2"/>
        <v>737</v>
      </c>
      <c r="G22" s="39"/>
      <c r="H22" s="45"/>
      <c r="J22" s="35">
        <v>3.0599999999999999E-2</v>
      </c>
      <c r="K22" s="47">
        <v>0.18609999999999999</v>
      </c>
      <c r="L22" s="29">
        <f t="shared" si="1"/>
        <v>0</v>
      </c>
      <c r="M22" s="6"/>
    </row>
    <row r="23" spans="1:13" x14ac:dyDescent="0.2">
      <c r="A23" s="49">
        <v>37027</v>
      </c>
      <c r="B23" s="22">
        <v>0</v>
      </c>
      <c r="C23" s="6">
        <v>0</v>
      </c>
      <c r="D23" s="23">
        <f t="shared" si="0"/>
        <v>0</v>
      </c>
      <c r="E23" s="6">
        <v>0</v>
      </c>
      <c r="F23" s="24">
        <f t="shared" si="2"/>
        <v>737</v>
      </c>
      <c r="G23" s="39"/>
      <c r="H23" s="51"/>
      <c r="J23" s="35">
        <v>3.0599999999999999E-2</v>
      </c>
      <c r="K23" s="47">
        <v>0.18609999999999999</v>
      </c>
      <c r="L23" s="29">
        <f t="shared" si="1"/>
        <v>0</v>
      </c>
      <c r="M23" s="27"/>
    </row>
    <row r="24" spans="1:13" x14ac:dyDescent="0.2">
      <c r="A24" s="50" t="s">
        <v>65</v>
      </c>
      <c r="B24" s="22">
        <v>32000</v>
      </c>
      <c r="C24" s="6">
        <v>32000</v>
      </c>
      <c r="D24" s="23">
        <f t="shared" si="0"/>
        <v>31395.200000000001</v>
      </c>
      <c r="E24" s="6">
        <v>34031</v>
      </c>
      <c r="F24" s="24">
        <f t="shared" si="2"/>
        <v>-1898.7999999999993</v>
      </c>
      <c r="G24" s="39"/>
      <c r="H24" s="45" t="s">
        <v>64</v>
      </c>
      <c r="J24" s="35">
        <v>3.0599999999999999E-2</v>
      </c>
      <c r="K24" s="47">
        <v>0.18609999999999999</v>
      </c>
      <c r="L24" s="29">
        <f t="shared" si="1"/>
        <v>5842.6467199999997</v>
      </c>
      <c r="M24" s="27"/>
    </row>
    <row r="25" spans="1:13" x14ac:dyDescent="0.2">
      <c r="A25" s="49">
        <v>37029</v>
      </c>
      <c r="B25" s="22">
        <v>14500</v>
      </c>
      <c r="C25" s="6">
        <v>15000</v>
      </c>
      <c r="D25" s="23">
        <f t="shared" si="0"/>
        <v>14716.5</v>
      </c>
      <c r="E25" s="6">
        <v>14675</v>
      </c>
      <c r="F25" s="24">
        <f t="shared" si="2"/>
        <v>-1857.2999999999993</v>
      </c>
      <c r="G25" s="39"/>
      <c r="H25" s="45">
        <v>4.29</v>
      </c>
      <c r="J25" s="35">
        <v>3.0599999999999999E-2</v>
      </c>
      <c r="K25" s="47">
        <v>0.18609999999999999</v>
      </c>
      <c r="L25" s="29">
        <f t="shared" si="1"/>
        <v>2738.7406499999997</v>
      </c>
      <c r="M25" s="27"/>
    </row>
    <row r="26" spans="1:13" x14ac:dyDescent="0.2">
      <c r="A26" s="49">
        <v>37030</v>
      </c>
      <c r="B26" s="22">
        <v>0</v>
      </c>
      <c r="C26" s="6">
        <v>0</v>
      </c>
      <c r="D26" s="23">
        <f t="shared" si="0"/>
        <v>0</v>
      </c>
      <c r="E26" s="6">
        <v>0</v>
      </c>
      <c r="F26" s="24">
        <f t="shared" si="2"/>
        <v>-1857.2999999999993</v>
      </c>
      <c r="G26" s="39"/>
      <c r="H26" s="45"/>
      <c r="J26" s="35">
        <v>3.0599999999999999E-2</v>
      </c>
      <c r="K26" s="47">
        <v>0.18609999999999999</v>
      </c>
      <c r="L26" s="29">
        <f t="shared" si="1"/>
        <v>0</v>
      </c>
      <c r="M26" s="27"/>
    </row>
    <row r="27" spans="1:13" x14ac:dyDescent="0.2">
      <c r="A27" s="49">
        <v>37031</v>
      </c>
      <c r="B27" s="22">
        <v>0</v>
      </c>
      <c r="C27" s="6">
        <v>0</v>
      </c>
      <c r="D27" s="23">
        <f t="shared" si="0"/>
        <v>0</v>
      </c>
      <c r="E27" s="6">
        <v>0</v>
      </c>
      <c r="F27" s="24">
        <f t="shared" ref="F27:F38" si="3">(D27-E27)+F26</f>
        <v>-1857.2999999999993</v>
      </c>
      <c r="G27" s="39"/>
      <c r="H27" s="45"/>
      <c r="J27" s="35">
        <v>3.0599999999999999E-2</v>
      </c>
      <c r="K27" s="47">
        <v>0.18609999999999999</v>
      </c>
      <c r="L27" s="29">
        <f t="shared" si="1"/>
        <v>0</v>
      </c>
      <c r="M27" s="27"/>
    </row>
    <row r="28" spans="1:13" x14ac:dyDescent="0.2">
      <c r="A28" s="49">
        <v>37032</v>
      </c>
      <c r="B28" s="22">
        <v>0</v>
      </c>
      <c r="C28" s="6">
        <v>0</v>
      </c>
      <c r="D28" s="23">
        <f t="shared" si="0"/>
        <v>0</v>
      </c>
      <c r="E28" s="6">
        <v>0</v>
      </c>
      <c r="F28" s="24">
        <f t="shared" si="3"/>
        <v>-1857.2999999999993</v>
      </c>
      <c r="G28" s="39"/>
      <c r="H28" s="45"/>
      <c r="J28" s="35">
        <v>3.0599999999999999E-2</v>
      </c>
      <c r="K28" s="47">
        <v>0.18609999999999999</v>
      </c>
      <c r="L28" s="29">
        <f t="shared" si="1"/>
        <v>0</v>
      </c>
      <c r="M28" s="27"/>
    </row>
    <row r="29" spans="1:13" x14ac:dyDescent="0.2">
      <c r="A29" s="49">
        <v>37033</v>
      </c>
      <c r="B29" s="22">
        <v>0</v>
      </c>
      <c r="C29" s="6">
        <v>0</v>
      </c>
      <c r="D29" s="23">
        <f t="shared" si="0"/>
        <v>0</v>
      </c>
      <c r="E29" s="6">
        <v>0</v>
      </c>
      <c r="F29" s="24">
        <f t="shared" si="3"/>
        <v>-1857.2999999999993</v>
      </c>
      <c r="G29" s="39"/>
      <c r="H29" s="45"/>
      <c r="J29" s="35">
        <v>3.0599999999999999E-2</v>
      </c>
      <c r="K29" s="47">
        <v>0.18609999999999999</v>
      </c>
      <c r="L29" s="29">
        <f t="shared" si="1"/>
        <v>0</v>
      </c>
      <c r="M29" s="27"/>
    </row>
    <row r="30" spans="1:13" x14ac:dyDescent="0.2">
      <c r="A30" s="49">
        <v>37034</v>
      </c>
      <c r="B30" s="22">
        <v>0</v>
      </c>
      <c r="C30" s="6">
        <v>0</v>
      </c>
      <c r="D30" s="23">
        <f t="shared" si="0"/>
        <v>0</v>
      </c>
      <c r="E30" s="6">
        <v>0</v>
      </c>
      <c r="F30" s="24">
        <f t="shared" si="3"/>
        <v>-1857.2999999999993</v>
      </c>
      <c r="G30" s="39"/>
      <c r="H30" s="45"/>
      <c r="J30" s="35">
        <v>3.0599999999999999E-2</v>
      </c>
      <c r="K30" s="47">
        <v>0.18609999999999999</v>
      </c>
      <c r="L30" s="29">
        <f t="shared" si="1"/>
        <v>0</v>
      </c>
      <c r="M30" s="27"/>
    </row>
    <row r="31" spans="1:13" x14ac:dyDescent="0.2">
      <c r="A31" s="49">
        <v>37035</v>
      </c>
      <c r="B31" s="22">
        <v>0</v>
      </c>
      <c r="C31" s="6">
        <v>0</v>
      </c>
      <c r="D31" s="23">
        <f t="shared" si="0"/>
        <v>0</v>
      </c>
      <c r="E31" s="6">
        <v>0</v>
      </c>
      <c r="F31" s="24">
        <f t="shared" si="3"/>
        <v>-1857.2999999999993</v>
      </c>
      <c r="G31" s="39"/>
      <c r="H31" s="45"/>
      <c r="J31" s="35">
        <v>3.0599999999999999E-2</v>
      </c>
      <c r="K31" s="47">
        <v>0.18609999999999999</v>
      </c>
      <c r="L31" s="29">
        <f t="shared" si="1"/>
        <v>0</v>
      </c>
      <c r="M31" s="27"/>
    </row>
    <row r="32" spans="1:13" x14ac:dyDescent="0.2">
      <c r="A32" s="49">
        <v>37036</v>
      </c>
      <c r="B32" s="22">
        <v>0</v>
      </c>
      <c r="C32" s="6">
        <v>1893</v>
      </c>
      <c r="D32" s="52">
        <f t="shared" si="0"/>
        <v>1857.2222999999999</v>
      </c>
      <c r="E32" s="6">
        <v>0</v>
      </c>
      <c r="F32" s="24">
        <f t="shared" si="3"/>
        <v>-7.7699999999367719E-2</v>
      </c>
      <c r="G32" s="39"/>
      <c r="H32" s="45">
        <v>4.22</v>
      </c>
      <c r="J32" s="35">
        <v>3.0599999999999999E-2</v>
      </c>
      <c r="K32" s="47">
        <v>0.18609999999999999</v>
      </c>
      <c r="L32" s="29">
        <f t="shared" si="1"/>
        <v>345.62907002999998</v>
      </c>
      <c r="M32" s="27"/>
    </row>
    <row r="33" spans="1:13" x14ac:dyDescent="0.2">
      <c r="A33" s="49">
        <v>37037</v>
      </c>
      <c r="B33" s="22">
        <v>0</v>
      </c>
      <c r="C33" s="6">
        <v>0</v>
      </c>
      <c r="D33" s="23">
        <f t="shared" si="0"/>
        <v>0</v>
      </c>
      <c r="E33" s="6">
        <v>0</v>
      </c>
      <c r="F33" s="24">
        <f t="shared" si="3"/>
        <v>-7.7699999999367719E-2</v>
      </c>
      <c r="G33" s="39"/>
      <c r="H33" s="45"/>
      <c r="J33" s="35">
        <v>3.0599999999999999E-2</v>
      </c>
      <c r="K33" s="47">
        <v>0.18609999999999999</v>
      </c>
      <c r="L33" s="29">
        <f t="shared" si="1"/>
        <v>0</v>
      </c>
      <c r="M33" s="27"/>
    </row>
    <row r="34" spans="1:13" x14ac:dyDescent="0.2">
      <c r="A34" s="49">
        <v>37038</v>
      </c>
      <c r="B34" s="22">
        <v>0</v>
      </c>
      <c r="C34" s="6">
        <v>0</v>
      </c>
      <c r="D34" s="23">
        <f t="shared" si="0"/>
        <v>0</v>
      </c>
      <c r="E34" s="6">
        <v>3</v>
      </c>
      <c r="F34" s="24">
        <f t="shared" si="3"/>
        <v>-3.0776999999993677</v>
      </c>
      <c r="G34" s="39"/>
      <c r="H34" s="45"/>
      <c r="J34" s="35">
        <v>3.0599999999999999E-2</v>
      </c>
      <c r="K34" s="47">
        <v>0.18609999999999999</v>
      </c>
      <c r="L34" s="29">
        <f t="shared" si="1"/>
        <v>0</v>
      </c>
      <c r="M34" s="27"/>
    </row>
    <row r="35" spans="1:13" x14ac:dyDescent="0.2">
      <c r="A35" s="49">
        <v>37039</v>
      </c>
      <c r="B35" s="22">
        <v>0</v>
      </c>
      <c r="C35" s="6">
        <v>0</v>
      </c>
      <c r="D35" s="23">
        <f t="shared" si="0"/>
        <v>0</v>
      </c>
      <c r="E35" s="6">
        <v>0</v>
      </c>
      <c r="F35" s="24">
        <f t="shared" si="3"/>
        <v>-3.0776999999993677</v>
      </c>
      <c r="G35" s="39"/>
      <c r="H35" s="45"/>
      <c r="J35" s="35">
        <v>3.0599999999999999E-2</v>
      </c>
      <c r="K35" s="47">
        <v>0.18609999999999999</v>
      </c>
      <c r="L35" s="29">
        <f t="shared" si="1"/>
        <v>0</v>
      </c>
      <c r="M35" s="27"/>
    </row>
    <row r="36" spans="1:13" x14ac:dyDescent="0.2">
      <c r="A36" s="49">
        <v>37040</v>
      </c>
      <c r="B36" s="22">
        <v>0</v>
      </c>
      <c r="C36" s="6">
        <v>0</v>
      </c>
      <c r="D36" s="23">
        <f t="shared" si="0"/>
        <v>0</v>
      </c>
      <c r="E36" s="6">
        <v>0</v>
      </c>
      <c r="F36" s="24">
        <f t="shared" si="3"/>
        <v>-3.0776999999993677</v>
      </c>
      <c r="G36" s="39"/>
      <c r="H36" s="45"/>
      <c r="J36" s="35">
        <v>3.0599999999999999E-2</v>
      </c>
      <c r="K36" s="47">
        <v>0.18609999999999999</v>
      </c>
      <c r="L36" s="29">
        <f t="shared" si="1"/>
        <v>0</v>
      </c>
      <c r="M36" s="27"/>
    </row>
    <row r="37" spans="1:13" x14ac:dyDescent="0.2">
      <c r="A37" s="48">
        <v>37041</v>
      </c>
      <c r="B37" s="22">
        <v>0</v>
      </c>
      <c r="C37" s="6">
        <v>0</v>
      </c>
      <c r="D37" s="23">
        <f t="shared" si="0"/>
        <v>0</v>
      </c>
      <c r="E37" s="6">
        <v>0</v>
      </c>
      <c r="F37" s="24">
        <f t="shared" si="3"/>
        <v>-3.0776999999993677</v>
      </c>
      <c r="G37" s="39"/>
      <c r="H37" s="45"/>
      <c r="J37" s="35">
        <v>3.0599999999999999E-2</v>
      </c>
      <c r="K37" s="47">
        <v>0.18609999999999999</v>
      </c>
      <c r="L37" s="29">
        <f t="shared" si="1"/>
        <v>0</v>
      </c>
      <c r="M37" s="27"/>
    </row>
    <row r="38" spans="1:13" x14ac:dyDescent="0.2">
      <c r="A38" s="48">
        <v>37042</v>
      </c>
      <c r="B38" s="22">
        <v>0</v>
      </c>
      <c r="C38" s="6">
        <v>3</v>
      </c>
      <c r="D38" s="23">
        <f>C38*0.981</f>
        <v>2.9430000000000001</v>
      </c>
      <c r="E38" s="6">
        <v>0</v>
      </c>
      <c r="F38" s="24">
        <f t="shared" si="3"/>
        <v>-0.13469999999936766</v>
      </c>
      <c r="G38" s="39"/>
      <c r="H38" s="45" t="s">
        <v>67</v>
      </c>
      <c r="J38" s="35">
        <v>3.0599999999999999E-2</v>
      </c>
      <c r="K38" s="47">
        <v>0.18609999999999999</v>
      </c>
      <c r="L38" s="29">
        <f t="shared" si="1"/>
        <v>0.54769230000000002</v>
      </c>
      <c r="M38" s="27"/>
    </row>
    <row r="39" spans="1:13" x14ac:dyDescent="0.2">
      <c r="B39" s="22">
        <f>SUM(B8:B38)</f>
        <v>82780</v>
      </c>
      <c r="C39" s="6">
        <f>SUM(C8:C38)</f>
        <v>83146</v>
      </c>
      <c r="D39" s="23">
        <f>SUM(D8:D38)</f>
        <v>81654.86529999999</v>
      </c>
      <c r="E39" s="6">
        <f>SUM(E8:E38)</f>
        <v>81655</v>
      </c>
      <c r="F39" s="24">
        <f>F38</f>
        <v>-0.13469999999936766</v>
      </c>
      <c r="G39" s="39"/>
      <c r="H39" s="43"/>
      <c r="I39" s="6"/>
      <c r="J39" s="32"/>
      <c r="K39" s="33"/>
      <c r="L39" s="31">
        <f>SUM(L8:L38)</f>
        <v>14405.04543233</v>
      </c>
      <c r="M39" s="27"/>
    </row>
    <row r="40" spans="1:13" x14ac:dyDescent="0.2">
      <c r="D40" s="14"/>
      <c r="F40" s="2"/>
      <c r="G40" s="2"/>
      <c r="H40" s="41"/>
    </row>
    <row r="41" spans="1:13" x14ac:dyDescent="0.2">
      <c r="B41" s="4" t="s">
        <v>48</v>
      </c>
      <c r="C41" s="4"/>
    </row>
    <row r="42" spans="1:13" x14ac:dyDescent="0.2">
      <c r="B42" t="s">
        <v>53</v>
      </c>
    </row>
    <row r="43" spans="1:13" x14ac:dyDescent="0.2">
      <c r="B43" t="s">
        <v>63</v>
      </c>
    </row>
    <row r="44" spans="1:13" x14ac:dyDescent="0.2">
      <c r="B44" t="s">
        <v>66</v>
      </c>
    </row>
    <row r="45" spans="1:13" x14ac:dyDescent="0.2">
      <c r="B45" s="4" t="s">
        <v>68</v>
      </c>
    </row>
    <row r="46" spans="1:13" x14ac:dyDescent="0.2">
      <c r="B46" s="36"/>
    </row>
    <row r="47" spans="1:13" x14ac:dyDescent="0.2">
      <c r="B47" s="36"/>
    </row>
    <row r="48" spans="1:13" x14ac:dyDescent="0.2">
      <c r="B48" s="36"/>
      <c r="C48" s="4"/>
      <c r="D48" s="4"/>
      <c r="E48" s="4"/>
      <c r="F48" s="4"/>
      <c r="G48" s="4"/>
      <c r="H48" s="3"/>
      <c r="I48" s="4"/>
    </row>
    <row r="50" spans="2:2" x14ac:dyDescent="0.2">
      <c r="B50" s="4"/>
    </row>
    <row r="51" spans="2:2" x14ac:dyDescent="0.2">
      <c r="B51" s="4"/>
    </row>
  </sheetData>
  <mergeCells count="4">
    <mergeCell ref="B4:F4"/>
    <mergeCell ref="J4:L4"/>
    <mergeCell ref="C5:D5"/>
    <mergeCell ref="J5:K5"/>
  </mergeCells>
  <phoneticPr fontId="0" type="noConversion"/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external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Jan Havlíček</cp:lastModifiedBy>
  <cp:lastPrinted>2001-01-19T18:11:47Z</cp:lastPrinted>
  <dcterms:created xsi:type="dcterms:W3CDTF">2000-05-15T22:02:56Z</dcterms:created>
  <dcterms:modified xsi:type="dcterms:W3CDTF">2023-09-17T18:54:23Z</dcterms:modified>
</cp:coreProperties>
</file>